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gif" ContentType="image/gif"/>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4.xml" ContentType="application/vnd.openxmlformats-officedocument.spreadsheetml.worksheet+xml"/>
  <Override PartName="/xl/drawings/drawing2.xml" ContentType="application/vnd.openxmlformats-officedocument.drawing+xml"/>
  <Override PartName="/xl/worksheets/sheet5.xml" ContentType="application/vnd.openxmlformats-officedocument.spreadsheetml.worksheet+xml"/>
  <Override PartName="/xl/drawings/drawing3.xml" ContentType="application/vnd.openxmlformats-officedocument.drawing+xml"/>
  <Override PartName="/xl/worksheets/sheet6.xml" ContentType="application/vnd.openxmlformats-officedocument.spreadsheetml.worksheet+xml"/>
  <Override PartName="/xl/drawings/drawing4.xml" ContentType="application/vnd.openxmlformats-officedocument.drawing+xml"/>
  <Override PartName="/xl/comments/comment2.xml" ContentType="application/vnd.openxmlformats-officedocument.spreadsheetml.comments+xml"/>
  <Override PartName="/xl/worksheets/sheet7.xml" ContentType="application/vnd.openxmlformats-officedocument.spreadsheetml.worksheet+xml"/>
  <Override PartName="/xl/drawings/drawing5.xml" ContentType="application/vnd.openxmlformats-officedocument.drawing+xml"/>
  <Override PartName="/xl/comments/comment3.xml" ContentType="application/vnd.openxmlformats-officedocument.spreadsheetml.comments+xml"/>
  <Override PartName="/xl/worksheets/sheet8.xml" ContentType="application/vnd.openxmlformats-officedocument.spreadsheetml.worksheet+xml"/>
  <Override PartName="/xl/drawings/drawing6.xml" ContentType="application/vnd.openxmlformats-officedocument.drawing+xml"/>
  <Override PartName="/xl/comments/comment4.xml" ContentType="application/vnd.openxmlformats-officedocument.spreadsheetml.comments+xml"/>
  <Override PartName="/xl/worksheets/sheet9.xml" ContentType="application/vnd.openxmlformats-officedocument.spreadsheetml.worksheet+xml"/>
  <Override PartName="/xl/drawings/drawing7.xml" ContentType="application/vnd.openxmlformats-officedocument.drawing+xml"/>
  <Override PartName="/xl/comments/comment5.xml" ContentType="application/vnd.openxmlformats-officedocument.spreadsheetml.comments+xml"/>
  <Override PartName="/xl/worksheets/sheet10.xml" ContentType="application/vnd.openxmlformats-officedocument.spreadsheetml.worksheet+xml"/>
  <Override PartName="/xl/drawings/drawing8.xml" ContentType="application/vnd.openxmlformats-officedocument.drawing+xml"/>
  <Override PartName="/xl/comments/comment6.xml" ContentType="application/vnd.openxmlformats-officedocument.spreadsheetml.comments+xml"/>
  <Override PartName="/xl/worksheets/sheet11.xml" ContentType="application/vnd.openxmlformats-officedocument.spreadsheetml.worksheet+xml"/>
  <Override PartName="/xl/drawings/drawing9.xml" ContentType="application/vnd.openxmlformats-officedocument.drawing+xml"/>
  <Override PartName="/xl/comments/comment7.xml" ContentType="application/vnd.openxmlformats-officedocument.spreadsheetml.comments+xml"/>
  <Override PartName="/xl/worksheets/sheet12.xml" ContentType="application/vnd.openxmlformats-officedocument.spreadsheetml.worksheet+xml"/>
  <Override PartName="/xl/drawings/drawing10.xml" ContentType="application/vnd.openxmlformats-officedocument.drawing+xml"/>
  <Override PartName="/xl/comments/comment8.xml" ContentType="application/vnd.openxmlformats-officedocument.spreadsheetml.comments+xml"/>
  <Override PartName="/xl/worksheets/sheet13.xml" ContentType="application/vnd.openxmlformats-officedocument.spreadsheetml.worksheet+xml"/>
  <Override PartName="/xl/drawings/drawing11.xml" ContentType="application/vnd.openxmlformats-officedocument.drawing+xml"/>
  <Override PartName="/xl/comments/comment9.xml" ContentType="application/vnd.openxmlformats-officedocument.spreadsheetml.comments+xml"/>
  <Override PartName="/xl/worksheets/sheet14.xml" ContentType="application/vnd.openxmlformats-officedocument.spreadsheetml.worksheet+xml"/>
  <Override PartName="/xl/drawings/drawing12.xml" ContentType="application/vnd.openxmlformats-officedocument.drawing+xml"/>
  <Override PartName="/xl/comments/comment10.xml" ContentType="application/vnd.openxmlformats-officedocument.spreadsheetml.comments+xml"/>
  <Override PartName="/xl/worksheets/sheet15.xml" ContentType="application/vnd.openxmlformats-officedocument.spreadsheetml.worksheet+xml"/>
  <Override PartName="/xl/drawings/drawing13.xml" ContentType="application/vnd.openxmlformats-officedocument.drawing+xml"/>
  <Override PartName="/xl/comments/comment11.xml" ContentType="application/vnd.openxmlformats-officedocument.spreadsheetml.comments+xml"/>
  <Override PartName="/xl/worksheets/sheet16.xml" ContentType="application/vnd.openxmlformats-officedocument.spreadsheetml.worksheet+xml"/>
  <Override PartName="/xl/drawings/drawing14.xml" ContentType="application/vnd.openxmlformats-officedocument.drawing+xml"/>
  <Override PartName="/xl/comments/comment12.xml" ContentType="application/vnd.openxmlformats-officedocument.spreadsheetml.comments+xml"/>
  <Override PartName="/xl/worksheets/sheet17.xml" ContentType="application/vnd.openxmlformats-officedocument.spreadsheetml.worksheet+xml"/>
  <Override PartName="/xl/drawings/drawing15.xml" ContentType="application/vnd.openxmlformats-officedocument.drawing+xml"/>
  <Override PartName="/xl/comments/comment13.xml" ContentType="application/vnd.openxmlformats-officedocument.spreadsheetml.comment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4" activeTab="11" autoFilterDateGrouping="1"/>
  </bookViews>
  <sheets>
    <sheet xmlns:r="http://schemas.openxmlformats.org/officeDocument/2006/relationships" name="Validador" sheetId="1" state="hidden" r:id="rId1"/>
    <sheet xmlns:r="http://schemas.openxmlformats.org/officeDocument/2006/relationships" name="ET" sheetId="2" state="hidden" r:id="rId2"/>
    <sheet xmlns:r="http://schemas.openxmlformats.org/officeDocument/2006/relationships" name="SIG.A" sheetId="3" state="hidden" r:id="rId3"/>
    <sheet xmlns:r="http://schemas.openxmlformats.org/officeDocument/2006/relationships" name="CLASF. PERDIDAS" sheetId="4" state="visible" r:id="rId4"/>
    <sheet xmlns:r="http://schemas.openxmlformats.org/officeDocument/2006/relationships" name="INSTRUCTIVO" sheetId="5" state="visible" r:id="rId5"/>
    <sheet xmlns:r="http://schemas.openxmlformats.org/officeDocument/2006/relationships" name="ENERO" sheetId="6" state="visible" r:id="rId6"/>
    <sheet xmlns:r="http://schemas.openxmlformats.org/officeDocument/2006/relationships" name="FEBRERO" sheetId="7" state="visible" r:id="rId7"/>
    <sheet xmlns:r="http://schemas.openxmlformats.org/officeDocument/2006/relationships" name="MARZO" sheetId="8" state="visible" r:id="rId8"/>
    <sheet xmlns:r="http://schemas.openxmlformats.org/officeDocument/2006/relationships" name="ABRIL" sheetId="9" state="visible" r:id="rId9"/>
    <sheet xmlns:r="http://schemas.openxmlformats.org/officeDocument/2006/relationships" name="MAYO" sheetId="10" state="visible" r:id="rId10"/>
    <sheet xmlns:r="http://schemas.openxmlformats.org/officeDocument/2006/relationships" name="JUNIO" sheetId="11" state="visible" r:id="rId11"/>
    <sheet xmlns:r="http://schemas.openxmlformats.org/officeDocument/2006/relationships" name="JULIO" sheetId="12" state="visible" r:id="rId12"/>
    <sheet xmlns:r="http://schemas.openxmlformats.org/officeDocument/2006/relationships" name="AGOSTO" sheetId="13" state="visible" r:id="rId13"/>
    <sheet xmlns:r="http://schemas.openxmlformats.org/officeDocument/2006/relationships" name="SEPTIEMBRE" sheetId="14" state="visible" r:id="rId14"/>
    <sheet xmlns:r="http://schemas.openxmlformats.org/officeDocument/2006/relationships" name="OCTUBRE" sheetId="15" state="visible" r:id="rId15"/>
    <sheet xmlns:r="http://schemas.openxmlformats.org/officeDocument/2006/relationships" name="NOVIEMBRE" sheetId="16" state="visible" r:id="rId16"/>
    <sheet xmlns:r="http://schemas.openxmlformats.org/officeDocument/2006/relationships" name="DICIEMBRE" sheetId="17" state="visible" r:id="rId17"/>
  </sheets>
  <externalReferences>
    <externalReference xmlns:r="http://schemas.openxmlformats.org/officeDocument/2006/relationships" r:id="rId18"/>
    <externalReference xmlns:r="http://schemas.openxmlformats.org/officeDocument/2006/relationships" r:id="rId19"/>
  </externalReferences>
  <definedNames>
    <definedName name="_xlnm._FilterDatabase" localSheetId="0" hidden="1">'Validador'!$A$1</definedName>
    <definedName name="_xlnm._FilterDatabase" localSheetId="1" hidden="1">'ET'!$A$1:$D$1123</definedName>
  </definedNames>
  <calcPr calcId="191029" fullCalcOnLoad="1"/>
</workbook>
</file>

<file path=xl/styles.xml><?xml version="1.0" encoding="utf-8"?>
<styleSheet xmlns="http://schemas.openxmlformats.org/spreadsheetml/2006/main">
  <numFmts count="10">
    <numFmt numFmtId="164" formatCode="_(* #,##0_);_(* \(#,##0\);_(* &quot;-&quot;??_);_(@_)"/>
    <numFmt numFmtId="165" formatCode="_ * #,##0_ ;_ * \-#,##0_ ;_ * &quot;-&quot;??_ ;_ @_ "/>
    <numFmt numFmtId="166" formatCode="dd/mm/yyyy;@"/>
    <numFmt numFmtId="167" formatCode="d/mm/yyyy;@"/>
    <numFmt numFmtId="168" formatCode="0.0%"/>
    <numFmt numFmtId="169" formatCode="#,##0.0"/>
    <numFmt numFmtId="170" formatCode="0.0"/>
    <numFmt numFmtId="171" formatCode="#,##0_ ;\-#,##0\ "/>
    <numFmt numFmtId="172" formatCode="#,##0.0_ ;\-#,##0.0\ "/>
    <numFmt numFmtId="173" formatCode="_ * #,##0.00_ ;_ * \-#,##0.00_ ;_ * &quot;-&quot;??_ ;_ @_ "/>
  </numFmts>
  <fonts count="98">
    <font>
      <name val="Calibri"/>
      <family val="2"/>
      <color theme="1"/>
      <sz val="11"/>
      <scheme val="minor"/>
    </font>
    <font>
      <name val="Calibri"/>
      <family val="2"/>
      <color theme="1"/>
      <sz val="11"/>
      <scheme val="minor"/>
    </font>
    <font>
      <name val="Arial "/>
      <color theme="1"/>
      <sz val="11"/>
    </font>
    <font>
      <name val="Arial "/>
      <b val="1"/>
      <color theme="1"/>
      <sz val="14"/>
    </font>
    <font>
      <name val="Arial "/>
      <b val="1"/>
      <color theme="1"/>
      <sz val="11"/>
    </font>
    <font>
      <name val="Arial "/>
      <b val="1"/>
      <color rgb="FF0070C0"/>
      <sz val="18"/>
    </font>
    <font>
      <name val="Arial "/>
      <b val="1"/>
      <color rgb="FFFF0000"/>
      <sz val="18"/>
    </font>
    <font>
      <name val="Arial "/>
      <color rgb="FFFF0000"/>
      <sz val="18"/>
    </font>
    <font>
      <name val="Arial "/>
      <b val="1"/>
      <color theme="3" tint="-0.249977111117893"/>
      <sz val="16"/>
    </font>
    <font>
      <name val="Arial "/>
      <b val="1"/>
      <color theme="1"/>
      <sz val="9"/>
    </font>
    <font>
      <name val="Arial "/>
      <b val="1"/>
      <sz val="8"/>
    </font>
    <font>
      <name val="Arial "/>
      <b val="1"/>
      <sz val="7"/>
    </font>
    <font>
      <name val="Arial "/>
      <b val="1"/>
      <sz val="10"/>
    </font>
    <font>
      <name val="Arial "/>
      <b val="1"/>
      <color theme="1"/>
      <sz val="10"/>
    </font>
    <font>
      <name val="Arial"/>
      <family val="2"/>
      <sz val="10"/>
    </font>
    <font>
      <name val="Arial "/>
      <b val="1"/>
      <sz val="12"/>
    </font>
    <font>
      <name val="Arial "/>
      <sz val="10"/>
    </font>
    <font>
      <name val="Arial "/>
      <sz val="14"/>
    </font>
    <font>
      <name val="Arial "/>
      <color theme="1"/>
      <sz val="10"/>
    </font>
    <font>
      <name val="Arial "/>
      <b val="1"/>
      <color theme="1"/>
      <sz val="16"/>
    </font>
    <font>
      <name val="Arial "/>
      <b val="1"/>
      <color rgb="FFFF0000"/>
      <sz val="16"/>
    </font>
    <font>
      <name val="Tahoma"/>
      <family val="2"/>
      <b val="1"/>
      <color indexed="81"/>
      <sz val="9"/>
    </font>
    <font>
      <name val="Tahoma"/>
      <family val="2"/>
      <color indexed="81"/>
      <sz val="9"/>
    </font>
    <font>
      <name val="Tahoma"/>
      <family val="2"/>
      <b val="1"/>
      <color indexed="81"/>
      <sz val="7"/>
    </font>
    <font>
      <name val="Tahoma"/>
      <family val="2"/>
      <color indexed="81"/>
      <sz val="7"/>
    </font>
    <font>
      <name val="Tahoma"/>
      <family val="2"/>
      <b val="1"/>
      <color indexed="81"/>
      <sz val="8"/>
    </font>
    <font>
      <name val="Tahoma"/>
      <family val="2"/>
      <color indexed="81"/>
      <sz val="8"/>
    </font>
    <font>
      <name val="Tahoma"/>
      <family val="2"/>
      <b val="1"/>
      <color indexed="81"/>
      <sz val="10"/>
    </font>
    <font>
      <name val="Calibri"/>
      <family val="2"/>
      <sz val="8"/>
      <scheme val="minor"/>
    </font>
    <font>
      <name val="Arial"/>
      <family val="2"/>
      <color theme="1"/>
      <sz val="11"/>
    </font>
    <font>
      <name val="Tahoma"/>
      <family val="2"/>
      <b val="1"/>
      <color indexed="81"/>
      <sz val="11"/>
    </font>
    <font>
      <name val="Tahoma"/>
      <family val="2"/>
      <color indexed="81"/>
      <sz val="11"/>
    </font>
    <font>
      <name val="Nunito "/>
      <color theme="1"/>
      <sz val="11"/>
    </font>
    <font>
      <name val="Nunito "/>
      <b val="1"/>
      <color theme="0"/>
      <sz val="14"/>
    </font>
    <font>
      <name val="Nunito "/>
      <color theme="1" tint="0.249977111117893"/>
      <sz val="11"/>
    </font>
    <font>
      <name val="Nunito "/>
      <b val="1"/>
      <color theme="1" tint="0.249977111117893"/>
      <sz val="11"/>
    </font>
    <font>
      <name val="Nunito "/>
      <b val="1"/>
      <i val="1"/>
      <color theme="1" tint="0.249977111117893"/>
      <sz val="11"/>
    </font>
    <font>
      <name val="Nunito "/>
      <color theme="1" tint="0.249977111117893"/>
      <sz val="11"/>
      <u val="single"/>
    </font>
    <font>
      <name val="Calibri"/>
      <family val="2"/>
      <b val="1"/>
      <color theme="0"/>
      <sz val="11"/>
      <scheme val="minor"/>
    </font>
    <font>
      <name val="Arial"/>
      <family val="2"/>
      <b val="1"/>
      <color theme="1" tint="0.3499862666707358"/>
      <sz val="11"/>
    </font>
    <font>
      <name val="Arial "/>
      <b val="1"/>
      <color theme="1" tint="0.3499862666707358"/>
      <sz val="9"/>
    </font>
    <font>
      <name val="Arial"/>
      <family val="2"/>
      <color theme="1" tint="0.3499862666707358"/>
      <sz val="11"/>
    </font>
    <font>
      <name val="Arial"/>
      <family val="2"/>
      <color rgb="FF4B4B4B"/>
      <sz val="11"/>
    </font>
    <font>
      <name val="Calibri"/>
      <family val="2"/>
      <color theme="0"/>
      <sz val="11"/>
      <scheme val="minor"/>
    </font>
    <font>
      <name val="Arial "/>
      <color theme="1" tint="0.3499862666707358"/>
      <sz val="11"/>
    </font>
    <font>
      <name val="Arial "/>
      <color theme="1" tint="0.3499862666707358"/>
      <sz val="9"/>
    </font>
    <font>
      <name val="Arial Narrow"/>
      <family val="2"/>
      <b val="1"/>
      <color rgb="FF49877D"/>
      <sz val="16"/>
    </font>
    <font>
      <name val="Arial Narrow"/>
      <family val="2"/>
      <color theme="1"/>
      <sz val="11"/>
    </font>
    <font>
      <name val="Arial Narrow"/>
      <family val="2"/>
      <b val="1"/>
      <color theme="1"/>
      <sz val="14"/>
    </font>
    <font>
      <name val="Arial Narrow"/>
      <family val="2"/>
      <b val="1"/>
      <color theme="1"/>
      <sz val="11"/>
    </font>
    <font>
      <name val="Arial Narrow"/>
      <family val="2"/>
      <b val="1"/>
      <color rgb="FF73B3A9"/>
      <sz val="39"/>
    </font>
    <font>
      <name val="Arial Narrow"/>
      <family val="2"/>
      <b val="1"/>
      <color rgb="FFFF0000"/>
      <sz val="18"/>
    </font>
    <font>
      <name val="Arial Narrow"/>
      <family val="2"/>
      <color rgb="FFFF0000"/>
      <sz val="18"/>
    </font>
    <font>
      <name val="Arial Narrow"/>
      <family val="2"/>
      <b val="1"/>
      <color rgb="FF49877D"/>
      <sz val="14"/>
    </font>
    <font>
      <name val="Arial Narrow"/>
      <family val="2"/>
      <sz val="14"/>
    </font>
    <font>
      <name val="Arial Narrow"/>
      <family val="2"/>
      <color theme="1"/>
      <sz val="9"/>
    </font>
    <font>
      <name val="Arial Narrow"/>
      <family val="2"/>
      <b val="1"/>
      <color rgb="FFFF0000"/>
      <sz val="14"/>
    </font>
    <font>
      <name val="Arial Narrow"/>
      <family val="2"/>
      <b val="1"/>
      <color theme="3" tint="-0.249977111117893"/>
      <sz val="16"/>
    </font>
    <font>
      <name val="Arial Narrow"/>
      <family val="2"/>
      <b val="1"/>
      <color theme="1"/>
      <sz val="9"/>
    </font>
    <font>
      <name val="Arial Narrow"/>
      <family val="2"/>
      <b val="1"/>
      <color theme="1"/>
      <sz val="10"/>
    </font>
    <font>
      <name val="Arial Narrow"/>
      <family val="2"/>
      <b val="1"/>
      <color theme="0" tint="-0.0499893185216834"/>
      <sz val="9"/>
    </font>
    <font>
      <name val="Arial Narrow"/>
      <family val="2"/>
      <b val="1"/>
      <sz val="9"/>
    </font>
    <font>
      <name val="Arial Narrow"/>
      <family val="2"/>
      <b val="1"/>
      <sz val="11"/>
    </font>
    <font>
      <name val="Arial Narrow"/>
      <family val="2"/>
      <b val="1"/>
      <sz val="20"/>
    </font>
    <font>
      <name val="Arial Narrow"/>
      <family val="2"/>
      <b val="1"/>
      <sz val="10"/>
    </font>
    <font>
      <name val="Arial Narrow"/>
      <family val="2"/>
      <sz val="11"/>
    </font>
    <font>
      <name val="Arial Narrow"/>
      <family val="2"/>
      <sz val="9"/>
    </font>
    <font>
      <name val="Arial Narrow"/>
      <family val="2"/>
      <sz val="12"/>
    </font>
    <font>
      <name val="Arial Narrow"/>
      <family val="2"/>
      <b val="1"/>
      <sz val="12"/>
    </font>
    <font>
      <name val="Arial Narrow"/>
      <family val="2"/>
      <sz val="10"/>
    </font>
    <font>
      <name val="Arial Narrow"/>
      <family val="2"/>
      <color theme="1"/>
      <sz val="10"/>
    </font>
    <font>
      <name val="Arial Narrow"/>
      <family val="2"/>
      <b val="1"/>
      <color theme="1"/>
      <sz val="12"/>
    </font>
    <font>
      <name val="Arial Narrow"/>
      <family val="2"/>
      <b val="1"/>
      <color theme="1"/>
      <sz val="8"/>
    </font>
    <font>
      <name val="Arial Narrow"/>
      <family val="2"/>
      <b val="1"/>
      <sz val="8"/>
    </font>
    <font>
      <name val="Arial Narrow"/>
      <family val="2"/>
      <b val="1"/>
      <color theme="0" tint="-0.0499893185216834"/>
      <sz val="28"/>
    </font>
    <font>
      <name val="Arial Narrow"/>
      <family val="2"/>
      <b val="1"/>
      <color theme="0" tint="-0.0499893185216834"/>
      <sz val="36"/>
    </font>
    <font>
      <name val="Arial Narrow"/>
      <family val="2"/>
      <color rgb="FF49877D"/>
      <sz val="10"/>
    </font>
    <font>
      <name val="Arial Narrow"/>
      <family val="2"/>
      <b val="1"/>
      <color theme="9" tint="-0.249977111117893"/>
      <sz val="20"/>
    </font>
    <font>
      <name val="Arial Narrow"/>
      <family val="2"/>
      <b val="1"/>
      <sz val="22"/>
    </font>
    <font>
      <name val="Arial Narrow"/>
      <family val="2"/>
      <sz val="12"/>
      <u val="single"/>
    </font>
    <font>
      <name val="Arial Narrow"/>
      <family val="2"/>
      <b val="1"/>
      <color theme="1"/>
      <sz val="20"/>
    </font>
    <font>
      <name val="Arial Narrow"/>
      <family val="2"/>
      <b val="1"/>
      <color theme="1"/>
      <sz val="16"/>
    </font>
    <font>
      <name val="Arial Narrow"/>
      <family val="2"/>
      <b val="1"/>
      <color theme="0"/>
      <sz val="9"/>
    </font>
    <font>
      <name val="Arial Narrow"/>
      <family val="2"/>
      <color theme="1"/>
      <sz val="12"/>
    </font>
    <font>
      <name val="Tahoma"/>
      <family val="2"/>
      <color indexed="81"/>
      <sz val="10"/>
    </font>
    <font>
      <name val="Arial Narrow"/>
      <family val="2"/>
      <b val="1"/>
      <color rgb="FFFF0000"/>
      <sz val="22"/>
    </font>
    <font>
      <name val="Arial Narrow"/>
      <family val="2"/>
      <b val="1"/>
      <color theme="0" tint="-0.0499893185216834"/>
      <sz val="16"/>
    </font>
    <font>
      <name val="Nunito "/>
      <color theme="0"/>
      <sz val="16"/>
    </font>
    <font>
      <name val="Nunito "/>
      <b val="1"/>
      <color theme="0"/>
      <sz val="16"/>
    </font>
    <font>
      <name val="Nunito "/>
      <sz val="11"/>
    </font>
    <font>
      <name val="Nunito "/>
      <b val="1"/>
      <color theme="1"/>
      <sz val="11"/>
    </font>
    <font>
      <name val="Nunito "/>
      <b val="1"/>
      <color theme="1"/>
      <sz val="11"/>
      <u val="single"/>
    </font>
    <font>
      <name val="Nunito"/>
      <color theme="1"/>
      <sz val="11"/>
    </font>
    <font>
      <name val="Nunito "/>
      <b val="1"/>
      <color theme="1" tint="0.249977111117893"/>
      <sz val="12"/>
    </font>
    <font>
      <name val="Nunito "/>
      <b val="1"/>
      <sz val="11"/>
    </font>
    <font>
      <name val="Nunito "/>
      <b val="1"/>
      <i val="1"/>
      <sz val="11"/>
    </font>
    <font>
      <name val="Arial Narrow"/>
      <family val="2"/>
      <b val="1"/>
      <color rgb="FFFF0000"/>
      <sz val="9"/>
    </font>
    <font>
      <name val="Arial"/>
      <family val="2"/>
      <color theme="1"/>
      <sz val="10"/>
    </font>
  </fonts>
  <fills count="37">
    <fill>
      <patternFill/>
    </fill>
    <fill>
      <patternFill patternType="gray125"/>
    </fill>
    <fill>
      <patternFill patternType="solid">
        <fgColor theme="3" tint="0.5999938962981048"/>
        <bgColor indexed="64"/>
      </patternFill>
    </fill>
    <fill>
      <patternFill patternType="solid">
        <fgColor theme="0"/>
        <bgColor indexed="64"/>
      </patternFill>
    </fill>
    <fill>
      <patternFill patternType="solid">
        <fgColor theme="4" tint="0.5999938962981048"/>
        <bgColor indexed="64"/>
      </patternFill>
    </fill>
    <fill>
      <patternFill patternType="solid">
        <fgColor rgb="FFFFFF00"/>
        <bgColor indexed="64"/>
      </patternFill>
    </fill>
    <fill>
      <patternFill patternType="solid">
        <fgColor rgb="FFFFCCFF"/>
        <bgColor indexed="64"/>
      </patternFill>
    </fill>
    <fill>
      <patternFill patternType="solid">
        <fgColor theme="9" tint="0.5999938962981048"/>
        <bgColor indexed="64"/>
      </patternFill>
    </fill>
    <fill>
      <patternFill patternType="solid">
        <fgColor theme="3" tint="0.7999816888943144"/>
        <bgColor indexed="64"/>
      </patternFill>
    </fill>
    <fill>
      <patternFill patternType="solid">
        <fgColor rgb="FFFFFFCC"/>
        <bgColor indexed="64"/>
      </patternFill>
    </fill>
    <fill>
      <patternFill patternType="solid">
        <fgColor theme="6" tint="0.3999755851924192"/>
        <bgColor indexed="64"/>
      </patternFill>
    </fill>
    <fill>
      <patternFill patternType="solid">
        <fgColor theme="7" tint="0.5999938962981048"/>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rgb="FFE3EBB1"/>
        <bgColor indexed="64"/>
      </patternFill>
    </fill>
    <fill>
      <patternFill patternType="solid">
        <fgColor theme="6" tint="0.5999938962981048"/>
        <bgColor indexed="64"/>
      </patternFill>
    </fill>
    <fill>
      <patternFill patternType="solid">
        <fgColor rgb="FFFF0000"/>
        <bgColor indexed="64"/>
      </patternFill>
    </fill>
    <fill>
      <patternFill patternType="solid">
        <fgColor rgb="FF00B050"/>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4" tint="0.7999816888943144"/>
        <bgColor indexed="64"/>
      </patternFill>
    </fill>
    <fill>
      <patternFill patternType="solid">
        <fgColor rgb="FF73B9AF"/>
        <bgColor indexed="64"/>
      </patternFill>
    </fill>
    <fill>
      <patternFill patternType="solid">
        <fgColor rgb="FF49877D"/>
        <bgColor indexed="64"/>
      </patternFill>
    </fill>
    <fill>
      <patternFill patternType="solid">
        <fgColor rgb="FFB4D6D0"/>
        <bgColor indexed="64"/>
      </patternFill>
    </fill>
    <fill>
      <patternFill patternType="solid">
        <fgColor theme="0" tint="-0.0499893185216834"/>
        <bgColor indexed="64"/>
      </patternFill>
    </fill>
    <fill>
      <patternFill patternType="solid">
        <fgColor theme="0" tint="-0.3499862666707358"/>
        <bgColor indexed="64"/>
      </patternFill>
    </fill>
    <fill>
      <patternFill patternType="solid">
        <fgColor rgb="FF35615A"/>
        <bgColor indexed="64"/>
      </patternFill>
    </fill>
    <fill>
      <patternFill patternType="solid">
        <fgColor theme="9" tint="0.3999755851924192"/>
        <bgColor indexed="64"/>
      </patternFill>
    </fill>
    <fill>
      <patternFill patternType="solid">
        <fgColor theme="5" tint="0.5999938962981048"/>
        <bgColor indexed="64"/>
      </patternFill>
    </fill>
    <fill>
      <patternFill patternType="solid">
        <fgColor theme="8" tint="0.5999938962981048"/>
        <bgColor indexed="64"/>
      </patternFill>
    </fill>
    <fill>
      <patternFill patternType="solid">
        <fgColor theme="5" tint="0.3999755851924192"/>
        <bgColor indexed="64"/>
      </patternFill>
    </fill>
    <fill>
      <patternFill patternType="solid">
        <fgColor theme="8" tint="0.3999755851924192"/>
        <bgColor indexed="64"/>
      </patternFill>
    </fill>
    <fill>
      <patternFill patternType="solid">
        <fgColor theme="7" tint="0.3999755851924192"/>
        <bgColor indexed="64"/>
      </patternFill>
    </fill>
    <fill>
      <patternFill patternType="solid">
        <fgColor theme="7" tint="0.7999816888943144"/>
        <bgColor indexed="64"/>
      </patternFill>
    </fill>
    <fill>
      <patternFill patternType="solid">
        <fgColor rgb="FFFFFFB3"/>
        <bgColor indexed="64"/>
      </patternFill>
    </fill>
    <fill>
      <patternFill patternType="solid">
        <fgColor theme="8" tint="0.7999816888943144"/>
        <bgColor indexed="64"/>
      </patternFill>
    </fill>
    <fill>
      <patternFill patternType="solid">
        <fgColor rgb="FFFFFFC1"/>
        <bgColor indexed="64"/>
      </patternFill>
    </fill>
  </fills>
  <borders count="84">
    <border>
      <left/>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top/>
      <bottom/>
      <diagonal/>
    </border>
    <border>
      <left/>
      <right style="thin">
        <color auto="1"/>
      </right>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medium">
        <color auto="1"/>
      </right>
      <top style="medium">
        <color auto="1"/>
      </top>
      <bottom/>
      <diagonal/>
    </border>
    <border>
      <left style="medium">
        <color auto="1"/>
      </left>
      <right/>
      <top/>
      <bottom/>
      <diagonal/>
    </border>
    <border>
      <left style="thin">
        <color auto="1"/>
      </left>
      <right style="medium">
        <color auto="1"/>
      </right>
      <top/>
      <bottom/>
      <diagonal/>
    </border>
    <border>
      <left style="thin">
        <color auto="1"/>
      </left>
      <right style="medium">
        <color auto="1"/>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diagonal/>
    </border>
    <border>
      <left style="thin">
        <color auto="1"/>
      </left>
      <right style="thin">
        <color auto="1"/>
      </right>
      <top/>
      <bottom style="medium">
        <color auto="1"/>
      </bottom>
      <diagonal/>
    </border>
    <border>
      <left style="thin">
        <color auto="1"/>
      </left>
      <right/>
      <top style="medium">
        <color auto="1"/>
      </top>
      <bottom style="medium">
        <color auto="1"/>
      </bottom>
      <diagonal/>
    </border>
    <border>
      <left/>
      <right/>
      <top style="medium">
        <color auto="1"/>
      </top>
      <bottom/>
      <diagonal/>
    </border>
    <border>
      <left/>
      <right style="medium">
        <color auto="1"/>
      </right>
      <top style="medium">
        <color auto="1"/>
      </top>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right style="medium">
        <color auto="1"/>
      </right>
      <top/>
      <bottom/>
      <diagonal/>
    </border>
    <border>
      <left style="thin">
        <color auto="1"/>
      </left>
      <right/>
      <top style="medium">
        <color auto="1"/>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medium">
        <color auto="1"/>
      </left>
      <right/>
      <top style="thin">
        <color auto="1"/>
      </top>
      <bottom style="thin">
        <color auto="1"/>
      </bottom>
      <diagonal/>
    </border>
    <border>
      <left style="medium">
        <color auto="1"/>
      </left>
      <right/>
      <top/>
      <bottom style="thin">
        <color auto="1"/>
      </bottom>
      <diagonal/>
    </border>
    <border>
      <left/>
      <right style="thin">
        <color auto="1"/>
      </right>
      <top/>
      <bottom style="thin">
        <color auto="1"/>
      </bottom>
      <diagonal/>
    </border>
    <border>
      <left style="medium">
        <color indexed="64"/>
      </left>
      <right style="thin">
        <color auto="1"/>
      </right>
      <top style="medium">
        <color indexed="64"/>
      </top>
      <bottom style="medium">
        <color indexed="64"/>
      </bottom>
      <diagonal/>
    </border>
    <border>
      <left/>
      <right/>
      <top style="thick">
        <color auto="1"/>
      </top>
      <bottom style="hair">
        <color auto="1"/>
      </bottom>
      <diagonal/>
    </border>
    <border>
      <left style="thin">
        <color auto="1"/>
      </left>
      <right/>
      <top style="thick">
        <color auto="1"/>
      </top>
      <bottom style="hair">
        <color auto="1"/>
      </bottom>
      <diagonal/>
    </border>
    <border>
      <left/>
      <right style="thin">
        <color indexed="64"/>
      </right>
      <top style="thick">
        <color auto="1"/>
      </top>
      <bottom style="hair">
        <color auto="1"/>
      </bottom>
      <diagonal/>
    </border>
    <border>
      <left style="medium">
        <color indexed="64"/>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right/>
      <top style="thin">
        <color auto="1"/>
      </top>
      <bottom/>
      <diagonal/>
    </border>
    <border>
      <left style="medium">
        <color auto="1"/>
      </left>
      <right style="medium">
        <color auto="1"/>
      </right>
      <top style="medium">
        <color auto="1"/>
      </top>
      <bottom/>
      <diagonal/>
    </border>
    <border>
      <left/>
      <right style="thin">
        <color auto="1"/>
      </right>
      <top style="thin">
        <color auto="1"/>
      </top>
      <bottom style="medium">
        <color auto="1"/>
      </bottom>
      <diagonal/>
    </border>
    <border>
      <left/>
      <right/>
      <top style="medium">
        <color indexed="64"/>
      </top>
      <bottom/>
      <diagonal/>
    </border>
    <border>
      <left/>
      <right style="thin">
        <color auto="1"/>
      </right>
      <top style="medium">
        <color indexed="64"/>
      </top>
      <bottom/>
      <diagonal/>
    </border>
    <border>
      <left/>
      <right style="thin">
        <color auto="1"/>
      </right>
      <top style="medium">
        <color indexed="64"/>
      </top>
      <bottom style="medium">
        <color indexed="64"/>
      </bottom>
      <diagonal/>
    </border>
    <border>
      <left/>
      <right style="thin">
        <color auto="1"/>
      </right>
      <top style="medium">
        <color auto="1"/>
      </top>
      <bottom style="thin">
        <color auto="1"/>
      </bottom>
      <diagonal/>
    </border>
    <border>
      <left style="medium">
        <color indexed="64"/>
      </left>
      <right/>
      <top/>
      <bottom/>
      <diagonal/>
    </border>
    <border>
      <left style="medium">
        <color indexed="64"/>
      </left>
      <right style="medium">
        <color indexed="64"/>
      </right>
      <top/>
      <bottom/>
      <diagonal/>
    </border>
    <border>
      <left style="medium">
        <color indexed="64"/>
      </left>
      <right style="medium">
        <color indexed="64"/>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indexed="64"/>
      </right>
      <top style="thin">
        <color auto="1"/>
      </top>
      <bottom style="thin">
        <color auto="1"/>
      </bottom>
      <diagonal/>
    </border>
    <border>
      <left/>
      <right style="medium">
        <color indexed="64"/>
      </right>
      <top style="thin">
        <color auto="1"/>
      </top>
      <bottom/>
      <diagonal/>
    </border>
    <border>
      <left style="thin">
        <color auto="1"/>
      </left>
      <right style="thin">
        <color indexed="64"/>
      </right>
      <top style="thick">
        <color auto="1"/>
      </top>
      <bottom style="hair">
        <color auto="1"/>
      </bottom>
      <diagonal/>
    </border>
    <border>
      <left/>
      <right/>
      <top style="thick">
        <color auto="1"/>
      </top>
      <bottom/>
      <diagonal/>
    </border>
    <border>
      <left/>
      <right style="thin">
        <color indexed="64"/>
      </right>
      <top style="thick">
        <color auto="1"/>
      </top>
      <bottom/>
      <diagonal/>
    </border>
    <border>
      <left/>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medium">
        <color auto="1"/>
      </right>
      <top/>
      <bottom style="thin">
        <color auto="1"/>
      </bottom>
      <diagonal/>
    </border>
  </borders>
  <cellStyleXfs count="11">
    <xf numFmtId="0" fontId="1" fillId="0" borderId="0"/>
    <xf numFmtId="43" fontId="1" fillId="0" borderId="0"/>
    <xf numFmtId="173" fontId="14" fillId="0" borderId="0"/>
    <xf numFmtId="0" fontId="14" fillId="0" borderId="0"/>
    <xf numFmtId="9" fontId="1" fillId="0" borderId="0"/>
    <xf numFmtId="43" fontId="1" fillId="0" borderId="0"/>
    <xf numFmtId="0" fontId="29" fillId="0" borderId="0"/>
    <xf numFmtId="43" fontId="1" fillId="0" borderId="0"/>
    <xf numFmtId="43" fontId="1" fillId="0" borderId="0"/>
    <xf numFmtId="43" fontId="1" fillId="0" borderId="0"/>
    <xf numFmtId="43" fontId="1" fillId="0" borderId="0"/>
  </cellStyleXfs>
  <cellXfs count="1270">
    <xf numFmtId="0" fontId="0" fillId="0" borderId="0" pivotButton="0" quotePrefix="0" xfId="0"/>
    <xf numFmtId="0" fontId="2" fillId="0" borderId="0" applyAlignment="1" pivotButton="0" quotePrefix="0" xfId="0">
      <alignment vertical="center" wrapText="1"/>
    </xf>
    <xf numFmtId="0" fontId="2" fillId="0" borderId="0" applyAlignment="1" pivotButton="0" quotePrefix="0" xfId="0">
      <alignment vertical="center"/>
    </xf>
    <xf numFmtId="0" fontId="3" fillId="0" borderId="0" applyAlignment="1" pivotButton="0" quotePrefix="0" xfId="0">
      <alignment vertical="center"/>
    </xf>
    <xf numFmtId="0" fontId="2" fillId="0" borderId="0" applyAlignment="1" pivotButton="0" quotePrefix="0" xfId="0">
      <alignment horizontal="center" vertical="center"/>
    </xf>
    <xf numFmtId="0" fontId="4" fillId="0" borderId="0" applyAlignment="1" pivotButton="0" quotePrefix="0" xfId="0">
      <alignment vertical="center"/>
    </xf>
    <xf numFmtId="0" fontId="5" fillId="3" borderId="0" applyAlignment="1" pivotButton="0" quotePrefix="0" xfId="0">
      <alignment vertical="center"/>
    </xf>
    <xf numFmtId="0" fontId="6" fillId="3" borderId="0" applyAlignment="1" pivotButton="0" quotePrefix="0" xfId="0">
      <alignment vertical="center"/>
    </xf>
    <xf numFmtId="0" fontId="7" fillId="3" borderId="0" applyAlignment="1" pivotButton="0" quotePrefix="0" xfId="0">
      <alignment horizontal="center" vertical="center"/>
    </xf>
    <xf numFmtId="0" fontId="7" fillId="3" borderId="0" applyAlignment="1" pivotButton="0" quotePrefix="0" xfId="0">
      <alignment vertical="center"/>
    </xf>
    <xf numFmtId="0" fontId="4" fillId="0" borderId="0" applyAlignment="1" pivotButton="0" quotePrefix="0" xfId="0">
      <alignment vertical="center" wrapText="1"/>
    </xf>
    <xf numFmtId="0" fontId="3" fillId="4" borderId="1" applyAlignment="1" applyProtection="1" pivotButton="0" quotePrefix="0" xfId="0">
      <alignment horizontal="center" vertical="center" wrapText="1"/>
      <protection locked="0" hidden="0"/>
    </xf>
    <xf numFmtId="0" fontId="3" fillId="4" borderId="1" applyAlignment="1" applyProtection="1" pivotButton="0" quotePrefix="0" xfId="0">
      <alignment horizontal="center" vertical="center"/>
      <protection locked="0" hidden="0"/>
    </xf>
    <xf numFmtId="0" fontId="8" fillId="0" borderId="0" applyAlignment="1" pivotButton="0" quotePrefix="0" xfId="0">
      <alignment vertical="center"/>
    </xf>
    <xf numFmtId="0" fontId="12" fillId="7" borderId="23" applyAlignment="1" pivotButton="0" quotePrefix="0" xfId="0">
      <alignment vertical="center" wrapText="1"/>
    </xf>
    <xf numFmtId="0" fontId="9" fillId="8" borderId="24" applyAlignment="1" pivotButton="0" quotePrefix="0" xfId="0">
      <alignment vertical="center" wrapText="1"/>
    </xf>
    <xf numFmtId="0" fontId="2" fillId="8" borderId="25" applyAlignment="1" pivotButton="0" quotePrefix="0" xfId="0">
      <alignment vertical="center"/>
    </xf>
    <xf numFmtId="164" fontId="12" fillId="3" borderId="12" applyAlignment="1" applyProtection="1" pivotButton="0" quotePrefix="0" xfId="1">
      <alignment vertical="center" wrapText="1"/>
      <protection locked="0" hidden="0"/>
    </xf>
    <xf numFmtId="164" fontId="12" fillId="3" borderId="18" applyAlignment="1" applyProtection="1" pivotButton="0" quotePrefix="0" xfId="1">
      <alignment vertical="center" wrapText="1"/>
      <protection locked="0" hidden="0"/>
    </xf>
    <xf numFmtId="164" fontId="12" fillId="3" borderId="21" applyAlignment="1" applyProtection="1" pivotButton="0" quotePrefix="0" xfId="1">
      <alignment vertical="center" wrapText="1"/>
      <protection locked="0" hidden="0"/>
    </xf>
    <xf numFmtId="164" fontId="9" fillId="8" borderId="25" applyAlignment="1" pivotButton="0" quotePrefix="0" xfId="1">
      <alignment vertical="center" wrapText="1"/>
    </xf>
    <xf numFmtId="164" fontId="9" fillId="8" borderId="25" applyAlignment="1" pivotButton="0" quotePrefix="0" xfId="1">
      <alignment horizontal="center" vertical="center" wrapText="1"/>
    </xf>
    <xf numFmtId="164" fontId="12" fillId="9" borderId="34" applyAlignment="1" pivotButton="0" quotePrefix="0" xfId="1">
      <alignment vertical="center" wrapText="1"/>
    </xf>
    <xf numFmtId="164" fontId="9" fillId="8" borderId="24" applyAlignment="1" pivotButton="0" quotePrefix="0" xfId="1">
      <alignment vertical="center" wrapText="1"/>
    </xf>
    <xf numFmtId="164" fontId="9" fillId="8" borderId="2" applyAlignment="1" pivotButton="0" quotePrefix="0" xfId="1">
      <alignment vertical="center" wrapText="1"/>
    </xf>
    <xf numFmtId="164" fontId="2" fillId="8" borderId="23" applyAlignment="1" pivotButton="0" quotePrefix="0" xfId="1">
      <alignment vertical="center"/>
    </xf>
    <xf numFmtId="164" fontId="9" fillId="8" borderId="23" applyAlignment="1" pivotButton="0" quotePrefix="0" xfId="1">
      <alignment vertical="center" wrapText="1"/>
    </xf>
    <xf numFmtId="164" fontId="9" fillId="8" borderId="23" applyAlignment="1" pivotButton="0" quotePrefix="0" xfId="1">
      <alignment horizontal="center" vertical="center" wrapText="1"/>
    </xf>
    <xf numFmtId="164" fontId="12" fillId="9" borderId="38" applyAlignment="1" pivotButton="0" quotePrefix="0" xfId="1">
      <alignment vertical="center" wrapText="1"/>
    </xf>
    <xf numFmtId="164" fontId="12" fillId="10" borderId="23" applyAlignment="1" pivotButton="0" quotePrefix="0" xfId="1">
      <alignment vertical="center" wrapText="1"/>
    </xf>
    <xf numFmtId="164" fontId="12" fillId="10" borderId="23" applyAlignment="1" pivotButton="0" quotePrefix="0" xfId="1">
      <alignment horizontal="center" vertical="center" wrapText="1"/>
    </xf>
    <xf numFmtId="164" fontId="9" fillId="8" borderId="27" applyAlignment="1" pivotButton="0" quotePrefix="0" xfId="1">
      <alignment vertical="center" wrapText="1"/>
    </xf>
    <xf numFmtId="164" fontId="2" fillId="8" borderId="39" applyAlignment="1" pivotButton="0" quotePrefix="0" xfId="1">
      <alignment vertical="center"/>
    </xf>
    <xf numFmtId="164" fontId="12" fillId="11" borderId="23" applyAlignment="1" pivotButton="0" quotePrefix="0" xfId="1">
      <alignment vertical="center" wrapText="1"/>
    </xf>
    <xf numFmtId="164" fontId="12" fillId="11" borderId="23" applyAlignment="1" pivotButton="0" quotePrefix="0" xfId="1">
      <alignment horizontal="center" vertical="center" wrapText="1"/>
    </xf>
    <xf numFmtId="0" fontId="12" fillId="3" borderId="12" applyAlignment="1" applyProtection="1" pivotButton="0" quotePrefix="0" xfId="1">
      <alignment vertical="center" wrapText="1"/>
      <protection locked="0" hidden="0"/>
    </xf>
    <xf numFmtId="0" fontId="12" fillId="3" borderId="18" applyAlignment="1" applyProtection="1" pivotButton="0" quotePrefix="0" xfId="1">
      <alignment vertical="center" wrapText="1"/>
      <protection locked="0" hidden="0"/>
    </xf>
    <xf numFmtId="164" fontId="9" fillId="8" borderId="30" applyAlignment="1" pivotButton="0" quotePrefix="0" xfId="1">
      <alignment vertical="center" wrapText="1"/>
    </xf>
    <xf numFmtId="164" fontId="2" fillId="8" borderId="0" applyAlignment="1" pivotButton="0" quotePrefix="0" xfId="1">
      <alignment vertical="center"/>
    </xf>
    <xf numFmtId="49" fontId="14" fillId="0" borderId="1" applyAlignment="1" applyProtection="1" pivotButton="0" quotePrefix="0" xfId="0">
      <alignment horizontal="center" vertical="center"/>
      <protection locked="0" hidden="0"/>
    </xf>
    <xf numFmtId="164" fontId="9" fillId="8" borderId="39" applyAlignment="1" pivotButton="0" quotePrefix="0" xfId="1">
      <alignment vertical="center" wrapText="1"/>
    </xf>
    <xf numFmtId="164" fontId="9" fillId="8" borderId="39" applyAlignment="1" pivotButton="0" quotePrefix="0" xfId="1">
      <alignment horizontal="center" vertical="center" wrapText="1"/>
    </xf>
    <xf numFmtId="164" fontId="12" fillId="9" borderId="47" applyAlignment="1" pivotButton="0" quotePrefix="0" xfId="1">
      <alignment vertical="center" wrapText="1"/>
    </xf>
    <xf numFmtId="164" fontId="2" fillId="8" borderId="25" applyAlignment="1" pivotButton="0" quotePrefix="0" xfId="1">
      <alignment vertical="center"/>
    </xf>
    <xf numFmtId="164" fontId="9" fillId="3" borderId="12" applyAlignment="1" applyProtection="1" pivotButton="0" quotePrefix="0" xfId="1">
      <alignment horizontal="center" vertical="center" wrapText="1"/>
      <protection locked="0" hidden="0"/>
    </xf>
    <xf numFmtId="165" fontId="15" fillId="9" borderId="12" applyAlignment="1" pivotButton="0" quotePrefix="0" xfId="2">
      <alignment horizontal="center" vertical="center" wrapText="1"/>
    </xf>
    <xf numFmtId="164" fontId="2" fillId="0" borderId="11" applyAlignment="1" applyProtection="1" pivotButton="0" quotePrefix="0" xfId="1">
      <alignment horizontal="center" vertical="center"/>
      <protection locked="0" hidden="0"/>
    </xf>
    <xf numFmtId="164" fontId="2" fillId="0" borderId="12" applyAlignment="1" applyProtection="1" pivotButton="0" quotePrefix="0" xfId="1">
      <alignment horizontal="center" vertical="center"/>
      <protection locked="0" hidden="0"/>
    </xf>
    <xf numFmtId="164" fontId="2" fillId="0" borderId="48" applyAlignment="1" applyProtection="1" pivotButton="0" quotePrefix="0" xfId="1">
      <alignment horizontal="center" vertical="center"/>
      <protection locked="0" hidden="0"/>
    </xf>
    <xf numFmtId="164" fontId="9" fillId="3" borderId="18" applyAlignment="1" applyProtection="1" pivotButton="0" quotePrefix="0" xfId="1">
      <alignment horizontal="center" vertical="center" wrapText="1"/>
      <protection locked="0" hidden="0"/>
    </xf>
    <xf numFmtId="165" fontId="15" fillId="9" borderId="18" applyAlignment="1" pivotButton="0" quotePrefix="0" xfId="2">
      <alignment horizontal="center" vertical="center" wrapText="1"/>
    </xf>
    <xf numFmtId="164" fontId="2" fillId="0" borderId="17" applyAlignment="1" applyProtection="1" pivotButton="0" quotePrefix="0" xfId="1">
      <alignment horizontal="center" vertical="center"/>
      <protection locked="0" hidden="0"/>
    </xf>
    <xf numFmtId="164" fontId="2" fillId="0" borderId="18" applyAlignment="1" applyProtection="1" pivotButton="0" quotePrefix="0" xfId="1">
      <alignment horizontal="center" vertical="center"/>
      <protection locked="0" hidden="0"/>
    </xf>
    <xf numFmtId="164" fontId="2" fillId="0" borderId="8" applyAlignment="1" applyProtection="1" pivotButton="0" quotePrefix="0" xfId="1">
      <alignment horizontal="center" vertical="center"/>
      <protection locked="0" hidden="0"/>
    </xf>
    <xf numFmtId="164" fontId="12" fillId="3" borderId="7" applyAlignment="1" applyProtection="1" pivotButton="0" quotePrefix="0" xfId="1">
      <alignment vertical="center" wrapText="1"/>
      <protection locked="0" hidden="0"/>
    </xf>
    <xf numFmtId="164" fontId="9" fillId="3" borderId="8" applyAlignment="1" applyProtection="1" pivotButton="0" quotePrefix="0" xfId="1">
      <alignment horizontal="center" vertical="center" wrapText="1"/>
      <protection locked="0" hidden="0"/>
    </xf>
    <xf numFmtId="164" fontId="9" fillId="3" borderId="21" applyAlignment="1" applyProtection="1" pivotButton="0" quotePrefix="0" xfId="1">
      <alignment horizontal="center" vertical="center" wrapText="1"/>
      <protection locked="0" hidden="0"/>
    </xf>
    <xf numFmtId="164" fontId="9" fillId="3" borderId="49" applyAlignment="1" applyProtection="1" pivotButton="0" quotePrefix="0" xfId="1">
      <alignment horizontal="center" vertical="center" wrapText="1"/>
      <protection locked="0" hidden="0"/>
    </xf>
    <xf numFmtId="165" fontId="15" fillId="9" borderId="21" applyAlignment="1" pivotButton="0" quotePrefix="0" xfId="2">
      <alignment horizontal="center" vertical="center" wrapText="1"/>
    </xf>
    <xf numFmtId="164" fontId="2" fillId="0" borderId="20" applyAlignment="1" applyProtection="1" pivotButton="0" quotePrefix="0" xfId="1">
      <alignment horizontal="center" vertical="center"/>
      <protection locked="0" hidden="0"/>
    </xf>
    <xf numFmtId="164" fontId="2" fillId="0" borderId="21" applyAlignment="1" applyProtection="1" pivotButton="0" quotePrefix="0" xfId="1">
      <alignment horizontal="center" vertical="center"/>
      <protection locked="0" hidden="0"/>
    </xf>
    <xf numFmtId="164" fontId="2" fillId="0" borderId="49" applyAlignment="1" applyProtection="1" pivotButton="0" quotePrefix="0" xfId="1">
      <alignment horizontal="center" vertical="center"/>
      <protection locked="0" hidden="0"/>
    </xf>
    <xf numFmtId="0" fontId="16" fillId="0" borderId="0" applyAlignment="1" pivotButton="0" quotePrefix="0" xfId="0">
      <alignment horizontal="left" vertical="center" wrapText="1"/>
    </xf>
    <xf numFmtId="0" fontId="16" fillId="0" borderId="0" applyAlignment="1" pivotButton="0" quotePrefix="0" xfId="0">
      <alignment horizontal="right" vertical="center" wrapText="1"/>
    </xf>
    <xf numFmtId="0" fontId="16" fillId="0" borderId="0" applyAlignment="1" pivotButton="0" quotePrefix="0" xfId="0">
      <alignment horizontal="right" vertical="center"/>
    </xf>
    <xf numFmtId="0" fontId="16" fillId="0" borderId="0" applyAlignment="1" pivotButton="0" quotePrefix="0" xfId="0">
      <alignment horizontal="center" vertical="center"/>
    </xf>
    <xf numFmtId="0" fontId="12" fillId="0" borderId="0" applyAlignment="1" pivotButton="0" quotePrefix="0" xfId="0">
      <alignment horizontal="left" vertical="center"/>
    </xf>
    <xf numFmtId="164" fontId="2" fillId="0" borderId="0" applyAlignment="1" pivotButton="0" quotePrefix="0" xfId="0">
      <alignment horizontal="center" vertical="center"/>
    </xf>
    <xf numFmtId="164" fontId="16" fillId="0" borderId="53" applyAlignment="1" applyProtection="1" pivotButton="0" quotePrefix="0" xfId="1">
      <alignment horizontal="right" vertical="center"/>
      <protection locked="0" hidden="0"/>
    </xf>
    <xf numFmtId="164" fontId="18" fillId="8" borderId="18" applyAlignment="1" pivotButton="0" quotePrefix="0" xfId="1">
      <alignment horizontal="center" vertical="center"/>
    </xf>
    <xf numFmtId="164" fontId="12" fillId="10" borderId="0" applyAlignment="1" pivotButton="0" quotePrefix="0" xfId="1">
      <alignment vertical="center" wrapText="1"/>
    </xf>
    <xf numFmtId="164" fontId="4" fillId="8" borderId="30" applyAlignment="1" applyProtection="1" pivotButton="0" quotePrefix="0" xfId="1">
      <alignment horizontal="center" vertical="center"/>
      <protection locked="0" hidden="0"/>
    </xf>
    <xf numFmtId="164" fontId="4" fillId="8" borderId="0" applyAlignment="1" applyProtection="1" pivotButton="0" quotePrefix="0" xfId="1">
      <alignment horizontal="center" vertical="center"/>
      <protection locked="0" hidden="0"/>
    </xf>
    <xf numFmtId="164" fontId="16" fillId="0" borderId="12" applyAlignment="1" applyProtection="1" pivotButton="0" quotePrefix="0" xfId="1">
      <alignment horizontal="right" vertical="center"/>
      <protection locked="0" hidden="0"/>
    </xf>
    <xf numFmtId="164" fontId="16" fillId="0" borderId="18" applyAlignment="1" applyProtection="1" pivotButton="0" quotePrefix="0" xfId="1">
      <alignment horizontal="right" vertical="center"/>
      <protection locked="0" hidden="0"/>
    </xf>
    <xf numFmtId="164" fontId="16" fillId="0" borderId="21" applyAlignment="1" applyProtection="1" pivotButton="0" quotePrefix="0" xfId="1">
      <alignment horizontal="right" vertical="center"/>
      <protection locked="0" hidden="0"/>
    </xf>
    <xf numFmtId="164" fontId="12" fillId="11" borderId="0" applyAlignment="1" pivotButton="0" quotePrefix="0" xfId="1">
      <alignment vertical="center" wrapText="1"/>
    </xf>
    <xf numFmtId="0" fontId="19" fillId="0" borderId="0" applyAlignment="1" pivotButton="0" quotePrefix="0" xfId="0">
      <alignment vertical="center"/>
    </xf>
    <xf numFmtId="164" fontId="16" fillId="0" borderId="12" applyAlignment="1" pivotButton="0" quotePrefix="0" xfId="1">
      <alignment horizontal="right" vertical="center"/>
    </xf>
    <xf numFmtId="164" fontId="16" fillId="0" borderId="11" applyAlignment="1" pivotButton="0" quotePrefix="0" xfId="1">
      <alignment horizontal="right" vertical="center"/>
    </xf>
    <xf numFmtId="164" fontId="16" fillId="0" borderId="18" applyAlignment="1" pivotButton="0" quotePrefix="0" xfId="1">
      <alignment horizontal="right" vertical="center"/>
    </xf>
    <xf numFmtId="164" fontId="16" fillId="0" borderId="17" applyAlignment="1" pivotButton="0" quotePrefix="0" xfId="1">
      <alignment horizontal="right" vertical="center"/>
    </xf>
    <xf numFmtId="164" fontId="16" fillId="0" borderId="21" applyAlignment="1" pivotButton="0" quotePrefix="0" xfId="1">
      <alignment horizontal="right" vertical="center" wrapText="1"/>
    </xf>
    <xf numFmtId="164" fontId="16" fillId="0" borderId="21" applyAlignment="1" pivotButton="0" quotePrefix="0" xfId="1">
      <alignment horizontal="right" vertical="center"/>
    </xf>
    <xf numFmtId="164" fontId="16" fillId="0" borderId="20" applyAlignment="1" pivotButton="0" quotePrefix="0" xfId="1">
      <alignment horizontal="right" vertical="center" wrapText="1"/>
    </xf>
    <xf numFmtId="164" fontId="12" fillId="10" borderId="38" applyAlignment="1" pivotButton="0" quotePrefix="0" xfId="1">
      <alignment vertical="center" wrapText="1"/>
    </xf>
    <xf numFmtId="164" fontId="13" fillId="10" borderId="23" applyAlignment="1" pivotButton="0" quotePrefix="0" xfId="1">
      <alignment horizontal="center" vertical="center"/>
    </xf>
    <xf numFmtId="164" fontId="4" fillId="8" borderId="30" applyAlignment="1" pivotButton="0" quotePrefix="0" xfId="1">
      <alignment horizontal="center" vertical="center"/>
    </xf>
    <xf numFmtId="164" fontId="4" fillId="8" borderId="0" applyAlignment="1" pivotButton="0" quotePrefix="0" xfId="1">
      <alignment horizontal="center" vertical="center"/>
    </xf>
    <xf numFmtId="164" fontId="4" fillId="8" borderId="0" applyAlignment="1" pivotButton="0" quotePrefix="0" xfId="1">
      <alignment horizontal="center" vertical="center"/>
    </xf>
    <xf numFmtId="164" fontId="16" fillId="0" borderId="53" applyAlignment="1" pivotButton="0" quotePrefix="0" xfId="1">
      <alignment horizontal="right" vertical="center" wrapText="1"/>
    </xf>
    <xf numFmtId="164" fontId="16" fillId="0" borderId="53" applyAlignment="1" pivotButton="0" quotePrefix="0" xfId="1">
      <alignment horizontal="right" vertical="center"/>
    </xf>
    <xf numFmtId="164" fontId="16" fillId="0" borderId="11" applyAlignment="1" pivotButton="0" quotePrefix="0" xfId="1">
      <alignment horizontal="right" vertical="center" wrapText="1"/>
    </xf>
    <xf numFmtId="164" fontId="16" fillId="0" borderId="12" applyAlignment="1" pivotButton="0" quotePrefix="0" xfId="1">
      <alignment horizontal="right" vertical="center" wrapText="1"/>
    </xf>
    <xf numFmtId="164" fontId="16" fillId="0" borderId="18" applyAlignment="1" pivotButton="0" quotePrefix="0" xfId="1">
      <alignment horizontal="right" vertical="center" wrapText="1"/>
    </xf>
    <xf numFmtId="164" fontId="16" fillId="0" borderId="17" applyAlignment="1" pivotButton="0" quotePrefix="0" xfId="1">
      <alignment horizontal="right" vertical="center" wrapText="1"/>
    </xf>
    <xf numFmtId="164" fontId="16" fillId="0" borderId="17" applyAlignment="1" pivotButton="0" quotePrefix="0" xfId="1">
      <alignment horizontal="right" vertical="center" wrapText="1"/>
    </xf>
    <xf numFmtId="164" fontId="16" fillId="0" borderId="18" applyAlignment="1" pivotButton="0" quotePrefix="0" xfId="1">
      <alignment horizontal="right" vertical="center" wrapText="1"/>
    </xf>
    <xf numFmtId="164" fontId="16" fillId="0" borderId="7" applyAlignment="1" pivotButton="0" quotePrefix="0" xfId="1">
      <alignment horizontal="right" vertical="center" wrapText="1"/>
    </xf>
    <xf numFmtId="164" fontId="16" fillId="0" borderId="7" applyAlignment="1" pivotButton="0" quotePrefix="0" xfId="1">
      <alignment horizontal="right" vertical="center"/>
    </xf>
    <xf numFmtId="164" fontId="12" fillId="11" borderId="38" applyAlignment="1" pivotButton="0" quotePrefix="0" xfId="1">
      <alignment vertical="center" wrapText="1"/>
    </xf>
    <xf numFmtId="164" fontId="12" fillId="11" borderId="23" applyAlignment="1" pivotButton="0" quotePrefix="0" xfId="1">
      <alignment vertical="center" wrapText="1"/>
    </xf>
    <xf numFmtId="164" fontId="13" fillId="11" borderId="23" applyAlignment="1" pivotButton="0" quotePrefix="0" xfId="1">
      <alignment horizontal="center" vertical="center"/>
    </xf>
    <xf numFmtId="164" fontId="12" fillId="8" borderId="14" applyAlignment="1" pivotButton="0" quotePrefix="0" xfId="1">
      <alignment vertical="center" wrapText="1"/>
    </xf>
    <xf numFmtId="164" fontId="12" fillId="9" borderId="35" applyAlignment="1" pivotButton="0" quotePrefix="0" xfId="1">
      <alignment vertical="center" wrapText="1"/>
    </xf>
    <xf numFmtId="164" fontId="9" fillId="8" borderId="38" applyAlignment="1" pivotButton="0" quotePrefix="0" xfId="1">
      <alignment vertical="center" wrapText="1"/>
    </xf>
    <xf numFmtId="164" fontId="13" fillId="8" borderId="35" applyAlignment="1" pivotButton="0" quotePrefix="0" xfId="1">
      <alignment vertical="center"/>
    </xf>
    <xf numFmtId="164" fontId="12" fillId="10" borderId="23" applyAlignment="1" pivotButton="0" quotePrefix="0" xfId="1">
      <alignment vertical="center" wrapText="1"/>
    </xf>
    <xf numFmtId="164" fontId="12" fillId="10" borderId="23" applyAlignment="1" pivotButton="0" quotePrefix="0" xfId="1">
      <alignment horizontal="center" vertical="center" wrapText="1"/>
    </xf>
    <xf numFmtId="164" fontId="12" fillId="11" borderId="23" applyAlignment="1" pivotButton="0" quotePrefix="0" xfId="1">
      <alignment horizontal="center" vertical="center" wrapText="1"/>
    </xf>
    <xf numFmtId="164" fontId="9" fillId="8" borderId="47" applyAlignment="1" pivotButton="0" quotePrefix="0" xfId="1">
      <alignment vertical="center" wrapText="1"/>
    </xf>
    <xf numFmtId="164" fontId="13" fillId="8" borderId="28" applyAlignment="1" pivotButton="0" quotePrefix="0" xfId="1">
      <alignment vertical="center"/>
    </xf>
    <xf numFmtId="164" fontId="12" fillId="9" borderId="28" applyAlignment="1" pivotButton="0" quotePrefix="0" xfId="1">
      <alignment vertical="center" wrapText="1"/>
    </xf>
    <xf numFmtId="164" fontId="12" fillId="10" borderId="14" applyAlignment="1" pivotButton="0" quotePrefix="0" xfId="1">
      <alignment vertical="center" wrapText="1"/>
    </xf>
    <xf numFmtId="164" fontId="12" fillId="11" borderId="14" applyAlignment="1" pivotButton="0" quotePrefix="0" xfId="1">
      <alignment vertical="center" wrapText="1"/>
    </xf>
    <xf numFmtId="0" fontId="8" fillId="0" borderId="0" applyAlignment="1" pivotButton="0" quotePrefix="0" xfId="0">
      <alignment horizontal="left" vertical="center"/>
    </xf>
    <xf numFmtId="166" fontId="12" fillId="3" borderId="0" applyAlignment="1" applyProtection="1" pivotButton="0" quotePrefix="0" xfId="1">
      <alignment vertical="center" wrapText="1"/>
      <protection locked="0" hidden="0"/>
    </xf>
    <xf numFmtId="167" fontId="9" fillId="8" borderId="0" applyAlignment="1" pivotButton="0" quotePrefix="0" xfId="1">
      <alignment vertical="center" wrapText="1"/>
    </xf>
    <xf numFmtId="14" fontId="14" fillId="0" borderId="0" applyProtection="1" pivotButton="0" quotePrefix="0" xfId="0">
      <protection locked="0" hidden="0"/>
    </xf>
    <xf numFmtId="167" fontId="12" fillId="11" borderId="0" applyAlignment="1" pivotButton="0" quotePrefix="0" xfId="1">
      <alignment horizontal="center" vertical="center" wrapText="1"/>
    </xf>
    <xf numFmtId="14" fontId="14" fillId="0" borderId="0" applyAlignment="1" applyProtection="1" pivotButton="0" quotePrefix="0" xfId="0">
      <alignment horizontal="center" vertical="center"/>
      <protection locked="0" hidden="0"/>
    </xf>
    <xf numFmtId="0" fontId="17" fillId="13" borderId="0" applyAlignment="1" applyProtection="1" pivotButton="0" quotePrefix="0" xfId="0">
      <alignment horizontal="center" vertical="center" wrapText="1"/>
      <protection locked="0" hidden="0"/>
    </xf>
    <xf numFmtId="0" fontId="8" fillId="0" borderId="39" applyAlignment="1" pivotButton="0" quotePrefix="0" xfId="0">
      <alignment horizontal="center" vertical="center"/>
    </xf>
    <xf numFmtId="166" fontId="12" fillId="3" borderId="0" applyAlignment="1" pivotButton="0" quotePrefix="0" xfId="1">
      <alignment vertical="center" wrapText="1"/>
    </xf>
    <xf numFmtId="164" fontId="12" fillId="3" borderId="48" applyAlignment="1" applyProtection="1" pivotButton="0" quotePrefix="0" xfId="1">
      <alignment vertical="center" wrapText="1"/>
      <protection locked="0" hidden="0"/>
    </xf>
    <xf numFmtId="164" fontId="12" fillId="3" borderId="8" applyAlignment="1" applyProtection="1" pivotButton="0" quotePrefix="0" xfId="1">
      <alignment vertical="center" wrapText="1"/>
      <protection locked="0" hidden="0"/>
    </xf>
    <xf numFmtId="164" fontId="12" fillId="3" borderId="49" applyAlignment="1" applyProtection="1" pivotButton="0" quotePrefix="0" xfId="1">
      <alignment vertical="center" wrapText="1"/>
      <protection locked="0" hidden="0"/>
    </xf>
    <xf numFmtId="0" fontId="12" fillId="7" borderId="18" applyAlignment="1" pivotButton="0" quotePrefix="0" xfId="0">
      <alignment vertical="center" wrapText="1"/>
    </xf>
    <xf numFmtId="166" fontId="12" fillId="3" borderId="18" applyAlignment="1" applyProtection="1" pivotButton="0" quotePrefix="0" xfId="1">
      <alignment vertical="center" wrapText="1"/>
      <protection locked="0" hidden="0"/>
    </xf>
    <xf numFmtId="167" fontId="9" fillId="8" borderId="18" applyAlignment="1" pivotButton="0" quotePrefix="0" xfId="1">
      <alignment vertical="center" wrapText="1"/>
    </xf>
    <xf numFmtId="167" fontId="12" fillId="10" borderId="18" applyAlignment="1" pivotButton="0" quotePrefix="0" xfId="1">
      <alignment horizontal="center" vertical="center" wrapText="1"/>
    </xf>
    <xf numFmtId="167" fontId="12" fillId="10" borderId="18" applyAlignment="1" pivotButton="0" quotePrefix="0" xfId="1">
      <alignment horizontal="center" vertical="center" wrapText="1"/>
    </xf>
    <xf numFmtId="14" fontId="14" fillId="0" borderId="18" applyProtection="1" pivotButton="0" quotePrefix="0" xfId="0">
      <protection locked="0" hidden="0"/>
    </xf>
    <xf numFmtId="167" fontId="9" fillId="8" borderId="8" applyAlignment="1" pivotButton="0" quotePrefix="0" xfId="1">
      <alignment vertical="center" wrapText="1"/>
    </xf>
    <xf numFmtId="167" fontId="12" fillId="11" borderId="25" applyAlignment="1" pivotButton="0" quotePrefix="0" xfId="1">
      <alignment horizontal="center" vertical="center" wrapText="1"/>
    </xf>
    <xf numFmtId="166" fontId="12" fillId="3" borderId="48" applyAlignment="1" applyProtection="1" pivotButton="0" quotePrefix="0" xfId="1">
      <alignment vertical="center" wrapText="1"/>
      <protection locked="0" hidden="0"/>
    </xf>
    <xf numFmtId="166" fontId="12" fillId="3" borderId="8" applyAlignment="1" applyProtection="1" pivotButton="0" quotePrefix="0" xfId="1">
      <alignment vertical="center" wrapText="1"/>
      <protection locked="0" hidden="0"/>
    </xf>
    <xf numFmtId="166" fontId="12" fillId="3" borderId="49" applyAlignment="1" applyProtection="1" pivotButton="0" quotePrefix="0" xfId="1">
      <alignment vertical="center" wrapText="1"/>
      <protection locked="0" hidden="0"/>
    </xf>
    <xf numFmtId="167" fontId="9" fillId="8" borderId="23" applyAlignment="1" pivotButton="0" quotePrefix="0" xfId="1">
      <alignment vertical="center" wrapText="1"/>
    </xf>
    <xf numFmtId="14" fontId="14" fillId="0" borderId="2" applyProtection="1" pivotButton="0" quotePrefix="0" xfId="0">
      <protection locked="0" hidden="0"/>
    </xf>
    <xf numFmtId="14" fontId="14" fillId="0" borderId="2" applyAlignment="1" applyProtection="1" pivotButton="0" quotePrefix="0" xfId="0">
      <alignment horizontal="center" vertical="center"/>
      <protection locked="0" hidden="0"/>
    </xf>
    <xf numFmtId="167" fontId="9" fillId="8" borderId="39" applyAlignment="1" pivotButton="0" quotePrefix="0" xfId="1">
      <alignment vertical="center" wrapText="1"/>
    </xf>
    <xf numFmtId="166" fontId="12" fillId="3" borderId="5" applyAlignment="1" applyProtection="1" pivotButton="0" quotePrefix="0" xfId="1">
      <alignment vertical="center" wrapText="1"/>
      <protection locked="0" hidden="0"/>
    </xf>
    <xf numFmtId="167" fontId="12" fillId="11" borderId="18" applyAlignment="1" pivotButton="0" quotePrefix="0" xfId="1">
      <alignment horizontal="center" vertical="center" wrapText="1"/>
    </xf>
    <xf numFmtId="0" fontId="17" fillId="3" borderId="0" applyAlignment="1" applyProtection="1" pivotButton="0" quotePrefix="0" xfId="0">
      <alignment horizontal="center" vertical="center" wrapText="1"/>
      <protection locked="0" hidden="0"/>
    </xf>
    <xf numFmtId="0" fontId="2" fillId="0" borderId="18" applyAlignment="1" pivotButton="0" quotePrefix="0" xfId="0">
      <alignment horizontal="center" vertical="center"/>
    </xf>
    <xf numFmtId="0" fontId="8" fillId="0" borderId="0" applyAlignment="1" pivotButton="0" quotePrefix="0" xfId="0">
      <alignment horizontal="center" vertical="center"/>
    </xf>
    <xf numFmtId="0" fontId="12" fillId="15" borderId="18" applyAlignment="1" pivotButton="0" quotePrefix="0" xfId="0">
      <alignment horizontal="center" vertical="center" wrapText="1"/>
    </xf>
    <xf numFmtId="166" fontId="12" fillId="3" borderId="18" applyAlignment="1" pivotButton="0" quotePrefix="0" xfId="1">
      <alignment horizontal="center" vertical="center" wrapText="1"/>
    </xf>
    <xf numFmtId="167" fontId="9" fillId="8" borderId="18" applyAlignment="1" pivotButton="0" quotePrefix="0" xfId="1">
      <alignment horizontal="center" vertical="center" wrapText="1"/>
    </xf>
    <xf numFmtId="14" fontId="14" fillId="0" borderId="18" applyAlignment="1" pivotButton="0" quotePrefix="0" xfId="0">
      <alignment horizontal="center" vertical="center"/>
    </xf>
    <xf numFmtId="167" fontId="9" fillId="8" borderId="18" applyAlignment="1" pivotButton="0" quotePrefix="0" xfId="1">
      <alignment horizontal="center" vertical="center" wrapText="1"/>
    </xf>
    <xf numFmtId="164" fontId="9" fillId="3" borderId="11" applyAlignment="1" pivotButton="0" quotePrefix="0" xfId="1">
      <alignment horizontal="center" vertical="center" wrapText="1"/>
    </xf>
    <xf numFmtId="164" fontId="9" fillId="3" borderId="17" applyAlignment="1" pivotButton="0" quotePrefix="0" xfId="1">
      <alignment horizontal="center" vertical="center" wrapText="1"/>
    </xf>
    <xf numFmtId="164" fontId="9" fillId="3" borderId="20" applyAlignment="1" pivotButton="0" quotePrefix="0" xfId="1">
      <alignment horizontal="center" vertical="center" wrapText="1"/>
    </xf>
    <xf numFmtId="164" fontId="16" fillId="0" borderId="51" applyAlignment="1" pivotButton="0" quotePrefix="0" xfId="1">
      <alignment horizontal="right" vertical="center"/>
    </xf>
    <xf numFmtId="164" fontId="12" fillId="10" borderId="18" applyAlignment="1" pivotButton="0" quotePrefix="0" xfId="1">
      <alignment vertical="center" wrapText="1"/>
    </xf>
    <xf numFmtId="164" fontId="12" fillId="11" borderId="18" applyAlignment="1" pivotButton="0" quotePrefix="0" xfId="1">
      <alignment vertical="center" wrapText="1"/>
    </xf>
    <xf numFmtId="164" fontId="13" fillId="11" borderId="18" applyAlignment="1" pivotButton="0" quotePrefix="0" xfId="1">
      <alignment horizontal="center" vertical="center"/>
    </xf>
    <xf numFmtId="164" fontId="2" fillId="0" borderId="0" applyAlignment="1" pivotButton="0" quotePrefix="0" xfId="0">
      <alignment vertical="center"/>
    </xf>
    <xf numFmtId="168" fontId="2" fillId="0" borderId="18" applyAlignment="1" pivotButton="0" quotePrefix="0" xfId="4">
      <alignment vertical="center"/>
    </xf>
    <xf numFmtId="0" fontId="9" fillId="0" borderId="0" applyAlignment="1" pivotButton="0" quotePrefix="0" xfId="0">
      <alignment horizontal="center" vertical="center" wrapText="1"/>
    </xf>
    <xf numFmtId="0" fontId="12" fillId="0" borderId="0" applyAlignment="1" pivotButton="0" quotePrefix="0" xfId="0">
      <alignment vertical="center" wrapText="1"/>
    </xf>
    <xf numFmtId="0" fontId="0" fillId="5" borderId="0" pivotButton="0" quotePrefix="0" xfId="0"/>
    <xf numFmtId="0" fontId="0" fillId="0" borderId="0" applyAlignment="1" pivotButton="0" quotePrefix="0" xfId="0">
      <alignment wrapText="1"/>
    </xf>
    <xf numFmtId="0" fontId="2" fillId="3" borderId="0" applyAlignment="1" pivotButton="0" quotePrefix="0" xfId="0">
      <alignment horizontal="center" vertical="center"/>
    </xf>
    <xf numFmtId="0" fontId="19" fillId="3" borderId="0" applyAlignment="1" pivotButton="0" quotePrefix="0" xfId="0">
      <alignment vertical="center"/>
    </xf>
    <xf numFmtId="164" fontId="13" fillId="8" borderId="36" applyAlignment="1" pivotButton="0" quotePrefix="0" xfId="1">
      <alignment horizontal="center" vertical="center"/>
    </xf>
    <xf numFmtId="164" fontId="16" fillId="0" borderId="52" applyAlignment="1" applyProtection="1" pivotButton="0" quotePrefix="0" xfId="1">
      <alignment horizontal="right" vertical="center"/>
      <protection locked="0" hidden="0"/>
    </xf>
    <xf numFmtId="164" fontId="16" fillId="0" borderId="48" applyAlignment="1" applyProtection="1" pivotButton="0" quotePrefix="0" xfId="1">
      <alignment horizontal="right" vertical="center"/>
      <protection locked="0" hidden="0"/>
    </xf>
    <xf numFmtId="164" fontId="16" fillId="0" borderId="8" applyAlignment="1" applyProtection="1" pivotButton="0" quotePrefix="0" xfId="1">
      <alignment horizontal="right" vertical="center"/>
      <protection locked="0" hidden="0"/>
    </xf>
    <xf numFmtId="164" fontId="16" fillId="0" borderId="49" applyAlignment="1" applyProtection="1" pivotButton="0" quotePrefix="0" xfId="1">
      <alignment horizontal="right" vertical="center"/>
      <protection locked="0" hidden="0"/>
    </xf>
    <xf numFmtId="164" fontId="12" fillId="10" borderId="18" applyAlignment="1" pivotButton="0" quotePrefix="0" xfId="1">
      <alignment vertical="center" wrapText="1"/>
    </xf>
    <xf numFmtId="164" fontId="12" fillId="11" borderId="18" applyAlignment="1" pivotButton="0" quotePrefix="0" xfId="1">
      <alignment vertical="center" wrapText="1"/>
    </xf>
    <xf numFmtId="0" fontId="4" fillId="2" borderId="40" applyAlignment="1" pivotButton="0" quotePrefix="0" xfId="0">
      <alignment vertical="center"/>
    </xf>
    <xf numFmtId="165" fontId="12" fillId="9" borderId="18" applyAlignment="1" pivotButton="0" quotePrefix="0" xfId="2">
      <alignment horizontal="center" vertical="center" wrapText="1"/>
    </xf>
    <xf numFmtId="164" fontId="16" fillId="4" borderId="48" applyAlignment="1" pivotButton="0" quotePrefix="0" xfId="1">
      <alignment horizontal="right" vertical="center"/>
    </xf>
    <xf numFmtId="164" fontId="16" fillId="4" borderId="8" applyAlignment="1" pivotButton="0" quotePrefix="0" xfId="1">
      <alignment horizontal="right" vertical="center"/>
    </xf>
    <xf numFmtId="164" fontId="16" fillId="14" borderId="53" applyAlignment="1" pivotButton="0" quotePrefix="0" xfId="1">
      <alignment horizontal="right" vertical="center"/>
    </xf>
    <xf numFmtId="164" fontId="16" fillId="14" borderId="18" applyAlignment="1" pivotButton="0" quotePrefix="0" xfId="1">
      <alignment horizontal="right" vertical="center"/>
    </xf>
    <xf numFmtId="164" fontId="16" fillId="4" borderId="49" applyAlignment="1" pivotButton="0" quotePrefix="0" xfId="1">
      <alignment horizontal="right" vertical="center"/>
    </xf>
    <xf numFmtId="164" fontId="16" fillId="4" borderId="52" applyAlignment="1" pivotButton="0" quotePrefix="0" xfId="1">
      <alignment horizontal="right" vertical="center"/>
    </xf>
    <xf numFmtId="164" fontId="16" fillId="4" borderId="5" applyAlignment="1" pivotButton="0" quotePrefix="0" xfId="1">
      <alignment horizontal="right" vertical="center"/>
    </xf>
    <xf numFmtId="164" fontId="16" fillId="14" borderId="18" applyAlignment="1" pivotButton="0" quotePrefix="0" xfId="1">
      <alignment horizontal="right" vertical="center" wrapText="1"/>
    </xf>
    <xf numFmtId="164" fontId="16" fillId="14" borderId="7" applyAlignment="1" pivotButton="0" quotePrefix="0" xfId="1">
      <alignment horizontal="right" vertical="center" wrapText="1"/>
    </xf>
    <xf numFmtId="164" fontId="16" fillId="14" borderId="53" applyAlignment="1" pivotButton="0" quotePrefix="0" xfId="1">
      <alignment horizontal="right" vertical="center" wrapText="1"/>
    </xf>
    <xf numFmtId="164" fontId="12" fillId="11" borderId="1" applyAlignment="1" pivotButton="0" quotePrefix="0" xfId="1">
      <alignment vertical="center" wrapText="1"/>
    </xf>
    <xf numFmtId="164" fontId="12" fillId="10" borderId="1" applyAlignment="1" pivotButton="0" quotePrefix="0" xfId="1">
      <alignment vertical="center" wrapText="1"/>
    </xf>
    <xf numFmtId="164" fontId="9" fillId="8" borderId="34" applyAlignment="1" pivotButton="0" quotePrefix="0" xfId="1">
      <alignment vertical="center" wrapText="1"/>
    </xf>
    <xf numFmtId="164" fontId="13" fillId="8" borderId="33" applyAlignment="1" pivotButton="0" quotePrefix="0" xfId="1">
      <alignment vertical="center"/>
    </xf>
    <xf numFmtId="164" fontId="13" fillId="8" borderId="7" applyAlignment="1" pivotButton="0" quotePrefix="0" xfId="1">
      <alignment horizontal="center" vertical="center"/>
    </xf>
    <xf numFmtId="164" fontId="13" fillId="8" borderId="21" applyAlignment="1" pivotButton="0" quotePrefix="0" xfId="1">
      <alignment horizontal="center" vertical="center"/>
    </xf>
    <xf numFmtId="164" fontId="13" fillId="10" borderId="18" applyAlignment="1" pivotButton="0" quotePrefix="0" xfId="1">
      <alignment horizontal="center" vertical="center"/>
    </xf>
    <xf numFmtId="0" fontId="4" fillId="8" borderId="26" applyAlignment="1" pivotButton="0" quotePrefix="0" xfId="0">
      <alignment vertical="center"/>
    </xf>
    <xf numFmtId="0" fontId="4" fillId="8" borderId="3" applyAlignment="1" pivotButton="0" quotePrefix="0" xfId="0">
      <alignment vertical="center"/>
    </xf>
    <xf numFmtId="0" fontId="4" fillId="8" borderId="40" applyAlignment="1" pivotButton="0" quotePrefix="0" xfId="0">
      <alignment vertical="center"/>
    </xf>
    <xf numFmtId="0" fontId="4" fillId="8" borderId="46" applyAlignment="1" pivotButton="0" quotePrefix="0" xfId="0">
      <alignment vertical="center"/>
    </xf>
    <xf numFmtId="164" fontId="4" fillId="6" borderId="13" applyAlignment="1" pivotButton="0" quotePrefix="0" xfId="0">
      <alignment horizontal="center" vertical="center"/>
    </xf>
    <xf numFmtId="0" fontId="2" fillId="0" borderId="46" applyAlignment="1" pivotButton="0" quotePrefix="0" xfId="0">
      <alignment vertical="center"/>
    </xf>
    <xf numFmtId="0" fontId="10" fillId="6" borderId="50" applyAlignment="1" pivotButton="0" quotePrefix="0" xfId="0">
      <alignment horizontal="center" vertical="center" wrapText="1"/>
    </xf>
    <xf numFmtId="0" fontId="10" fillId="6" borderId="31" applyAlignment="1" pivotButton="0" quotePrefix="0" xfId="0">
      <alignment horizontal="center" vertical="center" wrapText="1"/>
    </xf>
    <xf numFmtId="0" fontId="10" fillId="6" borderId="40" applyAlignment="1" pivotButton="0" quotePrefix="0" xfId="0">
      <alignment horizontal="center" vertical="center" wrapText="1"/>
    </xf>
    <xf numFmtId="0" fontId="0" fillId="0" borderId="0" applyAlignment="1" pivotButton="0" quotePrefix="0" xfId="0">
      <alignment horizontal="left" vertical="center" wrapText="1"/>
    </xf>
    <xf numFmtId="0" fontId="32" fillId="0" borderId="0" applyAlignment="1" pivotButton="0" quotePrefix="0" xfId="0">
      <alignment vertical="center"/>
    </xf>
    <xf numFmtId="0" fontId="0" fillId="0" borderId="0" applyAlignment="1" pivotButton="0" quotePrefix="0" xfId="0">
      <alignment vertical="center"/>
    </xf>
    <xf numFmtId="0" fontId="33" fillId="26" borderId="18" applyAlignment="1" pivotButton="0" quotePrefix="0" xfId="0">
      <alignment horizontal="center" vertical="center" wrapText="1"/>
    </xf>
    <xf numFmtId="0" fontId="34" fillId="3" borderId="18" applyAlignment="1" pivotButton="0" quotePrefix="0" xfId="0">
      <alignment horizontal="justify" vertical="center" wrapText="1"/>
    </xf>
    <xf numFmtId="0" fontId="35" fillId="23" borderId="7" applyAlignment="1" pivotButton="0" quotePrefix="0" xfId="0">
      <alignment horizontal="justify" vertical="center"/>
    </xf>
    <xf numFmtId="0" fontId="35" fillId="23" borderId="16" applyAlignment="1" pivotButton="0" quotePrefix="0" xfId="0">
      <alignment vertical="center"/>
    </xf>
    <xf numFmtId="0" fontId="34" fillId="23" borderId="53" applyAlignment="1" pivotButton="0" quotePrefix="0" xfId="0">
      <alignment horizontal="justify" vertical="center"/>
    </xf>
    <xf numFmtId="0" fontId="35" fillId="23" borderId="18" applyAlignment="1" pivotButton="0" quotePrefix="0" xfId="0">
      <alignment horizontal="justify" vertical="center"/>
    </xf>
    <xf numFmtId="0" fontId="35" fillId="23" borderId="18" applyAlignment="1" pivotButton="0" quotePrefix="0" xfId="0">
      <alignment horizontal="justify" vertical="center" wrapText="1"/>
    </xf>
    <xf numFmtId="0" fontId="0" fillId="0" borderId="0" applyAlignment="1" pivotButton="0" quotePrefix="0" xfId="0">
      <alignment horizontal="left" vertical="center"/>
    </xf>
    <xf numFmtId="0" fontId="35" fillId="3" borderId="18" applyAlignment="1" pivotButton="0" quotePrefix="0" xfId="0">
      <alignment horizontal="justify" vertical="center"/>
    </xf>
    <xf numFmtId="0" fontId="38" fillId="26" borderId="18" applyAlignment="1" pivotButton="0" quotePrefix="0" xfId="0">
      <alignment horizontal="left" vertical="center"/>
    </xf>
    <xf numFmtId="0" fontId="44" fillId="0" borderId="18" applyAlignment="1" pivotButton="0" quotePrefix="0" xfId="0">
      <alignment horizontal="left" vertical="center" wrapText="1"/>
    </xf>
    <xf numFmtId="0" fontId="41" fillId="23" borderId="18" applyAlignment="1" pivotButton="0" quotePrefix="0" xfId="0">
      <alignment horizontal="left" vertical="center" wrapText="1"/>
    </xf>
    <xf numFmtId="0" fontId="41" fillId="0" borderId="18" applyAlignment="1" pivotButton="0" quotePrefix="0" xfId="0">
      <alignment horizontal="left" vertical="center" wrapText="1"/>
    </xf>
    <xf numFmtId="0" fontId="0" fillId="0" borderId="0" applyAlignment="1" pivotButton="0" quotePrefix="0" xfId="0">
      <alignment horizontal="center" vertical="center"/>
    </xf>
    <xf numFmtId="0" fontId="43" fillId="26" borderId="18" applyAlignment="1" pivotButton="0" quotePrefix="0" xfId="0">
      <alignment horizontal="center" vertical="center"/>
    </xf>
    <xf numFmtId="0" fontId="35" fillId="0" borderId="18" applyAlignment="1" pivotButton="0" quotePrefix="0" xfId="0">
      <alignment horizontal="left" vertical="center" wrapText="1"/>
    </xf>
    <xf numFmtId="0" fontId="38" fillId="26" borderId="18" applyAlignment="1" pivotButton="0" quotePrefix="0" xfId="0">
      <alignment horizontal="center" vertical="center" wrapText="1"/>
    </xf>
    <xf numFmtId="0" fontId="41" fillId="0" borderId="18" applyAlignment="1" pivotButton="0" quotePrefix="0" xfId="0">
      <alignment vertical="center" wrapText="1"/>
    </xf>
    <xf numFmtId="0" fontId="41" fillId="23" borderId="18" applyAlignment="1" pivotButton="0" quotePrefix="0" xfId="0">
      <alignment vertical="center" wrapText="1"/>
    </xf>
    <xf numFmtId="0" fontId="42" fillId="0" borderId="18" applyAlignment="1" pivotButton="0" quotePrefix="0" xfId="0">
      <alignment vertical="center" wrapText="1"/>
    </xf>
    <xf numFmtId="0" fontId="0" fillId="0" borderId="0" applyAlignment="1" pivotButton="0" quotePrefix="0" xfId="0">
      <alignment vertical="center" wrapText="1"/>
    </xf>
    <xf numFmtId="0" fontId="35" fillId="0" borderId="18" applyAlignment="1" pivotButton="0" quotePrefix="0" xfId="0">
      <alignment vertical="center" wrapText="1"/>
    </xf>
    <xf numFmtId="0" fontId="35" fillId="0" borderId="18" applyAlignment="1" pivotButton="0" quotePrefix="0" xfId="0">
      <alignment horizontal="justify" vertical="center" wrapText="1"/>
    </xf>
    <xf numFmtId="0" fontId="46" fillId="0" borderId="0" applyAlignment="1" pivotButton="0" quotePrefix="0" xfId="0">
      <alignment horizontal="centerContinuous" vertical="center" readingOrder="1"/>
    </xf>
    <xf numFmtId="0" fontId="47" fillId="0" borderId="0" applyAlignment="1" pivotButton="0" quotePrefix="0" xfId="0">
      <alignment horizontal="centerContinuous" vertical="center"/>
    </xf>
    <xf numFmtId="0" fontId="48" fillId="0" borderId="0" applyAlignment="1" pivotButton="0" quotePrefix="0" xfId="0">
      <alignment horizontal="centerContinuous" vertical="center"/>
    </xf>
    <xf numFmtId="0" fontId="47" fillId="0" borderId="0" applyAlignment="1" pivotButton="0" quotePrefix="0" xfId="0">
      <alignment vertical="center"/>
    </xf>
    <xf numFmtId="0" fontId="47" fillId="0" borderId="0" applyAlignment="1" pivotButton="0" quotePrefix="0" xfId="0">
      <alignment horizontal="center" vertical="center"/>
    </xf>
    <xf numFmtId="0" fontId="49" fillId="0" borderId="0" applyAlignment="1" pivotButton="0" quotePrefix="0" xfId="0">
      <alignment horizontal="center" vertical="center"/>
    </xf>
    <xf numFmtId="0" fontId="47" fillId="0" borderId="0" applyAlignment="1" pivotButton="0" quotePrefix="0" xfId="0">
      <alignment horizontal="centerContinuous" vertical="center" wrapText="1"/>
    </xf>
    <xf numFmtId="0" fontId="50" fillId="0" borderId="0" applyAlignment="1" pivotButton="0" quotePrefix="0" xfId="0">
      <alignment horizontal="centerContinuous" vertical="center" readingOrder="1"/>
    </xf>
    <xf numFmtId="0" fontId="51" fillId="3" borderId="0" applyAlignment="1" pivotButton="0" quotePrefix="0" xfId="0">
      <alignment horizontal="centerContinuous" vertical="center"/>
    </xf>
    <xf numFmtId="0" fontId="52" fillId="3" borderId="0" applyAlignment="1" pivotButton="0" quotePrefix="0" xfId="0">
      <alignment horizontal="centerContinuous" vertical="center"/>
    </xf>
    <xf numFmtId="0" fontId="52" fillId="3" borderId="0" applyAlignment="1" pivotButton="0" quotePrefix="0" xfId="0">
      <alignment vertical="center"/>
    </xf>
    <xf numFmtId="0" fontId="52" fillId="3" borderId="0" applyAlignment="1" pivotButton="0" quotePrefix="0" xfId="0">
      <alignment horizontal="center" vertical="center"/>
    </xf>
    <xf numFmtId="0" fontId="47" fillId="0" borderId="0" applyAlignment="1" pivotButton="0" quotePrefix="0" xfId="0">
      <alignment vertical="center" wrapText="1"/>
    </xf>
    <xf numFmtId="0" fontId="48" fillId="0" borderId="0" applyAlignment="1" pivotButton="0" quotePrefix="0" xfId="0">
      <alignment vertical="center"/>
    </xf>
    <xf numFmtId="0" fontId="48" fillId="21" borderId="1" applyAlignment="1" applyProtection="1" pivotButton="0" quotePrefix="0" xfId="0">
      <alignment horizontal="center" vertical="center" wrapText="1"/>
      <protection locked="0" hidden="0"/>
    </xf>
    <xf numFmtId="14" fontId="54" fillId="13" borderId="18" applyAlignment="1" pivotButton="0" quotePrefix="0" xfId="0">
      <alignment horizontal="center" vertical="center"/>
    </xf>
    <xf numFmtId="0" fontId="53" fillId="0" borderId="0" applyAlignment="1" pivotButton="0" quotePrefix="0" xfId="0">
      <alignment horizontal="left" vertical="center" readingOrder="1"/>
    </xf>
    <xf numFmtId="0" fontId="56" fillId="0" borderId="4" applyAlignment="1" pivotButton="0" quotePrefix="0" xfId="0">
      <alignment horizontal="left" vertical="center"/>
    </xf>
    <xf numFmtId="0" fontId="56" fillId="0" borderId="0" applyAlignment="1" pivotButton="0" quotePrefix="0" xfId="0">
      <alignment horizontal="left" vertical="center"/>
    </xf>
    <xf numFmtId="0" fontId="57" fillId="0" borderId="0" applyAlignment="1" pivotButton="0" quotePrefix="0" xfId="0">
      <alignment horizontal="left" vertical="center"/>
    </xf>
    <xf numFmtId="0" fontId="57" fillId="0" borderId="0" applyAlignment="1" pivotButton="0" quotePrefix="0" xfId="0">
      <alignment vertical="center"/>
    </xf>
    <xf numFmtId="0" fontId="57" fillId="0" borderId="0" applyAlignment="1" pivotButton="0" quotePrefix="0" xfId="0">
      <alignment horizontal="center" vertical="center"/>
    </xf>
    <xf numFmtId="0" fontId="60" fillId="0" borderId="0" applyAlignment="1" pivotButton="0" quotePrefix="0" xfId="0">
      <alignment horizontal="center" vertical="center" wrapText="1"/>
    </xf>
    <xf numFmtId="0" fontId="58" fillId="0" borderId="0" applyAlignment="1" pivotButton="0" quotePrefix="0" xfId="0">
      <alignment vertical="center" wrapText="1"/>
    </xf>
    <xf numFmtId="0" fontId="49" fillId="0" borderId="0" applyAlignment="1" pivotButton="0" quotePrefix="0" xfId="0">
      <alignment vertical="center"/>
    </xf>
    <xf numFmtId="3" fontId="64" fillId="3" borderId="18" applyAlignment="1" applyProtection="1" pivotButton="0" quotePrefix="0" xfId="1">
      <alignment horizontal="center" vertical="center" wrapText="1"/>
      <protection locked="0" hidden="0"/>
    </xf>
    <xf numFmtId="49" fontId="64" fillId="3" borderId="18" applyAlignment="1" applyProtection="1" pivotButton="0" quotePrefix="0" xfId="1">
      <alignment horizontal="center" vertical="center" wrapText="1"/>
      <protection locked="0" hidden="0"/>
    </xf>
    <xf numFmtId="166" fontId="64" fillId="3" borderId="18" applyAlignment="1" applyProtection="1" pivotButton="0" quotePrefix="0" xfId="1">
      <alignment horizontal="center" vertical="center" wrapText="1"/>
      <protection locked="0" hidden="0"/>
    </xf>
    <xf numFmtId="0" fontId="64" fillId="0" borderId="18" applyAlignment="1" pivotButton="0" quotePrefix="0" xfId="1">
      <alignment horizontal="center" vertical="center" wrapText="1"/>
    </xf>
    <xf numFmtId="3" fontId="65" fillId="18" borderId="18" applyAlignment="1" applyProtection="1" pivotButton="0" quotePrefix="0" xfId="1">
      <alignment horizontal="center" vertical="center" wrapText="1"/>
      <protection locked="0" hidden="0"/>
    </xf>
    <xf numFmtId="49" fontId="64" fillId="18" borderId="18" applyAlignment="1" applyProtection="1" pivotButton="0" quotePrefix="0" xfId="1">
      <alignment horizontal="center" vertical="center" wrapText="1"/>
      <protection locked="0" hidden="0"/>
    </xf>
    <xf numFmtId="166" fontId="64" fillId="18" borderId="18" applyAlignment="1" applyProtection="1" pivotButton="0" quotePrefix="0" xfId="1">
      <alignment horizontal="center" vertical="center" wrapText="1"/>
      <protection locked="0" hidden="0"/>
    </xf>
    <xf numFmtId="166" fontId="64" fillId="0" borderId="0" applyAlignment="1" applyProtection="1" pivotButton="0" quotePrefix="0" xfId="1">
      <alignment horizontal="center" vertical="center" wrapText="1"/>
      <protection locked="0" hidden="0"/>
    </xf>
    <xf numFmtId="164" fontId="64" fillId="0" borderId="0" applyAlignment="1" applyProtection="1" pivotButton="0" quotePrefix="0" xfId="1">
      <alignment vertical="center" wrapText="1"/>
      <protection locked="0" hidden="0"/>
    </xf>
    <xf numFmtId="0" fontId="64" fillId="3" borderId="18" applyAlignment="1" pivotButton="0" quotePrefix="0" xfId="1">
      <alignment horizontal="center" vertical="center" wrapText="1"/>
    </xf>
    <xf numFmtId="3" fontId="64" fillId="9" borderId="18" applyAlignment="1" pivotButton="0" quotePrefix="0" xfId="1">
      <alignment horizontal="center" vertical="center" wrapText="1"/>
    </xf>
    <xf numFmtId="164" fontId="66" fillId="9" borderId="8" applyAlignment="1" pivotButton="0" quotePrefix="0" xfId="1">
      <alignment vertical="center"/>
    </xf>
    <xf numFmtId="164" fontId="66" fillId="9" borderId="9" applyAlignment="1" pivotButton="0" quotePrefix="0" xfId="1">
      <alignment vertical="center"/>
    </xf>
    <xf numFmtId="164" fontId="67" fillId="9" borderId="9" applyAlignment="1" pivotButton="0" quotePrefix="0" xfId="1">
      <alignment vertical="center" wrapText="1"/>
    </xf>
    <xf numFmtId="3" fontId="68" fillId="9" borderId="9" applyAlignment="1" pivotButton="0" quotePrefix="0" xfId="1">
      <alignment horizontal="center" vertical="center" wrapText="1"/>
    </xf>
    <xf numFmtId="164" fontId="67" fillId="0" borderId="0" applyAlignment="1" applyProtection="1" pivotButton="0" quotePrefix="0" xfId="1">
      <alignment vertical="center" wrapText="1"/>
      <protection locked="0" hidden="0"/>
    </xf>
    <xf numFmtId="3" fontId="67" fillId="9" borderId="8" applyAlignment="1" applyProtection="1" pivotButton="0" quotePrefix="0" xfId="1">
      <alignment horizontal="center" vertical="center" wrapText="1"/>
      <protection locked="0" hidden="0"/>
    </xf>
    <xf numFmtId="3" fontId="67" fillId="9" borderId="9" applyAlignment="1" pivotButton="0" quotePrefix="0" xfId="1">
      <alignment horizontal="center" vertical="center" wrapText="1"/>
    </xf>
    <xf numFmtId="3" fontId="69" fillId="9" borderId="10" applyAlignment="1" applyProtection="1" pivotButton="0" quotePrefix="0" xfId="1">
      <alignment horizontal="center" vertical="center" wrapText="1"/>
      <protection locked="0" hidden="0"/>
    </xf>
    <xf numFmtId="164" fontId="64" fillId="0" borderId="0" applyAlignment="1" pivotButton="0" quotePrefix="0" xfId="1">
      <alignment vertical="center" wrapText="1"/>
    </xf>
    <xf numFmtId="164" fontId="58" fillId="0" borderId="0" applyAlignment="1" pivotButton="0" quotePrefix="0" xfId="1">
      <alignment vertical="center" wrapText="1"/>
    </xf>
    <xf numFmtId="3" fontId="67" fillId="0" borderId="14" applyAlignment="1" applyProtection="1" pivotButton="0" quotePrefix="0" xfId="1">
      <alignment horizontal="center" vertical="center" wrapText="1"/>
      <protection locked="0" hidden="0"/>
    </xf>
    <xf numFmtId="167" fontId="64" fillId="22" borderId="9" applyAlignment="1" pivotButton="0" quotePrefix="0" xfId="1">
      <alignment vertical="center" wrapText="1"/>
    </xf>
    <xf numFmtId="164" fontId="67" fillId="9" borderId="18" applyAlignment="1" pivotButton="0" quotePrefix="0" xfId="1">
      <alignment vertical="center"/>
    </xf>
    <xf numFmtId="164" fontId="67" fillId="0" borderId="0" applyAlignment="1" applyProtection="1" pivotButton="0" quotePrefix="0" xfId="1">
      <alignment vertical="center"/>
      <protection locked="0" hidden="0"/>
    </xf>
    <xf numFmtId="0" fontId="49" fillId="23" borderId="0" applyAlignment="1" pivotButton="0" quotePrefix="0" xfId="0">
      <alignment vertical="center"/>
    </xf>
    <xf numFmtId="164" fontId="64" fillId="23" borderId="8" applyAlignment="1" applyProtection="1" pivotButton="0" quotePrefix="0" xfId="1">
      <alignment vertical="center" wrapText="1"/>
      <protection locked="0" hidden="0"/>
    </xf>
    <xf numFmtId="164" fontId="64" fillId="23" borderId="9" applyAlignment="1" pivotButton="0" quotePrefix="0" xfId="1">
      <alignment vertical="center" wrapText="1"/>
    </xf>
    <xf numFmtId="164" fontId="64" fillId="23" borderId="9" applyAlignment="1" applyProtection="1" pivotButton="0" quotePrefix="0" xfId="1">
      <alignment vertical="center" wrapText="1"/>
      <protection locked="0" hidden="0"/>
    </xf>
    <xf numFmtId="164" fontId="64" fillId="23" borderId="9" applyAlignment="1" pivotButton="0" quotePrefix="0" xfId="1">
      <alignment horizontal="center" vertical="center" wrapText="1"/>
    </xf>
    <xf numFmtId="3" fontId="64" fillId="23" borderId="9" applyAlignment="1" pivotButton="0" quotePrefix="0" xfId="1">
      <alignment horizontal="center" vertical="center" wrapText="1"/>
    </xf>
    <xf numFmtId="164" fontId="64" fillId="23" borderId="9" applyAlignment="1" pivotButton="0" quotePrefix="0" xfId="1">
      <alignment horizontal="center" vertical="center" wrapText="1"/>
    </xf>
    <xf numFmtId="167" fontId="64" fillId="23" borderId="9" applyAlignment="1" applyProtection="1" pivotButton="0" quotePrefix="0" xfId="1">
      <alignment horizontal="center" vertical="center" wrapText="1"/>
      <protection locked="0" hidden="0"/>
    </xf>
    <xf numFmtId="167" fontId="64" fillId="23" borderId="9" applyAlignment="1" pivotButton="0" quotePrefix="0" xfId="1">
      <alignment horizontal="center" vertical="center" wrapText="1"/>
    </xf>
    <xf numFmtId="49" fontId="64" fillId="23" borderId="9" applyAlignment="1" applyProtection="1" pivotButton="0" quotePrefix="0" xfId="1">
      <alignment horizontal="center" vertical="center" wrapText="1"/>
      <protection locked="0" hidden="0"/>
    </xf>
    <xf numFmtId="167" fontId="64" fillId="23" borderId="10" applyAlignment="1" applyProtection="1" pivotButton="0" quotePrefix="0" xfId="1">
      <alignment horizontal="center" vertical="center" wrapText="1"/>
      <protection locked="0" hidden="0"/>
    </xf>
    <xf numFmtId="167" fontId="64" fillId="0" borderId="0" applyAlignment="1" applyProtection="1" pivotButton="0" quotePrefix="0" xfId="1">
      <alignment horizontal="center" vertical="center" wrapText="1"/>
      <protection locked="0" hidden="0"/>
    </xf>
    <xf numFmtId="3" fontId="58" fillId="23" borderId="8" applyAlignment="1" applyProtection="1" pivotButton="0" quotePrefix="0" xfId="1">
      <alignment horizontal="center" vertical="center" wrapText="1"/>
      <protection locked="0" hidden="0"/>
    </xf>
    <xf numFmtId="3" fontId="64" fillId="23" borderId="9" applyAlignment="1" pivotButton="0" quotePrefix="0" xfId="1">
      <alignment horizontal="center" vertical="center" wrapText="1"/>
    </xf>
    <xf numFmtId="0" fontId="64" fillId="0" borderId="0" applyAlignment="1" applyProtection="1" pivotButton="0" quotePrefix="0" xfId="1">
      <alignment vertical="center" wrapText="1"/>
      <protection locked="0" hidden="0"/>
    </xf>
    <xf numFmtId="0" fontId="49" fillId="0" borderId="18" applyAlignment="1" pivotButton="0" quotePrefix="0" xfId="0">
      <alignment horizontal="center" vertical="center"/>
    </xf>
    <xf numFmtId="3" fontId="59" fillId="3" borderId="18" applyAlignment="1" pivotButton="0" quotePrefix="0" xfId="1">
      <alignment horizontal="center" vertical="center" wrapText="1"/>
    </xf>
    <xf numFmtId="0" fontId="69" fillId="0" borderId="0" applyAlignment="1" pivotButton="0" quotePrefix="0" xfId="0">
      <alignment horizontal="left" vertical="center"/>
    </xf>
    <xf numFmtId="164" fontId="58" fillId="0" borderId="0" applyAlignment="1" pivotButton="0" quotePrefix="0" xfId="1">
      <alignment horizontal="center" vertical="center" wrapText="1"/>
    </xf>
    <xf numFmtId="164" fontId="58" fillId="0" borderId="0" applyAlignment="1" applyProtection="1" pivotButton="0" quotePrefix="0" xfId="1">
      <alignment horizontal="center" vertical="center" wrapText="1"/>
      <protection locked="0" hidden="0"/>
    </xf>
    <xf numFmtId="164" fontId="59" fillId="0" borderId="0" applyAlignment="1" pivotButton="0" quotePrefix="0" xfId="1">
      <alignment horizontal="center" vertical="center"/>
    </xf>
    <xf numFmtId="165" fontId="68" fillId="0" borderId="0" applyAlignment="1" pivotButton="0" quotePrefix="0" xfId="2">
      <alignment vertical="center" wrapText="1"/>
    </xf>
    <xf numFmtId="166" fontId="64" fillId="0" borderId="0" applyAlignment="1" applyProtection="1" pivotButton="0" quotePrefix="0" xfId="1">
      <alignment vertical="center" wrapText="1"/>
      <protection locked="0" hidden="0"/>
    </xf>
    <xf numFmtId="166" fontId="64" fillId="0" borderId="0" applyAlignment="1" pivotButton="0" quotePrefix="0" xfId="1">
      <alignment horizontal="center" vertical="center" wrapText="1"/>
    </xf>
    <xf numFmtId="166" fontId="64" fillId="0" borderId="0" applyAlignment="1" pivotButton="0" quotePrefix="0" xfId="1">
      <alignment vertical="center" wrapText="1"/>
    </xf>
    <xf numFmtId="49" fontId="64" fillId="0" borderId="0" applyAlignment="1" applyProtection="1" pivotButton="0" quotePrefix="0" xfId="1">
      <alignment vertical="center" wrapText="1"/>
      <protection locked="0" hidden="0"/>
    </xf>
    <xf numFmtId="3" fontId="47" fillId="0" borderId="0" applyAlignment="1" applyProtection="1" pivotButton="0" quotePrefix="0" xfId="1">
      <alignment horizontal="center" vertical="center"/>
      <protection locked="0" hidden="0"/>
    </xf>
    <xf numFmtId="164" fontId="67" fillId="9" borderId="9" applyAlignment="1" pivotButton="0" quotePrefix="0" xfId="1">
      <alignment horizontal="left" vertical="center" wrapText="1"/>
    </xf>
    <xf numFmtId="164" fontId="67" fillId="9" borderId="10" applyAlignment="1" applyProtection="1" pivotButton="0" quotePrefix="0" xfId="1">
      <alignment horizontal="left" vertical="center" wrapText="1"/>
      <protection locked="0" hidden="0"/>
    </xf>
    <xf numFmtId="164" fontId="67" fillId="0" borderId="0" applyAlignment="1" applyProtection="1" pivotButton="0" quotePrefix="0" xfId="1">
      <alignment horizontal="left" vertical="center" wrapText="1"/>
      <protection locked="0" hidden="0"/>
    </xf>
    <xf numFmtId="164" fontId="67" fillId="9" borderId="8" applyAlignment="1" applyProtection="1" pivotButton="0" quotePrefix="0" xfId="1">
      <alignment horizontal="left" vertical="center"/>
      <protection locked="0" hidden="0"/>
    </xf>
    <xf numFmtId="164" fontId="67" fillId="9" borderId="8" applyAlignment="1" pivotButton="0" quotePrefix="0" xfId="1">
      <alignment horizontal="left" vertical="center"/>
    </xf>
    <xf numFmtId="49" fontId="67" fillId="9" borderId="8" applyAlignment="1" applyProtection="1" pivotButton="0" quotePrefix="0" xfId="1">
      <alignment horizontal="left" vertical="center"/>
      <protection locked="0" hidden="0"/>
    </xf>
    <xf numFmtId="3" fontId="67" fillId="9" borderId="10" applyAlignment="1" pivotButton="0" quotePrefix="0" xfId="1">
      <alignment horizontal="center" vertical="center" wrapText="1"/>
    </xf>
    <xf numFmtId="0" fontId="62" fillId="0" borderId="0" applyAlignment="1" applyProtection="1" pivotButton="0" quotePrefix="0" xfId="0">
      <alignment horizontal="left" vertical="top"/>
      <protection locked="0" hidden="0"/>
    </xf>
    <xf numFmtId="0" fontId="69" fillId="0" borderId="0" applyAlignment="1" applyProtection="1" pivotButton="0" quotePrefix="0" xfId="0">
      <alignment horizontal="left" vertical="center" wrapText="1"/>
      <protection locked="0" hidden="0"/>
    </xf>
    <xf numFmtId="0" fontId="69" fillId="0" borderId="0" applyAlignment="1" applyProtection="1" pivotButton="0" quotePrefix="0" xfId="0">
      <alignment horizontal="right" vertical="center" wrapText="1"/>
      <protection locked="0" hidden="0"/>
    </xf>
    <xf numFmtId="0" fontId="69" fillId="0" borderId="0" applyAlignment="1" applyProtection="1" pivotButton="0" quotePrefix="0" xfId="0">
      <alignment horizontal="right" vertical="center"/>
      <protection locked="0" hidden="0"/>
    </xf>
    <xf numFmtId="0" fontId="69" fillId="0" borderId="0" applyAlignment="1" applyProtection="1" pivotButton="0" quotePrefix="0" xfId="0">
      <alignment horizontal="center" vertical="center"/>
      <protection locked="0" hidden="0"/>
    </xf>
    <xf numFmtId="0" fontId="69" fillId="0" borderId="0" applyAlignment="1" pivotButton="0" quotePrefix="0" xfId="0">
      <alignment horizontal="center" vertical="center"/>
    </xf>
    <xf numFmtId="3" fontId="47" fillId="0" borderId="0" applyAlignment="1" applyProtection="1" pivotButton="0" quotePrefix="0" xfId="0">
      <alignment horizontal="center" vertical="center"/>
      <protection locked="0" hidden="0"/>
    </xf>
    <xf numFmtId="3" fontId="49" fillId="0" borderId="0" applyAlignment="1" applyProtection="1" pivotButton="0" quotePrefix="0" xfId="0">
      <alignment horizontal="center" vertical="center"/>
      <protection locked="0" hidden="0"/>
    </xf>
    <xf numFmtId="0" fontId="74" fillId="22" borderId="8" applyAlignment="1" pivotButton="0" quotePrefix="0" xfId="0">
      <alignment horizontal="centerContinuous" vertical="center" wrapText="1"/>
    </xf>
    <xf numFmtId="0" fontId="75" fillId="22" borderId="9" applyAlignment="1" pivotButton="0" quotePrefix="0" xfId="0">
      <alignment horizontal="centerContinuous" vertical="center" wrapText="1"/>
    </xf>
    <xf numFmtId="0" fontId="75" fillId="22" borderId="10" applyAlignment="1" pivotButton="0" quotePrefix="0" xfId="0">
      <alignment horizontal="centerContinuous" vertical="center" wrapText="1"/>
    </xf>
    <xf numFmtId="0" fontId="47" fillId="0" borderId="0" applyAlignment="1" applyProtection="1" pivotButton="0" quotePrefix="0" xfId="0">
      <alignment horizontal="center" vertical="center"/>
      <protection locked="0" hidden="0"/>
    </xf>
    <xf numFmtId="0" fontId="49" fillId="0" borderId="0" applyAlignment="1" applyProtection="1" pivotButton="0" quotePrefix="0" xfId="0">
      <alignment horizontal="center" vertical="center"/>
      <protection locked="0" hidden="0"/>
    </xf>
    <xf numFmtId="0" fontId="46" fillId="0" borderId="8" applyAlignment="1" pivotButton="0" quotePrefix="0" xfId="0">
      <alignment horizontal="centerContinuous" vertical="center"/>
    </xf>
    <xf numFmtId="0" fontId="46" fillId="0" borderId="9" applyAlignment="1" pivotButton="0" quotePrefix="0" xfId="0">
      <alignment horizontal="centerContinuous" vertical="center"/>
    </xf>
    <xf numFmtId="0" fontId="76" fillId="0" borderId="0" applyAlignment="1" pivotButton="0" quotePrefix="0" xfId="0">
      <alignment horizontal="centerContinuous" vertical="center"/>
    </xf>
    <xf numFmtId="0" fontId="57" fillId="0" borderId="0" applyAlignment="1" applyProtection="1" pivotButton="0" quotePrefix="0" xfId="0">
      <alignment horizontal="center" vertical="center"/>
      <protection locked="0" hidden="0"/>
    </xf>
    <xf numFmtId="0" fontId="61" fillId="0" borderId="14" applyAlignment="1" pivotButton="0" quotePrefix="0" xfId="0">
      <alignment horizontal="center" vertical="center" wrapText="1"/>
    </xf>
    <xf numFmtId="0" fontId="59" fillId="13" borderId="18" applyAlignment="1" pivotButton="0" quotePrefix="0" xfId="0">
      <alignment horizontal="center" vertical="center" wrapText="1"/>
    </xf>
    <xf numFmtId="0" fontId="64" fillId="0" borderId="14" applyAlignment="1" pivotButton="0" quotePrefix="0" xfId="0">
      <alignment horizontal="center" vertical="center" wrapText="1"/>
    </xf>
    <xf numFmtId="0" fontId="73" fillId="0" borderId="0" applyAlignment="1" pivotButton="0" quotePrefix="0" xfId="0">
      <alignment vertical="center" wrapText="1"/>
    </xf>
    <xf numFmtId="0" fontId="73" fillId="0" borderId="14" applyAlignment="1" pivotButton="0" quotePrefix="0" xfId="0">
      <alignment vertical="center" wrapText="1"/>
    </xf>
    <xf numFmtId="164" fontId="47" fillId="0" borderId="0" applyAlignment="1" applyProtection="1" pivotButton="0" quotePrefix="0" xfId="1">
      <alignment horizontal="center" vertical="center"/>
      <protection locked="0" hidden="0"/>
    </xf>
    <xf numFmtId="3" fontId="65" fillId="11" borderId="18" applyAlignment="1" pivotButton="0" quotePrefix="0" xfId="1">
      <alignment horizontal="center" vertical="center"/>
    </xf>
    <xf numFmtId="3" fontId="65" fillId="29" borderId="18" applyAlignment="1" pivotButton="0" quotePrefix="0" xfId="1">
      <alignment horizontal="center" vertical="center"/>
    </xf>
    <xf numFmtId="3" fontId="79" fillId="25" borderId="18" applyAlignment="1" pivotButton="0" quotePrefix="0" xfId="1">
      <alignment horizontal="center" vertical="center"/>
    </xf>
    <xf numFmtId="3" fontId="69" fillId="0" borderId="18" applyAlignment="1" applyProtection="1" pivotButton="0" quotePrefix="0" xfId="1">
      <alignment horizontal="center" vertical="center"/>
      <protection locked="0" hidden="0"/>
    </xf>
    <xf numFmtId="3" fontId="69" fillId="34" borderId="18" applyAlignment="1" pivotButton="0" quotePrefix="0" xfId="1">
      <alignment horizontal="center" vertical="center"/>
    </xf>
    <xf numFmtId="3" fontId="70" fillId="28" borderId="18" applyAlignment="1" pivotButton="0" quotePrefix="0" xfId="1">
      <alignment horizontal="center" vertical="center"/>
    </xf>
    <xf numFmtId="3" fontId="59" fillId="19" borderId="18" applyAlignment="1" pivotButton="0" quotePrefix="0" xfId="0">
      <alignment horizontal="center" vertical="center"/>
    </xf>
    <xf numFmtId="169" fontId="47" fillId="0" borderId="18" applyAlignment="1" pivotButton="0" quotePrefix="0" xfId="0">
      <alignment horizontal="center" vertical="center"/>
    </xf>
    <xf numFmtId="2" fontId="47" fillId="0" borderId="18" applyAlignment="1" pivotButton="0" quotePrefix="0" xfId="0">
      <alignment horizontal="center" vertical="center"/>
    </xf>
    <xf numFmtId="170" fontId="47" fillId="0" borderId="18" applyAlignment="1" pivotButton="0" quotePrefix="0" xfId="0">
      <alignment horizontal="center" vertical="center"/>
    </xf>
    <xf numFmtId="1" fontId="47" fillId="0" borderId="18" applyAlignment="1" pivotButton="0" quotePrefix="0" xfId="0">
      <alignment horizontal="center" vertical="center"/>
    </xf>
    <xf numFmtId="3" fontId="64" fillId="23" borderId="9" applyAlignment="1" pivotButton="0" quotePrefix="0" xfId="1">
      <alignment vertical="center" wrapText="1"/>
    </xf>
    <xf numFmtId="3" fontId="64" fillId="23" borderId="9" applyAlignment="1" applyProtection="1" pivotButton="0" quotePrefix="0" xfId="1">
      <alignment vertical="center" wrapText="1"/>
      <protection locked="0" hidden="0"/>
    </xf>
    <xf numFmtId="3" fontId="64" fillId="23" borderId="10" applyAlignment="1" pivotButton="0" quotePrefix="0" xfId="1">
      <alignment vertical="center" wrapText="1"/>
    </xf>
    <xf numFmtId="3" fontId="49" fillId="23" borderId="9" applyAlignment="1" pivotButton="0" quotePrefix="0" xfId="1">
      <alignment horizontal="center" vertical="center"/>
    </xf>
    <xf numFmtId="3" fontId="49" fillId="0" borderId="14" applyAlignment="1" applyProtection="1" pivotButton="0" quotePrefix="0" xfId="1">
      <alignment horizontal="center" vertical="center"/>
      <protection locked="0" hidden="0"/>
    </xf>
    <xf numFmtId="3" fontId="64" fillId="0" borderId="0" applyAlignment="1" pivotButton="0" quotePrefix="0" xfId="1">
      <alignment horizontal="center" vertical="center"/>
    </xf>
    <xf numFmtId="169" fontId="47" fillId="0" borderId="0" applyAlignment="1" pivotButton="0" quotePrefix="0" xfId="0">
      <alignment horizontal="center" vertical="center"/>
    </xf>
    <xf numFmtId="170" fontId="47" fillId="0" borderId="0" applyAlignment="1" pivotButton="0" quotePrefix="0" xfId="0">
      <alignment horizontal="center" vertical="center"/>
    </xf>
    <xf numFmtId="1" fontId="47" fillId="0" borderId="0" applyAlignment="1" pivotButton="0" quotePrefix="0" xfId="0">
      <alignment horizontal="center" vertical="center"/>
    </xf>
    <xf numFmtId="0" fontId="47" fillId="0" borderId="0" applyAlignment="1" applyProtection="1" pivotButton="0" quotePrefix="0" xfId="0">
      <alignment vertical="center"/>
      <protection locked="0" hidden="0"/>
    </xf>
    <xf numFmtId="0" fontId="47" fillId="0" borderId="0" applyAlignment="1" applyProtection="1" pivotButton="0" quotePrefix="0" xfId="0">
      <alignment vertical="center" wrapText="1"/>
      <protection locked="0" hidden="0"/>
    </xf>
    <xf numFmtId="164" fontId="47" fillId="0" borderId="0" applyAlignment="1" applyProtection="1" pivotButton="0" quotePrefix="0" xfId="0">
      <alignment horizontal="center" vertical="center"/>
      <protection locked="0" hidden="0"/>
    </xf>
    <xf numFmtId="0" fontId="80" fillId="22" borderId="8" applyAlignment="1" pivotButton="0" quotePrefix="0" xfId="0">
      <alignment horizontal="centerContinuous" vertical="center" wrapText="1"/>
    </xf>
    <xf numFmtId="0" fontId="80" fillId="22" borderId="9" applyAlignment="1" pivotButton="0" quotePrefix="0" xfId="0">
      <alignment horizontal="centerContinuous" vertical="center" wrapText="1"/>
    </xf>
    <xf numFmtId="0" fontId="80" fillId="22" borderId="10" applyAlignment="1" pivotButton="0" quotePrefix="0" xfId="0">
      <alignment horizontal="centerContinuous" vertical="center" wrapText="1"/>
    </xf>
    <xf numFmtId="0" fontId="53" fillId="0" borderId="8" applyAlignment="1" pivotButton="0" quotePrefix="0" xfId="0">
      <alignment horizontal="centerContinuous" vertical="center"/>
    </xf>
    <xf numFmtId="0" fontId="56" fillId="0" borderId="9" applyAlignment="1" pivotButton="0" quotePrefix="0" xfId="0">
      <alignment horizontal="centerContinuous" vertical="center"/>
    </xf>
    <xf numFmtId="164" fontId="47" fillId="0" borderId="0" applyAlignment="1" applyProtection="1" pivotButton="0" quotePrefix="0" xfId="0">
      <alignment horizontal="centerContinuous" vertical="center"/>
      <protection locked="0" hidden="0"/>
    </xf>
    <xf numFmtId="0" fontId="81" fillId="0" borderId="0" applyAlignment="1" pivotButton="0" quotePrefix="0" xfId="0">
      <alignment vertical="center"/>
    </xf>
    <xf numFmtId="0" fontId="81" fillId="0" borderId="0" applyAlignment="1" applyProtection="1" pivotButton="0" quotePrefix="0" xfId="0">
      <alignment horizontal="center" vertical="center"/>
      <protection locked="0" hidden="0"/>
    </xf>
    <xf numFmtId="0" fontId="49" fillId="0" borderId="0" applyAlignment="1" pivotButton="0" quotePrefix="0" xfId="0">
      <alignment horizontal="center" vertical="center" wrapText="1"/>
    </xf>
    <xf numFmtId="0" fontId="61" fillId="0" borderId="14" applyAlignment="1" pivotButton="0" quotePrefix="0" xfId="0">
      <alignment vertical="center" wrapText="1"/>
    </xf>
    <xf numFmtId="0" fontId="61" fillId="0" borderId="0" applyAlignment="1" pivotButton="0" quotePrefix="0" xfId="0">
      <alignment vertical="center" wrapText="1"/>
    </xf>
    <xf numFmtId="0" fontId="64" fillId="0" borderId="14" applyAlignment="1" pivotButton="0" quotePrefix="0" xfId="0">
      <alignment vertical="center" wrapText="1"/>
    </xf>
    <xf numFmtId="0" fontId="72" fillId="20" borderId="7" applyAlignment="1" pivotButton="0" quotePrefix="0" xfId="0">
      <alignment horizontal="center" vertical="center" wrapText="1"/>
    </xf>
    <xf numFmtId="0" fontId="72" fillId="11" borderId="7" applyAlignment="1" pivotButton="0" quotePrefix="0" xfId="0">
      <alignment horizontal="center" vertical="center" wrapText="1"/>
    </xf>
    <xf numFmtId="171" fontId="64" fillId="32" borderId="52" applyAlignment="1" pivotButton="0" quotePrefix="0" xfId="2">
      <alignment horizontal="center" vertical="center" wrapText="1"/>
    </xf>
    <xf numFmtId="171" fontId="69" fillId="0" borderId="52" applyAlignment="1" pivotButton="0" quotePrefix="0" xfId="2">
      <alignment horizontal="center" vertical="center" wrapText="1"/>
    </xf>
    <xf numFmtId="171" fontId="69" fillId="11" borderId="52" applyAlignment="1" pivotButton="0" quotePrefix="0" xfId="2">
      <alignment horizontal="center" vertical="center" wrapText="1"/>
    </xf>
    <xf numFmtId="171" fontId="69" fillId="30" borderId="52" applyAlignment="1" pivotButton="0" quotePrefix="0" xfId="2">
      <alignment horizontal="center" vertical="center" wrapText="1"/>
    </xf>
    <xf numFmtId="3" fontId="59" fillId="31" borderId="18" applyAlignment="1" pivotButton="0" quotePrefix="0" xfId="0">
      <alignment horizontal="center" vertical="center"/>
    </xf>
    <xf numFmtId="171" fontId="64" fillId="23" borderId="52" applyAlignment="1" pivotButton="0" quotePrefix="0" xfId="2">
      <alignment horizontal="center" vertical="center" wrapText="1"/>
    </xf>
    <xf numFmtId="171" fontId="69" fillId="33" borderId="52" applyAlignment="1" pivotButton="0" quotePrefix="0" xfId="2">
      <alignment horizontal="center" vertical="center" wrapText="1"/>
    </xf>
    <xf numFmtId="171" fontId="69" fillId="27" borderId="52" applyAlignment="1" pivotButton="0" quotePrefix="0" xfId="2">
      <alignment horizontal="center" vertical="center" wrapText="1"/>
    </xf>
    <xf numFmtId="3" fontId="64" fillId="18" borderId="18" applyAlignment="1" pivotButton="0" quotePrefix="0" xfId="1">
      <alignment horizontal="center" vertical="center" wrapText="1"/>
    </xf>
    <xf numFmtId="3" fontId="69" fillId="0" borderId="18" applyAlignment="1" pivotButton="0" quotePrefix="0" xfId="1">
      <alignment horizontal="center" vertical="center"/>
    </xf>
    <xf numFmtId="3" fontId="59" fillId="18" borderId="8" applyAlignment="1" pivotButton="0" quotePrefix="0" xfId="1">
      <alignment horizontal="center" vertical="center"/>
    </xf>
    <xf numFmtId="3" fontId="69" fillId="0" borderId="14" applyAlignment="1" pivotButton="0" quotePrefix="0" xfId="1">
      <alignment vertical="center"/>
    </xf>
    <xf numFmtId="3" fontId="59" fillId="0" borderId="0" applyAlignment="1" pivotButton="0" quotePrefix="0" xfId="0">
      <alignment horizontal="center" vertical="center"/>
    </xf>
    <xf numFmtId="164" fontId="64" fillId="23" borderId="8" applyAlignment="1" pivotButton="0" quotePrefix="0" xfId="1">
      <alignment vertical="center" wrapText="1"/>
    </xf>
    <xf numFmtId="164" fontId="64" fillId="23" borderId="9" applyAlignment="1" pivotButton="0" quotePrefix="0" xfId="1">
      <alignment vertical="center" wrapText="1"/>
    </xf>
    <xf numFmtId="164" fontId="59" fillId="23" borderId="9" applyAlignment="1" pivotButton="0" quotePrefix="0" xfId="1">
      <alignment horizontal="center" vertical="center"/>
    </xf>
    <xf numFmtId="164" fontId="69" fillId="23" borderId="9" applyAlignment="1" pivotButton="0" quotePrefix="0" xfId="1">
      <alignment vertical="center" wrapText="1"/>
    </xf>
    <xf numFmtId="164" fontId="64" fillId="23" borderId="10" applyAlignment="1" applyProtection="1" pivotButton="0" quotePrefix="0" xfId="1">
      <alignment vertical="center" wrapText="1"/>
      <protection locked="0" hidden="0"/>
    </xf>
    <xf numFmtId="3" fontId="49" fillId="23" borderId="8" applyAlignment="1" pivotButton="0" quotePrefix="0" xfId="1">
      <alignment horizontal="center" vertical="center"/>
    </xf>
    <xf numFmtId="3" fontId="49" fillId="0" borderId="14" applyAlignment="1" pivotButton="0" quotePrefix="0" xfId="1">
      <alignment horizontal="center" vertical="center"/>
    </xf>
    <xf numFmtId="164" fontId="64" fillId="23" borderId="8" applyAlignment="1" pivotButton="0" quotePrefix="0" xfId="1">
      <alignment vertical="center" wrapText="1"/>
    </xf>
    <xf numFmtId="164" fontId="59" fillId="23" borderId="9" applyAlignment="1" applyProtection="1" pivotButton="0" quotePrefix="0" xfId="1">
      <alignment horizontal="center" vertical="center"/>
      <protection locked="0" hidden="0"/>
    </xf>
    <xf numFmtId="0" fontId="71" fillId="0" borderId="18" applyAlignment="1" pivotButton="0" quotePrefix="0" xfId="0">
      <alignment horizontal="center" vertical="center" wrapText="1"/>
    </xf>
    <xf numFmtId="0" fontId="83" fillId="0" borderId="18" applyAlignment="1" pivotButton="0" quotePrefix="0" xfId="0">
      <alignment vertical="center" wrapText="1"/>
    </xf>
    <xf numFmtId="0" fontId="83" fillId="0" borderId="18" applyAlignment="1" pivotButton="0" quotePrefix="0" xfId="0">
      <alignment horizontal="center" vertical="center" wrapText="1"/>
    </xf>
    <xf numFmtId="0" fontId="83" fillId="0" borderId="0" applyAlignment="1" pivotButton="0" quotePrefix="0" xfId="0">
      <alignment vertical="center" wrapText="1"/>
    </xf>
    <xf numFmtId="0" fontId="83" fillId="0" borderId="0" applyAlignment="1" pivotButton="0" quotePrefix="0" xfId="0">
      <alignment horizontal="center" vertical="center" wrapText="1"/>
    </xf>
    <xf numFmtId="0" fontId="47" fillId="0" borderId="0" applyAlignment="1" pivotButton="0" quotePrefix="0" xfId="0">
      <alignment horizontal="center" vertical="center" wrapText="1"/>
    </xf>
    <xf numFmtId="0" fontId="64" fillId="22" borderId="18" applyAlignment="1" pivotButton="0" quotePrefix="0" xfId="0">
      <alignment horizontal="centerContinuous" vertical="center" wrapText="1"/>
    </xf>
    <xf numFmtId="0" fontId="49" fillId="0" borderId="0" applyAlignment="1" applyProtection="1" pivotButton="0" quotePrefix="0" xfId="0">
      <alignment vertical="center"/>
      <protection locked="0" hidden="0"/>
    </xf>
    <xf numFmtId="0" fontId="47" fillId="0" borderId="5" applyAlignment="1" applyProtection="1" pivotButton="0" quotePrefix="0" xfId="0">
      <alignment vertical="center"/>
      <protection locked="0" hidden="0"/>
    </xf>
    <xf numFmtId="0" fontId="47" fillId="0" borderId="14" applyAlignment="1" applyProtection="1" pivotButton="0" quotePrefix="0" xfId="0">
      <alignment vertical="center"/>
      <protection locked="0" hidden="0"/>
    </xf>
    <xf numFmtId="171" fontId="69" fillId="0" borderId="9" applyAlignment="1" pivotButton="0" quotePrefix="0" xfId="2">
      <alignment horizontal="center" vertical="center" wrapText="1"/>
    </xf>
    <xf numFmtId="0" fontId="49" fillId="0" borderId="9" applyAlignment="1" pivotButton="0" quotePrefix="0" xfId="0">
      <alignment horizontal="center" vertical="center"/>
    </xf>
    <xf numFmtId="0" fontId="69" fillId="0" borderId="9" applyAlignment="1" pivotButton="0" quotePrefix="0" xfId="0">
      <alignment horizontal="left" vertical="center"/>
    </xf>
    <xf numFmtId="171" fontId="64" fillId="0" borderId="9" applyAlignment="1" pivotButton="0" quotePrefix="0" xfId="2">
      <alignment horizontal="center" vertical="center" wrapText="1"/>
    </xf>
    <xf numFmtId="3" fontId="59" fillId="0" borderId="9" applyAlignment="1" pivotButton="0" quotePrefix="0" xfId="0">
      <alignment horizontal="center" vertical="center"/>
    </xf>
    <xf numFmtId="3" fontId="64" fillId="0" borderId="9" applyAlignment="1" pivotButton="0" quotePrefix="0" xfId="1">
      <alignment horizontal="center" vertical="center" wrapText="1"/>
    </xf>
    <xf numFmtId="49" fontId="64" fillId="0" borderId="9" applyAlignment="1" applyProtection="1" pivotButton="0" quotePrefix="0" xfId="1">
      <alignment horizontal="center" vertical="center" wrapText="1"/>
      <protection locked="0" hidden="0"/>
    </xf>
    <xf numFmtId="166" fontId="64" fillId="0" borderId="9" applyAlignment="1" applyProtection="1" pivotButton="0" quotePrefix="0" xfId="1">
      <alignment horizontal="center" vertical="center" wrapText="1"/>
      <protection locked="0" hidden="0"/>
    </xf>
    <xf numFmtId="0" fontId="47" fillId="0" borderId="9" applyAlignment="1" pivotButton="0" quotePrefix="0" xfId="0">
      <alignment horizontal="center" vertical="center"/>
    </xf>
    <xf numFmtId="3" fontId="69" fillId="0" borderId="18" applyAlignment="1" pivotButton="0" quotePrefix="0" xfId="1">
      <alignment horizontal="center" vertical="center"/>
    </xf>
    <xf numFmtId="3" fontId="49" fillId="22" borderId="9" applyAlignment="1" pivotButton="0" quotePrefix="0" xfId="1">
      <alignment horizontal="center" vertical="center"/>
    </xf>
    <xf numFmtId="3" fontId="64" fillId="7" borderId="18" applyAlignment="1" pivotButton="0" quotePrefix="0" xfId="1">
      <alignment horizontal="center" vertical="center"/>
    </xf>
    <xf numFmtId="0" fontId="55" fillId="0" borderId="0" applyAlignment="1" pivotButton="0" quotePrefix="0" xfId="0">
      <alignment vertical="center"/>
    </xf>
    <xf numFmtId="169" fontId="55" fillId="0" borderId="0" applyAlignment="1" pivotButton="0" quotePrefix="0" xfId="0">
      <alignment horizontal="center" vertical="center"/>
    </xf>
    <xf numFmtId="170" fontId="55" fillId="0" borderId="0" applyAlignment="1" pivotButton="0" quotePrefix="0" xfId="0">
      <alignment horizontal="center" vertical="center"/>
    </xf>
    <xf numFmtId="1" fontId="55" fillId="0" borderId="0" applyAlignment="1" pivotButton="0" quotePrefix="0" xfId="0">
      <alignment horizontal="center" vertical="center"/>
    </xf>
    <xf numFmtId="0" fontId="58" fillId="25" borderId="7" applyAlignment="1" pivotButton="0" quotePrefix="0" xfId="0">
      <alignment horizontal="center" vertical="center" wrapText="1"/>
    </xf>
    <xf numFmtId="3" fontId="59" fillId="18" borderId="18" applyAlignment="1" pivotButton="0" quotePrefix="0" xfId="1">
      <alignment horizontal="center" vertical="center"/>
    </xf>
    <xf numFmtId="0" fontId="47" fillId="0" borderId="14" applyAlignment="1" pivotButton="0" quotePrefix="0" xfId="0">
      <alignment horizontal="center" vertical="center"/>
    </xf>
    <xf numFmtId="3" fontId="65" fillId="0" borderId="18" applyAlignment="1" pivotButton="0" quotePrefix="0" xfId="1">
      <alignment horizontal="center" vertical="center"/>
    </xf>
    <xf numFmtId="172" fontId="69" fillId="0" borderId="52" applyAlignment="1" pivotButton="0" quotePrefix="0" xfId="2">
      <alignment horizontal="center" vertical="center" wrapText="1"/>
    </xf>
    <xf numFmtId="166" fontId="69" fillId="18" borderId="18" applyAlignment="1" applyProtection="1" pivotButton="0" quotePrefix="0" xfId="1">
      <alignment horizontal="left" vertical="center" wrapText="1"/>
      <protection locked="0" hidden="0"/>
    </xf>
    <xf numFmtId="0" fontId="83" fillId="0" borderId="53" applyAlignment="1" pivotButton="0" quotePrefix="0" xfId="0">
      <alignment vertical="center" wrapText="1"/>
    </xf>
    <xf numFmtId="3" fontId="65" fillId="11" borderId="18" applyAlignment="1" applyProtection="1" pivotButton="0" quotePrefix="0" xfId="1">
      <alignment horizontal="center" vertical="center"/>
      <protection locked="0" hidden="0"/>
    </xf>
    <xf numFmtId="3" fontId="65" fillId="29" borderId="18" applyAlignment="1" applyProtection="1" pivotButton="0" quotePrefix="0" xfId="1">
      <alignment horizontal="center" vertical="center"/>
      <protection locked="0" hidden="0"/>
    </xf>
    <xf numFmtId="0" fontId="70" fillId="0" borderId="18" applyAlignment="1" pivotButton="0" quotePrefix="0" xfId="0">
      <alignment horizontal="center" vertical="center"/>
    </xf>
    <xf numFmtId="0" fontId="70" fillId="16" borderId="18" applyAlignment="1" pivotButton="0" quotePrefix="0" xfId="0">
      <alignment horizontal="center" vertical="center"/>
    </xf>
    <xf numFmtId="0" fontId="70" fillId="0" borderId="18" applyAlignment="1" pivotButton="0" quotePrefix="0" xfId="0">
      <alignment horizontal="center" vertical="center" wrapText="1"/>
    </xf>
    <xf numFmtId="0" fontId="70" fillId="5" borderId="18" applyAlignment="1" pivotButton="0" quotePrefix="0" xfId="0">
      <alignment horizontal="center" vertical="center"/>
    </xf>
    <xf numFmtId="0" fontId="70" fillId="17" borderId="18" applyAlignment="1" pivotButton="0" quotePrefix="0" xfId="0">
      <alignment horizontal="center" vertical="center"/>
    </xf>
    <xf numFmtId="166" fontId="85" fillId="18" borderId="18" applyAlignment="1" applyProtection="1" pivotButton="0" quotePrefix="0" xfId="1">
      <alignment horizontal="center" vertical="center" wrapText="1"/>
      <protection locked="0" hidden="0"/>
    </xf>
    <xf numFmtId="0" fontId="86" fillId="22" borderId="9" applyAlignment="1" pivotButton="0" quotePrefix="0" xfId="0">
      <alignment horizontal="centerContinuous" vertical="center" wrapText="1"/>
    </xf>
    <xf numFmtId="0" fontId="35" fillId="23" borderId="53" applyAlignment="1" pivotButton="0" quotePrefix="0" xfId="0">
      <alignment horizontal="justify" vertical="center" wrapText="1"/>
    </xf>
    <xf numFmtId="0" fontId="35" fillId="23" borderId="7" applyAlignment="1" pivotButton="0" quotePrefix="0" xfId="0">
      <alignment horizontal="justify" vertical="center" wrapText="1"/>
    </xf>
    <xf numFmtId="0" fontId="86" fillId="22" borderId="1" applyAlignment="1" pivotButton="0" quotePrefix="0" xfId="0">
      <alignment horizontal="centerContinuous" vertical="center" wrapText="1"/>
    </xf>
    <xf numFmtId="0" fontId="35" fillId="23" borderId="7" applyAlignment="1" pivotButton="0" quotePrefix="0" xfId="0">
      <alignment horizontal="left" vertical="center" wrapText="1"/>
    </xf>
    <xf numFmtId="0" fontId="86" fillId="22" borderId="65" applyAlignment="1" pivotButton="0" quotePrefix="0" xfId="0">
      <alignment horizontal="centerContinuous" vertical="center" wrapText="1"/>
    </xf>
    <xf numFmtId="0" fontId="45" fillId="23" borderId="18" applyAlignment="1" pivotButton="0" quotePrefix="0" xfId="0">
      <alignment horizontal="center" vertical="center" wrapText="1"/>
    </xf>
    <xf numFmtId="0" fontId="40" fillId="23" borderId="18" applyAlignment="1" pivotButton="0" quotePrefix="0" xfId="0">
      <alignment horizontal="left" vertical="center" wrapText="1"/>
    </xf>
    <xf numFmtId="0" fontId="45" fillId="0" borderId="18" applyAlignment="1" pivotButton="0" quotePrefix="0" xfId="0">
      <alignment horizontal="center" vertical="center" wrapText="1"/>
    </xf>
    <xf numFmtId="0" fontId="40" fillId="0" borderId="18" applyAlignment="1" pivotButton="0" quotePrefix="0" xfId="0">
      <alignment horizontal="left" vertical="center" wrapText="1"/>
    </xf>
    <xf numFmtId="0" fontId="52" fillId="0" borderId="0" applyAlignment="1" pivotButton="0" quotePrefix="0" xfId="0">
      <alignment horizontal="centerContinuous" vertical="center"/>
    </xf>
    <xf numFmtId="0" fontId="53" fillId="0" borderId="0" applyAlignment="1" pivotButton="0" quotePrefix="0" xfId="0">
      <alignment horizontal="centerContinuous" vertical="center" readingOrder="1"/>
    </xf>
    <xf numFmtId="164" fontId="61" fillId="0" borderId="18" applyAlignment="1" pivotButton="0" quotePrefix="0" xfId="1">
      <alignment vertical="center" wrapText="1"/>
    </xf>
    <xf numFmtId="0" fontId="35" fillId="0" borderId="18" applyAlignment="1" pivotButton="0" quotePrefix="0" xfId="0">
      <alignment vertical="top" wrapText="1"/>
    </xf>
    <xf numFmtId="0" fontId="35" fillId="0" borderId="16" applyAlignment="1" pivotButton="0" quotePrefix="0" xfId="0">
      <alignment horizontal="justify" vertical="center"/>
    </xf>
    <xf numFmtId="0" fontId="35" fillId="0" borderId="7" applyAlignment="1" pivotButton="0" quotePrefix="0" xfId="0">
      <alignment horizontal="justify" vertical="center" wrapText="1"/>
    </xf>
    <xf numFmtId="0" fontId="35" fillId="0" borderId="53" applyAlignment="1" pivotButton="0" quotePrefix="0" xfId="0">
      <alignment horizontal="justify" vertical="center"/>
    </xf>
    <xf numFmtId="0" fontId="35" fillId="0" borderId="7" applyAlignment="1" pivotButton="0" quotePrefix="0" xfId="0">
      <alignment horizontal="justify" vertical="center"/>
    </xf>
    <xf numFmtId="0" fontId="89" fillId="0" borderId="18" applyAlignment="1" pivotButton="0" quotePrefix="0" xfId="0">
      <alignment horizontal="justify" vertical="center" wrapText="1"/>
    </xf>
    <xf numFmtId="0" fontId="35" fillId="0" borderId="18" applyAlignment="1" pivotButton="0" quotePrefix="0" xfId="0">
      <alignment horizontal="justify" vertical="center"/>
    </xf>
    <xf numFmtId="0" fontId="58" fillId="22" borderId="7" applyAlignment="1" pivotButton="0" quotePrefix="0" xfId="0">
      <alignment horizontal="center" vertical="center" wrapText="1"/>
    </xf>
    <xf numFmtId="3" fontId="59" fillId="29" borderId="53" applyAlignment="1" pivotButton="0" quotePrefix="0" xfId="0">
      <alignment horizontal="center" vertical="center"/>
    </xf>
    <xf numFmtId="3" fontId="47" fillId="0" borderId="18" applyAlignment="1" applyProtection="1" pivotButton="0" quotePrefix="0" xfId="1">
      <alignment horizontal="center" vertical="center"/>
      <protection locked="0" hidden="0"/>
    </xf>
    <xf numFmtId="3" fontId="49" fillId="33" borderId="18" applyAlignment="1" pivotButton="0" quotePrefix="0" xfId="1">
      <alignment horizontal="center" vertical="center"/>
    </xf>
    <xf numFmtId="0" fontId="64" fillId="23" borderId="18" applyAlignment="1" pivotButton="0" quotePrefix="0" xfId="0">
      <alignment horizontal="center" vertical="center" wrapText="1"/>
    </xf>
    <xf numFmtId="3" fontId="47" fillId="0" borderId="14" applyAlignment="1" applyProtection="1" pivotButton="0" quotePrefix="0" xfId="1">
      <alignment horizontal="center" vertical="center"/>
      <protection locked="0" hidden="0"/>
    </xf>
    <xf numFmtId="3" fontId="59" fillId="8" borderId="18" applyAlignment="1" pivotButton="0" quotePrefix="0" xfId="1">
      <alignment horizontal="center" vertical="center"/>
    </xf>
    <xf numFmtId="3" fontId="49" fillId="35" borderId="18" applyAlignment="1" pivotButton="0" quotePrefix="0" xfId="1">
      <alignment horizontal="center" vertical="center"/>
    </xf>
    <xf numFmtId="0" fontId="64" fillId="24" borderId="18" applyAlignment="1" pivotButton="0" quotePrefix="0" xfId="0">
      <alignment horizontal="center" vertical="center" wrapText="1"/>
    </xf>
    <xf numFmtId="0" fontId="35" fillId="23" borderId="18" applyAlignment="1" pivotButton="0" quotePrefix="0" xfId="0">
      <alignment horizontal="justify" vertical="top" wrapText="1"/>
    </xf>
    <xf numFmtId="0" fontId="93" fillId="23" borderId="18" applyAlignment="1" pivotButton="0" quotePrefix="0" xfId="0">
      <alignment horizontal="center" vertical="top" wrapText="1"/>
    </xf>
    <xf numFmtId="0" fontId="32" fillId="0" borderId="18" applyAlignment="1" pivotButton="0" quotePrefix="0" xfId="0">
      <alignment vertical="top" wrapText="1"/>
    </xf>
    <xf numFmtId="0" fontId="92" fillId="0" borderId="18" applyAlignment="1" pivotButton="0" quotePrefix="0" xfId="0">
      <alignment vertical="top" wrapText="1"/>
    </xf>
    <xf numFmtId="0" fontId="92" fillId="0" borderId="18" applyAlignment="1" pivotButton="0" quotePrefix="0" xfId="0">
      <alignment vertical="center"/>
    </xf>
    <xf numFmtId="0" fontId="32" fillId="0" borderId="18" applyAlignment="1" pivotButton="0" quotePrefix="0" xfId="0">
      <alignment vertical="center"/>
    </xf>
    <xf numFmtId="0" fontId="94" fillId="23" borderId="7" applyAlignment="1" pivotButton="0" quotePrefix="0" xfId="0">
      <alignment horizontal="justify" vertical="center"/>
    </xf>
    <xf numFmtId="0" fontId="94" fillId="0" borderId="7" applyAlignment="1" pivotButton="0" quotePrefix="0" xfId="0">
      <alignment horizontal="justify" vertical="center"/>
    </xf>
    <xf numFmtId="0" fontId="35" fillId="23" borderId="18" applyAlignment="1" pivotButton="0" quotePrefix="0" xfId="0">
      <alignment horizontal="left" vertical="center" wrapText="1"/>
    </xf>
    <xf numFmtId="0" fontId="53" fillId="0" borderId="0" applyAlignment="1" pivotButton="0" quotePrefix="0" xfId="0">
      <alignment horizontal="right" vertical="center" readingOrder="1"/>
    </xf>
    <xf numFmtId="0" fontId="83" fillId="0" borderId="53" applyAlignment="1" applyProtection="1" pivotButton="0" quotePrefix="0" xfId="0">
      <alignment horizontal="center" vertical="center" wrapText="1"/>
      <protection locked="0" hidden="0"/>
    </xf>
    <xf numFmtId="0" fontId="83" fillId="0" borderId="18" applyAlignment="1" applyProtection="1" pivotButton="0" quotePrefix="0" xfId="0">
      <alignment horizontal="center" vertical="center" wrapText="1"/>
      <protection locked="0" hidden="0"/>
    </xf>
    <xf numFmtId="171" fontId="63" fillId="0" borderId="18" applyAlignment="1" pivotButton="0" quotePrefix="0" xfId="2">
      <alignment horizontal="center" vertical="center" wrapText="1"/>
    </xf>
    <xf numFmtId="171" fontId="77" fillId="0" borderId="18" applyAlignment="1" pivotButton="0" quotePrefix="0" xfId="2">
      <alignment horizontal="center" vertical="center" wrapText="1"/>
    </xf>
    <xf numFmtId="0" fontId="61" fillId="0" borderId="0" applyAlignment="1" applyProtection="1" pivotButton="0" quotePrefix="0" xfId="0">
      <alignment vertical="center" wrapText="1"/>
      <protection locked="0" hidden="0"/>
    </xf>
    <xf numFmtId="0" fontId="64" fillId="0" borderId="0" applyAlignment="1" pivotButton="0" quotePrefix="0" xfId="0">
      <alignment horizontal="center" vertical="center" wrapText="1"/>
    </xf>
    <xf numFmtId="0" fontId="96" fillId="0" borderId="0" applyAlignment="1" pivotButton="0" quotePrefix="0" xfId="0">
      <alignment vertical="center" wrapText="1"/>
    </xf>
    <xf numFmtId="3" fontId="47" fillId="0" borderId="0" applyAlignment="1" applyProtection="1" pivotButton="0" quotePrefix="0" xfId="1">
      <alignment vertical="center"/>
      <protection locked="0" hidden="0"/>
    </xf>
    <xf numFmtId="3" fontId="49" fillId="0" borderId="0" applyAlignment="1" pivotButton="0" quotePrefix="0" xfId="0">
      <alignment vertical="center"/>
    </xf>
    <xf numFmtId="3" fontId="65" fillId="0" borderId="0" applyAlignment="1" applyProtection="1" pivotButton="0" quotePrefix="0" xfId="1">
      <alignment horizontal="center" vertical="center" wrapText="1"/>
      <protection locked="0" hidden="0"/>
    </xf>
    <xf numFmtId="3" fontId="67" fillId="0" borderId="0" applyAlignment="1" applyProtection="1" pivotButton="0" quotePrefix="0" xfId="1">
      <alignment horizontal="center" vertical="center" wrapText="1"/>
      <protection locked="0" hidden="0"/>
    </xf>
    <xf numFmtId="3" fontId="49" fillId="0" borderId="0" applyAlignment="1" pivotButton="0" quotePrefix="0" xfId="0">
      <alignment horizontal="center" vertical="center"/>
    </xf>
    <xf numFmtId="3" fontId="69" fillId="3" borderId="18" applyAlignment="1" applyProtection="1" pivotButton="0" quotePrefix="0" xfId="1">
      <alignment horizontal="center" vertical="center" wrapText="1"/>
      <protection locked="0" hidden="0"/>
    </xf>
    <xf numFmtId="49" fontId="69" fillId="3" borderId="18" applyAlignment="1" applyProtection="1" pivotButton="0" quotePrefix="0" xfId="1">
      <alignment horizontal="center" vertical="center" wrapText="1"/>
      <protection locked="0" hidden="0"/>
    </xf>
    <xf numFmtId="166" fontId="69" fillId="3" borderId="18" applyAlignment="1" applyProtection="1" pivotButton="0" quotePrefix="0" xfId="1">
      <alignment horizontal="center" vertical="center" wrapText="1"/>
      <protection locked="0" hidden="0"/>
    </xf>
    <xf numFmtId="49" fontId="69" fillId="18" borderId="18" applyAlignment="1" applyProtection="1" pivotButton="0" quotePrefix="0" xfId="1">
      <alignment horizontal="center" vertical="center" wrapText="1"/>
      <protection locked="0" hidden="0"/>
    </xf>
    <xf numFmtId="166" fontId="69" fillId="18" borderId="18" applyAlignment="1" applyProtection="1" pivotButton="0" quotePrefix="0" xfId="1">
      <alignment horizontal="center" vertical="center" wrapText="1"/>
      <protection locked="0" hidden="0"/>
    </xf>
    <xf numFmtId="3" fontId="64" fillId="9" borderId="18" applyAlignment="1" pivotButton="0" quotePrefix="0" xfId="1">
      <alignment horizontal="center" vertical="center" wrapText="1"/>
    </xf>
    <xf numFmtId="49" fontId="67" fillId="9" borderId="9" applyAlignment="1" pivotButton="0" quotePrefix="0" xfId="1">
      <alignment vertical="center" wrapText="1"/>
    </xf>
    <xf numFmtId="164" fontId="67" fillId="9" borderId="10" applyAlignment="1" pivotButton="0" quotePrefix="0" xfId="1">
      <alignment vertical="center" wrapText="1"/>
    </xf>
    <xf numFmtId="49" fontId="67" fillId="9" borderId="18" applyAlignment="1" pivotButton="0" quotePrefix="0" xfId="1">
      <alignment vertical="center"/>
    </xf>
    <xf numFmtId="3" fontId="70" fillId="3" borderId="18" applyAlignment="1" applyProtection="1" pivotButton="0" quotePrefix="0" xfId="1">
      <alignment horizontal="center" vertical="center" wrapText="1"/>
      <protection locked="0" hidden="0"/>
    </xf>
    <xf numFmtId="3" fontId="70" fillId="3" borderId="18" applyAlignment="1" pivotButton="0" quotePrefix="0" xfId="1">
      <alignment horizontal="center" vertical="center" wrapText="1"/>
    </xf>
    <xf numFmtId="0" fontId="61" fillId="0" borderId="53" applyAlignment="1" pivotButton="0" quotePrefix="0" xfId="0">
      <alignment horizontal="center" vertical="center" wrapText="1"/>
    </xf>
    <xf numFmtId="3" fontId="67" fillId="9" borderId="8" applyAlignment="1" pivotButton="0" quotePrefix="0" xfId="1">
      <alignment horizontal="center" vertical="center" wrapText="1"/>
    </xf>
    <xf numFmtId="3" fontId="69" fillId="9" borderId="9" applyAlignment="1" pivotButton="0" quotePrefix="0" xfId="1">
      <alignment horizontal="center" vertical="center" wrapText="1"/>
    </xf>
    <xf numFmtId="3" fontId="58" fillId="22" borderId="8" applyAlignment="1" pivotButton="0" quotePrefix="0" xfId="1">
      <alignment horizontal="center" vertical="center" wrapText="1"/>
    </xf>
    <xf numFmtId="3" fontId="58" fillId="22" borderId="9" applyAlignment="1" pivotButton="0" quotePrefix="0" xfId="1">
      <alignment horizontal="center" vertical="center" wrapText="1"/>
    </xf>
    <xf numFmtId="3" fontId="47" fillId="22" borderId="9" applyAlignment="1" pivotButton="0" quotePrefix="0" xfId="1">
      <alignment horizontal="center" vertical="center"/>
    </xf>
    <xf numFmtId="3" fontId="70" fillId="22" borderId="9" applyAlignment="1" pivotButton="0" quotePrefix="0" xfId="1">
      <alignment horizontal="center" vertical="center"/>
    </xf>
    <xf numFmtId="3" fontId="58" fillId="23" borderId="9" applyAlignment="1" pivotButton="0" quotePrefix="0" xfId="1">
      <alignment horizontal="center" vertical="center" wrapText="1"/>
    </xf>
    <xf numFmtId="3" fontId="47" fillId="23" borderId="9" applyAlignment="1" pivotButton="0" quotePrefix="0" xfId="1">
      <alignment horizontal="center" vertical="center"/>
    </xf>
    <xf numFmtId="3" fontId="70" fillId="23" borderId="9" applyAlignment="1" pivotButton="0" quotePrefix="0" xfId="1">
      <alignment horizontal="center" vertical="center"/>
    </xf>
    <xf numFmtId="49" fontId="67" fillId="9" borderId="9" applyAlignment="1" pivotButton="0" quotePrefix="0" xfId="1">
      <alignment horizontal="left" vertical="center" wrapText="1"/>
    </xf>
    <xf numFmtId="164" fontId="67" fillId="9" borderId="10" applyAlignment="1" pivotButton="0" quotePrefix="0" xfId="1">
      <alignment horizontal="left" vertical="center" wrapText="1"/>
    </xf>
    <xf numFmtId="167" fontId="64" fillId="22" borderId="8" applyAlignment="1" pivotButton="0" quotePrefix="0" xfId="1">
      <alignment vertical="center" wrapText="1"/>
    </xf>
    <xf numFmtId="49" fontId="64" fillId="22" borderId="9" applyAlignment="1" pivotButton="0" quotePrefix="0" xfId="1">
      <alignment vertical="center" wrapText="1"/>
    </xf>
    <xf numFmtId="167" fontId="64" fillId="22" borderId="10" applyAlignment="1" pivotButton="0" quotePrefix="0" xfId="1">
      <alignment vertical="center" wrapText="1"/>
    </xf>
    <xf numFmtId="167" fontId="64" fillId="0" borderId="0" applyAlignment="1" pivotButton="0" quotePrefix="0" xfId="1">
      <alignment vertical="center" wrapText="1"/>
    </xf>
    <xf numFmtId="3" fontId="47" fillId="0" borderId="14" applyAlignment="1" pivotButton="0" quotePrefix="0" xfId="1">
      <alignment horizontal="center" vertical="center"/>
    </xf>
    <xf numFmtId="164" fontId="64" fillId="0" borderId="0" applyAlignment="1" pivotButton="0" quotePrefix="0" xfId="1">
      <alignment vertical="center" wrapText="1"/>
    </xf>
    <xf numFmtId="3" fontId="69" fillId="9" borderId="10" applyAlignment="1" pivotButton="0" quotePrefix="0" xfId="1">
      <alignment horizontal="center" vertical="center" wrapText="1"/>
    </xf>
    <xf numFmtId="171" fontId="47" fillId="0" borderId="0" applyAlignment="1" pivotButton="0" quotePrefix="0" xfId="0">
      <alignment horizontal="center" vertical="center"/>
    </xf>
    <xf numFmtId="3" fontId="49" fillId="18" borderId="18" applyAlignment="1" pivotButton="0" quotePrefix="0" xfId="0">
      <alignment horizontal="center" vertical="center"/>
    </xf>
    <xf numFmtId="0" fontId="80" fillId="22" borderId="18" applyAlignment="1" pivotButton="0" quotePrefix="0" xfId="0">
      <alignment horizontal="centerContinuous" vertical="center" wrapText="1"/>
    </xf>
    <xf numFmtId="0" fontId="49" fillId="22" borderId="18" applyAlignment="1" pivotButton="0" quotePrefix="0" xfId="0">
      <alignment vertical="center"/>
    </xf>
    <xf numFmtId="164" fontId="58" fillId="0" borderId="0" applyAlignment="1" pivotButton="0" quotePrefix="0" xfId="0">
      <alignment vertical="center" wrapText="1"/>
    </xf>
    <xf numFmtId="49" fontId="97" fillId="3" borderId="18" applyAlignment="1" applyProtection="1" pivotButton="0" quotePrefix="0" xfId="1">
      <alignment horizontal="center" vertical="center" wrapText="1"/>
      <protection locked="0" hidden="0"/>
    </xf>
    <xf numFmtId="166" fontId="97" fillId="3" borderId="18" applyAlignment="1" applyProtection="1" pivotButton="0" quotePrefix="0" xfId="1">
      <alignment horizontal="center" vertical="center" wrapText="1"/>
      <protection locked="0" hidden="0"/>
    </xf>
    <xf numFmtId="0" fontId="47" fillId="0" borderId="8" applyAlignment="1" applyProtection="1" pivotButton="0" quotePrefix="0" xfId="0">
      <alignment horizontal="left" vertical="center"/>
      <protection locked="0" hidden="0"/>
    </xf>
    <xf numFmtId="0" fontId="47" fillId="0" borderId="9" applyAlignment="1" applyProtection="1" pivotButton="0" quotePrefix="0" xfId="0">
      <alignment horizontal="left" vertical="center"/>
      <protection locked="0" hidden="0"/>
    </xf>
    <xf numFmtId="0" fontId="47" fillId="0" borderId="10" applyAlignment="1" applyProtection="1" pivotButton="0" quotePrefix="0" xfId="0">
      <alignment horizontal="left" vertical="center"/>
      <protection locked="0" hidden="0"/>
    </xf>
    <xf numFmtId="0" fontId="71" fillId="24" borderId="18" applyAlignment="1" pivotButton="0" quotePrefix="0" xfId="0">
      <alignment horizontal="center" vertical="center" wrapText="1"/>
    </xf>
    <xf numFmtId="0" fontId="62" fillId="7" borderId="8" applyAlignment="1" pivotButton="0" quotePrefix="0" xfId="0">
      <alignment horizontal="left" vertical="center" wrapText="1"/>
    </xf>
    <xf numFmtId="0" fontId="62" fillId="7" borderId="10" applyAlignment="1" pivotButton="0" quotePrefix="0" xfId="0">
      <alignment horizontal="left" vertical="center" wrapText="1"/>
    </xf>
    <xf numFmtId="0" fontId="49" fillId="0" borderId="8" applyAlignment="1" pivotButton="0" quotePrefix="0" xfId="0">
      <alignment horizontal="center" vertical="center"/>
    </xf>
    <xf numFmtId="0" fontId="49" fillId="0" borderId="9" applyAlignment="1" pivotButton="0" quotePrefix="0" xfId="0">
      <alignment horizontal="center" vertical="center"/>
    </xf>
    <xf numFmtId="0" fontId="49" fillId="0" borderId="10" applyAlignment="1" pivotButton="0" quotePrefix="0" xfId="0">
      <alignment horizontal="center" vertical="center"/>
    </xf>
    <xf numFmtId="0" fontId="61" fillId="18" borderId="18" applyAlignment="1" pivotButton="0" quotePrefix="0" xfId="0">
      <alignment horizontal="center" vertical="center" wrapText="1"/>
    </xf>
    <xf numFmtId="0" fontId="64" fillId="23" borderId="18" applyAlignment="1" pivotButton="0" quotePrefix="0" xfId="0">
      <alignment horizontal="center" vertical="center" wrapText="1"/>
    </xf>
    <xf numFmtId="0" fontId="61" fillId="0" borderId="18" applyAlignment="1" pivotButton="0" quotePrefix="0" xfId="0">
      <alignment horizontal="center" vertical="center" wrapText="1"/>
    </xf>
    <xf numFmtId="0" fontId="61" fillId="23" borderId="7" applyAlignment="1" pivotButton="0" quotePrefix="0" xfId="0">
      <alignment horizontal="center" vertical="center" wrapText="1"/>
    </xf>
    <xf numFmtId="0" fontId="61" fillId="23" borderId="53" applyAlignment="1" pivotButton="0" quotePrefix="0" xfId="0">
      <alignment horizontal="center" vertical="center" wrapText="1"/>
    </xf>
    <xf numFmtId="0" fontId="61" fillId="24" borderId="18" applyAlignment="1" pivotButton="0" quotePrefix="0" xfId="0">
      <alignment horizontal="center" vertical="center" wrapText="1"/>
    </xf>
    <xf numFmtId="164" fontId="58" fillId="22" borderId="7" applyAlignment="1" pivotButton="0" quotePrefix="0" xfId="0">
      <alignment horizontal="center" vertical="center" wrapText="1"/>
    </xf>
    <xf numFmtId="164" fontId="58" fillId="22" borderId="16" applyAlignment="1" pivotButton="0" quotePrefix="0" xfId="0">
      <alignment horizontal="center" vertical="center" wrapText="1"/>
    </xf>
    <xf numFmtId="164" fontId="58" fillId="22" borderId="53" applyAlignment="1" pivotButton="0" quotePrefix="0" xfId="0">
      <alignment horizontal="center" vertical="center" wrapText="1"/>
    </xf>
    <xf numFmtId="0" fontId="58" fillId="2" borderId="7" applyAlignment="1" pivotButton="0" quotePrefix="0" xfId="0">
      <alignment horizontal="center" vertical="center" wrapText="1"/>
    </xf>
    <xf numFmtId="0" fontId="58" fillId="2" borderId="16" applyAlignment="1" pivotButton="0" quotePrefix="0" xfId="0">
      <alignment horizontal="center" vertical="center" wrapText="1"/>
    </xf>
    <xf numFmtId="0" fontId="58" fillId="2" borderId="53" applyAlignment="1" pivotButton="0" quotePrefix="0" xfId="0">
      <alignment horizontal="center" vertical="center" wrapText="1"/>
    </xf>
    <xf numFmtId="0" fontId="82" fillId="16" borderId="18" applyAlignment="1" pivotButton="0" quotePrefix="0" xfId="0">
      <alignment horizontal="center" vertical="center" wrapText="1"/>
    </xf>
    <xf numFmtId="0" fontId="59" fillId="10" borderId="18" applyAlignment="1" pivotButton="0" quotePrefix="0" xfId="0">
      <alignment horizontal="center" vertical="center"/>
    </xf>
    <xf numFmtId="0" fontId="58" fillId="22" borderId="7" applyAlignment="1" pivotButton="0" quotePrefix="0" xfId="0">
      <alignment horizontal="center" vertical="center" wrapText="1"/>
    </xf>
    <xf numFmtId="0" fontId="58" fillId="22" borderId="16" applyAlignment="1" pivotButton="0" quotePrefix="0" xfId="0">
      <alignment horizontal="center" vertical="center" wrapText="1"/>
    </xf>
    <xf numFmtId="0" fontId="58" fillId="22" borderId="53" applyAlignment="1" pivotButton="0" quotePrefix="0" xfId="0">
      <alignment horizontal="center" vertical="center" wrapText="1"/>
    </xf>
    <xf numFmtId="0" fontId="58" fillId="23" borderId="7" applyAlignment="1" pivotButton="0" quotePrefix="0" xfId="0">
      <alignment horizontal="center" vertical="center" wrapText="1"/>
    </xf>
    <xf numFmtId="0" fontId="58" fillId="23" borderId="16" applyAlignment="1" pivotButton="0" quotePrefix="0" xfId="0">
      <alignment horizontal="center" vertical="center" wrapText="1"/>
    </xf>
    <xf numFmtId="0" fontId="58" fillId="23" borderId="53" applyAlignment="1" pivotButton="0" quotePrefix="0" xfId="0">
      <alignment horizontal="center" vertical="center" wrapText="1"/>
    </xf>
    <xf numFmtId="0" fontId="58" fillId="10" borderId="18" applyAlignment="1" pivotButton="0" quotePrefix="0" xfId="0">
      <alignment horizontal="center" vertical="center" wrapText="1"/>
    </xf>
    <xf numFmtId="0" fontId="61" fillId="24" borderId="7" applyAlignment="1" pivotButton="0" quotePrefix="0" xfId="0">
      <alignment horizontal="center" vertical="center" wrapText="1"/>
    </xf>
    <xf numFmtId="0" fontId="61" fillId="24" borderId="53" applyAlignment="1" pivotButton="0" quotePrefix="0" xfId="0">
      <alignment horizontal="center" vertical="center" wrapText="1"/>
    </xf>
    <xf numFmtId="0" fontId="61" fillId="22" borderId="8" applyAlignment="1" pivotButton="0" quotePrefix="0" xfId="0">
      <alignment horizontal="center" vertical="center" wrapText="1"/>
    </xf>
    <xf numFmtId="0" fontId="61" fillId="22" borderId="9" applyAlignment="1" pivotButton="0" quotePrefix="0" xfId="0">
      <alignment horizontal="center" vertical="center" wrapText="1"/>
    </xf>
    <xf numFmtId="0" fontId="61" fillId="22" borderId="10" applyAlignment="1" pivotButton="0" quotePrefix="0" xfId="0">
      <alignment horizontal="center" vertical="center" wrapText="1"/>
    </xf>
    <xf numFmtId="0" fontId="82" fillId="16" borderId="7" applyAlignment="1" pivotButton="0" quotePrefix="0" xfId="0">
      <alignment horizontal="center" vertical="center" wrapText="1"/>
    </xf>
    <xf numFmtId="0" fontId="82" fillId="16" borderId="16" applyAlignment="1" pivotButton="0" quotePrefix="0" xfId="0">
      <alignment horizontal="center" vertical="center" wrapText="1"/>
    </xf>
    <xf numFmtId="0" fontId="82" fillId="16" borderId="53" applyAlignment="1" pivotButton="0" quotePrefix="0" xfId="0">
      <alignment horizontal="center" vertical="center" wrapText="1"/>
    </xf>
    <xf numFmtId="0" fontId="58" fillId="0" borderId="0" applyAlignment="1" pivotButton="0" quotePrefix="0" xfId="0">
      <alignment horizontal="center" vertical="center" wrapText="1"/>
    </xf>
    <xf numFmtId="164" fontId="58" fillId="0" borderId="0" applyAlignment="1" pivotButton="0" quotePrefix="0" xfId="0">
      <alignment horizontal="center" vertical="center" wrapText="1"/>
    </xf>
    <xf numFmtId="0" fontId="58" fillId="10" borderId="7" applyAlignment="1" pivotButton="0" quotePrefix="0" xfId="0">
      <alignment horizontal="center" vertical="center" wrapText="1"/>
    </xf>
    <xf numFmtId="0" fontId="58" fillId="10" borderId="16" applyAlignment="1" pivotButton="0" quotePrefix="0" xfId="0">
      <alignment horizontal="center" vertical="center" wrapText="1"/>
    </xf>
    <xf numFmtId="0" fontId="58" fillId="10" borderId="53" applyAlignment="1" pivotButton="0" quotePrefix="0" xfId="0">
      <alignment horizontal="center" vertical="center" wrapText="1"/>
    </xf>
    <xf numFmtId="0" fontId="64" fillId="24" borderId="18" applyAlignment="1" pivotButton="0" quotePrefix="0" xfId="0">
      <alignment horizontal="center" vertical="center" wrapText="1"/>
    </xf>
    <xf numFmtId="0" fontId="59" fillId="13" borderId="7" applyAlignment="1" pivotButton="0" quotePrefix="0" xfId="0">
      <alignment horizontal="center" vertical="center" wrapText="1"/>
    </xf>
    <xf numFmtId="0" fontId="59" fillId="13" borderId="53" applyAlignment="1" pivotButton="0" quotePrefix="0" xfId="0">
      <alignment horizontal="center" vertical="center" wrapText="1"/>
    </xf>
    <xf numFmtId="0" fontId="59" fillId="22" borderId="18" applyAlignment="1" pivotButton="0" quotePrefix="0" xfId="0">
      <alignment horizontal="center" vertical="center" wrapText="1"/>
    </xf>
    <xf numFmtId="3" fontId="47" fillId="0" borderId="7" applyAlignment="1" applyProtection="1" pivotButton="0" quotePrefix="0" xfId="1">
      <alignment horizontal="center" vertical="center"/>
      <protection locked="0" hidden="0"/>
    </xf>
    <xf numFmtId="3" fontId="47" fillId="0" borderId="16" applyAlignment="1" applyProtection="1" pivotButton="0" quotePrefix="0" xfId="1">
      <alignment horizontal="center" vertical="center"/>
      <protection locked="0" hidden="0"/>
    </xf>
    <xf numFmtId="3" fontId="47" fillId="0" borderId="53" applyAlignment="1" applyProtection="1" pivotButton="0" quotePrefix="0" xfId="1">
      <alignment horizontal="center" vertical="center"/>
      <protection locked="0" hidden="0"/>
    </xf>
    <xf numFmtId="3" fontId="49" fillId="18" borderId="18" applyAlignment="1" pivotButton="0" quotePrefix="0" xfId="0">
      <alignment horizontal="center" vertical="center"/>
    </xf>
    <xf numFmtId="3" fontId="59" fillId="29" borderId="7" applyAlignment="1" pivotButton="0" quotePrefix="0" xfId="0">
      <alignment horizontal="center" vertical="center"/>
    </xf>
    <xf numFmtId="3" fontId="59" fillId="29" borderId="16" applyAlignment="1" pivotButton="0" quotePrefix="0" xfId="0">
      <alignment horizontal="center" vertical="center"/>
    </xf>
    <xf numFmtId="3" fontId="59" fillId="29" borderId="53" applyAlignment="1" pivotButton="0" quotePrefix="0" xfId="0">
      <alignment horizontal="center" vertical="center"/>
    </xf>
    <xf numFmtId="3" fontId="70" fillId="28" borderId="7" applyAlignment="1" pivotButton="0" quotePrefix="0" xfId="1">
      <alignment horizontal="center" vertical="center"/>
    </xf>
    <xf numFmtId="3" fontId="70" fillId="28" borderId="16" applyAlignment="1" pivotButton="0" quotePrefix="0" xfId="1">
      <alignment horizontal="center" vertical="center"/>
    </xf>
    <xf numFmtId="3" fontId="70" fillId="28" borderId="53" applyAlignment="1" pivotButton="0" quotePrefix="0" xfId="1">
      <alignment horizontal="center" vertical="center"/>
    </xf>
    <xf numFmtId="3" fontId="59" fillId="19" borderId="7" applyAlignment="1" pivotButton="0" quotePrefix="0" xfId="0">
      <alignment horizontal="center" vertical="center"/>
    </xf>
    <xf numFmtId="3" fontId="59" fillId="19" borderId="16" applyAlignment="1" pivotButton="0" quotePrefix="0" xfId="0">
      <alignment horizontal="center" vertical="center"/>
    </xf>
    <xf numFmtId="3" fontId="59" fillId="19" borderId="53" applyAlignment="1" pivotButton="0" quotePrefix="0" xfId="0">
      <alignment horizontal="center" vertical="center"/>
    </xf>
    <xf numFmtId="171" fontId="77" fillId="0" borderId="53" applyAlignment="1" pivotButton="0" quotePrefix="0" xfId="2">
      <alignment horizontal="center" vertical="center" wrapText="1"/>
    </xf>
    <xf numFmtId="171" fontId="77" fillId="0" borderId="18" applyAlignment="1" pivotButton="0" quotePrefix="0" xfId="2">
      <alignment horizontal="center" vertical="center" wrapText="1"/>
    </xf>
    <xf numFmtId="0" fontId="49" fillId="0" borderId="18" applyAlignment="1" pivotButton="0" quotePrefix="0" xfId="0">
      <alignment horizontal="center" vertical="center"/>
    </xf>
    <xf numFmtId="0" fontId="64" fillId="33" borderId="5" applyAlignment="1" pivotButton="0" quotePrefix="0" xfId="0">
      <alignment horizontal="left" vertical="center" wrapText="1"/>
    </xf>
    <xf numFmtId="0" fontId="64" fillId="33" borderId="6" applyAlignment="1" pivotButton="0" quotePrefix="0" xfId="0">
      <alignment horizontal="left" vertical="center" wrapText="1"/>
    </xf>
    <xf numFmtId="0" fontId="64" fillId="33" borderId="14" applyAlignment="1" pivotButton="0" quotePrefix="0" xfId="0">
      <alignment horizontal="left" vertical="center" wrapText="1"/>
    </xf>
    <xf numFmtId="0" fontId="64" fillId="33" borderId="15" applyAlignment="1" pivotButton="0" quotePrefix="0" xfId="0">
      <alignment horizontal="left" vertical="center" wrapText="1"/>
    </xf>
    <xf numFmtId="0" fontId="64" fillId="33" borderId="52" applyAlignment="1" pivotButton="0" quotePrefix="0" xfId="0">
      <alignment horizontal="left" vertical="center" wrapText="1"/>
    </xf>
    <xf numFmtId="0" fontId="64" fillId="33" borderId="56" applyAlignment="1" pivotButton="0" quotePrefix="0" xfId="0">
      <alignment horizontal="left" vertical="center" wrapText="1"/>
    </xf>
    <xf numFmtId="3" fontId="70" fillId="3" borderId="7" applyAlignment="1" pivotButton="0" quotePrefix="0" xfId="1">
      <alignment horizontal="center" vertical="center" wrapText="1"/>
    </xf>
    <xf numFmtId="3" fontId="70" fillId="3" borderId="16" applyAlignment="1" pivotButton="0" quotePrefix="0" xfId="1">
      <alignment horizontal="center" vertical="center" wrapText="1"/>
    </xf>
    <xf numFmtId="3" fontId="70" fillId="3" borderId="53" applyAlignment="1" pivotButton="0" quotePrefix="0" xfId="1">
      <alignment horizontal="center" vertical="center" wrapText="1"/>
    </xf>
    <xf numFmtId="3" fontId="69" fillId="34" borderId="7" applyAlignment="1" pivotButton="0" quotePrefix="0" xfId="1">
      <alignment horizontal="center" vertical="center"/>
    </xf>
    <xf numFmtId="3" fontId="69" fillId="34" borderId="16" applyAlignment="1" pivotButton="0" quotePrefix="0" xfId="1">
      <alignment horizontal="center" vertical="center"/>
    </xf>
    <xf numFmtId="3" fontId="69" fillId="34" borderId="53" applyAlignment="1" pivotButton="0" quotePrefix="0" xfId="1">
      <alignment horizontal="center" vertical="center"/>
    </xf>
    <xf numFmtId="0" fontId="64" fillId="18" borderId="7" applyAlignment="1" pivotButton="0" quotePrefix="0" xfId="0">
      <alignment horizontal="center" vertical="center" wrapText="1"/>
    </xf>
    <xf numFmtId="0" fontId="64" fillId="18" borderId="16" applyAlignment="1" pivotButton="0" quotePrefix="0" xfId="0">
      <alignment horizontal="center" vertical="center" wrapText="1"/>
    </xf>
    <xf numFmtId="0" fontId="64" fillId="18" borderId="53" applyAlignment="1" pivotButton="0" quotePrefix="0" xfId="0">
      <alignment horizontal="center" vertical="center" wrapText="1"/>
    </xf>
    <xf numFmtId="3" fontId="70" fillId="3" borderId="7" applyAlignment="1" applyProtection="1" pivotButton="0" quotePrefix="0" xfId="1">
      <alignment horizontal="center" vertical="center" wrapText="1"/>
      <protection locked="0" hidden="0"/>
    </xf>
    <xf numFmtId="3" fontId="70" fillId="3" borderId="16" applyAlignment="1" applyProtection="1" pivotButton="0" quotePrefix="0" xfId="1">
      <alignment horizontal="center" vertical="center" wrapText="1"/>
      <protection locked="0" hidden="0"/>
    </xf>
    <xf numFmtId="3" fontId="70" fillId="3" borderId="53" applyAlignment="1" applyProtection="1" pivotButton="0" quotePrefix="0" xfId="1">
      <alignment horizontal="center" vertical="center" wrapText="1"/>
      <protection locked="0" hidden="0"/>
    </xf>
    <xf numFmtId="169" fontId="47" fillId="0" borderId="7" applyAlignment="1" pivotButton="0" quotePrefix="0" xfId="0">
      <alignment horizontal="center" vertical="center"/>
    </xf>
    <xf numFmtId="169" fontId="47" fillId="0" borderId="16" applyAlignment="1" pivotButton="0" quotePrefix="0" xfId="0">
      <alignment horizontal="center" vertical="center"/>
    </xf>
    <xf numFmtId="169" fontId="47" fillId="0" borderId="53" applyAlignment="1" pivotButton="0" quotePrefix="0" xfId="0">
      <alignment horizontal="center" vertical="center"/>
    </xf>
    <xf numFmtId="1" fontId="47" fillId="0" borderId="7" applyAlignment="1" pivotButton="0" quotePrefix="0" xfId="0">
      <alignment horizontal="center" vertical="center"/>
    </xf>
    <xf numFmtId="1" fontId="47" fillId="0" borderId="16" applyAlignment="1" pivotButton="0" quotePrefix="0" xfId="0">
      <alignment horizontal="center" vertical="center"/>
    </xf>
    <xf numFmtId="1" fontId="47" fillId="0" borderId="53" applyAlignment="1" pivotButton="0" quotePrefix="0" xfId="0">
      <alignment horizontal="center" vertical="center"/>
    </xf>
    <xf numFmtId="169" fontId="47" fillId="36" borderId="8" applyAlignment="1" pivotButton="0" quotePrefix="0" xfId="0">
      <alignment horizontal="center" vertical="center"/>
    </xf>
    <xf numFmtId="169" fontId="47" fillId="36" borderId="9" applyAlignment="1" pivotButton="0" quotePrefix="0" xfId="0">
      <alignment horizontal="center" vertical="center"/>
    </xf>
    <xf numFmtId="169" fontId="47" fillId="36" borderId="10" applyAlignment="1" pivotButton="0" quotePrefix="0" xfId="0">
      <alignment horizontal="center" vertical="center"/>
    </xf>
    <xf numFmtId="0" fontId="60" fillId="16" borderId="18" applyAlignment="1" pivotButton="0" quotePrefix="0" xfId="0">
      <alignment horizontal="center" vertical="center" wrapText="1"/>
    </xf>
    <xf numFmtId="0" fontId="59" fillId="22" borderId="7" applyAlignment="1" pivotButton="0" quotePrefix="0" xfId="0">
      <alignment horizontal="center" vertical="center" wrapText="1"/>
    </xf>
    <xf numFmtId="0" fontId="59" fillId="22" borderId="16" applyAlignment="1" pivotButton="0" quotePrefix="0" xfId="0">
      <alignment horizontal="center" vertical="center" wrapText="1"/>
    </xf>
    <xf numFmtId="0" fontId="59" fillId="22" borderId="53" applyAlignment="1" pivotButton="0" quotePrefix="0" xfId="0">
      <alignment horizontal="center" vertical="center" wrapText="1"/>
    </xf>
    <xf numFmtId="0" fontId="59" fillId="22" borderId="5" applyAlignment="1" pivotButton="0" quotePrefix="0" xfId="0">
      <alignment horizontal="center" vertical="center" wrapText="1"/>
    </xf>
    <xf numFmtId="0" fontId="59" fillId="22" borderId="6" applyAlignment="1" pivotButton="0" quotePrefix="0" xfId="0">
      <alignment horizontal="center" vertical="center" wrapText="1"/>
    </xf>
    <xf numFmtId="0" fontId="59" fillId="22" borderId="14" applyAlignment="1" pivotButton="0" quotePrefix="0" xfId="0">
      <alignment horizontal="center" vertical="center" wrapText="1"/>
    </xf>
    <xf numFmtId="0" fontId="59" fillId="22" borderId="15" applyAlignment="1" pivotButton="0" quotePrefix="0" xfId="0">
      <alignment horizontal="center" vertical="center" wrapText="1"/>
    </xf>
    <xf numFmtId="0" fontId="59" fillId="22" borderId="52" applyAlignment="1" pivotButton="0" quotePrefix="0" xfId="0">
      <alignment horizontal="center" vertical="center" wrapText="1"/>
    </xf>
    <xf numFmtId="0" fontId="59" fillId="22" borderId="56" applyAlignment="1" pivotButton="0" quotePrefix="0" xfId="0">
      <alignment horizontal="center" vertical="center" wrapText="1"/>
    </xf>
    <xf numFmtId="0" fontId="58" fillId="21" borderId="18" applyAlignment="1" pivotButton="0" quotePrefix="0" xfId="0">
      <alignment horizontal="center" vertical="center" wrapText="1"/>
    </xf>
    <xf numFmtId="0" fontId="58" fillId="21" borderId="7" applyAlignment="1" pivotButton="0" quotePrefix="0" xfId="0">
      <alignment horizontal="center" vertical="center" wrapText="1"/>
    </xf>
    <xf numFmtId="0" fontId="58" fillId="21" borderId="16" applyAlignment="1" pivotButton="0" quotePrefix="0" xfId="0">
      <alignment horizontal="center" vertical="center" wrapText="1"/>
    </xf>
    <xf numFmtId="0" fontId="58" fillId="21" borderId="53" applyAlignment="1" pivotButton="0" quotePrefix="0" xfId="0">
      <alignment horizontal="center" vertical="center" wrapText="1"/>
    </xf>
    <xf numFmtId="0" fontId="58" fillId="2" borderId="8" applyAlignment="1" pivotButton="0" quotePrefix="0" xfId="0">
      <alignment horizontal="center" vertical="center" wrapText="1"/>
    </xf>
    <xf numFmtId="0" fontId="58" fillId="2" borderId="10" applyAlignment="1" pivotButton="0" quotePrefix="0" xfId="0">
      <alignment horizontal="center" vertical="center" wrapText="1"/>
    </xf>
    <xf numFmtId="0" fontId="64" fillId="33" borderId="18" applyAlignment="1" pivotButton="0" quotePrefix="0" xfId="0">
      <alignment horizontal="left" vertical="center"/>
    </xf>
    <xf numFmtId="3" fontId="59" fillId="18" borderId="7" applyAlignment="1" pivotButton="0" quotePrefix="0" xfId="1">
      <alignment horizontal="center" vertical="center"/>
    </xf>
    <xf numFmtId="3" fontId="59" fillId="18" borderId="16" applyAlignment="1" pivotButton="0" quotePrefix="0" xfId="1">
      <alignment horizontal="center" vertical="center"/>
    </xf>
    <xf numFmtId="3" fontId="59" fillId="18" borderId="53" applyAlignment="1" pivotButton="0" quotePrefix="0" xfId="1">
      <alignment horizontal="center" vertical="center"/>
    </xf>
    <xf numFmtId="171" fontId="77" fillId="0" borderId="7" applyAlignment="1" pivotButton="0" quotePrefix="0" xfId="2">
      <alignment horizontal="center" vertical="center" wrapText="1"/>
    </xf>
    <xf numFmtId="169" fontId="78" fillId="0" borderId="7" applyAlignment="1" pivotButton="0" quotePrefix="0" xfId="1">
      <alignment horizontal="center" vertical="center"/>
    </xf>
    <xf numFmtId="169" fontId="78" fillId="0" borderId="16" applyAlignment="1" pivotButton="0" quotePrefix="0" xfId="1">
      <alignment horizontal="center" vertical="center"/>
    </xf>
    <xf numFmtId="169" fontId="78" fillId="0" borderId="53" applyAlignment="1" pivotButton="0" quotePrefix="0" xfId="1">
      <alignment horizontal="center" vertical="center"/>
    </xf>
    <xf numFmtId="3" fontId="49" fillId="33" borderId="7" applyAlignment="1" pivotButton="0" quotePrefix="0" xfId="1">
      <alignment horizontal="center" vertical="center"/>
    </xf>
    <xf numFmtId="3" fontId="49" fillId="33" borderId="16" applyAlignment="1" pivotButton="0" quotePrefix="0" xfId="1">
      <alignment horizontal="center" vertical="center"/>
    </xf>
    <xf numFmtId="3" fontId="49" fillId="33" borderId="53" applyAlignment="1" pivotButton="0" quotePrefix="0" xfId="1">
      <alignment horizontal="center" vertical="center"/>
    </xf>
    <xf numFmtId="0" fontId="62" fillId="33" borderId="18" applyAlignment="1" pivotButton="0" quotePrefix="0" xfId="0">
      <alignment horizontal="left" vertical="center" wrapText="1"/>
    </xf>
    <xf numFmtId="3" fontId="69" fillId="0" borderId="7" applyAlignment="1" pivotButton="0" quotePrefix="0" xfId="1">
      <alignment horizontal="center" vertical="center"/>
    </xf>
    <xf numFmtId="3" fontId="69" fillId="0" borderId="16" applyAlignment="1" pivotButton="0" quotePrefix="0" xfId="1">
      <alignment horizontal="center" vertical="center"/>
    </xf>
    <xf numFmtId="3" fontId="69" fillId="0" borderId="53" applyAlignment="1" pivotButton="0" quotePrefix="0" xfId="1">
      <alignment horizontal="center" vertical="center"/>
    </xf>
    <xf numFmtId="3" fontId="69" fillId="0" borderId="7" applyAlignment="1" applyProtection="1" pivotButton="0" quotePrefix="0" xfId="1">
      <alignment horizontal="center" vertical="center"/>
      <protection locked="0" hidden="0"/>
    </xf>
    <xf numFmtId="3" fontId="69" fillId="0" borderId="16" applyAlignment="1" applyProtection="1" pivotButton="0" quotePrefix="0" xfId="1">
      <alignment horizontal="center" vertical="center"/>
      <protection locked="0" hidden="0"/>
    </xf>
    <xf numFmtId="3" fontId="69" fillId="0" borderId="53" applyAlignment="1" applyProtection="1" pivotButton="0" quotePrefix="0" xfId="1">
      <alignment horizontal="center" vertical="center"/>
      <protection locked="0" hidden="0"/>
    </xf>
    <xf numFmtId="0" fontId="62" fillId="23" borderId="18" applyAlignment="1" pivotButton="0" quotePrefix="0" xfId="0">
      <alignment horizontal="center" vertical="center" wrapText="1"/>
    </xf>
    <xf numFmtId="3" fontId="47" fillId="0" borderId="18" applyAlignment="1" applyProtection="1" pivotButton="0" quotePrefix="0" xfId="1">
      <alignment horizontal="center" vertical="center"/>
      <protection locked="0" hidden="0"/>
    </xf>
    <xf numFmtId="3" fontId="49" fillId="33" borderId="18" applyAlignment="1" pivotButton="0" quotePrefix="0" xfId="1">
      <alignment horizontal="center" vertical="center"/>
    </xf>
    <xf numFmtId="2" fontId="47" fillId="0" borderId="7" applyAlignment="1" pivotButton="0" quotePrefix="0" xfId="0">
      <alignment horizontal="center" vertical="center"/>
    </xf>
    <xf numFmtId="2" fontId="47" fillId="0" borderId="16" applyAlignment="1" pivotButton="0" quotePrefix="0" xfId="0">
      <alignment horizontal="center" vertical="center"/>
    </xf>
    <xf numFmtId="2" fontId="47" fillId="0" borderId="53" applyAlignment="1" pivotButton="0" quotePrefix="0" xfId="0">
      <alignment horizontal="center" vertical="center"/>
    </xf>
    <xf numFmtId="170" fontId="47" fillId="0" borderId="7" applyAlignment="1" pivotButton="0" quotePrefix="0" xfId="0">
      <alignment horizontal="center" vertical="center"/>
    </xf>
    <xf numFmtId="170" fontId="47" fillId="0" borderId="16" applyAlignment="1" pivotButton="0" quotePrefix="0" xfId="0">
      <alignment horizontal="center" vertical="center"/>
    </xf>
    <xf numFmtId="170" fontId="47" fillId="0" borderId="53" applyAlignment="1" pivotButton="0" quotePrefix="0" xfId="0">
      <alignment horizontal="center" vertical="center"/>
    </xf>
    <xf numFmtId="164" fontId="47" fillId="0" borderId="7" applyAlignment="1" applyProtection="1" pivotButton="0" quotePrefix="0" xfId="1">
      <alignment horizontal="center" vertical="center"/>
      <protection locked="0" hidden="0"/>
    </xf>
    <xf numFmtId="164" fontId="47" fillId="0" borderId="16" applyAlignment="1" applyProtection="1" pivotButton="0" quotePrefix="0" xfId="1">
      <alignment horizontal="center" vertical="center"/>
      <protection locked="0" hidden="0"/>
    </xf>
    <xf numFmtId="164" fontId="47" fillId="0" borderId="53" applyAlignment="1" applyProtection="1" pivotButton="0" quotePrefix="0" xfId="1">
      <alignment horizontal="center" vertical="center"/>
      <protection locked="0" hidden="0"/>
    </xf>
    <xf numFmtId="3" fontId="47" fillId="0" borderId="7" applyAlignment="1" pivotButton="0" quotePrefix="0" xfId="0">
      <alignment horizontal="center" vertical="center"/>
    </xf>
    <xf numFmtId="0" fontId="47" fillId="0" borderId="16" applyAlignment="1" pivotButton="0" quotePrefix="0" xfId="0">
      <alignment horizontal="center" vertical="center"/>
    </xf>
    <xf numFmtId="0" fontId="47" fillId="0" borderId="53" applyAlignment="1" pivotButton="0" quotePrefix="0" xfId="0">
      <alignment horizontal="center" vertical="center"/>
    </xf>
    <xf numFmtId="0" fontId="62" fillId="23" borderId="8" applyAlignment="1" pivotButton="0" quotePrefix="0" xfId="0">
      <alignment horizontal="center" vertical="center" wrapText="1"/>
    </xf>
    <xf numFmtId="0" fontId="62" fillId="23" borderId="9" applyAlignment="1" pivotButton="0" quotePrefix="0" xfId="0">
      <alignment horizontal="center" vertical="center" wrapText="1"/>
    </xf>
    <xf numFmtId="0" fontId="62" fillId="23" borderId="10" applyAlignment="1" pivotButton="0" quotePrefix="0" xfId="0">
      <alignment horizontal="center" vertical="center" wrapText="1"/>
    </xf>
    <xf numFmtId="0" fontId="49" fillId="0" borderId="7" applyAlignment="1" pivotButton="0" quotePrefix="0" xfId="0">
      <alignment horizontal="center" vertical="center"/>
    </xf>
    <xf numFmtId="0" fontId="49" fillId="0" borderId="16" applyAlignment="1" pivotButton="0" quotePrefix="0" xfId="0">
      <alignment horizontal="center" vertical="center"/>
    </xf>
    <xf numFmtId="0" fontId="49" fillId="0" borderId="53" applyAlignment="1" pivotButton="0" quotePrefix="0" xfId="0">
      <alignment horizontal="center" vertical="center"/>
    </xf>
    <xf numFmtId="0" fontId="62" fillId="33" borderId="5" applyAlignment="1" pivotButton="0" quotePrefix="0" xfId="0">
      <alignment horizontal="left" vertical="center" wrapText="1"/>
    </xf>
    <xf numFmtId="0" fontId="62" fillId="33" borderId="6" applyAlignment="1" pivotButton="0" quotePrefix="0" xfId="0">
      <alignment horizontal="left" vertical="center" wrapText="1"/>
    </xf>
    <xf numFmtId="0" fontId="62" fillId="33" borderId="14" applyAlignment="1" pivotButton="0" quotePrefix="0" xfId="0">
      <alignment horizontal="left" vertical="center" wrapText="1"/>
    </xf>
    <xf numFmtId="0" fontId="62" fillId="33" borderId="15" applyAlignment="1" pivotButton="0" quotePrefix="0" xfId="0">
      <alignment horizontal="left" vertical="center" wrapText="1"/>
    </xf>
    <xf numFmtId="0" fontId="62" fillId="33" borderId="52" applyAlignment="1" pivotButton="0" quotePrefix="0" xfId="0">
      <alignment horizontal="left" vertical="center" wrapText="1"/>
    </xf>
    <xf numFmtId="0" fontId="62" fillId="33" borderId="56" applyAlignment="1" pivotButton="0" quotePrefix="0" xfId="0">
      <alignment horizontal="left" vertical="center" wrapText="1"/>
    </xf>
    <xf numFmtId="171" fontId="77" fillId="0" borderId="16" applyAlignment="1" pivotButton="0" quotePrefix="0" xfId="2">
      <alignment horizontal="center" vertical="center" wrapText="1"/>
    </xf>
    <xf numFmtId="0" fontId="67" fillId="29" borderId="7" applyAlignment="1" pivotButton="0" quotePrefix="0" xfId="0">
      <alignment horizontal="left" vertical="center" wrapText="1"/>
    </xf>
    <xf numFmtId="0" fontId="67" fillId="11" borderId="7" applyAlignment="1" pivotButton="0" quotePrefix="0" xfId="0">
      <alignment horizontal="left" vertical="center" wrapText="1"/>
    </xf>
    <xf numFmtId="0" fontId="68" fillId="25" borderId="18" applyAlignment="1" pivotButton="0" quotePrefix="0" xfId="0">
      <alignment horizontal="center" vertical="center" wrapText="1"/>
    </xf>
    <xf numFmtId="0" fontId="68" fillId="0" borderId="18" applyAlignment="1" pivotButton="0" quotePrefix="0" xfId="0">
      <alignment horizontal="left" vertical="center" wrapText="1"/>
    </xf>
    <xf numFmtId="3" fontId="69" fillId="0" borderId="7" applyAlignment="1" pivotButton="0" quotePrefix="0" xfId="1">
      <alignment horizontal="center" vertical="center" wrapText="1"/>
    </xf>
    <xf numFmtId="3" fontId="69" fillId="0" borderId="16" applyAlignment="1" pivotButton="0" quotePrefix="0" xfId="1">
      <alignment horizontal="center" vertical="center" wrapText="1"/>
    </xf>
    <xf numFmtId="3" fontId="69" fillId="0" borderId="53" applyAlignment="1" pivotButton="0" quotePrefix="0" xfId="1">
      <alignment horizontal="center" vertical="center" wrapText="1"/>
    </xf>
    <xf numFmtId="3" fontId="69" fillId="34" borderId="7" applyAlignment="1" pivotButton="0" quotePrefix="0" xfId="1">
      <alignment horizontal="center" vertical="center" wrapText="1"/>
    </xf>
    <xf numFmtId="3" fontId="69" fillId="34" borderId="16" applyAlignment="1" pivotButton="0" quotePrefix="0" xfId="1">
      <alignment horizontal="center" vertical="center" wrapText="1"/>
    </xf>
    <xf numFmtId="3" fontId="69" fillId="34" borderId="53" applyAlignment="1" pivotButton="0" quotePrefix="0" xfId="1">
      <alignment horizontal="center" vertical="center" wrapText="1"/>
    </xf>
    <xf numFmtId="0" fontId="67" fillId="11" borderId="18" applyAlignment="1" pivotButton="0" quotePrefix="0" xfId="0">
      <alignment horizontal="left" vertical="center" wrapText="1"/>
    </xf>
    <xf numFmtId="0" fontId="64" fillId="24" borderId="7" applyAlignment="1" pivotButton="0" quotePrefix="0" xfId="0">
      <alignment horizontal="center" vertical="center" wrapText="1"/>
    </xf>
    <xf numFmtId="0" fontId="64" fillId="24" borderId="53" applyAlignment="1" pivotButton="0" quotePrefix="0" xfId="0">
      <alignment horizontal="center" vertical="center" wrapText="1"/>
    </xf>
    <xf numFmtId="0" fontId="71" fillId="22" borderId="8" applyAlignment="1" pivotButton="0" quotePrefix="0" xfId="0">
      <alignment horizontal="center" vertical="center" wrapText="1"/>
    </xf>
    <xf numFmtId="0" fontId="71" fillId="22" borderId="10" applyAlignment="1" pivotButton="0" quotePrefix="0" xfId="0">
      <alignment horizontal="center" vertical="center" wrapText="1"/>
    </xf>
    <xf numFmtId="0" fontId="58" fillId="33" borderId="7" applyAlignment="1" pivotButton="0" quotePrefix="0" xfId="0">
      <alignment horizontal="center" vertical="center" wrapText="1"/>
    </xf>
    <xf numFmtId="0" fontId="58" fillId="33" borderId="16" applyAlignment="1" pivotButton="0" quotePrefix="0" xfId="0">
      <alignment horizontal="center" vertical="center" wrapText="1"/>
    </xf>
    <xf numFmtId="0" fontId="58" fillId="33" borderId="53" applyAlignment="1" pivotButton="0" quotePrefix="0" xfId="0">
      <alignment horizontal="center" vertical="center" wrapText="1"/>
    </xf>
    <xf numFmtId="3" fontId="47" fillId="0" borderId="0" applyAlignment="1" applyProtection="1" pivotButton="0" quotePrefix="0" xfId="1">
      <alignment horizontal="center" vertical="center"/>
      <protection locked="0" hidden="0"/>
    </xf>
    <xf numFmtId="0" fontId="49" fillId="22" borderId="7" applyAlignment="1" pivotButton="0" quotePrefix="0" xfId="0">
      <alignment horizontal="center" vertical="center" wrapText="1"/>
    </xf>
    <xf numFmtId="0" fontId="49" fillId="22" borderId="16" applyAlignment="1" pivotButton="0" quotePrefix="0" xfId="0">
      <alignment horizontal="center" vertical="center" wrapText="1"/>
    </xf>
    <xf numFmtId="0" fontId="49" fillId="22" borderId="53" applyAlignment="1" pivotButton="0" quotePrefix="0" xfId="0">
      <alignment horizontal="center" vertical="center" wrapText="1"/>
    </xf>
    <xf numFmtId="0" fontId="49" fillId="22" borderId="5" applyAlignment="1" pivotButton="0" quotePrefix="0" xfId="0">
      <alignment horizontal="center" vertical="center" wrapText="1"/>
    </xf>
    <xf numFmtId="0" fontId="49" fillId="22" borderId="6" applyAlignment="1" pivotButton="0" quotePrefix="0" xfId="0">
      <alignment horizontal="center" vertical="center" wrapText="1"/>
    </xf>
    <xf numFmtId="0" fontId="49" fillId="22" borderId="14" applyAlignment="1" pivotButton="0" quotePrefix="0" xfId="0">
      <alignment horizontal="center" vertical="center" wrapText="1"/>
    </xf>
    <xf numFmtId="0" fontId="49" fillId="22" borderId="15" applyAlignment="1" pivotButton="0" quotePrefix="0" xfId="0">
      <alignment horizontal="center" vertical="center" wrapText="1"/>
    </xf>
    <xf numFmtId="0" fontId="49" fillId="22" borderId="52" applyAlignment="1" pivotButton="0" quotePrefix="0" xfId="0">
      <alignment horizontal="center" vertical="center" wrapText="1"/>
    </xf>
    <xf numFmtId="0" fontId="49" fillId="22" borderId="56" applyAlignment="1" pivotButton="0" quotePrefix="0" xfId="0">
      <alignment horizontal="center" vertical="center" wrapText="1"/>
    </xf>
    <xf numFmtId="3" fontId="59" fillId="8" borderId="7" applyAlignment="1" pivotButton="0" quotePrefix="0" xfId="1">
      <alignment horizontal="center" vertical="center"/>
    </xf>
    <xf numFmtId="3" fontId="59" fillId="8" borderId="16" applyAlignment="1" pivotButton="0" quotePrefix="0" xfId="1">
      <alignment horizontal="center" vertical="center"/>
    </xf>
    <xf numFmtId="3" fontId="59" fillId="8" borderId="53" applyAlignment="1" pivotButton="0" quotePrefix="0" xfId="1">
      <alignment horizontal="center" vertical="center"/>
    </xf>
    <xf numFmtId="171" fontId="63" fillId="0" borderId="18" applyAlignment="1" pivotButton="0" quotePrefix="0" xfId="2">
      <alignment horizontal="center" vertical="center" wrapText="1"/>
    </xf>
    <xf numFmtId="0" fontId="64" fillId="35" borderId="18" applyAlignment="1" pivotButton="0" quotePrefix="0" xfId="0">
      <alignment horizontal="left" vertical="center" wrapText="1"/>
    </xf>
    <xf numFmtId="3" fontId="59" fillId="3" borderId="7" applyAlignment="1" pivotButton="0" quotePrefix="0" xfId="1">
      <alignment horizontal="center" vertical="center" wrapText="1"/>
    </xf>
    <xf numFmtId="3" fontId="59" fillId="3" borderId="16" applyAlignment="1" pivotButton="0" quotePrefix="0" xfId="1">
      <alignment horizontal="center" vertical="center" wrapText="1"/>
    </xf>
    <xf numFmtId="3" fontId="59" fillId="3" borderId="53" applyAlignment="1" pivotButton="0" quotePrefix="0" xfId="1">
      <alignment horizontal="center" vertical="center" wrapText="1"/>
    </xf>
    <xf numFmtId="0" fontId="72" fillId="13" borderId="18" applyAlignment="1" pivotButton="0" quotePrefix="0" xfId="0">
      <alignment horizontal="center" vertical="center" wrapText="1"/>
    </xf>
    <xf numFmtId="0" fontId="49" fillId="21" borderId="5" applyAlignment="1" pivotButton="0" quotePrefix="0" xfId="0">
      <alignment horizontal="center" vertical="center"/>
    </xf>
    <xf numFmtId="0" fontId="49" fillId="21" borderId="64" applyAlignment="1" pivotButton="0" quotePrefix="0" xfId="0">
      <alignment horizontal="center" vertical="center"/>
    </xf>
    <xf numFmtId="0" fontId="49" fillId="21" borderId="6" applyAlignment="1" pivotButton="0" quotePrefix="0" xfId="0">
      <alignment horizontal="center" vertical="center"/>
    </xf>
    <xf numFmtId="0" fontId="49" fillId="13" borderId="18" applyAlignment="1" pivotButton="0" quotePrefix="0" xfId="0">
      <alignment horizontal="center" vertical="center"/>
    </xf>
    <xf numFmtId="0" fontId="58" fillId="13" borderId="18" applyAlignment="1" pivotButton="0" quotePrefix="0" xfId="0">
      <alignment horizontal="center" vertical="center" wrapText="1"/>
    </xf>
    <xf numFmtId="0" fontId="62" fillId="35" borderId="18" applyAlignment="1" pivotButton="0" quotePrefix="0" xfId="0">
      <alignment horizontal="left" vertical="center"/>
    </xf>
    <xf numFmtId="0" fontId="49" fillId="35" borderId="18" applyAlignment="1" pivotButton="0" quotePrefix="0" xfId="0">
      <alignment horizontal="left" vertical="center"/>
    </xf>
    <xf numFmtId="0" fontId="71" fillId="21" borderId="18" applyAlignment="1" pivotButton="0" quotePrefix="0" xfId="0">
      <alignment horizontal="center" vertical="center" wrapText="1"/>
    </xf>
    <xf numFmtId="0" fontId="58" fillId="13" borderId="7" applyAlignment="1" pivotButton="0" quotePrefix="0" xfId="0">
      <alignment horizontal="center" vertical="center" wrapText="1"/>
    </xf>
    <xf numFmtId="0" fontId="58" fillId="13" borderId="16" applyAlignment="1" pivotButton="0" quotePrefix="0" xfId="0">
      <alignment horizontal="center" vertical="center" wrapText="1"/>
    </xf>
    <xf numFmtId="0" fontId="58" fillId="13" borderId="53" applyAlignment="1" pivotButton="0" quotePrefix="0" xfId="0">
      <alignment horizontal="center" vertical="center" wrapText="1"/>
    </xf>
    <xf numFmtId="3" fontId="59" fillId="18" borderId="7" applyAlignment="1" applyProtection="1" pivotButton="0" quotePrefix="0" xfId="1">
      <alignment horizontal="center" vertical="center"/>
      <protection locked="0" hidden="0"/>
    </xf>
    <xf numFmtId="3" fontId="59" fillId="18" borderId="16" applyAlignment="1" applyProtection="1" pivotButton="0" quotePrefix="0" xfId="1">
      <alignment horizontal="center" vertical="center"/>
      <protection locked="0" hidden="0"/>
    </xf>
    <xf numFmtId="3" fontId="59" fillId="18" borderId="53" applyAlignment="1" applyProtection="1" pivotButton="0" quotePrefix="0" xfId="1">
      <alignment horizontal="center" vertical="center"/>
      <protection locked="0" hidden="0"/>
    </xf>
    <xf numFmtId="3" fontId="47" fillId="0" borderId="14" applyAlignment="1" applyProtection="1" pivotButton="0" quotePrefix="0" xfId="1">
      <alignment horizontal="center" vertical="center"/>
      <protection locked="0" hidden="0"/>
    </xf>
    <xf numFmtId="3" fontId="49" fillId="35" borderId="7" applyAlignment="1" pivotButton="0" quotePrefix="0" xfId="1">
      <alignment horizontal="center" vertical="center"/>
    </xf>
    <xf numFmtId="3" fontId="49" fillId="35" borderId="16" applyAlignment="1" pivotButton="0" quotePrefix="0" xfId="1">
      <alignment horizontal="center" vertical="center"/>
    </xf>
    <xf numFmtId="3" fontId="49" fillId="35" borderId="53" applyAlignment="1" pivotButton="0" quotePrefix="0" xfId="1">
      <alignment horizontal="center" vertical="center"/>
    </xf>
    <xf numFmtId="3" fontId="59" fillId="3" borderId="18" applyAlignment="1" pivotButton="0" quotePrefix="0" xfId="1">
      <alignment horizontal="center" vertical="center" wrapText="1"/>
    </xf>
    <xf numFmtId="3" fontId="70" fillId="3" borderId="18" applyAlignment="1" applyProtection="1" pivotButton="0" quotePrefix="0" xfId="1">
      <alignment horizontal="center" vertical="center" wrapText="1"/>
      <protection locked="0" hidden="0"/>
    </xf>
    <xf numFmtId="3" fontId="59" fillId="8" borderId="18" applyAlignment="1" pivotButton="0" quotePrefix="0" xfId="1">
      <alignment horizontal="center" vertical="center"/>
    </xf>
    <xf numFmtId="0" fontId="62" fillId="35" borderId="18" applyAlignment="1" pivotButton="0" quotePrefix="0" xfId="0">
      <alignment horizontal="left" vertical="center" wrapText="1"/>
    </xf>
    <xf numFmtId="3" fontId="59" fillId="18" borderId="5" applyAlignment="1" applyProtection="1" pivotButton="0" quotePrefix="0" xfId="1">
      <alignment horizontal="center" vertical="center"/>
      <protection locked="0" hidden="0"/>
    </xf>
    <xf numFmtId="3" fontId="59" fillId="18" borderId="14" applyAlignment="1" applyProtection="1" pivotButton="0" quotePrefix="0" xfId="1">
      <alignment horizontal="center" vertical="center"/>
      <protection locked="0" hidden="0"/>
    </xf>
    <xf numFmtId="3" fontId="59" fillId="18" borderId="52" applyAlignment="1" applyProtection="1" pivotButton="0" quotePrefix="0" xfId="1">
      <alignment horizontal="center" vertical="center"/>
      <protection locked="0" hidden="0"/>
    </xf>
    <xf numFmtId="3" fontId="49" fillId="35" borderId="18" applyAlignment="1" pivotButton="0" quotePrefix="0" xfId="1">
      <alignment horizontal="center" vertical="center"/>
    </xf>
    <xf numFmtId="171" fontId="63" fillId="0" borderId="53" applyAlignment="1" pivotButton="0" quotePrefix="0" xfId="2">
      <alignment horizontal="center" vertical="center" wrapText="1"/>
    </xf>
    <xf numFmtId="171" fontId="63" fillId="0" borderId="7" applyAlignment="1" pivotButton="0" quotePrefix="0" xfId="2">
      <alignment horizontal="center" vertical="center" wrapText="1"/>
    </xf>
    <xf numFmtId="0" fontId="62" fillId="22" borderId="18" applyAlignment="1" pivotButton="0" quotePrefix="0" xfId="0">
      <alignment horizontal="center" vertical="center" wrapText="1"/>
    </xf>
    <xf numFmtId="3" fontId="49" fillId="3" borderId="18" applyAlignment="1" pivotButton="0" quotePrefix="0" xfId="1">
      <alignment horizontal="center" vertical="center" wrapText="1"/>
    </xf>
    <xf numFmtId="0" fontId="62" fillId="35" borderId="7" applyAlignment="1" pivotButton="0" quotePrefix="0" xfId="0">
      <alignment horizontal="left" vertical="center" wrapText="1"/>
    </xf>
    <xf numFmtId="0" fontId="62" fillId="35" borderId="5" applyAlignment="1" pivotButton="0" quotePrefix="0" xfId="0">
      <alignment horizontal="left" vertical="center" wrapText="1"/>
    </xf>
    <xf numFmtId="0" fontId="62" fillId="35" borderId="6" applyAlignment="1" pivotButton="0" quotePrefix="0" xfId="0">
      <alignment horizontal="left" vertical="center" wrapText="1"/>
    </xf>
    <xf numFmtId="0" fontId="62" fillId="35" borderId="14" applyAlignment="1" pivotButton="0" quotePrefix="0" xfId="0">
      <alignment horizontal="left" vertical="center" wrapText="1"/>
    </xf>
    <xf numFmtId="0" fontId="62" fillId="35" borderId="15" applyAlignment="1" pivotButton="0" quotePrefix="0" xfId="0">
      <alignment horizontal="left" vertical="center" wrapText="1"/>
    </xf>
    <xf numFmtId="171" fontId="63" fillId="0" borderId="16" applyAlignment="1" pivotButton="0" quotePrefix="0" xfId="2">
      <alignment horizontal="center" vertical="center" wrapText="1"/>
    </xf>
    <xf numFmtId="0" fontId="59" fillId="21" borderId="18" applyAlignment="1" pivotButton="0" quotePrefix="0" xfId="0">
      <alignment horizontal="center" vertical="center" wrapText="1"/>
    </xf>
    <xf numFmtId="3" fontId="49" fillId="3" borderId="7" applyAlignment="1" pivotButton="0" quotePrefix="0" xfId="1">
      <alignment horizontal="center" vertical="center" wrapText="1"/>
    </xf>
    <xf numFmtId="3" fontId="49" fillId="3" borderId="16" applyAlignment="1" pivotButton="0" quotePrefix="0" xfId="1">
      <alignment horizontal="center" vertical="center" wrapText="1"/>
    </xf>
    <xf numFmtId="3" fontId="49" fillId="3" borderId="53" applyAlignment="1" pivotButton="0" quotePrefix="0" xfId="1">
      <alignment horizontal="center" vertical="center" wrapText="1"/>
    </xf>
    <xf numFmtId="0" fontId="62" fillId="35" borderId="53" applyAlignment="1" pivotButton="0" quotePrefix="0" xfId="0">
      <alignment horizontal="left" vertical="center" wrapText="1"/>
    </xf>
    <xf numFmtId="0" fontId="10" fillId="6" borderId="13" applyAlignment="1" pivotButton="0" quotePrefix="0" xfId="0">
      <alignment horizontal="center" vertical="center" wrapText="1"/>
    </xf>
    <xf numFmtId="0" fontId="10" fillId="6" borderId="19" applyAlignment="1" pivotButton="0" quotePrefix="0" xfId="0">
      <alignment horizontal="center" vertical="center" wrapText="1"/>
    </xf>
    <xf numFmtId="0" fontId="10" fillId="6" borderId="22" applyAlignment="1" pivotButton="0" quotePrefix="0" xfId="0">
      <alignment horizontal="center" vertical="center" wrapText="1"/>
    </xf>
    <xf numFmtId="0" fontId="2" fillId="10" borderId="0" applyAlignment="1" pivotButton="0" quotePrefix="0" xfId="0">
      <alignment horizontal="center" vertical="center" wrapText="1"/>
    </xf>
    <xf numFmtId="0" fontId="9" fillId="2" borderId="7" applyAlignment="1" pivotButton="0" quotePrefix="0" xfId="0">
      <alignment horizontal="center" vertical="center" wrapText="1"/>
    </xf>
    <xf numFmtId="0" fontId="9" fillId="2" borderId="16" applyAlignment="1" pivotButton="0" quotePrefix="0" xfId="0">
      <alignment horizontal="center" vertical="center" wrapText="1"/>
    </xf>
    <xf numFmtId="0" fontId="3" fillId="4" borderId="2" applyAlignment="1" applyProtection="1" pivotButton="0" quotePrefix="0" xfId="0">
      <alignment horizontal="center" vertical="center" wrapText="1"/>
      <protection locked="0" hidden="0"/>
    </xf>
    <xf numFmtId="0" fontId="3" fillId="4" borderId="3" applyAlignment="1" applyProtection="1" pivotButton="0" quotePrefix="0" xfId="0">
      <alignment horizontal="center" vertical="center" wrapText="1"/>
      <protection locked="0" hidden="0"/>
    </xf>
    <xf numFmtId="0" fontId="8" fillId="0" borderId="4" applyAlignment="1" pivotButton="0" quotePrefix="0" xfId="0">
      <alignment horizontal="left" vertical="center"/>
    </xf>
    <xf numFmtId="0" fontId="8" fillId="0" borderId="0" applyAlignment="1" pivotButton="0" quotePrefix="0" xfId="0">
      <alignment horizontal="left" vertical="center"/>
    </xf>
    <xf numFmtId="0" fontId="3" fillId="2" borderId="5" applyAlignment="1" pivotButton="0" quotePrefix="0" xfId="0">
      <alignment horizontal="center" vertical="center" wrapText="1"/>
    </xf>
    <xf numFmtId="0" fontId="3" fillId="2" borderId="6" applyAlignment="1" pivotButton="0" quotePrefix="0" xfId="0">
      <alignment horizontal="center" vertical="center" wrapText="1"/>
    </xf>
    <xf numFmtId="0" fontId="3" fillId="2" borderId="14" applyAlignment="1" pivotButton="0" quotePrefix="0" xfId="0">
      <alignment horizontal="center" vertical="center" wrapText="1"/>
    </xf>
    <xf numFmtId="0" fontId="3" fillId="2" borderId="15" applyAlignment="1" pivotButton="0" quotePrefix="0" xfId="0">
      <alignment horizontal="center" vertical="center" wrapText="1"/>
    </xf>
    <xf numFmtId="0" fontId="4" fillId="2" borderId="8" applyAlignment="1" pivotButton="0" quotePrefix="0" xfId="0">
      <alignment horizontal="center" vertical="center"/>
    </xf>
    <xf numFmtId="0" fontId="4" fillId="2" borderId="10" applyAlignment="1" pivotButton="0" quotePrefix="0" xfId="0">
      <alignment horizontal="center" vertical="center"/>
    </xf>
    <xf numFmtId="0" fontId="4" fillId="2" borderId="9" applyAlignment="1" pivotButton="0" quotePrefix="0" xfId="0">
      <alignment horizontal="center" vertical="center"/>
    </xf>
    <xf numFmtId="0" fontId="9" fillId="5" borderId="7" applyAlignment="1" pivotButton="0" quotePrefix="0" xfId="0">
      <alignment horizontal="center" vertical="center" wrapText="1"/>
    </xf>
    <xf numFmtId="0" fontId="9" fillId="5" borderId="16" applyAlignment="1" pivotButton="0" quotePrefix="0" xfId="0">
      <alignment horizontal="center" vertical="center" wrapText="1"/>
    </xf>
    <xf numFmtId="0" fontId="9" fillId="5" borderId="5" applyAlignment="1" pivotButton="0" quotePrefix="0" xfId="0">
      <alignment horizontal="center" vertical="center" wrapText="1"/>
    </xf>
    <xf numFmtId="0" fontId="9" fillId="5" borderId="14" applyAlignment="1" pivotButton="0" quotePrefix="0" xfId="0">
      <alignment horizontal="center" vertical="center" wrapText="1"/>
    </xf>
    <xf numFmtId="0" fontId="12" fillId="7" borderId="2" applyAlignment="1" pivotButton="0" quotePrefix="0" xfId="0">
      <alignment horizontal="center" vertical="center" wrapText="1"/>
    </xf>
    <xf numFmtId="0" fontId="12" fillId="7" borderId="23" applyAlignment="1" pivotButton="0" quotePrefix="0" xfId="0">
      <alignment horizontal="center" vertical="center" wrapText="1"/>
    </xf>
    <xf numFmtId="0" fontId="12" fillId="0" borderId="27" applyAlignment="1" pivotButton="0" quotePrefix="0" xfId="0">
      <alignment horizontal="center" vertical="center" wrapText="1"/>
    </xf>
    <xf numFmtId="0" fontId="12" fillId="0" borderId="28" applyAlignment="1" pivotButton="0" quotePrefix="0" xfId="0">
      <alignment horizontal="center" vertical="center" wrapText="1"/>
    </xf>
    <xf numFmtId="0" fontId="12" fillId="0" borderId="30" applyAlignment="1" pivotButton="0" quotePrefix="0" xfId="0">
      <alignment horizontal="center" vertical="center" wrapText="1"/>
    </xf>
    <xf numFmtId="0" fontId="12" fillId="0" borderId="15" applyAlignment="1" pivotButton="0" quotePrefix="0" xfId="0">
      <alignment horizontal="center" vertical="center" wrapText="1"/>
    </xf>
    <xf numFmtId="0" fontId="12" fillId="0" borderId="24" applyAlignment="1" pivotButton="0" quotePrefix="0" xfId="0">
      <alignment horizontal="center" vertical="center" wrapText="1"/>
    </xf>
    <xf numFmtId="0" fontId="12" fillId="0" borderId="33" applyAlignment="1" pivotButton="0" quotePrefix="0" xfId="0">
      <alignment horizontal="center" vertical="center" wrapText="1"/>
    </xf>
    <xf numFmtId="164" fontId="9" fillId="3" borderId="12" applyAlignment="1" pivotButton="0" quotePrefix="0" xfId="1">
      <alignment horizontal="center" vertical="center" wrapText="1"/>
    </xf>
    <xf numFmtId="164" fontId="9" fillId="3" borderId="18" applyAlignment="1" pivotButton="0" quotePrefix="0" xfId="1">
      <alignment horizontal="center" vertical="center" wrapText="1"/>
    </xf>
    <xf numFmtId="164" fontId="9" fillId="3" borderId="21" applyAlignment="1" pivotButton="0" quotePrefix="0" xfId="1">
      <alignment horizontal="center" vertical="center" wrapText="1"/>
    </xf>
    <xf numFmtId="164" fontId="9" fillId="3" borderId="12" applyAlignment="1" applyProtection="1" pivotButton="0" quotePrefix="0" xfId="1">
      <alignment horizontal="center" vertical="center" wrapText="1"/>
      <protection locked="0" hidden="0"/>
    </xf>
    <xf numFmtId="164" fontId="9" fillId="3" borderId="18" applyAlignment="1" applyProtection="1" pivotButton="0" quotePrefix="0" xfId="1">
      <alignment horizontal="center" vertical="center" wrapText="1"/>
      <protection locked="0" hidden="0"/>
    </xf>
    <xf numFmtId="164" fontId="9" fillId="3" borderId="21" applyAlignment="1" applyProtection="1" pivotButton="0" quotePrefix="0" xfId="1">
      <alignment horizontal="center" vertical="center" wrapText="1"/>
      <protection locked="0" hidden="0"/>
    </xf>
    <xf numFmtId="0" fontId="10" fillId="6" borderId="18" applyAlignment="1" pivotButton="0" quotePrefix="0" xfId="0">
      <alignment horizontal="center" vertical="center" wrapText="1"/>
    </xf>
    <xf numFmtId="0" fontId="10" fillId="6" borderId="21" applyAlignment="1" pivotButton="0" quotePrefix="0" xfId="0">
      <alignment horizontal="center" vertical="center" wrapText="1"/>
    </xf>
    <xf numFmtId="0" fontId="11" fillId="6" borderId="17" applyAlignment="1" pivotButton="0" quotePrefix="0" xfId="0">
      <alignment horizontal="center" vertical="center" wrapText="1"/>
    </xf>
    <xf numFmtId="0" fontId="11" fillId="6" borderId="20" applyAlignment="1" pivotButton="0" quotePrefix="0" xfId="0">
      <alignment horizontal="center" vertical="center" wrapText="1"/>
    </xf>
    <xf numFmtId="0" fontId="11" fillId="6" borderId="18" applyAlignment="1" pivotButton="0" quotePrefix="0" xfId="0">
      <alignment horizontal="center" vertical="center" wrapText="1"/>
    </xf>
    <xf numFmtId="0" fontId="11" fillId="6" borderId="21" applyAlignment="1" pivotButton="0" quotePrefix="0" xfId="0">
      <alignment horizontal="center" vertical="center" wrapText="1"/>
    </xf>
    <xf numFmtId="0" fontId="10" fillId="6" borderId="17" applyAlignment="1" pivotButton="0" quotePrefix="0" xfId="0">
      <alignment horizontal="center" vertical="center" wrapText="1"/>
    </xf>
    <xf numFmtId="0" fontId="9" fillId="5" borderId="18" applyAlignment="1" pivotButton="0" quotePrefix="0" xfId="0">
      <alignment horizontal="center" vertical="center" wrapText="1"/>
    </xf>
    <xf numFmtId="0" fontId="9" fillId="15" borderId="18" applyAlignment="1" pivotButton="0" quotePrefix="0" xfId="0">
      <alignment horizontal="center" vertical="center" wrapText="1"/>
    </xf>
    <xf numFmtId="0" fontId="10" fillId="6" borderId="11" applyAlignment="1" pivotButton="0" quotePrefix="0" xfId="0">
      <alignment horizontal="center" vertical="center" wrapText="1"/>
    </xf>
    <xf numFmtId="0" fontId="10" fillId="6" borderId="12" applyAlignment="1" pivotButton="0" quotePrefix="0" xfId="0">
      <alignment horizontal="center" vertical="center" wrapText="1"/>
    </xf>
    <xf numFmtId="164" fontId="2" fillId="0" borderId="12" applyAlignment="1" applyProtection="1" pivotButton="0" quotePrefix="0" xfId="1">
      <alignment horizontal="center" vertical="center"/>
      <protection locked="0" hidden="0"/>
    </xf>
    <xf numFmtId="164" fontId="2" fillId="0" borderId="18" applyAlignment="1" applyProtection="1" pivotButton="0" quotePrefix="0" xfId="1">
      <alignment horizontal="center" vertical="center"/>
      <protection locked="0" hidden="0"/>
    </xf>
    <xf numFmtId="164" fontId="2" fillId="0" borderId="21" applyAlignment="1" applyProtection="1" pivotButton="0" quotePrefix="0" xfId="1">
      <alignment horizontal="center" vertical="center"/>
      <protection locked="0" hidden="0"/>
    </xf>
    <xf numFmtId="164" fontId="4" fillId="6" borderId="29" applyAlignment="1" pivotButton="0" quotePrefix="0" xfId="0">
      <alignment horizontal="center" vertical="center"/>
    </xf>
    <xf numFmtId="0" fontId="4" fillId="6" borderId="31" applyAlignment="1" pivotButton="0" quotePrefix="0" xfId="0">
      <alignment horizontal="center" vertical="center"/>
    </xf>
    <xf numFmtId="0" fontId="4" fillId="6" borderId="32" applyAlignment="1" pivotButton="0" quotePrefix="0" xfId="0">
      <alignment horizontal="center" vertical="center"/>
    </xf>
    <xf numFmtId="9" fontId="2" fillId="0" borderId="0" applyAlignment="1" pivotButton="0" quotePrefix="0" xfId="4">
      <alignment horizontal="center" vertical="center"/>
    </xf>
    <xf numFmtId="164" fontId="13" fillId="8" borderId="36" applyAlignment="1" pivotButton="0" quotePrefix="0" xfId="1">
      <alignment horizontal="center" vertical="center"/>
    </xf>
    <xf numFmtId="164" fontId="13" fillId="8" borderId="16" applyAlignment="1" pivotButton="0" quotePrefix="0" xfId="1">
      <alignment horizontal="center" vertical="center"/>
    </xf>
    <xf numFmtId="164" fontId="13" fillId="8" borderId="37" applyAlignment="1" pivotButton="0" quotePrefix="0" xfId="1">
      <alignment horizontal="center" vertical="center"/>
    </xf>
    <xf numFmtId="165" fontId="15" fillId="9" borderId="12" applyAlignment="1" pivotButton="0" quotePrefix="0" xfId="2">
      <alignment horizontal="center" vertical="center" wrapText="1"/>
    </xf>
    <xf numFmtId="165" fontId="15" fillId="9" borderId="18" applyAlignment="1" pivotButton="0" quotePrefix="0" xfId="2">
      <alignment horizontal="center" vertical="center" wrapText="1"/>
    </xf>
    <xf numFmtId="165" fontId="15" fillId="9" borderId="21" applyAlignment="1" pivotButton="0" quotePrefix="0" xfId="2">
      <alignment horizontal="center" vertical="center" wrapText="1"/>
    </xf>
    <xf numFmtId="164" fontId="2" fillId="0" borderId="11" applyAlignment="1" applyProtection="1" pivotButton="0" quotePrefix="0" xfId="1">
      <alignment horizontal="center" vertical="center"/>
      <protection locked="0" hidden="0"/>
    </xf>
    <xf numFmtId="164" fontId="2" fillId="0" borderId="17" applyAlignment="1" applyProtection="1" pivotButton="0" quotePrefix="0" xfId="1">
      <alignment horizontal="center" vertical="center"/>
      <protection locked="0" hidden="0"/>
    </xf>
    <xf numFmtId="164" fontId="2" fillId="0" borderId="20" applyAlignment="1" applyProtection="1" pivotButton="0" quotePrefix="0" xfId="1">
      <alignment horizontal="center" vertical="center"/>
      <protection locked="0" hidden="0"/>
    </xf>
    <xf numFmtId="164" fontId="9" fillId="3" borderId="36" applyAlignment="1" applyProtection="1" pivotButton="0" quotePrefix="0" xfId="1">
      <alignment horizontal="center" vertical="center" wrapText="1"/>
      <protection locked="0" hidden="0"/>
    </xf>
    <xf numFmtId="164" fontId="9" fillId="3" borderId="16" applyAlignment="1" applyProtection="1" pivotButton="0" quotePrefix="0" xfId="1">
      <alignment horizontal="center" vertical="center" wrapText="1"/>
      <protection locked="0" hidden="0"/>
    </xf>
    <xf numFmtId="164" fontId="9" fillId="3" borderId="37" applyAlignment="1" applyProtection="1" pivotButton="0" quotePrefix="0" xfId="1">
      <alignment horizontal="center" vertical="center" wrapText="1"/>
      <protection locked="0" hidden="0"/>
    </xf>
    <xf numFmtId="165" fontId="15" fillId="9" borderId="36" applyAlignment="1" pivotButton="0" quotePrefix="0" xfId="2">
      <alignment horizontal="center" vertical="center" wrapText="1"/>
    </xf>
    <xf numFmtId="165" fontId="15" fillId="9" borderId="16" applyAlignment="1" pivotButton="0" quotePrefix="0" xfId="2">
      <alignment horizontal="center" vertical="center" wrapText="1"/>
    </xf>
    <xf numFmtId="165" fontId="15" fillId="9" borderId="37" applyAlignment="1" pivotButton="0" quotePrefix="0" xfId="2">
      <alignment horizontal="center" vertical="center" wrapText="1"/>
    </xf>
    <xf numFmtId="164" fontId="9" fillId="3" borderId="36" applyAlignment="1" pivotButton="0" quotePrefix="0" xfId="1">
      <alignment horizontal="center" vertical="center" wrapText="1"/>
    </xf>
    <xf numFmtId="164" fontId="9" fillId="3" borderId="16" applyAlignment="1" pivotButton="0" quotePrefix="0" xfId="1">
      <alignment horizontal="center" vertical="center" wrapText="1"/>
    </xf>
    <xf numFmtId="164" fontId="9" fillId="3" borderId="37" applyAlignment="1" pivotButton="0" quotePrefix="0" xfId="1">
      <alignment horizontal="center" vertical="center" wrapText="1"/>
    </xf>
    <xf numFmtId="164" fontId="13" fillId="8" borderId="12" applyAlignment="1" pivotButton="0" quotePrefix="0" xfId="1">
      <alignment horizontal="center" vertical="center"/>
    </xf>
    <xf numFmtId="164" fontId="13" fillId="8" borderId="18" applyAlignment="1" pivotButton="0" quotePrefix="0" xfId="1">
      <alignment horizontal="center" vertical="center"/>
    </xf>
    <xf numFmtId="164" fontId="13" fillId="8" borderId="7" applyAlignment="1" pivotButton="0" quotePrefix="0" xfId="1">
      <alignment horizontal="center" vertical="center"/>
    </xf>
    <xf numFmtId="0" fontId="12" fillId="10" borderId="2" applyAlignment="1" pivotButton="0" quotePrefix="0" xfId="0">
      <alignment horizontal="center" vertical="center" wrapText="1"/>
    </xf>
    <xf numFmtId="0" fontId="12" fillId="10" borderId="23" applyAlignment="1" pivotButton="0" quotePrefix="0" xfId="0">
      <alignment horizontal="center" vertical="center" wrapText="1"/>
    </xf>
    <xf numFmtId="164" fontId="2" fillId="0" borderId="7" applyAlignment="1" applyProtection="1" pivotButton="0" quotePrefix="0" xfId="1">
      <alignment horizontal="center" vertical="center"/>
      <protection locked="0" hidden="0"/>
    </xf>
    <xf numFmtId="164" fontId="2" fillId="0" borderId="41" applyAlignment="1" applyProtection="1" pivotButton="0" quotePrefix="0" xfId="1">
      <alignment horizontal="center" vertical="center"/>
      <protection locked="0" hidden="0"/>
    </xf>
    <xf numFmtId="164" fontId="2" fillId="0" borderId="36" applyAlignment="1" applyProtection="1" pivotButton="0" quotePrefix="0" xfId="1">
      <alignment horizontal="center" vertical="center"/>
      <protection locked="0" hidden="0"/>
    </xf>
    <xf numFmtId="164" fontId="2" fillId="0" borderId="16" applyAlignment="1" applyProtection="1" pivotButton="0" quotePrefix="0" xfId="1">
      <alignment horizontal="center" vertical="center"/>
      <protection locked="0" hidden="0"/>
    </xf>
    <xf numFmtId="164" fontId="2" fillId="0" borderId="37" applyAlignment="1" applyProtection="1" pivotButton="0" quotePrefix="0" xfId="1">
      <alignment horizontal="center" vertical="center"/>
      <protection locked="0" hidden="0"/>
    </xf>
    <xf numFmtId="0" fontId="12" fillId="11" borderId="2" applyAlignment="1" pivotButton="0" quotePrefix="0" xfId="0">
      <alignment horizontal="center" vertical="center" wrapText="1"/>
    </xf>
    <xf numFmtId="0" fontId="12" fillId="11" borderId="23" applyAlignment="1" pivotButton="0" quotePrefix="0" xfId="0">
      <alignment horizontal="center" vertical="center" wrapText="1"/>
    </xf>
    <xf numFmtId="164" fontId="2" fillId="0" borderId="43" applyAlignment="1" applyProtection="1" pivotButton="0" quotePrefix="0" xfId="1">
      <alignment horizontal="center" vertical="center"/>
      <protection locked="0" hidden="0"/>
    </xf>
    <xf numFmtId="164" fontId="2" fillId="0" borderId="44" applyAlignment="1" applyProtection="1" pivotButton="0" quotePrefix="0" xfId="1">
      <alignment horizontal="center" vertical="center"/>
      <protection locked="0" hidden="0"/>
    </xf>
    <xf numFmtId="164" fontId="2" fillId="0" borderId="45" applyAlignment="1" applyProtection="1" pivotButton="0" quotePrefix="0" xfId="1">
      <alignment horizontal="center" vertical="center"/>
      <protection locked="0" hidden="0"/>
    </xf>
    <xf numFmtId="0" fontId="12" fillId="0" borderId="40" applyAlignment="1" pivotButton="0" quotePrefix="0" xfId="0">
      <alignment horizontal="center" vertical="center" wrapText="1"/>
    </xf>
    <xf numFmtId="0" fontId="12" fillId="0" borderId="46" applyAlignment="1" pivotButton="0" quotePrefix="0" xfId="0">
      <alignment horizontal="center" vertical="center" wrapText="1"/>
    </xf>
    <xf numFmtId="0" fontId="12" fillId="0" borderId="26" applyAlignment="1" pivotButton="0" quotePrefix="0" xfId="0">
      <alignment horizontal="center" vertical="center" wrapText="1"/>
    </xf>
    <xf numFmtId="164" fontId="4" fillId="6" borderId="13" applyAlignment="1" pivotButton="0" quotePrefix="0" xfId="0">
      <alignment horizontal="center" vertical="center"/>
    </xf>
    <xf numFmtId="164" fontId="4" fillId="6" borderId="19" applyAlignment="1" pivotButton="0" quotePrefix="0" xfId="0">
      <alignment horizontal="center" vertical="center"/>
    </xf>
    <xf numFmtId="164" fontId="4" fillId="6" borderId="22" applyAlignment="1" pivotButton="0" quotePrefix="0" xfId="0">
      <alignment horizontal="center" vertical="center"/>
    </xf>
    <xf numFmtId="0" fontId="12" fillId="0" borderId="39" applyAlignment="1" pivotButton="0" quotePrefix="0" xfId="0">
      <alignment horizontal="center" vertical="center" wrapText="1"/>
    </xf>
    <xf numFmtId="0" fontId="12" fillId="0" borderId="0" applyAlignment="1" pivotButton="0" quotePrefix="0" xfId="0">
      <alignment horizontal="center" vertical="center" wrapText="1"/>
    </xf>
    <xf numFmtId="0" fontId="16" fillId="0" borderId="11" applyAlignment="1" pivotButton="0" quotePrefix="0" xfId="0">
      <alignment horizontal="left" vertical="center"/>
    </xf>
    <xf numFmtId="0" fontId="16" fillId="0" borderId="13" applyAlignment="1" pivotButton="0" quotePrefix="0" xfId="0">
      <alignment horizontal="left" vertical="center"/>
    </xf>
    <xf numFmtId="0" fontId="16" fillId="0" borderId="17" applyAlignment="1" pivotButton="0" quotePrefix="0" xfId="0">
      <alignment horizontal="left" vertical="center"/>
    </xf>
    <xf numFmtId="0" fontId="16" fillId="0" borderId="19" applyAlignment="1" pivotButton="0" quotePrefix="0" xfId="0">
      <alignment horizontal="left" vertical="center"/>
    </xf>
    <xf numFmtId="0" fontId="12" fillId="12" borderId="27" applyAlignment="1" pivotButton="0" quotePrefix="0" xfId="0">
      <alignment horizontal="center" vertical="center" wrapText="1"/>
    </xf>
    <xf numFmtId="0" fontId="12" fillId="12" borderId="28" applyAlignment="1" pivotButton="0" quotePrefix="0" xfId="0">
      <alignment horizontal="center" vertical="center" wrapText="1"/>
    </xf>
    <xf numFmtId="0" fontId="12" fillId="12" borderId="30" applyAlignment="1" pivotButton="0" quotePrefix="0" xfId="0">
      <alignment horizontal="center" vertical="center" wrapText="1"/>
    </xf>
    <xf numFmtId="0" fontId="12" fillId="12" borderId="15" applyAlignment="1" pivotButton="0" quotePrefix="0" xfId="0">
      <alignment horizontal="center" vertical="center" wrapText="1"/>
    </xf>
    <xf numFmtId="0" fontId="4" fillId="2" borderId="59" applyAlignment="1" pivotButton="0" quotePrefix="0" xfId="0">
      <alignment horizontal="center" vertical="center"/>
    </xf>
    <xf numFmtId="0" fontId="4" fillId="2" borderId="58" applyAlignment="1" pivotButton="0" quotePrefix="0" xfId="0">
      <alignment horizontal="center" vertical="center"/>
    </xf>
    <xf numFmtId="0" fontId="4" fillId="2" borderId="60" applyAlignment="1" pivotButton="0" quotePrefix="0" xfId="0">
      <alignment horizontal="center" vertical="center"/>
    </xf>
    <xf numFmtId="0" fontId="10" fillId="6" borderId="48" applyAlignment="1" pivotButton="0" quotePrefix="0" xfId="0">
      <alignment horizontal="center" vertical="center" wrapText="1"/>
    </xf>
    <xf numFmtId="0" fontId="2" fillId="10" borderId="18" applyAlignment="1" pivotButton="0" quotePrefix="0" xfId="0">
      <alignment horizontal="center" vertical="center" wrapText="1"/>
    </xf>
    <xf numFmtId="0" fontId="9" fillId="2" borderId="37" applyAlignment="1" pivotButton="0" quotePrefix="0" xfId="0">
      <alignment horizontal="center" vertical="center" wrapText="1"/>
    </xf>
    <xf numFmtId="0" fontId="9" fillId="2" borderId="53" applyAlignment="1" pivotButton="0" quotePrefix="0" xfId="0">
      <alignment horizontal="center" vertical="center" wrapText="1"/>
    </xf>
    <xf numFmtId="0" fontId="9" fillId="2" borderId="18" applyAlignment="1" pivotButton="0" quotePrefix="0" xfId="0">
      <alignment horizontal="center" vertical="center" wrapText="1"/>
    </xf>
    <xf numFmtId="0" fontId="16" fillId="0" borderId="20" applyAlignment="1" pivotButton="0" quotePrefix="0" xfId="0">
      <alignment horizontal="left" vertical="center"/>
    </xf>
    <xf numFmtId="0" fontId="16" fillId="0" borderId="22" applyAlignment="1" pivotButton="0" quotePrefix="0" xfId="0">
      <alignment horizontal="left" vertical="center"/>
    </xf>
    <xf numFmtId="0" fontId="17" fillId="13" borderId="27" applyAlignment="1" applyProtection="1" pivotButton="0" quotePrefix="0" xfId="0">
      <alignment horizontal="center" vertical="center" wrapText="1"/>
      <protection locked="0" hidden="0"/>
    </xf>
    <xf numFmtId="0" fontId="17" fillId="13" borderId="39" applyAlignment="1" applyProtection="1" pivotButton="0" quotePrefix="0" xfId="0">
      <alignment horizontal="center" vertical="center" wrapText="1"/>
      <protection locked="0" hidden="0"/>
    </xf>
    <xf numFmtId="0" fontId="17" fillId="13" borderId="40" applyAlignment="1" applyProtection="1" pivotButton="0" quotePrefix="0" xfId="0">
      <alignment horizontal="center" vertical="center" wrapText="1"/>
      <protection locked="0" hidden="0"/>
    </xf>
    <xf numFmtId="0" fontId="17" fillId="13" borderId="30" applyAlignment="1" applyProtection="1" pivotButton="0" quotePrefix="0" xfId="0">
      <alignment horizontal="center" vertical="center" wrapText="1"/>
      <protection locked="0" hidden="0"/>
    </xf>
    <xf numFmtId="0" fontId="17" fillId="13" borderId="0" applyAlignment="1" applyProtection="1" pivotButton="0" quotePrefix="0" xfId="0">
      <alignment horizontal="center" vertical="center" wrapText="1"/>
      <protection locked="0" hidden="0"/>
    </xf>
    <xf numFmtId="0" fontId="17" fillId="13" borderId="46" applyAlignment="1" applyProtection="1" pivotButton="0" quotePrefix="0" xfId="0">
      <alignment horizontal="center" vertical="center" wrapText="1"/>
      <protection locked="0" hidden="0"/>
    </xf>
    <xf numFmtId="0" fontId="17" fillId="13" borderId="24" applyAlignment="1" applyProtection="1" pivotButton="0" quotePrefix="0" xfId="0">
      <alignment horizontal="center" vertical="center" wrapText="1"/>
      <protection locked="0" hidden="0"/>
    </xf>
    <xf numFmtId="0" fontId="17" fillId="13" borderId="25" applyAlignment="1" applyProtection="1" pivotButton="0" quotePrefix="0" xfId="0">
      <alignment horizontal="center" vertical="center" wrapText="1"/>
      <protection locked="0" hidden="0"/>
    </xf>
    <xf numFmtId="0" fontId="17" fillId="13" borderId="26" applyAlignment="1" applyProtection="1" pivotButton="0" quotePrefix="0" xfId="0">
      <alignment horizontal="center" vertical="center" wrapText="1"/>
      <protection locked="0" hidden="0"/>
    </xf>
    <xf numFmtId="0" fontId="8" fillId="0" borderId="27" applyAlignment="1" pivotButton="0" quotePrefix="0" xfId="0">
      <alignment horizontal="center" vertical="center"/>
    </xf>
    <xf numFmtId="0" fontId="8" fillId="0" borderId="39" applyAlignment="1" pivotButton="0" quotePrefix="0" xfId="0">
      <alignment horizontal="center" vertical="center"/>
    </xf>
    <xf numFmtId="0" fontId="3" fillId="2" borderId="27" applyAlignment="1" pivotButton="0" quotePrefix="0" xfId="0">
      <alignment horizontal="center" vertical="center" wrapText="1"/>
    </xf>
    <xf numFmtId="0" fontId="3" fillId="2" borderId="28" applyAlignment="1" pivotButton="0" quotePrefix="0" xfId="0">
      <alignment horizontal="center" vertical="center" wrapText="1"/>
    </xf>
    <xf numFmtId="0" fontId="3" fillId="2" borderId="30" applyAlignment="1" pivotButton="0" quotePrefix="0" xfId="0">
      <alignment horizontal="center" vertical="center" wrapText="1"/>
    </xf>
    <xf numFmtId="0" fontId="3" fillId="2" borderId="24" applyAlignment="1" pivotButton="0" quotePrefix="0" xfId="0">
      <alignment horizontal="center" vertical="center" wrapText="1"/>
    </xf>
    <xf numFmtId="0" fontId="3" fillId="2" borderId="33" applyAlignment="1" pivotButton="0" quotePrefix="0" xfId="0">
      <alignment horizontal="center" vertical="center" wrapText="1"/>
    </xf>
    <xf numFmtId="0" fontId="9" fillId="2" borderId="36" applyAlignment="1" pivotButton="0" quotePrefix="0" xfId="0">
      <alignment horizontal="center" vertical="center" wrapText="1"/>
    </xf>
    <xf numFmtId="0" fontId="4" fillId="2" borderId="8" applyAlignment="1" pivotButton="0" quotePrefix="0" xfId="0">
      <alignment horizontal="center" vertical="center" wrapText="1"/>
    </xf>
    <xf numFmtId="0" fontId="16" fillId="0" borderId="17" applyAlignment="1" pivotButton="0" quotePrefix="0" xfId="0">
      <alignment horizontal="left" vertical="center" wrapText="1"/>
    </xf>
    <xf numFmtId="0" fontId="16" fillId="0" borderId="8" applyAlignment="1" pivotButton="0" quotePrefix="0" xfId="0">
      <alignment horizontal="left" vertical="center" wrapText="1"/>
    </xf>
    <xf numFmtId="0" fontId="16" fillId="0" borderId="54" applyAlignment="1" pivotButton="0" quotePrefix="0" xfId="0">
      <alignment horizontal="left" vertical="center" wrapText="1"/>
    </xf>
    <xf numFmtId="0" fontId="16" fillId="0" borderId="62" applyAlignment="1" pivotButton="0" quotePrefix="0" xfId="0">
      <alignment horizontal="left" vertical="center" wrapText="1"/>
    </xf>
    <xf numFmtId="0" fontId="10" fillId="6" borderId="42" applyAlignment="1" pivotButton="0" quotePrefix="0" xfId="0">
      <alignment horizontal="center" vertical="center" wrapText="1"/>
    </xf>
    <xf numFmtId="0" fontId="10" fillId="6" borderId="31" applyAlignment="1" pivotButton="0" quotePrefix="0" xfId="0">
      <alignment horizontal="center" vertical="center" wrapText="1"/>
    </xf>
    <xf numFmtId="0" fontId="11" fillId="6" borderId="41" applyAlignment="1" pivotButton="0" quotePrefix="0" xfId="0">
      <alignment horizontal="center" vertical="center" wrapText="1"/>
    </xf>
    <xf numFmtId="0" fontId="11" fillId="6" borderId="7" applyAlignment="1" pivotButton="0" quotePrefix="0" xfId="0">
      <alignment horizontal="center" vertical="center" wrapText="1"/>
    </xf>
    <xf numFmtId="0" fontId="16" fillId="0" borderId="51" applyAlignment="1" pivotButton="0" quotePrefix="0" xfId="0">
      <alignment horizontal="left" vertical="center" wrapText="1"/>
    </xf>
    <xf numFmtId="0" fontId="16" fillId="0" borderId="52" applyAlignment="1" pivotButton="0" quotePrefix="0" xfId="0">
      <alignment horizontal="left" vertical="center" wrapText="1"/>
    </xf>
    <xf numFmtId="0" fontId="16" fillId="0" borderId="9" applyAlignment="1" pivotButton="0" quotePrefix="0" xfId="0">
      <alignment horizontal="left" vertical="center" wrapText="1"/>
    </xf>
    <xf numFmtId="0" fontId="16" fillId="0" borderId="18" applyAlignment="1" pivotButton="0" quotePrefix="0" xfId="0">
      <alignment horizontal="left" vertical="center" wrapText="1"/>
    </xf>
    <xf numFmtId="0" fontId="16" fillId="0" borderId="20" applyAlignment="1" pivotButton="0" quotePrefix="0" xfId="0">
      <alignment horizontal="left" vertical="center" wrapText="1"/>
    </xf>
    <xf numFmtId="0" fontId="16" fillId="0" borderId="21" applyAlignment="1" pivotButton="0" quotePrefix="0" xfId="0">
      <alignment horizontal="left" vertical="center" wrapText="1"/>
    </xf>
    <xf numFmtId="0" fontId="12" fillId="11" borderId="43" applyAlignment="1" pivotButton="0" quotePrefix="0" xfId="0">
      <alignment horizontal="left" vertical="center" wrapText="1"/>
    </xf>
    <xf numFmtId="0" fontId="12" fillId="11" borderId="47" applyAlignment="1" pivotButton="0" quotePrefix="0" xfId="0">
      <alignment horizontal="left" vertical="center" wrapText="1"/>
    </xf>
    <xf numFmtId="0" fontId="16" fillId="0" borderId="11" applyAlignment="1" pivotButton="0" quotePrefix="0" xfId="0">
      <alignment horizontal="left" vertical="center" wrapText="1"/>
    </xf>
    <xf numFmtId="0" fontId="16" fillId="0" borderId="48" applyAlignment="1" pivotButton="0" quotePrefix="0" xfId="0">
      <alignment horizontal="left" vertical="center" wrapText="1"/>
    </xf>
    <xf numFmtId="0" fontId="12" fillId="10" borderId="45" applyAlignment="1" pivotButton="0" quotePrefix="0" xfId="0">
      <alignment horizontal="left" vertical="center" wrapText="1"/>
    </xf>
    <xf numFmtId="0" fontId="12" fillId="10" borderId="34" applyAlignment="1" pivotButton="0" quotePrefix="0" xfId="0">
      <alignment horizontal="left" vertical="center" wrapText="1"/>
    </xf>
    <xf numFmtId="0" fontId="16" fillId="0" borderId="53" applyAlignment="1" pivotButton="0" quotePrefix="0" xfId="0">
      <alignment horizontal="left" vertical="center" wrapText="1"/>
    </xf>
    <xf numFmtId="0" fontId="4" fillId="10" borderId="2" applyAlignment="1" pivotButton="0" quotePrefix="0" xfId="0">
      <alignment horizontal="center" vertical="center"/>
    </xf>
    <xf numFmtId="0" fontId="4" fillId="10" borderId="3" applyAlignment="1" pivotButton="0" quotePrefix="0" xfId="0">
      <alignment horizontal="center" vertical="center"/>
    </xf>
    <xf numFmtId="0" fontId="4" fillId="10" borderId="39" applyAlignment="1" pivotButton="0" quotePrefix="0" xfId="0">
      <alignment horizontal="center" vertical="center"/>
    </xf>
    <xf numFmtId="0" fontId="4" fillId="10" borderId="40" applyAlignment="1" pivotButton="0" quotePrefix="0" xfId="0">
      <alignment horizontal="center" vertical="center"/>
    </xf>
    <xf numFmtId="0" fontId="9" fillId="10" borderId="61" applyAlignment="1" pivotButton="0" quotePrefix="0" xfId="0">
      <alignment horizontal="center" vertical="center" wrapText="1"/>
    </xf>
    <xf numFmtId="0" fontId="9" fillId="10" borderId="62" applyAlignment="1" pivotButton="0" quotePrefix="0" xfId="0">
      <alignment horizontal="center" vertical="center" wrapText="1"/>
    </xf>
    <xf numFmtId="0" fontId="9" fillId="10" borderId="63" applyAlignment="1" pivotButton="0" quotePrefix="0" xfId="0">
      <alignment horizontal="center" vertical="center" wrapText="1"/>
    </xf>
    <xf numFmtId="0" fontId="10" fillId="6" borderId="2" applyAlignment="1" pivotButton="0" quotePrefix="0" xfId="0">
      <alignment horizontal="center" vertical="center" wrapText="1"/>
    </xf>
    <xf numFmtId="0" fontId="10" fillId="6" borderId="23" applyAlignment="1" pivotButton="0" quotePrefix="0" xfId="0">
      <alignment horizontal="center" vertical="center" wrapText="1"/>
    </xf>
    <xf numFmtId="0" fontId="10" fillId="6" borderId="3" applyAlignment="1" pivotButton="0" quotePrefix="0" xfId="0">
      <alignment horizontal="center" vertical="center" wrapText="1"/>
    </xf>
    <xf numFmtId="0" fontId="9" fillId="10" borderId="7" applyAlignment="1" pivotButton="0" quotePrefix="0" xfId="0">
      <alignment horizontal="center" vertical="center" wrapText="1"/>
    </xf>
    <xf numFmtId="0" fontId="9" fillId="10" borderId="16" applyAlignment="1" pivotButton="0" quotePrefix="0" xfId="0">
      <alignment horizontal="center" vertical="center" wrapText="1"/>
    </xf>
    <xf numFmtId="0" fontId="9" fillId="10" borderId="37" applyAlignment="1" pivotButton="0" quotePrefix="0" xfId="0">
      <alignment horizontal="center" vertical="center" wrapText="1"/>
    </xf>
    <xf numFmtId="0" fontId="16" fillId="0" borderId="18" applyAlignment="1" pivotButton="0" quotePrefix="0" xfId="0">
      <alignment horizontal="left" vertical="center"/>
    </xf>
    <xf numFmtId="0" fontId="16" fillId="0" borderId="21" applyAlignment="1" pivotButton="0" quotePrefix="0" xfId="0">
      <alignment horizontal="left" vertical="center"/>
    </xf>
    <xf numFmtId="0" fontId="3" fillId="10" borderId="27" applyAlignment="1" pivotButton="0" quotePrefix="0" xfId="0">
      <alignment horizontal="center" vertical="center" wrapText="1"/>
    </xf>
    <xf numFmtId="0" fontId="3" fillId="10" borderId="28" applyAlignment="1" pivotButton="0" quotePrefix="0" xfId="0">
      <alignment horizontal="center" vertical="center" wrapText="1"/>
    </xf>
    <xf numFmtId="0" fontId="3" fillId="10" borderId="30" applyAlignment="1" pivotButton="0" quotePrefix="0" xfId="0">
      <alignment horizontal="center" vertical="center" wrapText="1"/>
    </xf>
    <xf numFmtId="0" fontId="3" fillId="10" borderId="15" applyAlignment="1" pivotButton="0" quotePrefix="0" xfId="0">
      <alignment horizontal="center" vertical="center" wrapText="1"/>
    </xf>
    <xf numFmtId="0" fontId="3" fillId="10" borderId="24" applyAlignment="1" pivotButton="0" quotePrefix="0" xfId="0">
      <alignment horizontal="center" vertical="center" wrapText="1"/>
    </xf>
    <xf numFmtId="0" fontId="3" fillId="10" borderId="33" applyAlignment="1" pivotButton="0" quotePrefix="0" xfId="0">
      <alignment horizontal="center" vertical="center" wrapText="1"/>
    </xf>
    <xf numFmtId="0" fontId="9" fillId="10" borderId="36" applyAlignment="1" pivotButton="0" quotePrefix="0" xfId="0">
      <alignment horizontal="center" vertical="center" wrapText="1"/>
    </xf>
    <xf numFmtId="0" fontId="4" fillId="10" borderId="48" applyAlignment="1" pivotButton="0" quotePrefix="0" xfId="0">
      <alignment horizontal="center" vertical="center"/>
    </xf>
    <xf numFmtId="0" fontId="4" fillId="10" borderId="50" applyAlignment="1" pivotButton="0" quotePrefix="0" xfId="0">
      <alignment horizontal="center" vertical="center"/>
    </xf>
    <xf numFmtId="0" fontId="16" fillId="12" borderId="17" applyAlignment="1" pivotButton="0" quotePrefix="0" xfId="0">
      <alignment horizontal="left" vertical="center" wrapText="1"/>
    </xf>
    <xf numFmtId="0" fontId="16" fillId="12" borderId="18" applyAlignment="1" pivotButton="0" quotePrefix="0" xfId="0">
      <alignment horizontal="left" vertical="center" wrapText="1"/>
    </xf>
    <xf numFmtId="0" fontId="11" fillId="6" borderId="44" applyAlignment="1" pivotButton="0" quotePrefix="0" xfId="0">
      <alignment horizontal="center" vertical="center" wrapText="1"/>
    </xf>
    <xf numFmtId="0" fontId="11" fillId="6" borderId="16" applyAlignment="1" pivotButton="0" quotePrefix="0" xfId="0">
      <alignment horizontal="center" vertical="center" wrapText="1"/>
    </xf>
    <xf numFmtId="0" fontId="16" fillId="0" borderId="12" applyAlignment="1" pivotButton="0" quotePrefix="0" xfId="0">
      <alignment horizontal="left" vertical="center" wrapText="1"/>
    </xf>
    <xf numFmtId="0" fontId="9" fillId="10" borderId="5" applyAlignment="1" pivotButton="0" quotePrefix="0" xfId="0">
      <alignment horizontal="center" vertical="center" wrapText="1"/>
    </xf>
    <xf numFmtId="0" fontId="9" fillId="10" borderId="14" applyAlignment="1" pivotButton="0" quotePrefix="0" xfId="0">
      <alignment horizontal="center" vertical="center" wrapText="1"/>
    </xf>
    <xf numFmtId="0" fontId="9" fillId="10" borderId="34" applyAlignment="1" pivotButton="0" quotePrefix="0" xfId="0">
      <alignment horizontal="center" vertical="center" wrapText="1"/>
    </xf>
    <xf numFmtId="0" fontId="9" fillId="10" borderId="53" applyAlignment="1" pivotButton="0" quotePrefix="0" xfId="0">
      <alignment horizontal="center" vertical="center" wrapText="1"/>
    </xf>
    <xf numFmtId="0" fontId="10" fillId="6" borderId="55" applyAlignment="1" pivotButton="0" quotePrefix="0" xfId="0">
      <alignment horizontal="center" vertical="center" wrapText="1"/>
    </xf>
    <xf numFmtId="0" fontId="10" fillId="6" borderId="56" applyAlignment="1" pivotButton="0" quotePrefix="0" xfId="0">
      <alignment horizontal="center" vertical="center" wrapText="1"/>
    </xf>
    <xf numFmtId="0" fontId="12" fillId="10" borderId="57" applyAlignment="1" pivotButton="0" quotePrefix="0" xfId="0">
      <alignment horizontal="left" vertical="center" wrapText="1"/>
    </xf>
    <xf numFmtId="0" fontId="12" fillId="10" borderId="38" applyAlignment="1" pivotButton="0" quotePrefix="0" xfId="0">
      <alignment horizontal="left" vertical="center" wrapText="1"/>
    </xf>
    <xf numFmtId="0" fontId="16" fillId="0" borderId="41" applyAlignment="1" pivotButton="0" quotePrefix="0" xfId="0">
      <alignment horizontal="left" vertical="center" wrapText="1"/>
    </xf>
    <xf numFmtId="0" fontId="16" fillId="0" borderId="7" applyAlignment="1" pivotButton="0" quotePrefix="0" xfId="0">
      <alignment horizontal="left" vertical="center" wrapText="1"/>
    </xf>
    <xf numFmtId="0" fontId="12" fillId="11" borderId="57" applyAlignment="1" pivotButton="0" quotePrefix="0" xfId="0">
      <alignment horizontal="left" vertical="center" wrapText="1"/>
    </xf>
    <xf numFmtId="0" fontId="12" fillId="11" borderId="38" applyAlignment="1" pivotButton="0" quotePrefix="0" xfId="0">
      <alignment horizontal="left" vertical="center" wrapText="1"/>
    </xf>
    <xf numFmtId="0" fontId="39" fillId="0" borderId="0" applyAlignment="1" applyProtection="1" pivotButton="0" quotePrefix="0" xfId="0">
      <alignment horizontal="center" vertical="center" wrapText="1"/>
      <protection locked="0" hidden="0"/>
    </xf>
    <xf numFmtId="0" fontId="39" fillId="0" borderId="0" applyAlignment="1" pivotButton="0" quotePrefix="0" xfId="0">
      <alignment horizontal="center" vertical="center"/>
    </xf>
    <xf numFmtId="0" fontId="45" fillId="0" borderId="18" applyAlignment="1" pivotButton="0" quotePrefix="0" xfId="0">
      <alignment horizontal="center" vertical="center" wrapText="1"/>
    </xf>
    <xf numFmtId="0" fontId="40" fillId="0" borderId="18" applyAlignment="1" pivotButton="0" quotePrefix="0" xfId="0">
      <alignment horizontal="left" vertical="center" wrapText="1"/>
    </xf>
    <xf numFmtId="0" fontId="45" fillId="23" borderId="18" applyAlignment="1" pivotButton="0" quotePrefix="0" xfId="0">
      <alignment horizontal="center" vertical="center" wrapText="1"/>
    </xf>
    <xf numFmtId="0" fontId="40" fillId="23" borderId="18" applyAlignment="1" pivotButton="0" quotePrefix="0" xfId="0">
      <alignment horizontal="left" vertical="center" wrapText="1"/>
    </xf>
    <xf numFmtId="0" fontId="45" fillId="0" borderId="7" applyAlignment="1" pivotButton="0" quotePrefix="0" xfId="0">
      <alignment horizontal="center" vertical="center" wrapText="1"/>
    </xf>
    <xf numFmtId="0" fontId="45" fillId="0" borderId="53" applyAlignment="1" pivotButton="0" quotePrefix="0" xfId="0">
      <alignment horizontal="center" vertical="center" wrapText="1"/>
    </xf>
    <xf numFmtId="3" fontId="69" fillId="0" borderId="7" applyAlignment="1" applyProtection="1" pivotButton="0" quotePrefix="0" xfId="1">
      <alignment horizontal="center" vertical="center" wrapText="1"/>
      <protection locked="0" hidden="0"/>
    </xf>
    <xf numFmtId="3" fontId="69" fillId="0" borderId="16" applyAlignment="1" applyProtection="1" pivotButton="0" quotePrefix="0" xfId="1">
      <alignment horizontal="center" vertical="center" wrapText="1"/>
      <protection locked="0" hidden="0"/>
    </xf>
    <xf numFmtId="3" fontId="69" fillId="0" borderId="53" applyAlignment="1" applyProtection="1" pivotButton="0" quotePrefix="0" xfId="1">
      <alignment horizontal="center" vertical="center" wrapText="1"/>
      <protection locked="0" hidden="0"/>
    </xf>
    <xf numFmtId="0" fontId="48" fillId="22" borderId="18" applyAlignment="1" pivotButton="0" quotePrefix="0" xfId="0">
      <alignment horizontal="center" vertical="center" wrapText="1"/>
    </xf>
    <xf numFmtId="0" fontId="62" fillId="23" borderId="18" applyAlignment="1" pivotButton="0" quotePrefix="0" xfId="0">
      <alignment horizontal="left" vertical="center" wrapText="1"/>
    </xf>
    <xf numFmtId="0" fontId="64" fillId="23" borderId="8" applyAlignment="1" pivotButton="0" quotePrefix="0" xfId="0">
      <alignment horizontal="center" vertical="center" wrapText="1"/>
    </xf>
    <xf numFmtId="0" fontId="64" fillId="23" borderId="9" applyAlignment="1" pivotButton="0" quotePrefix="0" xfId="0">
      <alignment horizontal="center" vertical="center" wrapText="1"/>
    </xf>
    <xf numFmtId="0" fontId="64" fillId="23" borderId="10" applyAlignment="1" pivotButton="0" quotePrefix="0" xfId="0">
      <alignment horizontal="center" vertical="center" wrapText="1"/>
    </xf>
    <xf numFmtId="0" fontId="58" fillId="22" borderId="18" applyAlignment="1" pivotButton="0" quotePrefix="0" xfId="0">
      <alignment horizontal="center" vertical="center" wrapText="1"/>
    </xf>
    <xf numFmtId="0" fontId="0" fillId="0" borderId="3" applyProtection="1" pivotButton="0" quotePrefix="0" xfId="0">
      <protection locked="0" hidden="0"/>
    </xf>
    <xf numFmtId="0" fontId="0" fillId="0" borderId="4" pivotButton="0" quotePrefix="0" xfId="0"/>
    <xf numFmtId="0" fontId="3" fillId="2" borderId="7" applyAlignment="1" pivotButton="0" quotePrefix="0" xfId="0">
      <alignment horizontal="center" vertical="center" wrapText="1"/>
    </xf>
    <xf numFmtId="0" fontId="0" fillId="0" borderId="6" pivotButton="0" quotePrefix="0" xfId="0"/>
    <xf numFmtId="0" fontId="4" fillId="2" borderId="18" applyAlignment="1" pivotButton="0" quotePrefix="0" xfId="0">
      <alignment horizontal="center" vertical="center"/>
    </xf>
    <xf numFmtId="0" fontId="0" fillId="0" borderId="10" pivotButton="0" quotePrefix="0" xfId="0"/>
    <xf numFmtId="0" fontId="0" fillId="0" borderId="9" pivotButton="0" quotePrefix="0" xfId="0"/>
    <xf numFmtId="0" fontId="0" fillId="0" borderId="81" pivotButton="0" quotePrefix="0" xfId="0"/>
    <xf numFmtId="0" fontId="0" fillId="0" borderId="70" pivotButton="0" quotePrefix="0" xfId="0"/>
    <xf numFmtId="0" fontId="0" fillId="0" borderId="14" pivotButton="0" quotePrefix="0" xfId="0"/>
    <xf numFmtId="0" fontId="0" fillId="0" borderId="15" pivotButton="0" quotePrefix="0" xfId="0"/>
    <xf numFmtId="0" fontId="0" fillId="0" borderId="16" pivotButton="0" quotePrefix="0" xfId="0"/>
    <xf numFmtId="0" fontId="0" fillId="0" borderId="31" pivotButton="0" quotePrefix="0" xfId="0"/>
    <xf numFmtId="0" fontId="0" fillId="0" borderId="53" pivotButton="0" quotePrefix="0" xfId="0"/>
    <xf numFmtId="0" fontId="0" fillId="0" borderId="51" pivotButton="0" quotePrefix="0" xfId="0"/>
    <xf numFmtId="0" fontId="0" fillId="0" borderId="83" pivotButton="0" quotePrefix="0" xfId="0"/>
    <xf numFmtId="0" fontId="0" fillId="0" borderId="23" pivotButton="0" quotePrefix="0" xfId="0"/>
    <xf numFmtId="0" fontId="12" fillId="0" borderId="74" applyAlignment="1" pivotButton="0" quotePrefix="0" xfId="0">
      <alignment horizontal="center" vertical="center" wrapText="1"/>
    </xf>
    <xf numFmtId="0" fontId="0" fillId="0" borderId="28" pivotButton="0" quotePrefix="0" xfId="0"/>
    <xf numFmtId="164" fontId="9" fillId="3" borderId="12" applyAlignment="1" pivotButton="0" quotePrefix="0" xfId="1">
      <alignment horizontal="center" vertical="center" wrapText="1"/>
    </xf>
    <xf numFmtId="164" fontId="9" fillId="3" borderId="12" applyAlignment="1" applyProtection="1" pivotButton="0" quotePrefix="0" xfId="1">
      <alignment horizontal="center" vertical="center" wrapText="1"/>
      <protection locked="0" hidden="0"/>
    </xf>
    <xf numFmtId="164" fontId="13" fillId="8" borderId="75" applyAlignment="1" pivotButton="0" quotePrefix="0" xfId="1">
      <alignment horizontal="center" vertical="center"/>
    </xf>
    <xf numFmtId="165" fontId="15" fillId="9" borderId="12" applyAlignment="1" pivotButton="0" quotePrefix="0" xfId="2">
      <alignment horizontal="center" vertical="center" wrapText="1"/>
    </xf>
    <xf numFmtId="164" fontId="12" fillId="3" borderId="12" applyAlignment="1" applyProtection="1" pivotButton="0" quotePrefix="0" xfId="1">
      <alignment vertical="center" wrapText="1"/>
      <protection locked="0" hidden="0"/>
    </xf>
    <xf numFmtId="164" fontId="12" fillId="3" borderId="48" applyAlignment="1" applyProtection="1" pivotButton="0" quotePrefix="0" xfId="1">
      <alignment vertical="center" wrapText="1"/>
      <protection locked="0" hidden="0"/>
    </xf>
    <xf numFmtId="166" fontId="12" fillId="3" borderId="18" applyAlignment="1" applyProtection="1" pivotButton="0" quotePrefix="0" xfId="1">
      <alignment vertical="center" wrapText="1"/>
      <protection locked="0" hidden="0"/>
    </xf>
    <xf numFmtId="166" fontId="12" fillId="3" borderId="18" applyAlignment="1" pivotButton="0" quotePrefix="0" xfId="1">
      <alignment horizontal="center" vertical="center" wrapText="1"/>
    </xf>
    <xf numFmtId="166" fontId="12" fillId="3" borderId="0" applyAlignment="1" pivotButton="0" quotePrefix="0" xfId="1">
      <alignment vertical="center" wrapText="1"/>
    </xf>
    <xf numFmtId="164" fontId="2" fillId="0" borderId="11" applyAlignment="1" applyProtection="1" pivotButton="0" quotePrefix="0" xfId="1">
      <alignment horizontal="center" vertical="center"/>
      <protection locked="0" hidden="0"/>
    </xf>
    <xf numFmtId="164" fontId="2" fillId="0" borderId="12" applyAlignment="1" applyProtection="1" pivotButton="0" quotePrefix="0" xfId="1">
      <alignment horizontal="center" vertical="center"/>
      <protection locked="0" hidden="0"/>
    </xf>
    <xf numFmtId="164" fontId="4" fillId="6" borderId="82" applyAlignment="1" pivotButton="0" quotePrefix="0" xfId="0">
      <alignment horizontal="center" vertical="center"/>
    </xf>
    <xf numFmtId="0" fontId="0" fillId="0" borderId="30" pivotButton="0" quotePrefix="0" xfId="0"/>
    <xf numFmtId="0" fontId="0" fillId="0" borderId="16" applyProtection="1" pivotButton="0" quotePrefix="0" xfId="0">
      <protection locked="0" hidden="0"/>
    </xf>
    <xf numFmtId="164" fontId="12" fillId="3" borderId="18" applyAlignment="1" applyProtection="1" pivotButton="0" quotePrefix="0" xfId="1">
      <alignment vertical="center" wrapText="1"/>
      <protection locked="0" hidden="0"/>
    </xf>
    <xf numFmtId="164" fontId="12" fillId="3" borderId="8" applyAlignment="1" applyProtection="1" pivotButton="0" quotePrefix="0" xfId="1">
      <alignment vertical="center" wrapText="1"/>
      <protection locked="0" hidden="0"/>
    </xf>
    <xf numFmtId="0" fontId="0" fillId="0" borderId="44" applyProtection="1" pivotButton="0" quotePrefix="0" xfId="0">
      <protection locked="0" hidden="0"/>
    </xf>
    <xf numFmtId="0" fontId="0" fillId="0" borderId="53" applyProtection="1" pivotButton="0" quotePrefix="0" xfId="0">
      <protection locked="0" hidden="0"/>
    </xf>
    <xf numFmtId="0" fontId="0" fillId="0" borderId="37" pivotButton="0" quotePrefix="0" xfId="0"/>
    <xf numFmtId="164" fontId="12" fillId="3" borderId="21" applyAlignment="1" applyProtection="1" pivotButton="0" quotePrefix="0" xfId="1">
      <alignment vertical="center" wrapText="1"/>
      <protection locked="0" hidden="0"/>
    </xf>
    <xf numFmtId="164" fontId="12" fillId="3" borderId="49" applyAlignment="1" applyProtection="1" pivotButton="0" quotePrefix="0" xfId="1">
      <alignment vertical="center" wrapText="1"/>
      <protection locked="0" hidden="0"/>
    </xf>
    <xf numFmtId="0" fontId="0" fillId="0" borderId="51" applyProtection="1" pivotButton="0" quotePrefix="0" xfId="0">
      <protection locked="0" hidden="0"/>
    </xf>
    <xf numFmtId="0" fontId="0" fillId="0" borderId="32" pivotButton="0" quotePrefix="0" xfId="0"/>
    <xf numFmtId="0" fontId="0" fillId="0" borderId="24" pivotButton="0" quotePrefix="0" xfId="0"/>
    <xf numFmtId="0" fontId="0" fillId="0" borderId="33" pivotButton="0" quotePrefix="0" xfId="0"/>
    <xf numFmtId="164" fontId="9" fillId="8" borderId="34" applyAlignment="1" pivotButton="0" quotePrefix="0" xfId="1">
      <alignment vertical="center" wrapText="1"/>
    </xf>
    <xf numFmtId="164" fontId="9" fillId="8" borderId="25" applyAlignment="1" pivotButton="0" quotePrefix="0" xfId="1">
      <alignment vertical="center" wrapText="1"/>
    </xf>
    <xf numFmtId="164" fontId="9" fillId="8" borderId="25" applyAlignment="1" pivotButton="0" quotePrefix="0" xfId="1">
      <alignment horizontal="center" vertical="center" wrapText="1"/>
    </xf>
    <xf numFmtId="164" fontId="13" fillId="8" borderId="33" applyAlignment="1" pivotButton="0" quotePrefix="0" xfId="1">
      <alignment vertical="center"/>
    </xf>
    <xf numFmtId="164" fontId="12" fillId="9" borderId="35" applyAlignment="1" pivotButton="0" quotePrefix="0" xfId="1">
      <alignment vertical="center" wrapText="1"/>
    </xf>
    <xf numFmtId="164" fontId="12" fillId="9" borderId="34" applyAlignment="1" pivotButton="0" quotePrefix="0" xfId="1">
      <alignment vertical="center" wrapText="1"/>
    </xf>
    <xf numFmtId="164" fontId="9" fillId="8" borderId="24" applyAlignment="1" pivotButton="0" quotePrefix="0" xfId="1">
      <alignment vertical="center" wrapText="1"/>
    </xf>
    <xf numFmtId="167" fontId="9" fillId="8" borderId="18" applyAlignment="1" pivotButton="0" quotePrefix="0" xfId="1">
      <alignment vertical="center" wrapText="1"/>
    </xf>
    <xf numFmtId="167" fontId="9" fillId="8" borderId="18" applyAlignment="1" pivotButton="0" quotePrefix="0" xfId="1">
      <alignment horizontal="center" vertical="center" wrapText="1"/>
    </xf>
    <xf numFmtId="164" fontId="9" fillId="8" borderId="2" applyAlignment="1" pivotButton="0" quotePrefix="0" xfId="1">
      <alignment vertical="center" wrapText="1"/>
    </xf>
    <xf numFmtId="164" fontId="2" fillId="8" borderId="23" applyAlignment="1" pivotButton="0" quotePrefix="0" xfId="1">
      <alignment vertical="center"/>
    </xf>
    <xf numFmtId="164" fontId="9" fillId="3" borderId="75" applyAlignment="1" pivotButton="0" quotePrefix="0" xfId="1">
      <alignment horizontal="center" vertical="center" wrapText="1"/>
    </xf>
    <xf numFmtId="164" fontId="9" fillId="3" borderId="75" applyAlignment="1" applyProtection="1" pivotButton="0" quotePrefix="0" xfId="1">
      <alignment horizontal="center" vertical="center" wrapText="1"/>
      <protection locked="0" hidden="0"/>
    </xf>
    <xf numFmtId="165" fontId="15" fillId="9" borderId="75" applyAlignment="1" pivotButton="0" quotePrefix="0" xfId="2">
      <alignment horizontal="center" vertical="center" wrapText="1"/>
    </xf>
    <xf numFmtId="0" fontId="0" fillId="0" borderId="37" applyProtection="1" pivotButton="0" quotePrefix="0" xfId="0">
      <protection locked="0" hidden="0"/>
    </xf>
    <xf numFmtId="164" fontId="9" fillId="8" borderId="38" applyAlignment="1" pivotButton="0" quotePrefix="0" xfId="1">
      <alignment vertical="center" wrapText="1"/>
    </xf>
    <xf numFmtId="164" fontId="9" fillId="8" borderId="23" applyAlignment="1" pivotButton="0" quotePrefix="0" xfId="1">
      <alignment vertical="center" wrapText="1"/>
    </xf>
    <xf numFmtId="164" fontId="9" fillId="8" borderId="23" applyAlignment="1" pivotButton="0" quotePrefix="0" xfId="1">
      <alignment horizontal="center" vertical="center" wrapText="1"/>
    </xf>
    <xf numFmtId="164" fontId="13" fillId="8" borderId="35" applyAlignment="1" pivotButton="0" quotePrefix="0" xfId="1">
      <alignment vertical="center"/>
    </xf>
    <xf numFmtId="164" fontId="12" fillId="9" borderId="38" applyAlignment="1" pivotButton="0" quotePrefix="0" xfId="1">
      <alignment vertical="center" wrapText="1"/>
    </xf>
    <xf numFmtId="164" fontId="13" fillId="8" borderId="12" applyAlignment="1" pivotButton="0" quotePrefix="0" xfId="1">
      <alignment horizontal="center" vertical="center"/>
    </xf>
    <xf numFmtId="164" fontId="12" fillId="10" borderId="23" applyAlignment="1" pivotButton="0" quotePrefix="0" xfId="1">
      <alignment vertical="center" wrapText="1"/>
    </xf>
    <xf numFmtId="164" fontId="12" fillId="10" borderId="23" applyAlignment="1" pivotButton="0" quotePrefix="0" xfId="1">
      <alignment horizontal="center" vertical="center" wrapText="1"/>
    </xf>
    <xf numFmtId="167" fontId="12" fillId="10" borderId="18" applyAlignment="1" pivotButton="0" quotePrefix="0" xfId="1">
      <alignment horizontal="center" vertical="center" wrapText="1"/>
    </xf>
    <xf numFmtId="164" fontId="9" fillId="8" borderId="27" applyAlignment="1" pivotButton="0" quotePrefix="0" xfId="1">
      <alignment vertical="center" wrapText="1"/>
    </xf>
    <xf numFmtId="164" fontId="2" fillId="8" borderId="39" applyAlignment="1" pivotButton="0" quotePrefix="0" xfId="1">
      <alignment vertical="center"/>
    </xf>
    <xf numFmtId="164" fontId="2" fillId="0" borderId="74" applyAlignment="1" applyProtection="1" pivotButton="0" quotePrefix="0" xfId="1">
      <alignment horizontal="center" vertical="center"/>
      <protection locked="0" hidden="0"/>
    </xf>
    <xf numFmtId="164" fontId="2" fillId="0" borderId="75" applyAlignment="1" applyProtection="1" pivotButton="0" quotePrefix="0" xfId="1">
      <alignment horizontal="center" vertical="center"/>
      <protection locked="0" hidden="0"/>
    </xf>
    <xf numFmtId="0" fontId="0" fillId="0" borderId="45" applyProtection="1" pivotButton="0" quotePrefix="0" xfId="0">
      <protection locked="0" hidden="0"/>
    </xf>
    <xf numFmtId="167" fontId="9" fillId="8" borderId="8" applyAlignment="1" pivotButton="0" quotePrefix="0" xfId="1">
      <alignment vertical="center" wrapText="1"/>
    </xf>
    <xf numFmtId="164" fontId="12" fillId="11" borderId="23" applyAlignment="1" pivotButton="0" quotePrefix="0" xfId="1">
      <alignment vertical="center" wrapText="1"/>
    </xf>
    <xf numFmtId="164" fontId="12" fillId="11" borderId="23" applyAlignment="1" pivotButton="0" quotePrefix="0" xfId="1">
      <alignment horizontal="center" vertical="center" wrapText="1"/>
    </xf>
    <xf numFmtId="167" fontId="12" fillId="11" borderId="25" applyAlignment="1" pivotButton="0" quotePrefix="0" xfId="1">
      <alignment horizontal="center" vertical="center" wrapText="1"/>
    </xf>
    <xf numFmtId="167" fontId="12" fillId="11" borderId="18" applyAlignment="1" pivotButton="0" quotePrefix="0" xfId="1">
      <alignment horizontal="center" vertical="center" wrapText="1"/>
    </xf>
    <xf numFmtId="167" fontId="12" fillId="11" borderId="0" applyAlignment="1" pivotButton="0" quotePrefix="0" xfId="1">
      <alignment horizontal="center" vertical="center" wrapText="1"/>
    </xf>
    <xf numFmtId="166" fontId="12" fillId="3" borderId="48" applyAlignment="1" applyProtection="1" pivotButton="0" quotePrefix="0" xfId="1">
      <alignment vertical="center" wrapText="1"/>
      <protection locked="0" hidden="0"/>
    </xf>
    <xf numFmtId="166" fontId="12" fillId="3" borderId="0" applyAlignment="1" applyProtection="1" pivotButton="0" quotePrefix="0" xfId="1">
      <alignment vertical="center" wrapText="1"/>
      <protection locked="0" hidden="0"/>
    </xf>
    <xf numFmtId="166" fontId="12" fillId="3" borderId="8" applyAlignment="1" applyProtection="1" pivotButton="0" quotePrefix="0" xfId="1">
      <alignment vertical="center" wrapText="1"/>
      <protection locked="0" hidden="0"/>
    </xf>
    <xf numFmtId="166" fontId="12" fillId="3" borderId="49" applyAlignment="1" applyProtection="1" pivotButton="0" quotePrefix="0" xfId="1">
      <alignment vertical="center" wrapText="1"/>
      <protection locked="0" hidden="0"/>
    </xf>
    <xf numFmtId="167" fontId="9" fillId="8" borderId="23" applyAlignment="1" pivotButton="0" quotePrefix="0" xfId="1">
      <alignment vertical="center" wrapText="1"/>
    </xf>
    <xf numFmtId="167" fontId="9" fillId="8" borderId="0" applyAlignment="1" pivotButton="0" quotePrefix="0" xfId="1">
      <alignment vertical="center" wrapText="1"/>
    </xf>
    <xf numFmtId="164" fontId="9" fillId="8" borderId="30" applyAlignment="1" pivotButton="0" quotePrefix="0" xfId="1">
      <alignment vertical="center" wrapText="1"/>
    </xf>
    <xf numFmtId="164" fontId="2" fillId="8" borderId="0" applyAlignment="1" pivotButton="0" quotePrefix="0" xfId="1">
      <alignment vertical="center"/>
    </xf>
    <xf numFmtId="0" fontId="12" fillId="0" borderId="1" applyAlignment="1" pivotButton="0" quotePrefix="0" xfId="0">
      <alignment horizontal="center" vertical="center" wrapText="1"/>
    </xf>
    <xf numFmtId="0" fontId="0" fillId="0" borderId="40" pivotButton="0" quotePrefix="0" xfId="0"/>
    <xf numFmtId="164" fontId="4" fillId="6" borderId="13" applyAlignment="1" pivotButton="0" quotePrefix="0" xfId="0">
      <alignment horizontal="center" vertical="center"/>
    </xf>
    <xf numFmtId="0" fontId="0" fillId="0" borderId="46" pivotButton="0" quotePrefix="0" xfId="0"/>
    <xf numFmtId="0" fontId="0" fillId="0" borderId="26" pivotButton="0" quotePrefix="0" xfId="0"/>
    <xf numFmtId="0" fontId="12" fillId="12" borderId="43" applyAlignment="1" pivotButton="0" quotePrefix="0" xfId="0">
      <alignment horizontal="center" vertical="center" wrapText="1"/>
    </xf>
    <xf numFmtId="164" fontId="9" fillId="8" borderId="47" applyAlignment="1" pivotButton="0" quotePrefix="0" xfId="1">
      <alignment vertical="center" wrapText="1"/>
    </xf>
    <xf numFmtId="164" fontId="9" fillId="8" borderId="39" applyAlignment="1" pivotButton="0" quotePrefix="0" xfId="1">
      <alignment vertical="center" wrapText="1"/>
    </xf>
    <xf numFmtId="164" fontId="9" fillId="8" borderId="39" applyAlignment="1" pivotButton="0" quotePrefix="0" xfId="1">
      <alignment horizontal="center" vertical="center" wrapText="1"/>
    </xf>
    <xf numFmtId="164" fontId="13" fillId="8" borderId="28" applyAlignment="1" pivotButton="0" quotePrefix="0" xfId="1">
      <alignment vertical="center"/>
    </xf>
    <xf numFmtId="164" fontId="12" fillId="9" borderId="28" applyAlignment="1" pivotButton="0" quotePrefix="0" xfId="1">
      <alignment vertical="center" wrapText="1"/>
    </xf>
    <xf numFmtId="164" fontId="12" fillId="9" borderId="47" applyAlignment="1" pivotButton="0" quotePrefix="0" xfId="1">
      <alignment vertical="center" wrapText="1"/>
    </xf>
    <xf numFmtId="167" fontId="9" fillId="8" borderId="39" applyAlignment="1" pivotButton="0" quotePrefix="0" xfId="1">
      <alignment vertical="center" wrapText="1"/>
    </xf>
    <xf numFmtId="164" fontId="2" fillId="8" borderId="25" applyAlignment="1" pivotButton="0" quotePrefix="0" xfId="1">
      <alignment vertical="center"/>
    </xf>
    <xf numFmtId="164" fontId="9" fillId="3" borderId="11" applyAlignment="1" pivotButton="0" quotePrefix="0" xfId="1">
      <alignment horizontal="center" vertical="center" wrapText="1"/>
    </xf>
    <xf numFmtId="164" fontId="13" fillId="8" borderId="36" applyAlignment="1" pivotButton="0" quotePrefix="0" xfId="1">
      <alignment horizontal="center" vertical="center"/>
    </xf>
    <xf numFmtId="164" fontId="2" fillId="0" borderId="48" applyAlignment="1" applyProtection="1" pivotButton="0" quotePrefix="0" xfId="1">
      <alignment horizontal="center" vertical="center"/>
      <protection locked="0" hidden="0"/>
    </xf>
    <xf numFmtId="164" fontId="9" fillId="3" borderId="17" applyAlignment="1" pivotButton="0" quotePrefix="0" xfId="1">
      <alignment horizontal="center" vertical="center" wrapText="1"/>
    </xf>
    <xf numFmtId="164" fontId="9" fillId="3" borderId="18" applyAlignment="1" applyProtection="1" pivotButton="0" quotePrefix="0" xfId="1">
      <alignment horizontal="center" vertical="center" wrapText="1"/>
      <protection locked="0" hidden="0"/>
    </xf>
    <xf numFmtId="164" fontId="13" fillId="8" borderId="7" applyAlignment="1" pivotButton="0" quotePrefix="0" xfId="1">
      <alignment horizontal="center" vertical="center"/>
    </xf>
    <xf numFmtId="165" fontId="15" fillId="9" borderId="18" applyAlignment="1" pivotButton="0" quotePrefix="0" xfId="2">
      <alignment horizontal="center" vertical="center" wrapText="1"/>
    </xf>
    <xf numFmtId="164" fontId="2" fillId="0" borderId="17" applyAlignment="1" applyProtection="1" pivotButton="0" quotePrefix="0" xfId="1">
      <alignment horizontal="center" vertical="center"/>
      <protection locked="0" hidden="0"/>
    </xf>
    <xf numFmtId="164" fontId="2" fillId="0" borderId="18" applyAlignment="1" applyProtection="1" pivotButton="0" quotePrefix="0" xfId="1">
      <alignment horizontal="center" vertical="center"/>
      <protection locked="0" hidden="0"/>
    </xf>
    <xf numFmtId="164" fontId="2" fillId="0" borderId="8" applyAlignment="1" applyProtection="1" pivotButton="0" quotePrefix="0" xfId="1">
      <alignment horizontal="center" vertical="center"/>
      <protection locked="0" hidden="0"/>
    </xf>
    <xf numFmtId="164" fontId="12" fillId="3" borderId="7" applyAlignment="1" applyProtection="1" pivotButton="0" quotePrefix="0" xfId="1">
      <alignment vertical="center" wrapText="1"/>
      <protection locked="0" hidden="0"/>
    </xf>
    <xf numFmtId="166" fontId="12" fillId="3" borderId="5" applyAlignment="1" applyProtection="1" pivotButton="0" quotePrefix="0" xfId="1">
      <alignment vertical="center" wrapText="1"/>
      <protection locked="0" hidden="0"/>
    </xf>
    <xf numFmtId="164" fontId="9" fillId="3" borderId="8" applyAlignment="1" applyProtection="1" pivotButton="0" quotePrefix="0" xfId="1">
      <alignment horizontal="center" vertical="center" wrapText="1"/>
      <protection locked="0" hidden="0"/>
    </xf>
    <xf numFmtId="0" fontId="0" fillId="0" borderId="66" pivotButton="0" quotePrefix="0" xfId="0"/>
    <xf numFmtId="164" fontId="9" fillId="3" borderId="20" applyAlignment="1" pivotButton="0" quotePrefix="0" xfId="1">
      <alignment horizontal="center" vertical="center" wrapText="1"/>
    </xf>
    <xf numFmtId="164" fontId="9" fillId="3" borderId="21" applyAlignment="1" applyProtection="1" pivotButton="0" quotePrefix="0" xfId="1">
      <alignment horizontal="center" vertical="center" wrapText="1"/>
      <protection locked="0" hidden="0"/>
    </xf>
    <xf numFmtId="164" fontId="9" fillId="3" borderId="49" applyAlignment="1" applyProtection="1" pivotButton="0" quotePrefix="0" xfId="1">
      <alignment horizontal="center" vertical="center" wrapText="1"/>
      <protection locked="0" hidden="0"/>
    </xf>
    <xf numFmtId="164" fontId="13" fillId="8" borderId="21" applyAlignment="1" pivotButton="0" quotePrefix="0" xfId="1">
      <alignment horizontal="center" vertical="center"/>
    </xf>
    <xf numFmtId="165" fontId="15" fillId="9" borderId="21" applyAlignment="1" pivotButton="0" quotePrefix="0" xfId="2">
      <alignment horizontal="center" vertical="center" wrapText="1"/>
    </xf>
    <xf numFmtId="164" fontId="2" fillId="0" borderId="20" applyAlignment="1" applyProtection="1" pivotButton="0" quotePrefix="0" xfId="1">
      <alignment horizontal="center" vertical="center"/>
      <protection locked="0" hidden="0"/>
    </xf>
    <xf numFmtId="164" fontId="2" fillId="0" borderId="21" applyAlignment="1" applyProtection="1" pivotButton="0" quotePrefix="0" xfId="1">
      <alignment horizontal="center" vertical="center"/>
      <protection locked="0" hidden="0"/>
    </xf>
    <xf numFmtId="164" fontId="2" fillId="0" borderId="49" applyAlignment="1" applyProtection="1" pivotButton="0" quotePrefix="0" xfId="1">
      <alignment horizontal="center" vertical="center"/>
      <protection locked="0" hidden="0"/>
    </xf>
    <xf numFmtId="0" fontId="17" fillId="13" borderId="1" applyAlignment="1" applyProtection="1" pivotButton="0" quotePrefix="0" xfId="0">
      <alignment horizontal="center" vertical="center" wrapText="1"/>
      <protection locked="0" hidden="0"/>
    </xf>
    <xf numFmtId="0" fontId="0" fillId="0" borderId="39" applyProtection="1" pivotButton="0" quotePrefix="0" xfId="0">
      <protection locked="0" hidden="0"/>
    </xf>
    <xf numFmtId="0" fontId="0" fillId="0" borderId="40" applyProtection="1" pivotButton="0" quotePrefix="0" xfId="0">
      <protection locked="0" hidden="0"/>
    </xf>
    <xf numFmtId="0" fontId="0" fillId="0" borderId="30" applyProtection="1" pivotButton="0" quotePrefix="0" xfId="0">
      <protection locked="0" hidden="0"/>
    </xf>
    <xf numFmtId="0" fontId="0" fillId="0" borderId="0" applyProtection="1" pivotButton="0" quotePrefix="0" xfId="0">
      <protection locked="0" hidden="0"/>
    </xf>
    <xf numFmtId="0" fontId="0" fillId="0" borderId="46" applyProtection="1" pivotButton="0" quotePrefix="0" xfId="0">
      <protection locked="0" hidden="0"/>
    </xf>
    <xf numFmtId="0" fontId="0" fillId="0" borderId="24" applyProtection="1" pivotButton="0" quotePrefix="0" xfId="0">
      <protection locked="0" hidden="0"/>
    </xf>
    <xf numFmtId="0" fontId="0" fillId="0" borderId="25" applyProtection="1" pivotButton="0" quotePrefix="0" xfId="0">
      <protection locked="0" hidden="0"/>
    </xf>
    <xf numFmtId="0" fontId="0" fillId="0" borderId="26" applyProtection="1" pivotButton="0" quotePrefix="0" xfId="0">
      <protection locked="0" hidden="0"/>
    </xf>
    <xf numFmtId="0" fontId="0" fillId="0" borderId="39" pivotButton="0" quotePrefix="0" xfId="0"/>
    <xf numFmtId="0" fontId="3" fillId="2" borderId="74" applyAlignment="1" pivotButton="0" quotePrefix="0" xfId="0">
      <alignment horizontal="center" vertical="center" wrapText="1"/>
    </xf>
    <xf numFmtId="0" fontId="9" fillId="2" borderId="75" applyAlignment="1" pivotButton="0" quotePrefix="0" xfId="0">
      <alignment horizontal="center" vertical="center" wrapText="1"/>
    </xf>
    <xf numFmtId="0" fontId="4" fillId="2" borderId="18" applyAlignment="1" pivotButton="0" quotePrefix="0" xfId="0">
      <alignment horizontal="center" vertical="center" wrapText="1"/>
    </xf>
    <xf numFmtId="0" fontId="4" fillId="2" borderId="78" applyAlignment="1" pivotButton="0" quotePrefix="0" xfId="0">
      <alignment horizontal="center" vertical="center"/>
    </xf>
    <xf numFmtId="0" fontId="0" fillId="0" borderId="58" pivotButton="0" quotePrefix="0" xfId="0"/>
    <xf numFmtId="0" fontId="0" fillId="0" borderId="60" pivotButton="0" quotePrefix="0" xfId="0"/>
    <xf numFmtId="164" fontId="2" fillId="0" borderId="0" applyAlignment="1" pivotButton="0" quotePrefix="0" xfId="0">
      <alignment horizontal="center" vertical="center"/>
    </xf>
    <xf numFmtId="0" fontId="9" fillId="2" borderId="21" applyAlignment="1" pivotButton="0" quotePrefix="0" xfId="0">
      <alignment horizontal="center" vertical="center" wrapText="1"/>
    </xf>
    <xf numFmtId="0" fontId="0" fillId="0" borderId="56" pivotButton="0" quotePrefix="0" xfId="0"/>
    <xf numFmtId="164" fontId="16" fillId="0" borderId="51" applyAlignment="1" pivotButton="0" quotePrefix="0" xfId="1">
      <alignment horizontal="right" vertical="center"/>
    </xf>
    <xf numFmtId="164" fontId="16" fillId="0" borderId="53" applyAlignment="1" applyProtection="1" pivotButton="0" quotePrefix="0" xfId="1">
      <alignment horizontal="right" vertical="center"/>
      <protection locked="0" hidden="0"/>
    </xf>
    <xf numFmtId="164" fontId="16" fillId="0" borderId="52" applyAlignment="1" applyProtection="1" pivotButton="0" quotePrefix="0" xfId="1">
      <alignment horizontal="right" vertical="center"/>
      <protection locked="0" hidden="0"/>
    </xf>
    <xf numFmtId="164" fontId="16" fillId="0" borderId="18" applyAlignment="1" applyProtection="1" pivotButton="0" quotePrefix="0" xfId="1">
      <alignment horizontal="right" vertical="center"/>
      <protection locked="0" hidden="0"/>
    </xf>
    <xf numFmtId="164" fontId="18" fillId="8" borderId="18" applyAlignment="1" pivotButton="0" quotePrefix="0" xfId="1">
      <alignment horizontal="center" vertical="center"/>
    </xf>
    <xf numFmtId="165" fontId="12" fillId="9" borderId="18" applyAlignment="1" pivotButton="0" quotePrefix="0" xfId="2">
      <alignment horizontal="center" vertical="center" wrapText="1"/>
    </xf>
    <xf numFmtId="168" fontId="2" fillId="0" borderId="18" applyAlignment="1" pivotButton="0" quotePrefix="0" xfId="4">
      <alignment vertical="center"/>
    </xf>
    <xf numFmtId="164" fontId="2" fillId="0" borderId="0" applyAlignment="1" pivotButton="0" quotePrefix="0" xfId="0">
      <alignment vertical="center"/>
    </xf>
    <xf numFmtId="164" fontId="16" fillId="0" borderId="18" applyAlignment="1" pivotButton="0" quotePrefix="0" xfId="1">
      <alignment horizontal="right" vertical="center"/>
    </xf>
    <xf numFmtId="0" fontId="16" fillId="0" borderId="76" applyAlignment="1" pivotButton="0" quotePrefix="0" xfId="0">
      <alignment horizontal="left" vertical="center" wrapText="1"/>
    </xf>
    <xf numFmtId="0" fontId="0" fillId="0" borderId="62" pivotButton="0" quotePrefix="0" xfId="0"/>
    <xf numFmtId="164" fontId="12" fillId="10" borderId="14" applyAlignment="1" pivotButton="0" quotePrefix="0" xfId="1">
      <alignment vertical="center" wrapText="1"/>
    </xf>
    <xf numFmtId="164" fontId="12" fillId="10" borderId="0" applyAlignment="1" pivotButton="0" quotePrefix="0" xfId="1">
      <alignment vertical="center" wrapText="1"/>
    </xf>
    <xf numFmtId="164" fontId="12" fillId="10" borderId="18" applyAlignment="1" pivotButton="0" quotePrefix="0" xfId="1">
      <alignment vertical="center" wrapText="1"/>
    </xf>
    <xf numFmtId="164" fontId="13" fillId="10" borderId="18" applyAlignment="1" pivotButton="0" quotePrefix="0" xfId="1">
      <alignment horizontal="center" vertical="center"/>
    </xf>
    <xf numFmtId="164" fontId="4" fillId="8" borderId="30" applyAlignment="1" applyProtection="1" pivotButton="0" quotePrefix="0" xfId="1">
      <alignment horizontal="center" vertical="center"/>
      <protection locked="0" hidden="0"/>
    </xf>
    <xf numFmtId="164" fontId="4" fillId="8" borderId="0" applyAlignment="1" applyProtection="1" pivotButton="0" quotePrefix="0" xfId="1">
      <alignment horizontal="center" vertical="center"/>
      <protection locked="0" hidden="0"/>
    </xf>
    <xf numFmtId="164" fontId="16" fillId="0" borderId="11" applyAlignment="1" pivotButton="0" quotePrefix="0" xfId="1">
      <alignment horizontal="right" vertical="center" wrapText="1"/>
    </xf>
    <xf numFmtId="164" fontId="16" fillId="0" borderId="12" applyAlignment="1" applyProtection="1" pivotButton="0" quotePrefix="0" xfId="1">
      <alignment horizontal="right" vertical="center"/>
      <protection locked="0" hidden="0"/>
    </xf>
    <xf numFmtId="164" fontId="16" fillId="0" borderId="48" applyAlignment="1" applyProtection="1" pivotButton="0" quotePrefix="0" xfId="1">
      <alignment horizontal="right" vertical="center"/>
      <protection locked="0" hidden="0"/>
    </xf>
    <xf numFmtId="164" fontId="16" fillId="0" borderId="17" applyAlignment="1" pivotButton="0" quotePrefix="0" xfId="1">
      <alignment horizontal="right" vertical="center" wrapText="1"/>
    </xf>
    <xf numFmtId="164" fontId="16" fillId="0" borderId="8" applyAlignment="1" applyProtection="1" pivotButton="0" quotePrefix="0" xfId="1">
      <alignment horizontal="right" vertical="center"/>
      <protection locked="0" hidden="0"/>
    </xf>
    <xf numFmtId="164" fontId="16" fillId="0" borderId="20" applyAlignment="1" pivotButton="0" quotePrefix="0" xfId="1">
      <alignment horizontal="right" vertical="center" wrapText="1"/>
    </xf>
    <xf numFmtId="164" fontId="16" fillId="0" borderId="21" applyAlignment="1" applyProtection="1" pivotButton="0" quotePrefix="0" xfId="1">
      <alignment horizontal="right" vertical="center"/>
      <protection locked="0" hidden="0"/>
    </xf>
    <xf numFmtId="164" fontId="16" fillId="0" borderId="49" applyAlignment="1" applyProtection="1" pivotButton="0" quotePrefix="0" xfId="1">
      <alignment horizontal="right" vertical="center"/>
      <protection locked="0" hidden="0"/>
    </xf>
    <xf numFmtId="164" fontId="12" fillId="11" borderId="14" applyAlignment="1" pivotButton="0" quotePrefix="0" xfId="1">
      <alignment vertical="center" wrapText="1"/>
    </xf>
    <xf numFmtId="164" fontId="12" fillId="11" borderId="0" applyAlignment="1" pivotButton="0" quotePrefix="0" xfId="1">
      <alignment vertical="center" wrapText="1"/>
    </xf>
    <xf numFmtId="164" fontId="12" fillId="11" borderId="18" applyAlignment="1" pivotButton="0" quotePrefix="0" xfId="1">
      <alignment vertical="center" wrapText="1"/>
    </xf>
    <xf numFmtId="164" fontId="13" fillId="11" borderId="18" applyAlignment="1" pivotButton="0" quotePrefix="0" xfId="1">
      <alignment horizontal="center" vertical="center"/>
    </xf>
    <xf numFmtId="0" fontId="3" fillId="10" borderId="74" applyAlignment="1" pivotButton="0" quotePrefix="0" xfId="0">
      <alignment horizontal="center" vertical="center" wrapText="1"/>
    </xf>
    <xf numFmtId="0" fontId="9" fillId="10" borderId="75" applyAlignment="1" pivotButton="0" quotePrefix="0" xfId="0">
      <alignment horizontal="center" vertical="center" wrapText="1"/>
    </xf>
    <xf numFmtId="0" fontId="4" fillId="10" borderId="13" applyAlignment="1" pivotButton="0" quotePrefix="0" xfId="0">
      <alignment horizontal="center" vertical="center"/>
    </xf>
    <xf numFmtId="0" fontId="0" fillId="0" borderId="50" pivotButton="0" quotePrefix="0" xfId="0"/>
    <xf numFmtId="0" fontId="4" fillId="10" borderId="1" applyAlignment="1" pivotButton="0" quotePrefix="0" xfId="0">
      <alignment horizontal="center" vertical="center"/>
    </xf>
    <xf numFmtId="0" fontId="0" fillId="0" borderId="3" pivotButton="0" quotePrefix="0" xfId="0"/>
    <xf numFmtId="0" fontId="10" fillId="6" borderId="1" applyAlignment="1" pivotButton="0" quotePrefix="0" xfId="0">
      <alignment horizontal="center" vertical="center" wrapText="1"/>
    </xf>
    <xf numFmtId="0" fontId="9" fillId="10" borderId="21" applyAlignment="1" pivotButton="0" quotePrefix="0" xfId="0">
      <alignment horizontal="center" vertical="center" wrapText="1"/>
    </xf>
    <xf numFmtId="0" fontId="9" fillId="10" borderId="49" applyAlignment="1" pivotButton="0" quotePrefix="0" xfId="0">
      <alignment horizontal="center" vertical="center" wrapText="1"/>
    </xf>
    <xf numFmtId="0" fontId="9" fillId="10" borderId="18" applyAlignment="1" pivotButton="0" quotePrefix="0" xfId="0">
      <alignment horizontal="center" vertical="center" wrapText="1"/>
    </xf>
    <xf numFmtId="0" fontId="0" fillId="0" borderId="72" pivotButton="0" quotePrefix="0" xfId="0"/>
    <xf numFmtId="0" fontId="10" fillId="6" borderId="51" applyAlignment="1" pivotButton="0" quotePrefix="0" xfId="0">
      <alignment horizontal="center" vertical="center" wrapText="1"/>
    </xf>
    <xf numFmtId="0" fontId="0" fillId="0" borderId="34" pivotButton="0" quotePrefix="0" xfId="0"/>
    <xf numFmtId="0" fontId="0" fillId="0" borderId="73" pivotButton="0" quotePrefix="0" xfId="0"/>
    <xf numFmtId="0" fontId="0" fillId="0" borderId="44" pivotButton="0" quotePrefix="0" xfId="0"/>
    <xf numFmtId="164" fontId="16" fillId="0" borderId="12" applyAlignment="1" pivotButton="0" quotePrefix="0" xfId="1">
      <alignment horizontal="right" vertical="center"/>
    </xf>
    <xf numFmtId="164" fontId="16" fillId="4" borderId="52" applyAlignment="1" pivotButton="0" quotePrefix="0" xfId="1">
      <alignment horizontal="right" vertical="center"/>
    </xf>
    <xf numFmtId="164" fontId="16" fillId="14" borderId="53" applyAlignment="1" pivotButton="0" quotePrefix="0" xfId="1">
      <alignment horizontal="right" vertical="center"/>
    </xf>
    <xf numFmtId="164" fontId="16" fillId="0" borderId="11" applyAlignment="1" pivotButton="0" quotePrefix="0" xfId="1">
      <alignment horizontal="right" vertical="center"/>
    </xf>
    <xf numFmtId="164" fontId="16" fillId="4" borderId="8" applyAlignment="1" pivotButton="0" quotePrefix="0" xfId="1">
      <alignment horizontal="right" vertical="center"/>
    </xf>
    <xf numFmtId="164" fontId="16" fillId="14" borderId="18" applyAlignment="1" pivotButton="0" quotePrefix="0" xfId="1">
      <alignment horizontal="right" vertical="center"/>
    </xf>
    <xf numFmtId="164" fontId="16" fillId="0" borderId="17" applyAlignment="1" pivotButton="0" quotePrefix="0" xfId="1">
      <alignment horizontal="right" vertical="center"/>
    </xf>
    <xf numFmtId="0" fontId="0" fillId="0" borderId="69" pivotButton="0" quotePrefix="0" xfId="0"/>
    <xf numFmtId="164" fontId="12" fillId="10" borderId="38" applyAlignment="1" pivotButton="0" quotePrefix="0" xfId="1">
      <alignment vertical="center" wrapText="1"/>
    </xf>
    <xf numFmtId="164" fontId="13" fillId="10" borderId="23" applyAlignment="1" pivotButton="0" quotePrefix="0" xfId="1">
      <alignment horizontal="center" vertical="center"/>
    </xf>
    <xf numFmtId="164" fontId="12" fillId="10" borderId="1" applyAlignment="1" pivotButton="0" quotePrefix="0" xfId="1">
      <alignment vertical="center" wrapText="1"/>
    </xf>
    <xf numFmtId="164" fontId="4" fillId="8" borderId="30" applyAlignment="1" pivotButton="0" quotePrefix="0" xfId="1">
      <alignment horizontal="center" vertical="center"/>
    </xf>
    <xf numFmtId="164" fontId="4" fillId="8" borderId="0" applyAlignment="1" pivotButton="0" quotePrefix="0" xfId="1">
      <alignment horizontal="center" vertical="center"/>
    </xf>
    <xf numFmtId="164" fontId="16" fillId="0" borderId="53" applyAlignment="1" pivotButton="0" quotePrefix="0" xfId="1">
      <alignment horizontal="right" vertical="center" wrapText="1"/>
    </xf>
    <xf numFmtId="164" fontId="16" fillId="0" borderId="53" applyAlignment="1" pivotButton="0" quotePrefix="0" xfId="1">
      <alignment horizontal="right" vertical="center"/>
    </xf>
    <xf numFmtId="164" fontId="16" fillId="14" borderId="53" applyAlignment="1" pivotButton="0" quotePrefix="0" xfId="1">
      <alignment horizontal="right" vertical="center" wrapText="1"/>
    </xf>
    <xf numFmtId="164" fontId="16" fillId="0" borderId="12" applyAlignment="1" pivotButton="0" quotePrefix="0" xfId="1">
      <alignment horizontal="right" vertical="center" wrapText="1"/>
    </xf>
    <xf numFmtId="164" fontId="16" fillId="0" borderId="18" applyAlignment="1" pivotButton="0" quotePrefix="0" xfId="1">
      <alignment horizontal="right" vertical="center" wrapText="1"/>
    </xf>
    <xf numFmtId="164" fontId="16" fillId="14" borderId="18" applyAlignment="1" pivotButton="0" quotePrefix="0" xfId="1">
      <alignment horizontal="right" vertical="center" wrapText="1"/>
    </xf>
    <xf numFmtId="164" fontId="16" fillId="0" borderId="7" applyAlignment="1" pivotButton="0" quotePrefix="0" xfId="1">
      <alignment horizontal="right" vertical="center" wrapText="1"/>
    </xf>
    <xf numFmtId="164" fontId="16" fillId="0" borderId="7" applyAlignment="1" pivotButton="0" quotePrefix="0" xfId="1">
      <alignment horizontal="right" vertical="center"/>
    </xf>
    <xf numFmtId="164" fontId="16" fillId="4" borderId="5" applyAlignment="1" pivotButton="0" quotePrefix="0" xfId="1">
      <alignment horizontal="right" vertical="center"/>
    </xf>
    <xf numFmtId="164" fontId="16" fillId="14" borderId="7" applyAlignment="1" pivotButton="0" quotePrefix="0" xfId="1">
      <alignment horizontal="right" vertical="center" wrapText="1"/>
    </xf>
    <xf numFmtId="164" fontId="16" fillId="0" borderId="21" applyAlignment="1" pivotButton="0" quotePrefix="0" xfId="1">
      <alignment horizontal="right" vertical="center" wrapText="1"/>
    </xf>
    <xf numFmtId="164" fontId="12" fillId="11" borderId="38" applyAlignment="1" pivotButton="0" quotePrefix="0" xfId="1">
      <alignment vertical="center" wrapText="1"/>
    </xf>
    <xf numFmtId="164" fontId="13" fillId="11" borderId="23" applyAlignment="1" pivotButton="0" quotePrefix="0" xfId="1">
      <alignment horizontal="center" vertical="center"/>
    </xf>
    <xf numFmtId="164" fontId="12" fillId="11" borderId="1" applyAlignment="1" pivotButton="0" quotePrefix="0" xfId="1">
      <alignment vertical="center" wrapText="1"/>
    </xf>
    <xf numFmtId="164" fontId="12" fillId="8" borderId="14" applyAlignment="1" pivotButton="0" quotePrefix="0" xfId="1">
      <alignment vertical="center" wrapText="1"/>
    </xf>
    <xf numFmtId="164" fontId="16" fillId="4" borderId="48" applyAlignment="1" pivotButton="0" quotePrefix="0" xfId="1">
      <alignment horizontal="right" vertical="center"/>
    </xf>
    <xf numFmtId="164" fontId="16" fillId="0" borderId="21" applyAlignment="1" pivotButton="0" quotePrefix="0" xfId="1">
      <alignment horizontal="right" vertical="center"/>
    </xf>
    <xf numFmtId="164" fontId="16" fillId="4" borderId="49" applyAlignment="1" pivotButton="0" quotePrefix="0" xfId="1">
      <alignment horizontal="right" vertical="center"/>
    </xf>
    <xf numFmtId="0" fontId="49" fillId="21" borderId="7" applyAlignment="1" pivotButton="0" quotePrefix="0" xfId="0">
      <alignment horizontal="center" vertical="center"/>
    </xf>
    <xf numFmtId="0" fontId="0" fillId="0" borderId="64" pivotButton="0" quotePrefix="0" xfId="0"/>
    <xf numFmtId="0" fontId="64" fillId="18" borderId="18" applyAlignment="1" pivotButton="0" quotePrefix="0" xfId="0">
      <alignment horizontal="center" vertical="center" wrapText="1"/>
    </xf>
    <xf numFmtId="0" fontId="0" fillId="0" borderId="52" pivotButton="0" quotePrefix="0" xfId="0"/>
    <xf numFmtId="166" fontId="64" fillId="3" borderId="18" applyAlignment="1" applyProtection="1" pivotButton="0" quotePrefix="0" xfId="1">
      <alignment horizontal="center" vertical="center" wrapText="1"/>
      <protection locked="0" hidden="0"/>
    </xf>
    <xf numFmtId="166" fontId="64" fillId="18" borderId="18" applyAlignment="1" applyProtection="1" pivotButton="0" quotePrefix="0" xfId="1">
      <alignment horizontal="center" vertical="center" wrapText="1"/>
      <protection locked="0" hidden="0"/>
    </xf>
    <xf numFmtId="166" fontId="85" fillId="18" borderId="18" applyAlignment="1" applyProtection="1" pivotButton="0" quotePrefix="0" xfId="1">
      <alignment horizontal="center" vertical="center" wrapText="1"/>
      <protection locked="0" hidden="0"/>
    </xf>
    <xf numFmtId="166" fontId="64" fillId="0" borderId="0" applyAlignment="1" applyProtection="1" pivotButton="0" quotePrefix="0" xfId="1">
      <alignment horizontal="center" vertical="center" wrapText="1"/>
      <protection locked="0" hidden="0"/>
    </xf>
    <xf numFmtId="3" fontId="59" fillId="18" borderId="18" applyAlignment="1" applyProtection="1" pivotButton="0" quotePrefix="0" xfId="1">
      <alignment horizontal="center" vertical="center"/>
      <protection locked="0" hidden="0"/>
    </xf>
    <xf numFmtId="164" fontId="64" fillId="0" borderId="0" applyAlignment="1" applyProtection="1" pivotButton="0" quotePrefix="0" xfId="1">
      <alignment vertical="center" wrapText="1"/>
      <protection locked="0" hidden="0"/>
    </xf>
    <xf numFmtId="164" fontId="61" fillId="0" borderId="18" applyAlignment="1" pivotButton="0" quotePrefix="0" xfId="1">
      <alignment vertical="center" wrapText="1"/>
    </xf>
    <xf numFmtId="164" fontId="66" fillId="9" borderId="8" applyAlignment="1" pivotButton="0" quotePrefix="0" xfId="1">
      <alignment vertical="center"/>
    </xf>
    <xf numFmtId="164" fontId="66" fillId="9" borderId="9" applyAlignment="1" pivotButton="0" quotePrefix="0" xfId="1">
      <alignment vertical="center"/>
    </xf>
    <xf numFmtId="164" fontId="67" fillId="9" borderId="9" applyAlignment="1" pivotButton="0" quotePrefix="0" xfId="1">
      <alignment vertical="center" wrapText="1"/>
    </xf>
    <xf numFmtId="164" fontId="67" fillId="9" borderId="10" applyAlignment="1" pivotButton="0" quotePrefix="0" xfId="1">
      <alignment vertical="center" wrapText="1"/>
    </xf>
    <xf numFmtId="164" fontId="67" fillId="0" borderId="0" applyAlignment="1" applyProtection="1" pivotButton="0" quotePrefix="0" xfId="1">
      <alignment vertical="center" wrapText="1"/>
      <protection locked="0" hidden="0"/>
    </xf>
    <xf numFmtId="164" fontId="64" fillId="0" borderId="0" applyAlignment="1" pivotButton="0" quotePrefix="0" xfId="1">
      <alignment vertical="center" wrapText="1"/>
    </xf>
    <xf numFmtId="164" fontId="58" fillId="0" borderId="0" applyAlignment="1" pivotButton="0" quotePrefix="0" xfId="1">
      <alignment vertical="center" wrapText="1"/>
    </xf>
    <xf numFmtId="0" fontId="0" fillId="0" borderId="14" applyProtection="1" pivotButton="0" quotePrefix="0" xfId="0">
      <protection locked="0" hidden="0"/>
    </xf>
    <xf numFmtId="167" fontId="64" fillId="22" borderId="8" applyAlignment="1" pivotButton="0" quotePrefix="0" xfId="1">
      <alignment vertical="center" wrapText="1"/>
    </xf>
    <xf numFmtId="167" fontId="64" fillId="22" borderId="9" applyAlignment="1" pivotButton="0" quotePrefix="0" xfId="1">
      <alignment vertical="center" wrapText="1"/>
    </xf>
    <xf numFmtId="167" fontId="64" fillId="22" borderId="10" applyAlignment="1" pivotButton="0" quotePrefix="0" xfId="1">
      <alignment vertical="center" wrapText="1"/>
    </xf>
    <xf numFmtId="167" fontId="64" fillId="0" borderId="0" applyAlignment="1" pivotButton="0" quotePrefix="0" xfId="1">
      <alignment vertical="center" wrapText="1"/>
    </xf>
    <xf numFmtId="164" fontId="67" fillId="0" borderId="0" applyAlignment="1" applyProtection="1" pivotButton="0" quotePrefix="0" xfId="1">
      <alignment vertical="center"/>
      <protection locked="0" hidden="0"/>
    </xf>
    <xf numFmtId="164" fontId="64" fillId="23" borderId="8" applyAlignment="1" applyProtection="1" pivotButton="0" quotePrefix="0" xfId="1">
      <alignment vertical="center" wrapText="1"/>
      <protection locked="0" hidden="0"/>
    </xf>
    <xf numFmtId="164" fontId="64" fillId="23" borderId="9" applyAlignment="1" pivotButton="0" quotePrefix="0" xfId="1">
      <alignment vertical="center" wrapText="1"/>
    </xf>
    <xf numFmtId="164" fontId="64" fillId="23" borderId="9" applyAlignment="1" applyProtection="1" pivotButton="0" quotePrefix="0" xfId="1">
      <alignment vertical="center" wrapText="1"/>
      <protection locked="0" hidden="0"/>
    </xf>
    <xf numFmtId="164" fontId="64" fillId="23" borderId="9" applyAlignment="1" pivotButton="0" quotePrefix="0" xfId="1">
      <alignment horizontal="center" vertical="center" wrapText="1"/>
    </xf>
    <xf numFmtId="167" fontId="64" fillId="23" borderId="9" applyAlignment="1" applyProtection="1" pivotButton="0" quotePrefix="0" xfId="1">
      <alignment horizontal="center" vertical="center" wrapText="1"/>
      <protection locked="0" hidden="0"/>
    </xf>
    <xf numFmtId="167" fontId="64" fillId="23" borderId="9" applyAlignment="1" pivotButton="0" quotePrefix="0" xfId="1">
      <alignment horizontal="center" vertical="center" wrapText="1"/>
    </xf>
    <xf numFmtId="167" fontId="64" fillId="23" borderId="10" applyAlignment="1" applyProtection="1" pivotButton="0" quotePrefix="0" xfId="1">
      <alignment horizontal="center" vertical="center" wrapText="1"/>
      <protection locked="0" hidden="0"/>
    </xf>
    <xf numFmtId="167" fontId="64" fillId="0" borderId="0" applyAlignment="1" applyProtection="1" pivotButton="0" quotePrefix="0" xfId="1">
      <alignment horizontal="center" vertical="center" wrapText="1"/>
      <protection locked="0" hidden="0"/>
    </xf>
    <xf numFmtId="3" fontId="59" fillId="18" borderId="8" applyAlignment="1" applyProtection="1" pivotButton="0" quotePrefix="0" xfId="1">
      <alignment horizontal="center" vertical="center"/>
      <protection locked="0" hidden="0"/>
    </xf>
    <xf numFmtId="0" fontId="0" fillId="0" borderId="52" applyProtection="1" pivotButton="0" quotePrefix="0" xfId="0">
      <protection locked="0" hidden="0"/>
    </xf>
    <xf numFmtId="164" fontId="67" fillId="9" borderId="18" applyAlignment="1" pivotButton="0" quotePrefix="0" xfId="1">
      <alignment vertical="center"/>
    </xf>
    <xf numFmtId="164" fontId="58" fillId="0" borderId="0" applyAlignment="1" pivotButton="0" quotePrefix="0" xfId="1">
      <alignment horizontal="center" vertical="center" wrapText="1"/>
    </xf>
    <xf numFmtId="164" fontId="58" fillId="0" borderId="0" applyAlignment="1" applyProtection="1" pivotButton="0" quotePrefix="0" xfId="1">
      <alignment horizontal="center" vertical="center" wrapText="1"/>
      <protection locked="0" hidden="0"/>
    </xf>
    <xf numFmtId="164" fontId="59" fillId="0" borderId="0" applyAlignment="1" pivotButton="0" quotePrefix="0" xfId="1">
      <alignment horizontal="center" vertical="center"/>
    </xf>
    <xf numFmtId="165" fontId="68" fillId="0" borderId="0" applyAlignment="1" pivotButton="0" quotePrefix="0" xfId="2">
      <alignment vertical="center" wrapText="1"/>
    </xf>
    <xf numFmtId="166" fontId="64" fillId="0" borderId="0" applyAlignment="1" applyProtection="1" pivotButton="0" quotePrefix="0" xfId="1">
      <alignment vertical="center" wrapText="1"/>
      <protection locked="0" hidden="0"/>
    </xf>
    <xf numFmtId="166" fontId="64" fillId="0" borderId="0" applyAlignment="1" pivotButton="0" quotePrefix="0" xfId="1">
      <alignment horizontal="center" vertical="center" wrapText="1"/>
    </xf>
    <xf numFmtId="166" fontId="64" fillId="0" borderId="0" applyAlignment="1" pivotButton="0" quotePrefix="0" xfId="1">
      <alignment vertical="center" wrapText="1"/>
    </xf>
    <xf numFmtId="0" fontId="61" fillId="22" borderId="18" applyAlignment="1" pivotButton="0" quotePrefix="0" xfId="0">
      <alignment horizontal="center" vertical="center" wrapText="1"/>
    </xf>
    <xf numFmtId="0" fontId="61" fillId="23" borderId="18" applyAlignment="1" pivotButton="0" quotePrefix="0" xfId="0">
      <alignment horizontal="center" vertical="center" wrapText="1"/>
    </xf>
    <xf numFmtId="166" fontId="69" fillId="3" borderId="18" applyAlignment="1" applyProtection="1" pivotButton="0" quotePrefix="0" xfId="1">
      <alignment horizontal="center" vertical="center" wrapText="1"/>
      <protection locked="0" hidden="0"/>
    </xf>
    <xf numFmtId="166" fontId="69" fillId="18" borderId="18" applyAlignment="1" applyProtection="1" pivotButton="0" quotePrefix="0" xfId="1">
      <alignment horizontal="center" vertical="center" wrapText="1"/>
      <protection locked="0" hidden="0"/>
    </xf>
    <xf numFmtId="164" fontId="67" fillId="9" borderId="9" applyAlignment="1" pivotButton="0" quotePrefix="0" xfId="1">
      <alignment horizontal="left" vertical="center" wrapText="1"/>
    </xf>
    <xf numFmtId="164" fontId="67" fillId="9" borderId="10" applyAlignment="1" pivotButton="0" quotePrefix="0" xfId="1">
      <alignment horizontal="left" vertical="center" wrapText="1"/>
    </xf>
    <xf numFmtId="164" fontId="67" fillId="0" borderId="0" applyAlignment="1" applyProtection="1" pivotButton="0" quotePrefix="0" xfId="1">
      <alignment horizontal="left" vertical="center" wrapText="1"/>
      <protection locked="0" hidden="0"/>
    </xf>
    <xf numFmtId="164" fontId="67" fillId="9" borderId="8" applyAlignment="1" applyProtection="1" pivotButton="0" quotePrefix="0" xfId="1">
      <alignment horizontal="left" vertical="center"/>
      <protection locked="0" hidden="0"/>
    </xf>
    <xf numFmtId="164" fontId="67" fillId="9" borderId="8" applyAlignment="1" pivotButton="0" quotePrefix="0" xfId="1">
      <alignment horizontal="left" vertical="center"/>
    </xf>
    <xf numFmtId="164" fontId="67" fillId="9" borderId="10" applyAlignment="1" applyProtection="1" pivotButton="0" quotePrefix="0" xfId="1">
      <alignment horizontal="left" vertical="center" wrapText="1"/>
      <protection locked="0" hidden="0"/>
    </xf>
    <xf numFmtId="0" fontId="58" fillId="2" borderId="18" applyAlignment="1" pivotButton="0" quotePrefix="0" xfId="0">
      <alignment horizontal="center" vertical="center" wrapText="1"/>
    </xf>
    <xf numFmtId="164" fontId="58" fillId="22" borderId="18" applyAlignment="1" pivotButton="0" quotePrefix="0" xfId="0">
      <alignment horizontal="center" vertical="center" wrapText="1"/>
    </xf>
    <xf numFmtId="0" fontId="58" fillId="33" borderId="18" applyAlignment="1" pivotButton="0" quotePrefix="0" xfId="0">
      <alignment horizontal="center" vertical="center" wrapText="1"/>
    </xf>
    <xf numFmtId="0" fontId="71" fillId="22" borderId="18" applyAlignment="1" pivotButton="0" quotePrefix="0" xfId="0">
      <alignment horizontal="center" vertical="center" wrapText="1"/>
    </xf>
    <xf numFmtId="3" fontId="59" fillId="29" borderId="18" applyAlignment="1" pivotButton="0" quotePrefix="0" xfId="0">
      <alignment horizontal="center" vertical="center"/>
    </xf>
    <xf numFmtId="169" fontId="78" fillId="0" borderId="18" applyAlignment="1" pivotButton="0" quotePrefix="0" xfId="1">
      <alignment horizontal="center" vertical="center"/>
    </xf>
    <xf numFmtId="166" fontId="69" fillId="18" borderId="18" applyAlignment="1" applyProtection="1" pivotButton="0" quotePrefix="0" xfId="1">
      <alignment horizontal="left" vertical="center" wrapText="1"/>
      <protection locked="0" hidden="0"/>
    </xf>
    <xf numFmtId="169" fontId="47" fillId="0" borderId="18" applyAlignment="1" pivotButton="0" quotePrefix="0" xfId="0">
      <alignment horizontal="center" vertical="center"/>
    </xf>
    <xf numFmtId="170" fontId="47" fillId="0" borderId="18" applyAlignment="1" pivotButton="0" quotePrefix="0" xfId="0">
      <alignment horizontal="center" vertical="center"/>
    </xf>
    <xf numFmtId="164" fontId="47" fillId="0" borderId="0" applyAlignment="1" applyProtection="1" pivotButton="0" quotePrefix="0" xfId="1">
      <alignment horizontal="center" vertical="center"/>
      <protection locked="0" hidden="0"/>
    </xf>
    <xf numFmtId="164" fontId="47" fillId="0" borderId="18" applyAlignment="1" applyProtection="1" pivotButton="0" quotePrefix="0" xfId="1">
      <alignment horizontal="center" vertical="center"/>
      <protection locked="0" hidden="0"/>
    </xf>
    <xf numFmtId="3" fontId="47" fillId="0" borderId="18" applyAlignment="1" pivotButton="0" quotePrefix="0" xfId="0">
      <alignment horizontal="center" vertical="center"/>
    </xf>
    <xf numFmtId="3" fontId="69" fillId="0" borderId="18" applyAlignment="1" applyProtection="1" pivotButton="0" quotePrefix="0" xfId="1">
      <alignment horizontal="center" vertical="center" wrapText="1"/>
      <protection locked="0" hidden="0"/>
    </xf>
    <xf numFmtId="3" fontId="69" fillId="34" borderId="18" applyAlignment="1" pivotButton="0" quotePrefix="0" xfId="1">
      <alignment horizontal="center" vertical="center" wrapText="1"/>
    </xf>
    <xf numFmtId="169" fontId="47" fillId="0" borderId="0" applyAlignment="1" pivotButton="0" quotePrefix="0" xfId="0">
      <alignment horizontal="center" vertical="center"/>
    </xf>
    <xf numFmtId="170" fontId="47" fillId="0" borderId="0" applyAlignment="1" pivotButton="0" quotePrefix="0" xfId="0">
      <alignment horizontal="center" vertical="center"/>
    </xf>
    <xf numFmtId="169" fontId="55" fillId="0" borderId="0" applyAlignment="1" pivotButton="0" quotePrefix="0" xfId="0">
      <alignment horizontal="center" vertical="center"/>
    </xf>
    <xf numFmtId="170" fontId="55" fillId="0" borderId="0" applyAlignment="1" pivotButton="0" quotePrefix="0" xfId="0">
      <alignment horizontal="center" vertical="center"/>
    </xf>
    <xf numFmtId="0" fontId="64" fillId="33" borderId="18" applyAlignment="1" pivotButton="0" quotePrefix="0" xfId="0">
      <alignment horizontal="left" vertical="center" wrapText="1"/>
    </xf>
    <xf numFmtId="169" fontId="47" fillId="36" borderId="18" applyAlignment="1" pivotButton="0" quotePrefix="0" xfId="0">
      <alignment horizontal="center" vertical="center"/>
    </xf>
    <xf numFmtId="164" fontId="47" fillId="0" borderId="0" applyAlignment="1" applyProtection="1" pivotButton="0" quotePrefix="0" xfId="0">
      <alignment horizontal="center" vertical="center"/>
      <protection locked="0" hidden="0"/>
    </xf>
    <xf numFmtId="164" fontId="47" fillId="0" borderId="0" applyAlignment="1" applyProtection="1" pivotButton="0" quotePrefix="0" xfId="0">
      <alignment horizontal="centerContinuous" vertical="center"/>
      <protection locked="0" hidden="0"/>
    </xf>
    <xf numFmtId="0" fontId="58" fillId="23" borderId="18" applyAlignment="1" pivotButton="0" quotePrefix="0" xfId="0">
      <alignment horizontal="center" vertical="center" wrapText="1"/>
    </xf>
    <xf numFmtId="164" fontId="58" fillId="0" borderId="0" applyAlignment="1" pivotButton="0" quotePrefix="0" xfId="0">
      <alignment horizontal="center" vertical="center" wrapText="1"/>
    </xf>
    <xf numFmtId="0" fontId="62" fillId="7" borderId="18" applyAlignment="1" pivotButton="0" quotePrefix="0" xfId="0">
      <alignment horizontal="left" vertical="center" wrapText="1"/>
    </xf>
    <xf numFmtId="172" fontId="69" fillId="0" borderId="52" applyAlignment="1" pivotButton="0" quotePrefix="0" xfId="2">
      <alignment horizontal="center" vertical="center" wrapText="1"/>
    </xf>
    <xf numFmtId="164" fontId="64" fillId="23" borderId="8" applyAlignment="1" pivotButton="0" quotePrefix="0" xfId="1">
      <alignment vertical="center" wrapText="1"/>
    </xf>
    <xf numFmtId="164" fontId="64" fillId="23" borderId="10" applyAlignment="1" applyProtection="1" pivotButton="0" quotePrefix="0" xfId="1">
      <alignment vertical="center" wrapText="1"/>
      <protection locked="0" hidden="0"/>
    </xf>
    <xf numFmtId="164" fontId="59" fillId="23" borderId="9" applyAlignment="1" pivotButton="0" quotePrefix="0" xfId="1">
      <alignment horizontal="center" vertical="center"/>
    </xf>
    <xf numFmtId="164" fontId="69" fillId="23" borderId="9" applyAlignment="1" pivotButton="0" quotePrefix="0" xfId="1">
      <alignment vertical="center" wrapText="1"/>
    </xf>
    <xf numFmtId="164" fontId="59" fillId="23" borderId="9" applyAlignment="1" applyProtection="1" pivotButton="0" quotePrefix="0" xfId="1">
      <alignment horizontal="center" vertical="center"/>
      <protection locked="0" hidden="0"/>
    </xf>
    <xf numFmtId="166" fontId="64" fillId="0" borderId="9" applyAlignment="1" applyProtection="1" pivotButton="0" quotePrefix="0" xfId="1">
      <alignment horizontal="center" vertical="center" wrapText="1"/>
      <protection locked="0" hidden="0"/>
    </xf>
    <xf numFmtId="0" fontId="47" fillId="0" borderId="18" applyAlignment="1" applyProtection="1" pivotButton="0" quotePrefix="0" xfId="0">
      <alignment horizontal="left" vertical="center"/>
      <protection locked="0" hidden="0"/>
    </xf>
    <xf numFmtId="0" fontId="0" fillId="0" borderId="9" applyProtection="1" pivotButton="0" quotePrefix="0" xfId="0">
      <protection locked="0" hidden="0"/>
    </xf>
    <xf numFmtId="0" fontId="0" fillId="0" borderId="10" applyProtection="1" pivotButton="0" quotePrefix="0" xfId="0">
      <protection locked="0" hidden="0"/>
    </xf>
    <xf numFmtId="3" fontId="69" fillId="0" borderId="18" applyAlignment="1" pivotButton="0" quotePrefix="0" xfId="1">
      <alignment horizontal="center" vertical="center" wrapText="1"/>
    </xf>
    <xf numFmtId="164" fontId="58" fillId="0" borderId="0" applyAlignment="1" pivotButton="0" quotePrefix="0" xfId="0">
      <alignment vertical="center" wrapText="1"/>
    </xf>
    <xf numFmtId="0" fontId="49" fillId="22" borderId="18" applyAlignment="1" pivotButton="0" quotePrefix="0" xfId="0">
      <alignment horizontal="center" vertical="center" wrapText="1"/>
    </xf>
    <xf numFmtId="166" fontId="97" fillId="3" borderId="18" applyAlignment="1" applyProtection="1" pivotButton="0" quotePrefix="0" xfId="1">
      <alignment horizontal="center" vertical="center" wrapText="1"/>
      <protection locked="0" hidden="0"/>
    </xf>
  </cellXfs>
  <cellStyles count="11">
    <cellStyle name="Normal" xfId="0" builtinId="0"/>
    <cellStyle name="Millares" xfId="1" builtinId="3"/>
    <cellStyle name="Millares 8" xfId="2"/>
    <cellStyle name="Normal 10 2" xfId="3"/>
    <cellStyle name="Porcentaje" xfId="4" builtinId="5"/>
    <cellStyle name="Millares 2" xfId="5"/>
    <cellStyle name="Normal 2" xfId="6"/>
    <cellStyle name="Millares 3" xfId="7"/>
    <cellStyle name="Millares 2 2" xfId="8"/>
    <cellStyle name="Millares 3 2" xfId="9"/>
    <cellStyle name="Millares 2 2 2" xfId="10"/>
  </cellStyles>
  <dxfs count="4737">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color theme="1"/>
      </font>
      <fill>
        <patternFill>
          <bgColor rgb="FFFF0000"/>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b val="1"/>
        <color theme="0"/>
      </font>
      <fill>
        <patternFill>
          <bgColor rgb="FFFF00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ont>
        <color rgb="FFFF0000"/>
      </font>
      <fill>
        <patternFill>
          <bgColor rgb="FFFFFF0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b val="1"/>
      </font>
      <fill>
        <patternFill>
          <bgColor rgb="FFFF0000"/>
        </patternFill>
      </fill>
      <border>
        <left style="thin">
          <color auto="1"/>
        </left>
        <right style="thin">
          <color auto="1"/>
        </right>
        <top style="thin">
          <color auto="1"/>
        </top>
        <bottom style="thin">
          <color auto="1"/>
        </bottom>
        <vertical/>
        <horizontal/>
      </border>
    </dxf>
    <dxf>
      <font>
        <b val="1"/>
      </font>
      <fill>
        <patternFill>
          <bgColor rgb="FFFFFF00"/>
        </patternFill>
      </fill>
      <border>
        <left style="thin">
          <color auto="1"/>
        </left>
        <right style="thin">
          <color auto="1"/>
        </right>
        <top style="thin">
          <color auto="1"/>
        </top>
        <bottom style="thin">
          <color auto="1"/>
        </bottom>
      </border>
    </dxf>
    <dxf>
      <font>
        <b val="1"/>
      </font>
      <fill>
        <patternFill>
          <bgColor rgb="FF00B050"/>
        </patternFill>
      </fill>
      <border>
        <left style="thin">
          <color auto="1"/>
        </left>
        <right style="thin">
          <color auto="1"/>
        </right>
        <top style="thin">
          <color auto="1"/>
        </top>
        <bottom style="thin">
          <color auto="1"/>
        </bottom>
        <vertical/>
        <horizontal/>
      </border>
    </dxf>
    <dxf>
      <font>
        <b val="1"/>
        <color theme="0"/>
      </font>
      <fill>
        <patternFill>
          <bgColor theme="1"/>
        </patternFill>
      </fill>
      <border>
        <left style="thin">
          <color auto="1"/>
        </left>
        <right style="thin">
          <color auto="1"/>
        </right>
        <top style="thin">
          <color auto="1"/>
        </top>
        <bottom style="thin">
          <color auto="1"/>
        </bottom>
        <vertical/>
        <horizontal/>
      </border>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lor rgb="FF9C0006"/>
      </font>
      <fill>
        <patternFill>
          <bgColor rgb="FFFFC7CE"/>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
      <font>
        <condense val="0"/>
        <color indexed="10"/>
        <extend val="0"/>
      </font>
      <fill>
        <patternFill>
          <bgColor indexed="13"/>
        </patternFill>
      </fill>
    </dxf>
    <dxf>
      <font>
        <b val="1"/>
        <color theme="1"/>
      </font>
      <fill>
        <patternFill>
          <bgColor rgb="FFFF0000"/>
        </patternFill>
      </fill>
    </dxf>
    <dxf>
      <font>
        <b val="1"/>
        <color theme="1"/>
      </font>
      <fill>
        <patternFill>
          <bgColor rgb="FFFF0000"/>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ont>
        <condense val="0"/>
        <color indexed="10"/>
        <extend val="0"/>
      </font>
      <fill>
        <patternFill>
          <bgColor indexed="13"/>
        </patternFill>
      </fill>
    </dxf>
    <dxf>
      <fill>
        <patternFill>
          <bgColor rgb="FFFF0000"/>
        </patternFill>
      </fill>
    </dxf>
    <dxf>
      <fill>
        <patternFill>
          <bgColor rgb="FFFFFF00"/>
        </patternFill>
      </fill>
    </dxf>
    <dxf>
      <fill>
        <patternFill>
          <bgColor rgb="FF00B050"/>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externalLink" Target="/xl/externalLinks/externalLink1.xml" Id="rId18"/><Relationship Type="http://schemas.openxmlformats.org/officeDocument/2006/relationships/externalLink" Target="/xl/externalLinks/externalLink2.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omments/comment1.xml><?xml version="1.0" encoding="utf-8"?>
<comments xmlns="http://schemas.openxmlformats.org/spreadsheetml/2006/main">
  <authors>
    <author>cbocanegra</author>
    <author>Luz Marina Duque Torres</author>
  </authors>
  <commentList>
    <comment ref="C306" authorId="0" shapeId="0">
      <text>
        <t xml:space="preserve">cbocanegra:
Ingrese la sumatoria de los saldos por cada uno de los insumos, existentes en cada municipio de la entidad territorial.
</t>
      </text>
    </comment>
    <comment ref="D306" authorId="0" shapeId="0">
      <text>
        <t>cbocanegra:
Ingrese la sumatoria de la cantidad de vacunas informada como entrada a cada municipio - Recuerde comparar este dato con las salidas del almacen de la entidad territorial, ya que deben ser iguales.</t>
      </text>
    </comment>
    <comment ref="E307" authorId="0" shapeId="0">
      <text>
        <t>cbocanegra:
Corresponde a la sumatoria de la cantidad de dosis e insumos aplicados y utilizados en  cada uno de los municipios.</t>
      </text>
    </comment>
    <comment ref="F307" authorId="1" shapeId="0">
      <text>
        <t>Luz Marina Duque Torres:
corresponde a las dosis aplicadas reportadas en la plantilla de extranjeros</t>
      </text>
    </comment>
    <comment ref="G307" authorId="1" shapeId="0">
      <text>
        <t>Luz Marina Duque Torres:
corresponde a las dosis aplicadas reportadas en la plantilla de extranjeros</t>
      </text>
    </comment>
    <comment ref="H307" authorId="1" shapeId="0">
      <text>
        <t>Luz Marina Duque Torres:
corresponde a las dosis aplicadas reportadas en la plantilla de extranjeros</t>
      </text>
    </comment>
    <comment ref="K307" authorId="0" shapeId="0">
      <text>
        <t>cbocanegra:
Celda protejida contra escritura, el valor corresponde a la sumatoria de las perdidas registrada en la columna U</t>
      </text>
    </comment>
    <comment ref="C366" authorId="0" shapeId="0">
      <text>
        <t xml:space="preserve">cbocanegra:
Ingrese la sumatoria de los saldos por cada uno de los insumos, existentes en cada municipio de la entidad territorial.
</t>
      </text>
    </comment>
    <comment ref="D366" authorId="0" shapeId="0">
      <text>
        <t>cbocanegra:
Ingrese la sumatoria de la cantidad de vacunas informada como entrada a cada municipio - Recuerde comparar este dato con las salidas del almacen de la entidad territorial, ya que deben ser iguales.</t>
      </text>
    </comment>
    <comment ref="E367" authorId="0" shapeId="0">
      <text>
        <t>cbocanegra:
Corresponde a la sumatoria de la cantidad de dosis e insumos aplicados y utilizados en  cada uno de los municipios.</t>
      </text>
    </comment>
    <comment ref="F367" authorId="1" shapeId="0">
      <text>
        <t>Luz Marina Duque Torres:
corresponde a las dosis aplicadas reportadas en la plantilla de extranjeros</t>
      </text>
    </comment>
    <comment ref="G367" authorId="1" shapeId="0">
      <text>
        <t>Luz Marina Duque Torres:
corresponde a las dosis aplicadas reportadas en la plantilla de extranjeros</t>
      </text>
    </comment>
    <comment ref="H367" authorId="1" shapeId="0">
      <text>
        <t>Luz Marina Duque Torres:
corresponde a las dosis aplicadas reportadas en la plantilla de extranjeros</t>
      </text>
    </comment>
  </commentList>
</comments>
</file>

<file path=xl/comments/comment2.xml><?xml version="1.0" encoding="utf-8"?>
<comments xmlns="http://schemas.openxmlformats.org/spreadsheetml/2006/main">
  <authors>
    <author>Usuario</author>
    <author>Carmen Elisa Ojeda Jurado</author>
    <author>tc={3524F132-6BDE-4F13-9CCC-5D5BABF4836E}</author>
    <author>Fredys Fernando Acevedo Pautt</author>
    <author>Fredys Acevedo Pautt.</author>
    <author>tc={3524F132-6BDE-4F14-9CCC-5D5BABF4836E}</author>
    <author>tc={3524F132-6BDE-4F15-9CCC-5D5BABF4836E}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A413" authorId="4" shapeId="0">
      <text>
        <t>Fredys Acevedo Pautt.:
Corresponde la sumatoria de los saldos por cada uno de los insumos existentes en cada municipio de la entidad territorial del mes anterior. Los saldos finales del mes anteriores, con los saldos iniciales del presente mes.</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6"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3.xml><?xml version="1.0" encoding="utf-8"?>
<comments xmlns="http://schemas.openxmlformats.org/spreadsheetml/2006/main">
  <authors>
    <author>Usuario</author>
    <author>Carmen Elisa Ojeda Jurado</author>
    <author>tc={3524F132-6BDE-4F16-9CCC-5D5BABF4836E}</author>
    <author>Fredys Fernando Acevedo Pautt</author>
    <author>Fredys Acevedo Pautt.</author>
    <author>tc={3524F132-6BDE-4F21-9CCC-5D5BABF4836E}</author>
    <author>tc={3524F132-6BDE-4F2C-9CCC-5D5BABF4836E}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A413" authorId="4" shapeId="0">
      <text>
        <t>Fredys Acevedo Pautt.:
Corresponde la sumatoria de los saldos por cada uno de los insumos existentes en cada municipio de la entidad territorial del mes anterior. Los saldos finales del mes anteriores, con los saldos iniciales del presente mes.</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6"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4.xml><?xml version="1.0" encoding="utf-8"?>
<comments xmlns="http://schemas.openxmlformats.org/spreadsheetml/2006/main">
  <authors>
    <author>Usuario</author>
    <author>Carmen Elisa Ojeda Jurado</author>
    <author>tc={3524F132-6BDE-4F17-9CCC-5D5BABF4836E}</author>
    <author>Fredys Fernando Acevedo Pautt</author>
    <author>tc={3524F132-6BDE-4F22-9CCC-5D5BABF4836E}</author>
    <author>tc={3524F132-6BDE-4F2D-9CCC-5D5BABF4836E}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5.xml><?xml version="1.0" encoding="utf-8"?>
<comments xmlns="http://schemas.openxmlformats.org/spreadsheetml/2006/main">
  <authors>
    <author>Usuario</author>
    <author>Carmen Elisa Ojeda Jurado</author>
    <author>tc={3524F132-6BDE-4F18-9CCC-5D5BABF4836E}</author>
    <author>Fredys Fernando Acevedo Pautt</author>
    <author>tc={3524F132-6BDE-4F23-9CCC-5D5BABF4836E}</author>
    <author>tc={3524F132-6BDE-4F2E-9CCC-5D5BABF4836E}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6.xml><?xml version="1.0" encoding="utf-8"?>
<comments xmlns="http://schemas.openxmlformats.org/spreadsheetml/2006/main">
  <authors>
    <author>Usuario</author>
    <author>Carmen Elisa Ojeda Jurado</author>
    <author>tc={3524F132-6BDE-4F19-9CCC-5D5BABF4836E}</author>
    <author>Fredys Fernando Acevedo Pautt</author>
    <author>tc={3524F132-6BDE-4F24-9CCC-5D5BABF4836E}</author>
    <author>tc={3524F132-6BDE-4F2F-9CCC-5D5BABF4836E}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7.xml><?xml version="1.0" encoding="utf-8"?>
<comments xmlns="http://schemas.openxmlformats.org/spreadsheetml/2006/main">
  <authors>
    <author>Usuario</author>
    <author>Carmen Elisa Ojeda Jurado</author>
    <author>tc={3524F132-6BDE-4F1A-9CCC-5D5BABF4836E}</author>
    <author>Fredys Fernando Acevedo Pautt</author>
    <author>tc={3524F132-6BDE-4F25-9CCC-5D5BABF4836E}</author>
    <author>tc={3524F132-6BDE-4F30-9CCC-5D5BABF4836E}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8.xml><?xml version="1.0" encoding="utf-8"?>
<comments xmlns="http://schemas.openxmlformats.org/spreadsheetml/2006/main">
  <authors>
    <author>Usuario</author>
    <author>Carmen Elisa Ojeda Jurado</author>
    <author>tc={3524F132-6BDE-4F1B-9CCC-5D5BABF4836E}</author>
    <author>Fredys Fernando Acevedo Pautt</author>
    <author>tc={3524F132-6BDE-4F26-9CCC-5D5BABF4836E}</author>
    <author>tc={3524F132-6BDE-4F31-9CCC-5D5BABF4836E}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9.xml><?xml version="1.0" encoding="utf-8"?>
<comments xmlns="http://schemas.openxmlformats.org/spreadsheetml/2006/main">
  <authors>
    <author>Usuario</author>
    <author>Carmen Elisa Ojeda Jurado</author>
    <author>tc={3524F132-6BDE-4F1C-9CCC-5D5BABF4836E}</author>
    <author>Fredys Fernando Acevedo Pautt</author>
    <author>tc={3524F132-6BDE-4F27-9CCC-5D5BABF4836E}</author>
    <author>tc={3524F132-6BDE-4F32-9CCC-5D5BABF4836E}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0.xml><?xml version="1.0" encoding="utf-8"?>
<comments xmlns="http://schemas.openxmlformats.org/spreadsheetml/2006/main">
  <authors>
    <author>Usuario</author>
    <author>Carmen Elisa Ojeda Jurado</author>
    <author>tc={3524F132-6BDE-4F1D-9CCC-5D5BABF4836E}</author>
    <author>Fredys Fernando Acevedo Pautt</author>
    <author>tc={3524F132-6BDE-4F28-9CCC-5D5BABF4836E}</author>
    <author>tc={3524F132-6BDE-4F33-9CCC-5D5BABF4836E}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1.xml><?xml version="1.0" encoding="utf-8"?>
<comments xmlns="http://schemas.openxmlformats.org/spreadsheetml/2006/main">
  <authors>
    <author>Usuario</author>
    <author>Carmen Elisa Ojeda Jurado</author>
    <author>tc={3524F132-6BDE-4F1E-9CCC-5D5BABF4836E}</author>
    <author>Fredys Fernando Acevedo Pautt</author>
    <author>tc={3524F132-6BDE-4F29-9CCC-5D5BABF4836E}</author>
    <author>tc={3524F132-6BDE-4F34-9CCC-5D5BABF4836E}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2.xml><?xml version="1.0" encoding="utf-8"?>
<comments xmlns="http://schemas.openxmlformats.org/spreadsheetml/2006/main">
  <authors>
    <author>Usuario</author>
    <author>Carmen Elisa Ojeda Jurado</author>
    <author>tc={3524F132-6BDE-4F1F-9CCC-5D5BABF4836E}</author>
    <author>Fredys Fernando Acevedo Pautt</author>
    <author>tc={3524F132-6BDE-4F2A-9CCC-5D5BABF4836E}</author>
    <author>tc={3524F132-6BDE-4F35-9CCC-5D5BABF4836E}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comments/comment13.xml><?xml version="1.0" encoding="utf-8"?>
<comments xmlns="http://schemas.openxmlformats.org/spreadsheetml/2006/main">
  <authors>
    <author>Usuario</author>
    <author>Carmen Elisa Ojeda Jurado</author>
    <author>tc={3524F132-6BDE-4F20-9CCC-5D5BABF4836E}</author>
    <author>Fredys Fernando Acevedo Pautt</author>
    <author>tc={3524F132-6BDE-4F2B-9CCC-5D5BABF4836E}</author>
    <author>tc={3524F132-6BDE-4F36-9CCC-5D5BABF4836E}</author>
  </authors>
  <commentList>
    <comment ref="Z11"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11" authorId="0" shapeId="0">
      <text>
        <t>Usuario:
Corresponde a la Interrupción de cadena de frío de los biológicos en el transporte o en el lugar de la recepción, como también en su almacenamiento en las ET o traslados hasta su aplicación.</t>
      </text>
    </comment>
    <comment ref="AD11" authorId="0" shapeId="0">
      <text>
        <t>Usuario:
Corresponde a la contaminación del biológico bajo alguna circunstancia o situación que se debe reportar.</t>
      </text>
    </comment>
    <comment ref="AE11"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11"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11" authorId="0" shapeId="0">
      <text>
        <t>Usuario:
Corresponde al vencimiento de los biológicos, diluyentes, jeringas o cuando los anteriores exceden los días de almacenamiento permitido.</t>
      </text>
    </comment>
    <comment ref="AH11" authorId="0" shapeId="0">
      <text>
        <t>Usuario:
Corresponde a defectos de fabricación de los dispositivos médicos, biológicos o cuando se presente un rendimiento menor a la presentación indicada en el empaque primario del biológico.</t>
      </text>
    </comment>
    <comment ref="AI11" authorId="0" shapeId="0">
      <text>
        <t>Usuario:
Corresponde a las pérdidas de dosis por vómito franco posterior a la administración de vacunas por vía oral.</t>
      </text>
    </comment>
    <comment ref="AJ11" authorId="2"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11" authorId="3" shapeId="0">
      <text>
        <t>Remítase a la hoja uno donde se especifica la clasificación de las perdidas.</t>
      </text>
    </comment>
    <comment ref="AL11" authorId="0" shapeId="0">
      <text>
        <t>Usuario:
Corresponde a las pérdidas por robo o siniestro de los biológico o insumos utilizados en el programa.</t>
      </text>
    </comment>
    <comment ref="AB12" authorId="0" shapeId="0">
      <text>
        <t>Usuario:
Corresponde a la suma de las variables INSTITUCIONAL y EXTRAMURAL, cuyo resultado debe ser el total de dosis perdidas por políticas de frascos abiertos.</t>
      </text>
    </comment>
    <comment ref="Z383" authorId="0" shapeId="0">
      <text>
        <t>Usuario:
Dosis pérdidas de acuerdo con las indicaciones del laboratorio productor en la estrategia intramural o extramural.</t>
      </text>
    </comment>
    <comment ref="AB383" authorId="0" shapeId="0">
      <text>
        <t>Usuario:
Vacuna COVID-19 con concepto técnico de NO USO por parte del lnvima.</t>
      </text>
    </comment>
    <comment ref="AC383"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383"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383"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383" authorId="0" shapeId="0">
      <text>
        <t>Usuario:
Corresponde a la persona vacunada contra COVID-19 con mayor o menor cantidad de dosis aplicada respecto a la indicación farmacéutica y los lineamientos nacionales.</t>
      </text>
    </comment>
    <comment ref="AG383" authorId="0" shapeId="0">
      <text>
        <t>Usuario:
Corresponde a la vacuna que superó los días de almacenamiento en temperaturas de refrigeración de acuerdo a las indicaciones del laboratorio fabricante.</t>
      </text>
    </comment>
    <comment ref="AH383" authorId="0" shapeId="0">
      <text>
        <t>Usuario:
Corresponde a la vacuna que expiró (venció) de acuerdo con lo registrado en la etiqueta del producto.</t>
      </text>
    </comment>
    <comment ref="AI383" authorId="0" shapeId="0">
      <text>
        <t>Usuario:
Corresponde a las dosis de un (unos) viales identificados roto o fracturados durante el proceso de transporte nacional, municipal, IPS o extramural.</t>
      </text>
    </comment>
    <comment ref="AJ383"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383" authorId="0" shapeId="0">
      <text>
        <t>Usuario:
Vacuna pérdida en siniestros como inundaciones, incendios, desastres naturales, entre otros.</t>
      </text>
    </comment>
    <comment ref="AL383" authorId="0" shapeId="0">
      <text>
        <t>Vacuna COVID-19 que fue hurtada durante el almacenamiento, transporte, distribución a nivel departamental, municipal, IPS o extramural.</t>
      </text>
    </comment>
    <comment ref="Z415"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415" authorId="0" shapeId="0">
      <text>
        <t>Usuario:
Corresponde a la Interrupción de cadena de frío de los biológicos en el transporte o en el lugar de la recepción, como también en su almacenamiento en las ET o traslados hasta su aplicación.</t>
      </text>
    </comment>
    <comment ref="AD415" authorId="0" shapeId="0">
      <text>
        <t>Usuario:
Corresponde a la contaminación del biológico bajo alguna circunstancia o situación que se debe reportar.</t>
      </text>
    </comment>
    <comment ref="AE415"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415"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415" authorId="0" shapeId="0">
      <text>
        <t>Usuario:
Corresponde al vencimiento de los biológicos, diluyentes, jeringas o cuando los anteriores exceden los días de almacenamiento permitido.</t>
      </text>
    </comment>
    <comment ref="AH415" authorId="0" shapeId="0">
      <text>
        <t>Usuario:
Corresponde a defectos de fabricación de los dispositivos médicos, biológicos o cuando se presente un rendimiento menor a la presentación indicada en el empaque primario del biológico.</t>
      </text>
    </comment>
    <comment ref="AI415" authorId="0" shapeId="0">
      <text>
        <t>Usuario:
Corresponde a las pérdidas de dosis por vómito franco posterior a la administración de vacunas por vía oral.</t>
      </text>
    </comment>
    <comment ref="AJ415" authorId="4"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415" authorId="3" shapeId="0">
      <text>
        <t>Remítase a la hoja uno donde se especifica la clasificación de las perdidas.</t>
      </text>
    </comment>
    <comment ref="AL415" authorId="0" shapeId="0">
      <text>
        <t>Usuario:
Corresponde a las pérdidas por robo o siniestro de los biológico o insumos utilizados en el programa.</t>
      </text>
    </comment>
    <comment ref="AB416" authorId="0" shapeId="0">
      <text>
        <t>Usuario:
Corresponde a la suma de las variables INSTITUCIONAL y EXTRAMURAL, cuyo resultado debe ser el total de dosis perdidas por políticas de frascos abiertos.</t>
      </text>
    </comment>
    <comment ref="Z787" authorId="0" shapeId="0">
      <text>
        <t>Usuario:
Dosis pérdidas de acuerdo con las indicaciones del laboratorio productor en la estrategia intramural o extramural.</t>
      </text>
    </comment>
    <comment ref="AB787" authorId="0" shapeId="0">
      <text>
        <t>Usuario:
Vacuna COVID-19 con concepto técnico de NO USO por parte del lnvima.</t>
      </text>
    </comment>
    <comment ref="AC787"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787"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787"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787" authorId="0" shapeId="0">
      <text>
        <t>Usuario:
Corresponde a la persona vacunada contra COVID-19 con mayor o menor cantidad de dosis aplicada respecto a la indicación farmacéutica y los lineamientos nacionales.</t>
      </text>
    </comment>
    <comment ref="AG787" authorId="0" shapeId="0">
      <text>
        <t>Usuario:
Corresponde a la vacuna que superó los días de almacenamiento en temperaturas de refrigeración de acuerdo a las indicaciones del laboratorio fabricante.</t>
      </text>
    </comment>
    <comment ref="AH787" authorId="0" shapeId="0">
      <text>
        <t>Usuario:
Corresponde a la vacuna que expiró (venció) de acuerdo con lo registrado en la etiqueta del producto.</t>
      </text>
    </comment>
    <comment ref="AI787" authorId="0" shapeId="0">
      <text>
        <t>Usuario:
Corresponde a las dosis de un (unos) viales identificados roto o fracturados durante el proceso de transporte nacional, municipal, IPS o extramural.</t>
      </text>
    </comment>
    <comment ref="AJ787"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787" authorId="0" shapeId="0">
      <text>
        <t>Usuario:
Vacuna pérdida en siniestros como inundaciones, incendios, desastres naturales, entre otros.</t>
      </text>
    </comment>
    <comment ref="AL787" authorId="0" shapeId="0">
      <text>
        <t>Vacuna COVID-19 que fue hurtada durante el almacenamiento, transporte, distribución a nivel departamental, municipal, IPS o extramural.</t>
      </text>
    </comment>
    <comment ref="Z819" authorId="0" shapeId="0">
      <text>
        <t>Usuario:
Dosis pérdidas de acuerdo con las indicaciones del laboratorio productor en la estrategia intramural o extramural. Al sumar estas dos variables el resultado debe ser el total de dosis perdidas por políticas de frascos abiertos.</t>
      </text>
    </comment>
    <comment ref="AC819" authorId="0" shapeId="0">
      <text>
        <t>Usuario:
Corresponde a la Interrupción de cadena de frío de los biológicos en el transporte o en el lugar de la recepción, como también en su almacenamiento en las ET o traslados hasta su aplicación.</t>
      </text>
    </comment>
    <comment ref="AD819" authorId="0" shapeId="0">
      <text>
        <t>Usuario:
Corresponde a la contaminación del biológico bajo alguna circunstancia o situación que se debe reportar.</t>
      </text>
    </comment>
    <comment ref="AE819" authorId="0" shapeId="0">
      <text>
        <t xml:space="preserve">Usuario:
Corresponde a los viales, jeringas prellenadas o diluyentes rotos desde las acciones del programa de la ET o a los viales, jeringas prellenadas o diluyentes rotos recibidos en el proceso de recepción técnica por la ET.  </t>
      </text>
    </comment>
    <comment ref="AF819" authorId="1" shapeId="0">
      <text>
        <t>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t>
      </text>
    </comment>
    <comment ref="AG819" authorId="0" shapeId="0">
      <text>
        <t>Usuario:
Corresponde al vencimiento de los biológicos, diluyentes, jeringas o cuando los anteriores exceden los días de almacenamiento permitido.</t>
      </text>
    </comment>
    <comment ref="AH819" authorId="0" shapeId="0">
      <text>
        <t>Usuario:
Corresponde a defectos de fabricación de los dispositivos médicos, biológicos o cuando se presente un rendimiento menor a la presentación indicada en el empaque primario del biológico.</t>
      </text>
    </comment>
    <comment ref="AI819" authorId="0" shapeId="0">
      <text>
        <t>Usuario:
Corresponde a las pérdidas de dosis por vómito franco posterior a la administración de vacunas por vía oral.</t>
      </text>
    </comment>
    <comment ref="AJ819" authorId="5" shapeId="0">
      <text>
        <t>[Comentario encadenado]
Tu versión de Excel te permite leer este comentario encadenado; sin embargo, las ediciones que se apliquen se quitarán si el archivo se abre en una versión más reciente de Excel. Más información: https://go.microsoft.com/fwlink/?linkid=870924
Comentario:
    Corresponde al registro de las dosis que fueron administradas pero que no se reportaron en la Plantilla reporte mensual de dosis, tal como se describe en el instructivo.</t>
      </text>
    </comment>
    <comment ref="AK819" authorId="3" shapeId="0">
      <text>
        <t>Remítase a la hoja uno donde se especifica la clasificación de las perdidas.</t>
      </text>
    </comment>
    <comment ref="AL819" authorId="0" shapeId="0">
      <text>
        <t>Usuario:
Corresponde a las pérdidas por robo o siniestro de los biológico o insumos utilizados en el programa.</t>
      </text>
    </comment>
    <comment ref="AB820" authorId="0" shapeId="0">
      <text>
        <t>Usuario:
Corresponde a la suma de las variables INSTITUCIONAL y EXTRAMURAL, cuyo resultado debe ser el total de dosis perdidas por políticas de frascos abiertos.</t>
      </text>
    </comment>
    <comment ref="Z891" authorId="0" shapeId="0">
      <text>
        <t>Usuario:
Dosis pérdidas de acuerdo con las indicaciones del laboratorio productor en la estrategia intramural o extramural.</t>
      </text>
    </comment>
    <comment ref="AB891" authorId="0" shapeId="0">
      <text>
        <t>Usuario:
Vacuna COVID-19 con concepto técnico de NO USO por parte del lnvima.</t>
      </text>
    </comment>
    <comment ref="AC891" authorId="0" shapeId="0">
      <text>
        <t>Usuario:
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text>
    </comment>
    <comment ref="AD891" authorId="0" shapeId="0">
      <text>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text>
    </comment>
    <comment ref="AE891" authorId="0" shapeId="0">
      <text>
        <t>Usuario:
Vacuna COVID-19 reconstituida o diluida con diluyente que no le corresponde de acuerdo a las indicaciones del fabricante. Reconstitución o dilución con menor o mayor cantidad de mililitros a los indicados por el fabricante.</t>
      </text>
    </comment>
    <comment ref="AF891" authorId="0" shapeId="0">
      <text>
        <t>Usuario:
Corresponde a la persona vacunada contra COVID-19 con mayor o menor cantidad de dosis aplicada respecto a la indicación farmacéutica y los lineamientos nacionales.</t>
      </text>
    </comment>
    <comment ref="AG891" authorId="0" shapeId="0">
      <text>
        <t>Usuario:
Corresponde a la vacuna que superó los días de almacenamiento en temperaturas de refrigeración de acuerdo a las indicaciones del laboratorio fabricante.</t>
      </text>
    </comment>
    <comment ref="AH891" authorId="0" shapeId="0">
      <text>
        <t>Usuario:
Corresponde a la vacuna que expiró (venció) de acuerdo con lo registrado en la etiqueta del producto.</t>
      </text>
    </comment>
    <comment ref="AI891" authorId="0" shapeId="0">
      <text>
        <t>Usuario:
Corresponde a las dosis de un (unos) viales identificados roto o fracturados durante el proceso de transporte nacional, municipal, IPS o extramural.</t>
      </text>
    </comment>
    <comment ref="AJ891" authorId="0" shapeId="0">
      <text>
        <t>Usuario:
Corresponde a frasco/vial de vacuna COVID-19 sin producto, sin etiqueta, cambios de coloración del producto, partículas dentro del vial identificadas previas a la reconstitución, caja incompleta u otros aspectos del producto diferentes al indicado por el fabricante.</t>
      </text>
    </comment>
    <comment ref="AK891" authorId="0" shapeId="0">
      <text>
        <t>Usuario:
Vacuna pérdida en siniestros como inundaciones, incendios, desastres naturales, entre otros.</t>
      </text>
    </comment>
    <comment ref="AL891" authorId="0" shapeId="0">
      <text>
        <t>Vacuna COVID-19 que fue hurtada durante el almacenamiento, transporte, distribución a nivel departamental, municipal, IPS o extramural.</t>
      </text>
    </comment>
  </commentList>
</comments>
</file>

<file path=xl/drawings/_rels/drawing1.xml.rels><Relationships xmlns="http://schemas.openxmlformats.org/package/2006/relationships"><Relationship Type="http://schemas.openxmlformats.org/officeDocument/2006/relationships/image" Target="/xl/media/image1.png" Id="rId1"/></Relationships>
</file>

<file path=xl/drawings/_rels/drawing2.xml.rels><Relationships xmlns="http://schemas.openxmlformats.org/package/2006/relationships"><Relationship Type="http://schemas.openxmlformats.org/officeDocument/2006/relationships/image" Target="/xl/media/image2.jpeg" Id="rId1"/><Relationship Type="http://schemas.openxmlformats.org/officeDocument/2006/relationships/image" Target="/xl/media/image3.jpeg" Id="rId2"/><Relationship Type="http://schemas.openxmlformats.org/officeDocument/2006/relationships/image" Target="/xl/media/image4.jpeg" Id="rId3"/><Relationship Type="http://schemas.openxmlformats.org/officeDocument/2006/relationships/image" Target="/xl/media/image5.jpeg" Id="rId4"/></Relationships>
</file>

<file path=xl/drawings/_rels/drawing3.xml.rels><Relationships xmlns="http://schemas.openxmlformats.org/package/2006/relationships"><Relationship Type="http://schemas.openxmlformats.org/officeDocument/2006/relationships/image" Target="/xl/media/image6.jpeg" Id="rId1"/><Relationship Type="http://schemas.openxmlformats.org/officeDocument/2006/relationships/image" Target="/xl/media/image7.jpeg" Id="rId2"/><Relationship Type="http://schemas.openxmlformats.org/officeDocument/2006/relationships/image" Target="/xl/media/image8.jpeg" Id="rId3"/><Relationship Type="http://schemas.openxmlformats.org/officeDocument/2006/relationships/image" Target="/xl/media/image9.png" Id="rId4"/><Relationship Type="http://schemas.openxmlformats.org/officeDocument/2006/relationships/image" Target="/xl/media/image10.jpeg" Id="rId5"/><Relationship Type="http://schemas.openxmlformats.org/officeDocument/2006/relationships/image" Target="/xl/media/image11.gif" Id="rId6"/><Relationship Type="http://schemas.openxmlformats.org/officeDocument/2006/relationships/image" Target="/xl/media/image12.jpeg" Id="rId7"/><Relationship Type="http://schemas.openxmlformats.org/officeDocument/2006/relationships/image" Target="/xl/media/image13.jpeg" Id="rId8"/><Relationship Type="http://schemas.openxmlformats.org/officeDocument/2006/relationships/image" Target="/xl/media/image14.jpeg" Id="rId9"/><Relationship Type="http://schemas.openxmlformats.org/officeDocument/2006/relationships/image" Target="/xl/media/image15.png" Id="rId10"/><Relationship Type="http://schemas.openxmlformats.org/officeDocument/2006/relationships/image" Target="/xl/media/image16.png" Id="rId11"/><Relationship Type="http://schemas.openxmlformats.org/officeDocument/2006/relationships/image" Target="/xl/media/image17.png" Id="rId12"/></Relationships>
</file>

<file path=xl/drawings/_rels/drawing4.xml.rels><Relationships xmlns="http://schemas.openxmlformats.org/package/2006/relationships"><Relationship Type="http://schemas.openxmlformats.org/officeDocument/2006/relationships/image" Target="/xl/media/image18.jpeg" Id="rId1"/><Relationship Type="http://schemas.openxmlformats.org/officeDocument/2006/relationships/image" Target="/xl/media/image19.jpeg" Id="rId2"/></Relationships>
</file>

<file path=xl/drawings/_rels/drawing5.xml.rels><Relationships xmlns="http://schemas.openxmlformats.org/package/2006/relationships"><Relationship Type="http://schemas.openxmlformats.org/officeDocument/2006/relationships/image" Target="/xl/media/image20.jpeg" Id="rId1"/><Relationship Type="http://schemas.openxmlformats.org/officeDocument/2006/relationships/image" Target="/xl/media/image21.jpeg" Id="rId2"/></Relationships>
</file>

<file path=xl/drawings/_rels/drawing6.xml.rels><Relationships xmlns="http://schemas.openxmlformats.org/package/2006/relationships"><Relationship Type="http://schemas.openxmlformats.org/officeDocument/2006/relationships/image" Target="/xl/media/image22.jpeg" Id="rId1"/><Relationship Type="http://schemas.openxmlformats.org/officeDocument/2006/relationships/image" Target="/xl/media/image23.jpeg" Id="rId2"/></Relationships>
</file>

<file path=xl/drawings/_rels/drawing7.xml.rels><Relationships xmlns="http://schemas.openxmlformats.org/package/2006/relationships"><Relationship Type="http://schemas.openxmlformats.org/officeDocument/2006/relationships/image" Target="/xl/media/image24.jpeg" Id="rId1"/><Relationship Type="http://schemas.openxmlformats.org/officeDocument/2006/relationships/image" Target="/xl/media/image25.jpeg" Id="rId2"/></Relationships>
</file>

<file path=xl/drawings/_rels/drawing8.xml.rels><Relationships xmlns="http://schemas.openxmlformats.org/package/2006/relationships"><Relationship Type="http://schemas.openxmlformats.org/officeDocument/2006/relationships/image" Target="/xl/media/image26.jpeg" Id="rId1"/><Relationship Type="http://schemas.openxmlformats.org/officeDocument/2006/relationships/image" Target="/xl/media/image27.jpeg" Id="rId2"/></Relationships>
</file>

<file path=xl/drawings/_rels/drawing9.xml.rels><Relationships xmlns="http://schemas.openxmlformats.org/package/2006/relationships"><Relationship Type="http://schemas.openxmlformats.org/officeDocument/2006/relationships/image" Target="/xl/media/image28.jpeg" Id="rId1"/><Relationship Type="http://schemas.openxmlformats.org/officeDocument/2006/relationships/image" Target="/xl/media/image29.jpeg" Id="rId2"/></Relationships>
</file>

<file path=xl/drawings/_rels/drawing10.xml.rels><Relationships xmlns="http://schemas.openxmlformats.org/package/2006/relationships"><Relationship Type="http://schemas.openxmlformats.org/officeDocument/2006/relationships/image" Target="/xl/media/image30.jpeg" Id="rId1"/><Relationship Type="http://schemas.openxmlformats.org/officeDocument/2006/relationships/image" Target="/xl/media/image31.jpeg" Id="rId2"/></Relationships>
</file>

<file path=xl/drawings/_rels/drawing11.xml.rels><Relationships xmlns="http://schemas.openxmlformats.org/package/2006/relationships"><Relationship Type="http://schemas.openxmlformats.org/officeDocument/2006/relationships/image" Target="/xl/media/image32.jpeg" Id="rId1"/><Relationship Type="http://schemas.openxmlformats.org/officeDocument/2006/relationships/image" Target="/xl/media/image33.jpeg" Id="rId2"/></Relationships>
</file>

<file path=xl/drawings/_rels/drawing12.xml.rels><Relationships xmlns="http://schemas.openxmlformats.org/package/2006/relationships"><Relationship Type="http://schemas.openxmlformats.org/officeDocument/2006/relationships/image" Target="/xl/media/image34.jpeg" Id="rId1"/><Relationship Type="http://schemas.openxmlformats.org/officeDocument/2006/relationships/image" Target="/xl/media/image35.jpeg" Id="rId2"/></Relationships>
</file>

<file path=xl/drawings/_rels/drawing13.xml.rels><Relationships xmlns="http://schemas.openxmlformats.org/package/2006/relationships"><Relationship Type="http://schemas.openxmlformats.org/officeDocument/2006/relationships/image" Target="/xl/media/image36.jpeg" Id="rId1"/><Relationship Type="http://schemas.openxmlformats.org/officeDocument/2006/relationships/image" Target="/xl/media/image37.jpeg" Id="rId2"/></Relationships>
</file>

<file path=xl/drawings/_rels/drawing14.xml.rels><Relationships xmlns="http://schemas.openxmlformats.org/package/2006/relationships"><Relationship Type="http://schemas.openxmlformats.org/officeDocument/2006/relationships/image" Target="/xl/media/image38.jpeg" Id="rId1"/><Relationship Type="http://schemas.openxmlformats.org/officeDocument/2006/relationships/image" Target="/xl/media/image39.jpeg" Id="rId2"/></Relationships>
</file>

<file path=xl/drawings/_rels/drawing15.xml.rels><Relationships xmlns="http://schemas.openxmlformats.org/package/2006/relationships"><Relationship Type="http://schemas.openxmlformats.org/officeDocument/2006/relationships/image" Target="/xl/media/image40.jpeg" Id="rId1"/><Relationship Type="http://schemas.openxmlformats.org/officeDocument/2006/relationships/image" Target="/xl/media/image41.jpeg" Id="rId2"/></Relationships>
</file>

<file path=xl/drawings/drawing1.xml><?xml version="1.0" encoding="utf-8"?>
<wsDr xmlns="http://schemas.openxmlformats.org/drawingml/2006/spreadsheetDrawing">
  <twoCellAnchor editAs="oneCell">
    <from>
      <col>0</col>
      <colOff>448234</colOff>
      <row>1</row>
      <rowOff>9332</rowOff>
    </from>
    <to>
      <col>2</col>
      <colOff>630450</colOff>
      <row>4</row>
      <rowOff>0</rowOff>
    </to>
    <pic>
      <nvPicPr>
        <cNvPr id="2" name="Imagen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448234" y="237932"/>
          <a:ext cx="3830291" cy="743143"/>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editAs="oneCell">
    <from>
      <col>0</col>
      <colOff>113285</colOff>
      <row>0</row>
      <rowOff>52917</rowOff>
    </from>
    <to>
      <col>1</col>
      <colOff>295430</colOff>
      <row>3</row>
      <rowOff>169334</rowOff>
    </to>
    <pic>
      <nvPicPr>
        <cNvPr id="3" name="Imagen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113285" y="52917"/>
          <a:ext cx="629820" cy="687917"/>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2</col>
      <colOff>4432299</colOff>
      <row>0</row>
      <rowOff>19050</rowOff>
    </from>
    <to>
      <col>2</col>
      <colOff>5075764</colOff>
      <row>3</row>
      <rowOff>160902</rowOff>
    </to>
    <pic>
      <nvPicPr>
        <cNvPr id="4" name="Imagen 3"/>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8108949" y="19050"/>
          <a:ext cx="643465" cy="713352"/>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0</col>
      <colOff>114300</colOff>
      <row>38</row>
      <rowOff>104775</rowOff>
    </from>
    <to>
      <col>1</col>
      <colOff>304112</colOff>
      <row>38</row>
      <rowOff>810944</rowOff>
    </to>
    <pic>
      <nvPicPr>
        <cNvPr id="5" name="Imagen 4"/>
        <cNvPicPr>
          <a:picLocks xmlns:a="http://schemas.openxmlformats.org/drawingml/2006/main" noChangeAspect="1" noChangeArrowheads="1"/>
        </cNvPicPr>
      </nvPicPr>
      <blipFill>
        <a:blip xmlns:a="http://schemas.openxmlformats.org/drawingml/2006/main" xmlns:r="http://schemas.openxmlformats.org/officeDocument/2006/relationships" cstate="print" r:embed="rId3"/>
        <a:srcRect xmlns:a="http://schemas.openxmlformats.org/drawingml/2006/main"/>
        <a:stretch xmlns:a="http://schemas.openxmlformats.org/drawingml/2006/main">
          <a:fillRect/>
        </a:stretch>
      </blipFill>
      <spPr bwMode="auto">
        <a:xfrm xmlns:a="http://schemas.openxmlformats.org/drawingml/2006/main">
          <a:off x="114300" y="9324975"/>
          <a:ext cx="637487" cy="706169"/>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2</col>
      <colOff>4438650</colOff>
      <row>38</row>
      <rowOff>66675</rowOff>
    </from>
    <to>
      <col>2</col>
      <colOff>5076137</colOff>
      <row>38</row>
      <rowOff>772844</rowOff>
    </to>
    <pic>
      <nvPicPr>
        <cNvPr id="6" name="Imagen 5"/>
        <cNvPicPr>
          <a:picLocks xmlns:a="http://schemas.openxmlformats.org/drawingml/2006/main" noChangeAspect="1" noChangeArrowheads="1"/>
        </cNvPicPr>
      </nvPicPr>
      <blipFill>
        <a:blip xmlns:a="http://schemas.openxmlformats.org/drawingml/2006/main" xmlns:r="http://schemas.openxmlformats.org/officeDocument/2006/relationships" cstate="print" r:embed="rId4"/>
        <a:srcRect xmlns:a="http://schemas.openxmlformats.org/drawingml/2006/main"/>
        <a:stretch xmlns:a="http://schemas.openxmlformats.org/drawingml/2006/main">
          <a:fillRect/>
        </a:stretch>
      </blipFill>
      <spPr bwMode="auto">
        <a:xfrm xmlns:a="http://schemas.openxmlformats.org/drawingml/2006/main">
          <a:off x="8115300" y="9286875"/>
          <a:ext cx="637487" cy="706169"/>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0</col>
      <colOff>107158</colOff>
      <row>0</row>
      <rowOff>19848</rowOff>
    </from>
    <to>
      <col>0</col>
      <colOff>857250</colOff>
      <row>1</row>
      <rowOff>1908</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107158" y="19848"/>
          <a:ext cx="750092" cy="829785"/>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0</col>
      <colOff>8805752</colOff>
      <row>0</row>
      <rowOff>0</rowOff>
    </from>
    <to>
      <col>0</col>
      <colOff>9574742</colOff>
      <row>1</row>
      <rowOff>998</rowOff>
    </to>
    <pic>
      <nvPicPr>
        <cNvPr id="3" name="Imagen 2"/>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8805752" y="0"/>
          <a:ext cx="765815" cy="848723"/>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0</col>
      <colOff>987425</colOff>
      <row>51</row>
      <rowOff>2076450</rowOff>
    </from>
    <to>
      <col>0</col>
      <colOff>6210300</colOff>
      <row>51</row>
      <rowOff>5076825</rowOff>
    </to>
    <pic>
      <nvPicPr>
        <cNvPr id="4" name="Imagen 3" descr="Habilitar macros en 365"/>
        <cNvPicPr>
          <a:picLocks xmlns:a="http://schemas.openxmlformats.org/drawingml/2006/main" noChangeAspect="1"/>
        </cNvPicPr>
      </nvPicPr>
      <blipFill>
        <a:blip xmlns:a="http://schemas.openxmlformats.org/drawingml/2006/main" xmlns:r="http://schemas.openxmlformats.org/officeDocument/2006/relationships" r:embed="rId3"/>
        <a:srcRect xmlns:a="http://schemas.openxmlformats.org/drawingml/2006/main"/>
        <a:stretch xmlns:a="http://schemas.openxmlformats.org/drawingml/2006/main">
          <a:fillRect/>
        </a:stretch>
      </blipFill>
      <spPr bwMode="auto">
        <a:xfrm xmlns:a="http://schemas.openxmlformats.org/drawingml/2006/main">
          <a:off x="987425" y="39338250"/>
          <a:ext cx="5222875" cy="300037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95250</colOff>
      <row>52</row>
      <rowOff>885825</rowOff>
    </from>
    <to>
      <col>0</col>
      <colOff>6343650</colOff>
      <row>52</row>
      <rowOff>4848225</rowOff>
    </to>
    <pic>
      <nvPicPr>
        <cNvPr id="5" name="Imagen 4" descr="Habilitar Macros Excel 2007"/>
        <cNvPicPr>
          <a:picLocks xmlns:a="http://schemas.openxmlformats.org/drawingml/2006/main" noChangeAspect="1"/>
        </cNvPicPr>
      </nvPicPr>
      <blipFill>
        <a:blip xmlns:a="http://schemas.openxmlformats.org/drawingml/2006/main" xmlns:r="http://schemas.openxmlformats.org/officeDocument/2006/relationships" r:embed="rId4"/>
        <a:srcRect xmlns:a="http://schemas.openxmlformats.org/drawingml/2006/main"/>
        <a:stretch xmlns:a="http://schemas.openxmlformats.org/drawingml/2006/main">
          <a:fillRect/>
        </a:stretch>
      </blipFill>
      <spPr bwMode="auto">
        <a:xfrm xmlns:a="http://schemas.openxmlformats.org/drawingml/2006/main">
          <a:off x="95250" y="43348275"/>
          <a:ext cx="6248400" cy="395922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69849</colOff>
      <row>53</row>
      <rowOff>635000</rowOff>
    </from>
    <to>
      <col>0</col>
      <colOff>6438899</colOff>
      <row>53</row>
      <rowOff>3124200</rowOff>
    </to>
    <pic>
      <nvPicPr>
        <cNvPr id="6" name="Imagen 5" descr="Habilitar macros excel 2010, 2013 y 2016"/>
        <cNvPicPr>
          <a:picLocks xmlns:a="http://schemas.openxmlformats.org/drawingml/2006/main" noChangeAspect="1"/>
        </cNvPicPr>
      </nvPicPr>
      <blipFill>
        <a:blip xmlns:a="http://schemas.openxmlformats.org/drawingml/2006/main" xmlns:r="http://schemas.openxmlformats.org/officeDocument/2006/relationships" r:embed="rId5"/>
        <a:srcRect xmlns:a="http://schemas.openxmlformats.org/drawingml/2006/main"/>
        <a:stretch xmlns:a="http://schemas.openxmlformats.org/drawingml/2006/main">
          <a:fillRect/>
        </a:stretch>
      </blipFill>
      <spPr bwMode="auto">
        <a:xfrm xmlns:a="http://schemas.openxmlformats.org/drawingml/2006/main">
          <a:off x="69849" y="48298100"/>
          <a:ext cx="6369050" cy="248920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111124</colOff>
      <row>54</row>
      <rowOff>1358900</rowOff>
    </from>
    <to>
      <col>0</col>
      <colOff>6496049</colOff>
      <row>54</row>
      <rowOff>5003799</rowOff>
    </to>
    <pic>
      <nvPicPr>
        <cNvPr id="7" name="Imagen 6" descr="Excel 2003 Habilitar macros"/>
        <cNvPicPr>
          <a:picLocks xmlns:a="http://schemas.openxmlformats.org/drawingml/2006/main" noChangeAspect="1"/>
        </cNvPicPr>
      </nvPicPr>
      <blipFill>
        <a:blip xmlns:a="http://schemas.openxmlformats.org/drawingml/2006/main" xmlns:r="http://schemas.openxmlformats.org/officeDocument/2006/relationships" r:embed="rId6"/>
        <a:srcRect xmlns:a="http://schemas.openxmlformats.org/drawingml/2006/main"/>
        <a:stretch xmlns:a="http://schemas.openxmlformats.org/drawingml/2006/main">
          <a:fillRect/>
        </a:stretch>
      </blipFill>
      <spPr bwMode="auto">
        <a:xfrm xmlns:a="http://schemas.openxmlformats.org/drawingml/2006/main">
          <a:off x="111124" y="52012850"/>
          <a:ext cx="6384925" cy="3644899"/>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95250</colOff>
      <row>55</row>
      <rowOff>657224</rowOff>
    </from>
    <to>
      <col>0</col>
      <colOff>6477000</colOff>
      <row>55</row>
      <rowOff>4533899</rowOff>
    </to>
    <pic>
      <nvPicPr>
        <cNvPr id="8" name="Imagen 7" descr="Habilitar macros excel 2007"/>
        <cNvPicPr>
          <a:picLocks xmlns:a="http://schemas.openxmlformats.org/drawingml/2006/main" noChangeAspect="1"/>
        </cNvPicPr>
      </nvPicPr>
      <blipFill>
        <a:blip xmlns:a="http://schemas.openxmlformats.org/drawingml/2006/main" xmlns:r="http://schemas.openxmlformats.org/officeDocument/2006/relationships" r:embed="rId7"/>
        <a:srcRect xmlns:a="http://schemas.openxmlformats.org/drawingml/2006/main"/>
        <a:stretch xmlns:a="http://schemas.openxmlformats.org/drawingml/2006/main">
          <a:fillRect/>
        </a:stretch>
      </blipFill>
      <spPr bwMode="auto">
        <a:xfrm xmlns:a="http://schemas.openxmlformats.org/drawingml/2006/main">
          <a:off x="95250" y="56511824"/>
          <a:ext cx="6381750" cy="387667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123824</colOff>
      <row>56</row>
      <rowOff>219075</rowOff>
    </from>
    <to>
      <col>0</col>
      <colOff>6476999</colOff>
      <row>56</row>
      <rowOff>4789805</rowOff>
    </to>
    <pic>
      <nvPicPr>
        <cNvPr id="9" name="Imagen 8" descr="Habilitar macros en excel 2007"/>
        <cNvPicPr>
          <a:picLocks xmlns:a="http://schemas.openxmlformats.org/drawingml/2006/main" noChangeAspect="1"/>
        </cNvPicPr>
      </nvPicPr>
      <blipFill>
        <a:blip xmlns:a="http://schemas.openxmlformats.org/drawingml/2006/main" xmlns:r="http://schemas.openxmlformats.org/officeDocument/2006/relationships" r:embed="rId8"/>
        <a:srcRect xmlns:a="http://schemas.openxmlformats.org/drawingml/2006/main"/>
        <a:stretch xmlns:a="http://schemas.openxmlformats.org/drawingml/2006/main">
          <a:fillRect/>
        </a:stretch>
      </blipFill>
      <spPr bwMode="auto">
        <a:xfrm xmlns:a="http://schemas.openxmlformats.org/drawingml/2006/main">
          <a:off x="123824" y="60226575"/>
          <a:ext cx="6353175" cy="457390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238124</colOff>
      <row>57</row>
      <rowOff>377825</rowOff>
    </from>
    <to>
      <col>0</col>
      <colOff>6451599</colOff>
      <row>57</row>
      <rowOff>4954905</rowOff>
    </to>
    <pic>
      <nvPicPr>
        <cNvPr id="10" name="Imagen 9" descr="Habilitar macros en excel 2007"/>
        <cNvPicPr>
          <a:picLocks xmlns:a="http://schemas.openxmlformats.org/drawingml/2006/main" noChangeAspect="1"/>
        </cNvPicPr>
      </nvPicPr>
      <blipFill>
        <a:blip xmlns:a="http://schemas.openxmlformats.org/drawingml/2006/main" xmlns:r="http://schemas.openxmlformats.org/officeDocument/2006/relationships" r:embed="rId9"/>
        <a:srcRect xmlns:a="http://schemas.openxmlformats.org/drawingml/2006/main"/>
        <a:stretch xmlns:a="http://schemas.openxmlformats.org/drawingml/2006/main">
          <a:fillRect/>
        </a:stretch>
      </blipFill>
      <spPr bwMode="auto">
        <a:xfrm xmlns:a="http://schemas.openxmlformats.org/drawingml/2006/main">
          <a:off x="238124" y="65020825"/>
          <a:ext cx="6207125" cy="457708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133350</colOff>
      <row>59</row>
      <rowOff>454025</rowOff>
    </from>
    <to>
      <col>0</col>
      <colOff>6286500</colOff>
      <row>59</row>
      <rowOff>4197350</rowOff>
    </to>
    <pic>
      <nvPicPr>
        <cNvPr id="11" name="Imagen 10" descr="Habilitar macros en excel 2010, 2013 y 2016"/>
        <cNvPicPr>
          <a:picLocks xmlns:a="http://schemas.openxmlformats.org/drawingml/2006/main" noChangeAspect="1"/>
        </cNvPicPr>
      </nvPicPr>
      <blipFill>
        <a:blip xmlns:a="http://schemas.openxmlformats.org/drawingml/2006/main" xmlns:r="http://schemas.openxmlformats.org/officeDocument/2006/relationships" r:embed="rId10"/>
        <a:srcRect xmlns:a="http://schemas.openxmlformats.org/drawingml/2006/main"/>
        <a:stretch xmlns:a="http://schemas.openxmlformats.org/drawingml/2006/main">
          <a:fillRect/>
        </a:stretch>
      </blipFill>
      <spPr bwMode="auto">
        <a:xfrm xmlns:a="http://schemas.openxmlformats.org/drawingml/2006/main">
          <a:off x="133350" y="70672325"/>
          <a:ext cx="6153150" cy="374650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0</colOff>
      <row>60</row>
      <rowOff>257175</rowOff>
    </from>
    <to>
      <col>0</col>
      <colOff>6238874</colOff>
      <row>60</row>
      <rowOff>3859530</rowOff>
    </to>
    <pic>
      <nvPicPr>
        <cNvPr id="12" name="Imagen 11" descr="Habilitar macros en excel 2010, 2013 y 2016"/>
        <cNvPicPr>
          <a:picLocks xmlns:a="http://schemas.openxmlformats.org/drawingml/2006/main" noChangeAspect="1"/>
        </cNvPicPr>
      </nvPicPr>
      <blipFill>
        <a:blip xmlns:a="http://schemas.openxmlformats.org/drawingml/2006/main" xmlns:r="http://schemas.openxmlformats.org/officeDocument/2006/relationships" r:embed="rId11"/>
        <a:srcRect xmlns:a="http://schemas.openxmlformats.org/drawingml/2006/main"/>
        <a:stretch xmlns:a="http://schemas.openxmlformats.org/drawingml/2006/main">
          <a:fillRect/>
        </a:stretch>
      </blipFill>
      <spPr bwMode="auto">
        <a:xfrm xmlns:a="http://schemas.openxmlformats.org/drawingml/2006/main">
          <a:off x="0" y="74472800"/>
          <a:ext cx="6238874" cy="3602355"/>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twoCellAnchor editAs="oneCell">
    <from>
      <col>0</col>
      <colOff>63500</colOff>
      <row>61</row>
      <rowOff>285750</rowOff>
    </from>
    <to>
      <col>0</col>
      <colOff>6210300</colOff>
      <row>61</row>
      <rowOff>3773170</rowOff>
    </to>
    <pic>
      <nvPicPr>
        <cNvPr id="13" name="Imagen 12" descr="Habilitar macros en excel 2010, 2013 y 2016"/>
        <cNvPicPr>
          <a:picLocks xmlns:a="http://schemas.openxmlformats.org/drawingml/2006/main" noChangeAspect="1"/>
        </cNvPicPr>
      </nvPicPr>
      <blipFill rotWithShape="1">
        <a:blip xmlns:a="http://schemas.openxmlformats.org/drawingml/2006/main" xmlns:r="http://schemas.openxmlformats.org/officeDocument/2006/relationships" r:embed="rId12"/>
        <a:srcRect xmlns:a="http://schemas.openxmlformats.org/drawingml/2006/main" r="6473"/>
        <a:stretch xmlns:a="http://schemas.openxmlformats.org/drawingml/2006/main">
          <a:fillRect/>
        </a:stretch>
      </blipFill>
      <spPr bwMode="auto">
        <a:xfrm xmlns:a="http://schemas.openxmlformats.org/drawingml/2006/main">
          <a:off x="63500" y="78809850"/>
          <a:ext cx="6146800" cy="3487420"/>
        </a:xfrm>
        <a:prstGeom xmlns:a="http://schemas.openxmlformats.org/drawingml/2006/main" prst="rect">
          <avLst/>
        </a:prstGeom>
        <a:noFill xmlns:a="http://schemas.openxmlformats.org/drawingml/2006/main"/>
        <a:ln xmlns:a="http://schemas.openxmlformats.org/drawingml/2006/main" w="12700">
          <a:solidFill>
            <a:schemeClr val="accent6">
              <a:lumMod val="75000"/>
            </a:schemeClr>
          </a:solidFill>
          <a:prstDash val="solid"/>
        </a:ln>
      </spPr>
    </pic>
    <clientData/>
  </twoCellAnchor>
</wsDr>
</file>

<file path=xl/drawings/drawing4.xml><?xml version="1.0" encoding="utf-8"?>
<wsDr xmlns="http://schemas.openxmlformats.org/drawingml/2006/spreadsheetDrawing">
  <twoCellAnchor editAs="oneCell">
    <from>
      <col>0</col>
      <colOff>231322</colOff>
      <row>1</row>
      <rowOff>54429</rowOff>
    </from>
    <to>
      <col>1</col>
      <colOff>942572</colOff>
      <row>6</row>
      <rowOff>130517</rowOff>
    </to>
    <pic>
      <nvPicPr>
        <cNvPr id="6" name="Imagen 5"/>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2143"/>
          <a:ext cx="128910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2" name="Imagen 1"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69573"/>
          <a:ext cx="583024" cy="598713"/>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5.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6.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7.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8.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9.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0.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1.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2.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3.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4.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drawings/drawing15.xml><?xml version="1.0" encoding="utf-8"?>
<wsDr xmlns="http://schemas.openxmlformats.org/drawingml/2006/spreadsheetDrawing">
  <twoCellAnchor editAs="oneCell">
    <from>
      <col>0</col>
      <colOff>231322</colOff>
      <row>1</row>
      <rowOff>54429</rowOff>
    </from>
    <to>
      <col>1</col>
      <colOff>942572</colOff>
      <row>6</row>
      <rowOff>130517</rowOff>
    </to>
    <pic>
      <nvPicPr>
        <cNvPr id="2" name="Imagen 1"/>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231322" y="273504"/>
          <a:ext cx="1282750" cy="1409588"/>
        </a:xfrm>
        <a:prstGeom xmlns:a="http://schemas.openxmlformats.org/drawingml/2006/main" prst="rect">
          <avLst/>
        </a:prstGeom>
        <a:noFill xmlns:a="http://schemas.openxmlformats.org/drawingml/2006/main"/>
        <a:ln xmlns:a="http://schemas.openxmlformats.org/drawingml/2006/main">
          <a:prstDash val="solid"/>
        </a:ln>
      </spPr>
    </pic>
    <clientData/>
  </twoCellAnchor>
  <twoCellAnchor editAs="oneCell">
    <from>
      <col>1</col>
      <colOff>1057089</colOff>
      <row>5</row>
      <rowOff>381002</rowOff>
    </from>
    <to>
      <col>1</col>
      <colOff>1640113</colOff>
      <row>7</row>
      <rowOff>108857</rowOff>
    </to>
    <pic macro="[0]!Ejecutar_Validacion_Kardex">
      <nvPicPr>
        <cNvPr id="3" name="Imagen 2" descr="Confirmar Icono / Botón De Marca De Verificación Ilustraciones svg,  vectoriales, clip art vectorizado libre de derechos. Image 41564326"/>
        <cNvPicPr>
          <a:picLocks xmlns:a="http://schemas.openxmlformats.org/drawingml/2006/main" noChangeAspect="1" noChangeArrowheads="1"/>
        </cNvPicPr>
      </nvPicPr>
      <blipFill>
        <a:blip xmlns:a="http://schemas.openxmlformats.org/drawingml/2006/main" xmlns:r="http://schemas.openxmlformats.org/officeDocument/2006/relationships" cstate="print" r:embed="rId2"/>
        <a:srcRect xmlns:a="http://schemas.openxmlformats.org/drawingml/2006/main"/>
        <a:stretch xmlns:a="http://schemas.openxmlformats.org/drawingml/2006/main">
          <a:fillRect/>
        </a:stretch>
      </blipFill>
      <spPr bwMode="auto">
        <a:xfrm xmlns:a="http://schemas.openxmlformats.org/drawingml/2006/main">
          <a:off x="1628589" y="1476377"/>
          <a:ext cx="583024" cy="594630"/>
        </a:xfrm>
        <a:prstGeom xmlns:a="http://schemas.openxmlformats.org/drawingml/2006/main" prst="rect">
          <avLst/>
        </a:prstGeom>
        <a:noFill xmlns:a="http://schemas.openxmlformats.org/drawingml/2006/main"/>
        <a:ln xmlns:a="http://schemas.openxmlformats.org/drawingml/2006/main">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H:\CPS_222_2024_310124\08.%20Requerimientos_Info_PAI\020224_Req_Formato_MB_Ajustado_2024\ERDIDAS.xlsx" TargetMode="External" Id="rId1"/></Relationships>
</file>

<file path=xl/externalLinks/_rels/externalLink2.xml.rels><Relationships xmlns="http://schemas.openxmlformats.org/package/2006/relationships"><Relationship Type="http://schemas.openxmlformats.org/officeDocument/2006/relationships/externalLinkPath" Target="../../../../../../../../farit.romero/Documents/Libro8.xlsx" TargetMode="External" Id="rId3"/></Relationships>
</file>

<file path=xl/externalLinks/externalLink1.xml><?xml version="1.0" encoding="utf-8"?>
<externalLink xmlns="http://schemas.openxmlformats.org/spreadsheetml/2006/main">
  <externalBook xmlns:r="http://schemas.openxmlformats.org/officeDocument/2006/relationships" r:id="rId1">
    <sheetNames>
      <sheetName val="Hoja1"/>
    </sheetNames>
    <sheetDataSet>
      <sheetData sheetId="0" refreshError="1">
        <row r="3">
          <cell r="C3">
            <v>1</v>
          </cell>
        </row>
        <row r="4">
          <cell r="C4">
            <v>2</v>
          </cell>
        </row>
        <row r="5">
          <cell r="C5">
            <v>3</v>
          </cell>
        </row>
        <row r="6">
          <cell r="C6">
            <v>4</v>
          </cell>
        </row>
        <row r="7">
          <cell r="C7">
            <v>5</v>
          </cell>
        </row>
        <row r="8">
          <cell r="C8">
            <v>6</v>
          </cell>
        </row>
        <row r="9">
          <cell r="C9">
            <v>7</v>
          </cell>
        </row>
        <row r="10">
          <cell r="C10">
            <v>8</v>
          </cell>
        </row>
        <row r="11">
          <cell r="C11">
            <v>9</v>
          </cell>
        </row>
        <row r="12">
          <cell r="C12">
            <v>10</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Hoja2"/>
      <sheetName val="Municipios"/>
      <sheetName val="Hoja1"/>
    </sheetNames>
    <sheetDataSet>
      <sheetData sheetId="0">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row>
        <row r="3">
          <cell r="A3" t="str">
            <v>Etiquetas de fila</v>
          </cell>
          <cell r="B3" t="str">
            <v>Suma de DOSIS APLICADAS</v>
          </cell>
          <cell r="C3" t="str">
            <v>Suma de DOSIS APLICADAS EXTRANJEROS</v>
          </cell>
          <cell r="D3" t="str">
            <v>Suma de TOTAL DOSIS APLICADAS</v>
          </cell>
          <cell r="E3" t="str">
            <v>Suma de DOSIS PERDIDAS</v>
          </cell>
          <cell r="F3" t="str">
            <v>Suma de TOTAL DOSIS ÚTILIZADAS EN EL MES</v>
          </cell>
          <cell r="G3" t="str">
            <v>Suma de INSTITUCIONAL</v>
          </cell>
          <cell r="H3" t="str">
            <v>Suma de EXTRAMURAL</v>
          </cell>
          <cell r="I3" t="str">
            <v>Suma de TOTAL</v>
          </cell>
          <cell r="J3" t="str">
            <v>Suma de INTERRUPCIÓN DE CADENA DE FRÍO</v>
          </cell>
          <cell r="K3" t="str">
            <v>Suma de CONTAMINACION DEL BIOLÓGICO/DISPOSITIVO MÉDICO</v>
          </cell>
          <cell r="L3" t="str">
            <v>Suma de VIAL ROTO</v>
          </cell>
          <cell r="M3" t="str">
            <v>Suma de ERRORES EN LA MANIPULACIÓN</v>
          </cell>
          <cell r="N3" t="str">
            <v>Suma de VENCIMIENTO DEL BIOLÓGICO O JERINGA</v>
          </cell>
          <cell r="O3" t="str">
            <v>Suma de FARMACOVIGILANCIA / TECNOVIGILANCIA</v>
          </cell>
          <cell r="P3" t="str">
            <v>Suma de VOMITO FRANCO</v>
          </cell>
          <cell r="Q3" t="str">
            <v>Suma de APLICACIÓN FUERA DE LA EDAD</v>
          </cell>
          <cell r="R3" t="str">
            <v>Suma de POR DECISIÓN FINAL DEL PACIENTE DE NO VACUNACIÓN</v>
          </cell>
          <cell r="S3" t="str">
            <v>Suma de SINIESTRO O ROBO</v>
          </cell>
          <cell r="T3" t="str">
            <v xml:space="preserve">Suma de TOTAL DOSIS PERDIDAS        </v>
          </cell>
          <cell r="U3" t="str">
            <v>Suma de Otro Covid</v>
          </cell>
        </row>
        <row r="4">
          <cell r="A4" t="str">
            <v>Carne/certificado internacional de vacunación</v>
          </cell>
          <cell r="B4">
            <v>411</v>
          </cell>
          <cell r="C4">
            <v>2</v>
          </cell>
          <cell r="D4">
            <v>413</v>
          </cell>
          <cell r="E4">
            <v>0</v>
          </cell>
          <cell r="F4">
            <v>413</v>
          </cell>
          <cell r="G4">
            <v>0</v>
          </cell>
          <cell r="H4">
            <v>0</v>
          </cell>
          <cell r="I4">
            <v>0</v>
          </cell>
          <cell r="J4">
            <v>0</v>
          </cell>
          <cell r="K4">
            <v>0</v>
          </cell>
          <cell r="L4">
            <v>0</v>
          </cell>
          <cell r="M4">
            <v>0</v>
          </cell>
          <cell r="N4">
            <v>0</v>
          </cell>
          <cell r="O4">
            <v>0</v>
          </cell>
          <cell r="P4">
            <v>0</v>
          </cell>
          <cell r="Q4">
            <v>0</v>
          </cell>
          <cell r="R4">
            <v>0</v>
          </cell>
          <cell r="S4">
            <v>0</v>
          </cell>
          <cell r="T4">
            <v>0</v>
          </cell>
        </row>
        <row r="5">
          <cell r="A5" t="str">
            <v>Carnet de vacunación adultos</v>
          </cell>
          <cell r="B5">
            <v>3064</v>
          </cell>
          <cell r="C5">
            <v>0</v>
          </cell>
          <cell r="D5">
            <v>3064</v>
          </cell>
          <cell r="E5">
            <v>0</v>
          </cell>
          <cell r="F5">
            <v>3064</v>
          </cell>
          <cell r="G5">
            <v>0</v>
          </cell>
          <cell r="H5">
            <v>0</v>
          </cell>
          <cell r="I5">
            <v>0</v>
          </cell>
          <cell r="J5">
            <v>0</v>
          </cell>
          <cell r="K5">
            <v>0</v>
          </cell>
          <cell r="L5">
            <v>0</v>
          </cell>
          <cell r="M5">
            <v>0</v>
          </cell>
          <cell r="N5">
            <v>0</v>
          </cell>
          <cell r="O5">
            <v>0</v>
          </cell>
          <cell r="P5">
            <v>0</v>
          </cell>
          <cell r="Q5">
            <v>0</v>
          </cell>
          <cell r="R5">
            <v>0</v>
          </cell>
          <cell r="S5">
            <v>0</v>
          </cell>
          <cell r="T5">
            <v>0</v>
          </cell>
        </row>
        <row r="6">
          <cell r="A6" t="str">
            <v>Carnet de vacunación infantil</v>
          </cell>
          <cell r="B6">
            <v>817</v>
          </cell>
          <cell r="C6">
            <v>19</v>
          </cell>
          <cell r="D6">
            <v>836</v>
          </cell>
          <cell r="E6">
            <v>1</v>
          </cell>
          <cell r="F6">
            <v>837</v>
          </cell>
          <cell r="G6">
            <v>1</v>
          </cell>
          <cell r="H6">
            <v>0</v>
          </cell>
          <cell r="I6">
            <v>1</v>
          </cell>
          <cell r="J6">
            <v>0</v>
          </cell>
          <cell r="K6">
            <v>0</v>
          </cell>
          <cell r="L6">
            <v>0</v>
          </cell>
          <cell r="M6">
            <v>0</v>
          </cell>
          <cell r="N6">
            <v>0</v>
          </cell>
          <cell r="O6">
            <v>0</v>
          </cell>
          <cell r="P6">
            <v>0</v>
          </cell>
          <cell r="Q6">
            <v>0</v>
          </cell>
          <cell r="R6">
            <v>0</v>
          </cell>
          <cell r="S6">
            <v>0</v>
          </cell>
          <cell r="T6">
            <v>1</v>
          </cell>
        </row>
        <row r="7">
          <cell r="A7" t="str">
            <v>Carnet/Certificado de vacunación (Covid-19)</v>
          </cell>
          <cell r="B7">
            <v>6</v>
          </cell>
          <cell r="C7">
            <v>0</v>
          </cell>
          <cell r="D7">
            <v>6</v>
          </cell>
          <cell r="E7">
            <v>0</v>
          </cell>
          <cell r="F7">
            <v>6</v>
          </cell>
          <cell r="G7">
            <v>0</v>
          </cell>
          <cell r="H7">
            <v>0</v>
          </cell>
          <cell r="I7">
            <v>0</v>
          </cell>
          <cell r="J7">
            <v>0</v>
          </cell>
          <cell r="K7">
            <v>0</v>
          </cell>
          <cell r="L7">
            <v>0</v>
          </cell>
          <cell r="M7">
            <v>0</v>
          </cell>
          <cell r="N7">
            <v>0</v>
          </cell>
          <cell r="O7">
            <v>0</v>
          </cell>
          <cell r="P7">
            <v>0</v>
          </cell>
          <cell r="Q7">
            <v>0</v>
          </cell>
          <cell r="R7">
            <v>0</v>
          </cell>
          <cell r="S7">
            <v>0</v>
          </cell>
          <cell r="T7">
            <v>0</v>
          </cell>
        </row>
        <row r="8">
          <cell r="A8" t="str">
            <v>COVID-19</v>
          </cell>
          <cell r="B8">
            <v>6</v>
          </cell>
          <cell r="C8">
            <v>0</v>
          </cell>
          <cell r="D8">
            <v>6</v>
          </cell>
          <cell r="E8">
            <v>18</v>
          </cell>
          <cell r="F8">
            <v>24</v>
          </cell>
          <cell r="G8">
            <v>30</v>
          </cell>
          <cell r="H8">
            <v>0</v>
          </cell>
          <cell r="I8">
            <v>0</v>
          </cell>
          <cell r="J8">
            <v>24</v>
          </cell>
          <cell r="K8">
            <v>36</v>
          </cell>
          <cell r="L8">
            <v>48</v>
          </cell>
          <cell r="M8">
            <v>60</v>
          </cell>
          <cell r="N8">
            <v>72</v>
          </cell>
          <cell r="O8">
            <v>84</v>
          </cell>
          <cell r="P8">
            <v>96</v>
          </cell>
          <cell r="Q8">
            <v>108</v>
          </cell>
          <cell r="R8">
            <v>120</v>
          </cell>
          <cell r="S8">
            <v>132</v>
          </cell>
          <cell r="T8">
            <v>0</v>
          </cell>
          <cell r="U8">
            <v>0</v>
          </cell>
        </row>
        <row r="9">
          <cell r="A9" t="str">
            <v>Ddiluyente de Vacuna de Sarampión Rubeola (SR) Liofilizada - Vial x 01 dosis -DOBLE VIRAL</v>
          </cell>
          <cell r="B9">
            <v>1053</v>
          </cell>
          <cell r="C9">
            <v>8</v>
          </cell>
          <cell r="D9">
            <v>1061</v>
          </cell>
          <cell r="E9">
            <v>79</v>
          </cell>
          <cell r="F9">
            <v>1140</v>
          </cell>
          <cell r="G9">
            <v>79</v>
          </cell>
          <cell r="H9">
            <v>0</v>
          </cell>
          <cell r="I9">
            <v>79</v>
          </cell>
          <cell r="J9">
            <v>0</v>
          </cell>
          <cell r="K9">
            <v>0</v>
          </cell>
          <cell r="L9">
            <v>0</v>
          </cell>
          <cell r="M9">
            <v>0</v>
          </cell>
          <cell r="N9">
            <v>0</v>
          </cell>
          <cell r="O9">
            <v>0</v>
          </cell>
          <cell r="P9">
            <v>0</v>
          </cell>
          <cell r="Q9">
            <v>0</v>
          </cell>
          <cell r="R9">
            <v>0</v>
          </cell>
          <cell r="S9">
            <v>0</v>
          </cell>
          <cell r="T9">
            <v>79</v>
          </cell>
        </row>
        <row r="10">
          <cell r="A10" t="str">
            <v>Diluyente de Vacuna Antirrábica Humana de Células Vero (vacuna IM)</v>
          </cell>
          <cell r="B10">
            <v>349</v>
          </cell>
          <cell r="C10">
            <v>11</v>
          </cell>
          <cell r="D10">
            <v>360</v>
          </cell>
          <cell r="E10">
            <v>2</v>
          </cell>
          <cell r="F10">
            <v>362</v>
          </cell>
          <cell r="G10">
            <v>0</v>
          </cell>
          <cell r="H10">
            <v>0</v>
          </cell>
          <cell r="I10">
            <v>0</v>
          </cell>
          <cell r="J10">
            <v>0</v>
          </cell>
          <cell r="K10">
            <v>0</v>
          </cell>
          <cell r="L10">
            <v>2</v>
          </cell>
          <cell r="M10">
            <v>0</v>
          </cell>
          <cell r="N10">
            <v>0</v>
          </cell>
          <cell r="O10">
            <v>0</v>
          </cell>
          <cell r="P10">
            <v>0</v>
          </cell>
          <cell r="Q10">
            <v>0</v>
          </cell>
          <cell r="R10">
            <v>0</v>
          </cell>
          <cell r="S10">
            <v>0</v>
          </cell>
          <cell r="T10">
            <v>2</v>
          </cell>
        </row>
        <row r="11">
          <cell r="A11" t="str">
            <v>Diluyente de Vacuna contra el Dengue Cuadrivalente - Liofilizada</v>
          </cell>
          <cell r="B11">
            <v>0</v>
          </cell>
          <cell r="C11">
            <v>0</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row>
        <row r="12">
          <cell r="A12" t="str">
            <v>Diluyente de Vacuna de BCG (Bacilo de Calmette y Guérin) Liofilizada</v>
          </cell>
          <cell r="B12">
            <v>619</v>
          </cell>
          <cell r="C12">
            <v>22</v>
          </cell>
          <cell r="D12">
            <v>641</v>
          </cell>
          <cell r="E12">
            <v>733</v>
          </cell>
          <cell r="F12">
            <v>1374</v>
          </cell>
          <cell r="G12">
            <v>581</v>
          </cell>
          <cell r="H12">
            <v>152</v>
          </cell>
          <cell r="I12">
            <v>733</v>
          </cell>
          <cell r="J12">
            <v>0</v>
          </cell>
          <cell r="K12">
            <v>0</v>
          </cell>
          <cell r="L12">
            <v>0</v>
          </cell>
          <cell r="M12">
            <v>0</v>
          </cell>
          <cell r="N12">
            <v>0</v>
          </cell>
          <cell r="O12">
            <v>0</v>
          </cell>
          <cell r="P12">
            <v>0</v>
          </cell>
          <cell r="Q12">
            <v>0</v>
          </cell>
          <cell r="R12">
            <v>0</v>
          </cell>
          <cell r="S12">
            <v>0</v>
          </cell>
          <cell r="T12">
            <v>733</v>
          </cell>
        </row>
        <row r="13">
          <cell r="A13" t="str">
            <v>Diluyente de Vacuna de Fiebre Amarilla (Antiamarilica) Liofilizada</v>
          </cell>
          <cell r="B13">
            <v>2783</v>
          </cell>
          <cell r="C13">
            <v>33</v>
          </cell>
          <cell r="D13">
            <v>2816</v>
          </cell>
          <cell r="E13">
            <v>3530</v>
          </cell>
          <cell r="F13">
            <v>6346</v>
          </cell>
          <cell r="G13">
            <v>2465</v>
          </cell>
          <cell r="H13">
            <v>1065</v>
          </cell>
          <cell r="I13">
            <v>3530</v>
          </cell>
          <cell r="J13">
            <v>0</v>
          </cell>
          <cell r="K13">
            <v>0</v>
          </cell>
          <cell r="L13">
            <v>0</v>
          </cell>
          <cell r="M13">
            <v>0</v>
          </cell>
          <cell r="N13">
            <v>0</v>
          </cell>
          <cell r="O13">
            <v>0</v>
          </cell>
          <cell r="P13">
            <v>0</v>
          </cell>
          <cell r="Q13">
            <v>0</v>
          </cell>
          <cell r="R13">
            <v>0</v>
          </cell>
          <cell r="S13">
            <v>0</v>
          </cell>
          <cell r="T13">
            <v>3530</v>
          </cell>
        </row>
        <row r="14">
          <cell r="A14" t="str">
            <v>Diluyente de Vacuna de Sarampión Rubeola (SR) Liofilizada - Vial x 10 dosis - DOBLE VIRAL</v>
          </cell>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row>
        <row r="15">
          <cell r="A15" t="str">
            <v>Diluyente de Vacuna de Sarampión, Rubeola y Paperas (SRP) (Cepa Leningrado-Zagreb) Liofilizado - Vial x 01 dosis - TRIPLE VIRAL</v>
          </cell>
          <cell r="B15">
            <v>1506</v>
          </cell>
          <cell r="C15">
            <v>27</v>
          </cell>
          <cell r="D15">
            <v>1533</v>
          </cell>
          <cell r="E15">
            <v>2</v>
          </cell>
          <cell r="F15">
            <v>1535</v>
          </cell>
          <cell r="G15">
            <v>0</v>
          </cell>
          <cell r="H15">
            <v>0</v>
          </cell>
          <cell r="I15">
            <v>0</v>
          </cell>
          <cell r="J15">
            <v>0</v>
          </cell>
          <cell r="K15">
            <v>0</v>
          </cell>
          <cell r="L15">
            <v>1</v>
          </cell>
          <cell r="M15">
            <v>1</v>
          </cell>
          <cell r="N15">
            <v>0</v>
          </cell>
          <cell r="O15">
            <v>0</v>
          </cell>
          <cell r="P15">
            <v>0</v>
          </cell>
          <cell r="Q15">
            <v>0</v>
          </cell>
          <cell r="R15">
            <v>0</v>
          </cell>
          <cell r="S15">
            <v>0</v>
          </cell>
          <cell r="T15">
            <v>2</v>
          </cell>
        </row>
        <row r="16">
          <cell r="A16" t="str">
            <v>Diluyente de Vacuna de Sarampión, Rubeola y Paperas (SRP) (Cepa Leningrado-Zagreb) Liofilizado - Vial x 05 dosis - TRIPLE VIRAL</v>
          </cell>
          <cell r="B16">
            <v>5</v>
          </cell>
          <cell r="C16">
            <v>0</v>
          </cell>
          <cell r="D16">
            <v>5</v>
          </cell>
          <cell r="E16">
            <v>17</v>
          </cell>
          <cell r="F16">
            <v>22</v>
          </cell>
          <cell r="G16">
            <v>0</v>
          </cell>
          <cell r="H16">
            <v>0</v>
          </cell>
          <cell r="I16">
            <v>0</v>
          </cell>
          <cell r="J16">
            <v>0</v>
          </cell>
          <cell r="K16">
            <v>0</v>
          </cell>
          <cell r="L16">
            <v>0</v>
          </cell>
          <cell r="M16">
            <v>0</v>
          </cell>
          <cell r="N16">
            <v>17</v>
          </cell>
          <cell r="O16">
            <v>0</v>
          </cell>
          <cell r="P16">
            <v>0</v>
          </cell>
          <cell r="Q16">
            <v>0</v>
          </cell>
          <cell r="R16">
            <v>0</v>
          </cell>
          <cell r="S16">
            <v>0</v>
          </cell>
          <cell r="T16">
            <v>17</v>
          </cell>
        </row>
        <row r="17">
          <cell r="A17" t="str">
            <v>Diluyente de Vacuna de Sarampión, Rubeola y Paperas (SRP) (Cepa Leningrado-Zagreb) Liofilizado - Vial x 10 dosis - TRIPLE VIRAL</v>
          </cell>
          <cell r="B17">
            <v>0</v>
          </cell>
          <cell r="C17">
            <v>0</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row>
        <row r="18">
          <cell r="A18" t="str">
            <v>Diluyente de Vacuna de Varicela Cepa OKA Liofilizada - Vial x 01 dosis</v>
          </cell>
          <cell r="B18">
            <v>1288</v>
          </cell>
          <cell r="C18">
            <v>24</v>
          </cell>
          <cell r="D18">
            <v>1312</v>
          </cell>
          <cell r="E18">
            <v>1</v>
          </cell>
          <cell r="F18">
            <v>1313</v>
          </cell>
          <cell r="G18">
            <v>0</v>
          </cell>
          <cell r="H18">
            <v>0</v>
          </cell>
          <cell r="I18">
            <v>0</v>
          </cell>
          <cell r="J18">
            <v>0</v>
          </cell>
          <cell r="K18">
            <v>0</v>
          </cell>
          <cell r="L18">
            <v>0</v>
          </cell>
          <cell r="M18">
            <v>1</v>
          </cell>
          <cell r="N18">
            <v>0</v>
          </cell>
          <cell r="O18">
            <v>0</v>
          </cell>
          <cell r="P18">
            <v>0</v>
          </cell>
          <cell r="Q18">
            <v>0</v>
          </cell>
          <cell r="R18">
            <v>0</v>
          </cell>
          <cell r="S18">
            <v>0</v>
          </cell>
          <cell r="T18">
            <v>1</v>
          </cell>
        </row>
        <row r="19">
          <cell r="A19" t="str">
            <v>Diluyente de Vacuna Meningococo ACYW -135 (Conjugado) - Liofilizada - Vial x 01 dosis</v>
          </cell>
          <cell r="B19">
            <v>0</v>
          </cell>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row>
        <row r="20">
          <cell r="A20" t="str">
            <v>Diluyente de Virus Sincitial Respiratorio (VRS) - Liofilizada</v>
          </cell>
          <cell r="B20">
            <v>202</v>
          </cell>
          <cell r="C20">
            <v>6</v>
          </cell>
          <cell r="D20">
            <v>208</v>
          </cell>
          <cell r="E20">
            <v>0</v>
          </cell>
          <cell r="F20">
            <v>208</v>
          </cell>
          <cell r="G20">
            <v>0</v>
          </cell>
          <cell r="H20">
            <v>0</v>
          </cell>
          <cell r="I20">
            <v>0</v>
          </cell>
          <cell r="J20">
            <v>0</v>
          </cell>
          <cell r="K20">
            <v>0</v>
          </cell>
          <cell r="L20">
            <v>0</v>
          </cell>
          <cell r="M20">
            <v>0</v>
          </cell>
          <cell r="N20">
            <v>0</v>
          </cell>
          <cell r="O20">
            <v>0</v>
          </cell>
          <cell r="P20">
            <v>0</v>
          </cell>
          <cell r="Q20">
            <v>0</v>
          </cell>
          <cell r="R20">
            <v>0</v>
          </cell>
          <cell r="S20">
            <v>0</v>
          </cell>
          <cell r="T20">
            <v>0</v>
          </cell>
        </row>
        <row r="21">
          <cell r="A21" t="str">
            <v>Ingreso por conversión de ds de 0,25mL a 0,5mL (Desde los 6 a 35 meses)</v>
          </cell>
        </row>
        <row r="22">
          <cell r="A22" t="str">
            <v>Ingreso por conversión de ds de 0,5mL a 0,25mL (Desde los 36 meses en adelante)</v>
          </cell>
        </row>
        <row r="23">
          <cell r="A23" t="str">
            <v>Inmunoglobulina Antirrábica de origen Equino (IGR-E) Liquida x 200UI/mL - Vial de 1.000UI/5mL (Heteróloga)</v>
          </cell>
          <cell r="B23">
            <v>117</v>
          </cell>
          <cell r="C23">
            <v>3</v>
          </cell>
          <cell r="D23">
            <v>120</v>
          </cell>
          <cell r="E23">
            <v>0</v>
          </cell>
          <cell r="F23">
            <v>120</v>
          </cell>
          <cell r="G23">
            <v>0</v>
          </cell>
          <cell r="H23">
            <v>0</v>
          </cell>
          <cell r="I23">
            <v>0</v>
          </cell>
          <cell r="J23">
            <v>0</v>
          </cell>
          <cell r="K23">
            <v>0</v>
          </cell>
          <cell r="L23">
            <v>0</v>
          </cell>
          <cell r="M23">
            <v>0</v>
          </cell>
          <cell r="N23">
            <v>0</v>
          </cell>
          <cell r="O23">
            <v>0</v>
          </cell>
          <cell r="P23">
            <v>0</v>
          </cell>
          <cell r="Q23">
            <v>0</v>
          </cell>
          <cell r="R23">
            <v>0</v>
          </cell>
          <cell r="S23">
            <v>0</v>
          </cell>
          <cell r="T23">
            <v>0</v>
          </cell>
        </row>
        <row r="24">
          <cell r="A24" t="str">
            <v>Inmunoglobulina Antirrábica de origen Humana (IGRH - Suero) - Homologa - 2 ml x 300 IU</v>
          </cell>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row>
        <row r="25">
          <cell r="A25" t="str">
            <v>Inmunoglobulina Humana Antihepatitis B (IGHB) 1 ml x 200 IU - Liquida</v>
          </cell>
          <cell r="B25">
            <v>14</v>
          </cell>
          <cell r="C25">
            <v>0</v>
          </cell>
          <cell r="D25">
            <v>14</v>
          </cell>
          <cell r="E25">
            <v>0</v>
          </cell>
          <cell r="F25">
            <v>14</v>
          </cell>
          <cell r="G25">
            <v>0</v>
          </cell>
          <cell r="H25">
            <v>0</v>
          </cell>
          <cell r="I25">
            <v>0</v>
          </cell>
          <cell r="J25">
            <v>0</v>
          </cell>
          <cell r="K25">
            <v>0</v>
          </cell>
          <cell r="L25">
            <v>0</v>
          </cell>
          <cell r="M25">
            <v>0</v>
          </cell>
          <cell r="N25">
            <v>0</v>
          </cell>
          <cell r="O25">
            <v>0</v>
          </cell>
          <cell r="P25">
            <v>0</v>
          </cell>
          <cell r="Q25">
            <v>0</v>
          </cell>
          <cell r="R25">
            <v>0</v>
          </cell>
          <cell r="S25">
            <v>0</v>
          </cell>
          <cell r="T25">
            <v>0</v>
          </cell>
        </row>
        <row r="26">
          <cell r="A26" t="str">
            <v>Inmunoglobulina Humana Antitetánica (IGTH) 1 ml x 250 IU - Liquida</v>
          </cell>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row>
        <row r="27">
          <cell r="A27" t="str">
            <v>Jeringa Desechable de 0,1 ml No. 27G x 3/8" AD</v>
          </cell>
          <cell r="B27">
            <v>0</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row>
        <row r="28">
          <cell r="A28" t="str">
            <v>Jeringa Desechable de 0.05 ml/cc con aguja incorporada No. 26G x 3/8" Auto Descartable (AD)</v>
          </cell>
          <cell r="B28">
            <v>620</v>
          </cell>
          <cell r="C28">
            <v>20</v>
          </cell>
          <cell r="D28">
            <v>640</v>
          </cell>
          <cell r="E28">
            <v>54</v>
          </cell>
          <cell r="F28">
            <v>694</v>
          </cell>
          <cell r="G28">
            <v>9</v>
          </cell>
          <cell r="H28">
            <v>9</v>
          </cell>
          <cell r="I28">
            <v>18</v>
          </cell>
          <cell r="J28">
            <v>0</v>
          </cell>
          <cell r="K28">
            <v>0</v>
          </cell>
          <cell r="L28">
            <v>0</v>
          </cell>
          <cell r="M28">
            <v>16</v>
          </cell>
          <cell r="N28">
            <v>0</v>
          </cell>
          <cell r="O28">
            <v>13</v>
          </cell>
          <cell r="P28">
            <v>0</v>
          </cell>
          <cell r="Q28">
            <v>0</v>
          </cell>
          <cell r="R28">
            <v>0</v>
          </cell>
          <cell r="S28">
            <v>7</v>
          </cell>
          <cell r="T28">
            <v>54</v>
          </cell>
        </row>
        <row r="29">
          <cell r="A29" t="str">
            <v>Jeringa Desechable de 0.5 ml ml/cc con aguja adaptable No. 25G x 5/8" Auto Descartable (AD)</v>
          </cell>
          <cell r="B29">
            <v>5060</v>
          </cell>
          <cell r="C29">
            <v>55</v>
          </cell>
          <cell r="D29">
            <v>5115</v>
          </cell>
          <cell r="E29">
            <v>41</v>
          </cell>
          <cell r="F29">
            <v>5156</v>
          </cell>
          <cell r="G29">
            <v>5</v>
          </cell>
          <cell r="H29">
            <v>32</v>
          </cell>
          <cell r="I29">
            <v>37</v>
          </cell>
          <cell r="J29">
            <v>0</v>
          </cell>
          <cell r="K29">
            <v>0</v>
          </cell>
          <cell r="L29">
            <v>3</v>
          </cell>
          <cell r="M29">
            <v>1</v>
          </cell>
          <cell r="N29">
            <v>0</v>
          </cell>
          <cell r="O29">
            <v>0</v>
          </cell>
          <cell r="P29">
            <v>0</v>
          </cell>
          <cell r="Q29">
            <v>0</v>
          </cell>
          <cell r="R29">
            <v>0</v>
          </cell>
          <cell r="S29">
            <v>0</v>
          </cell>
          <cell r="T29">
            <v>41</v>
          </cell>
        </row>
        <row r="30">
          <cell r="A30" t="str">
            <v>Jeringa Desechable de 0.5 ml ml/cc con aguja incorporada No. 23G x 1" Desactivación Atumatica</v>
          </cell>
          <cell r="B30">
            <v>1634</v>
          </cell>
          <cell r="C30">
            <v>3</v>
          </cell>
          <cell r="D30">
            <v>1637</v>
          </cell>
          <cell r="E30">
            <v>1</v>
          </cell>
          <cell r="F30">
            <v>1638</v>
          </cell>
          <cell r="G30">
            <v>0</v>
          </cell>
          <cell r="H30">
            <v>0</v>
          </cell>
          <cell r="I30">
            <v>0</v>
          </cell>
          <cell r="J30">
            <v>0</v>
          </cell>
          <cell r="K30">
            <v>0</v>
          </cell>
          <cell r="L30">
            <v>0</v>
          </cell>
          <cell r="M30">
            <v>0</v>
          </cell>
          <cell r="N30">
            <v>1</v>
          </cell>
          <cell r="O30">
            <v>0</v>
          </cell>
          <cell r="P30">
            <v>0</v>
          </cell>
          <cell r="Q30">
            <v>0</v>
          </cell>
          <cell r="R30">
            <v>0</v>
          </cell>
          <cell r="S30">
            <v>0</v>
          </cell>
          <cell r="T30">
            <v>1</v>
          </cell>
        </row>
        <row r="31">
          <cell r="A31" t="str">
            <v>Jeringa Desechable de 0.5 ml ml/cc con aguja incorporada No. 25G x 5/8" Desactivación Atumatica</v>
          </cell>
          <cell r="B31">
            <v>1614</v>
          </cell>
          <cell r="C31">
            <v>4</v>
          </cell>
          <cell r="D31">
            <v>1618</v>
          </cell>
          <cell r="E31">
            <v>10</v>
          </cell>
          <cell r="F31">
            <v>1628</v>
          </cell>
          <cell r="G31">
            <v>4</v>
          </cell>
          <cell r="H31">
            <v>0</v>
          </cell>
          <cell r="I31">
            <v>4</v>
          </cell>
          <cell r="J31">
            <v>0</v>
          </cell>
          <cell r="K31">
            <v>5</v>
          </cell>
          <cell r="L31">
            <v>0</v>
          </cell>
          <cell r="M31">
            <v>0</v>
          </cell>
          <cell r="N31">
            <v>0</v>
          </cell>
          <cell r="O31">
            <v>1</v>
          </cell>
          <cell r="P31">
            <v>0</v>
          </cell>
          <cell r="Q31">
            <v>0</v>
          </cell>
          <cell r="R31">
            <v>0</v>
          </cell>
          <cell r="S31">
            <v>0</v>
          </cell>
          <cell r="T31">
            <v>10</v>
          </cell>
        </row>
        <row r="32">
          <cell r="A32" t="str">
            <v>Jeringa Desechable de 0.5 ml/cc con aguja adaptable No. 22G x 1" 1/2 Desactivación Atumatica</v>
          </cell>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row>
        <row r="33">
          <cell r="A33" t="str">
            <v>Jeringa Desechable de 0.5 ml/cc con aguja incorporada No. 22G x 1 ½" Auto Descartable (AD)</v>
          </cell>
          <cell r="B33">
            <v>2150</v>
          </cell>
          <cell r="C33">
            <v>25</v>
          </cell>
          <cell r="D33">
            <v>2175</v>
          </cell>
          <cell r="E33">
            <v>4</v>
          </cell>
          <cell r="F33">
            <v>2179</v>
          </cell>
          <cell r="G33">
            <v>2</v>
          </cell>
          <cell r="H33">
            <v>0</v>
          </cell>
          <cell r="I33">
            <v>2</v>
          </cell>
          <cell r="J33">
            <v>0</v>
          </cell>
          <cell r="K33">
            <v>1</v>
          </cell>
          <cell r="L33">
            <v>0</v>
          </cell>
          <cell r="M33">
            <v>0</v>
          </cell>
          <cell r="N33">
            <v>0</v>
          </cell>
          <cell r="O33">
            <v>1</v>
          </cell>
          <cell r="P33">
            <v>0</v>
          </cell>
          <cell r="Q33">
            <v>0</v>
          </cell>
          <cell r="R33">
            <v>0</v>
          </cell>
          <cell r="S33">
            <v>0</v>
          </cell>
          <cell r="T33">
            <v>4</v>
          </cell>
        </row>
        <row r="34">
          <cell r="A34" t="str">
            <v>Jeringa Desechable de 1 ml/cc con aguja adaptable No. 22G x 1 ½" Convencional</v>
          </cell>
          <cell r="B34">
            <v>1016</v>
          </cell>
          <cell r="C34">
            <v>7</v>
          </cell>
          <cell r="D34">
            <v>1023</v>
          </cell>
          <cell r="E34">
            <v>0</v>
          </cell>
          <cell r="F34">
            <v>1023</v>
          </cell>
          <cell r="G34">
            <v>0</v>
          </cell>
          <cell r="H34">
            <v>0</v>
          </cell>
          <cell r="I34">
            <v>0</v>
          </cell>
          <cell r="J34">
            <v>0</v>
          </cell>
          <cell r="K34">
            <v>0</v>
          </cell>
          <cell r="L34">
            <v>0</v>
          </cell>
          <cell r="M34">
            <v>0</v>
          </cell>
          <cell r="N34">
            <v>0</v>
          </cell>
          <cell r="O34">
            <v>0</v>
          </cell>
          <cell r="P34">
            <v>0</v>
          </cell>
          <cell r="Q34">
            <v>0</v>
          </cell>
          <cell r="R34">
            <v>0</v>
          </cell>
          <cell r="S34">
            <v>0</v>
          </cell>
          <cell r="T34">
            <v>0</v>
          </cell>
        </row>
        <row r="35">
          <cell r="A35" t="str">
            <v>Jeringa Desechable de 1 ml/cc con aguja adaptable No. 23G x 1" Convencional</v>
          </cell>
          <cell r="B35">
            <v>8321</v>
          </cell>
          <cell r="C35">
            <v>83</v>
          </cell>
          <cell r="D35">
            <v>8404</v>
          </cell>
          <cell r="E35">
            <v>6</v>
          </cell>
          <cell r="F35">
            <v>8410</v>
          </cell>
          <cell r="G35">
            <v>0</v>
          </cell>
          <cell r="H35">
            <v>0</v>
          </cell>
          <cell r="I35">
            <v>0</v>
          </cell>
          <cell r="J35">
            <v>0</v>
          </cell>
          <cell r="K35">
            <v>3</v>
          </cell>
          <cell r="L35">
            <v>0</v>
          </cell>
          <cell r="M35">
            <v>2</v>
          </cell>
          <cell r="N35">
            <v>0</v>
          </cell>
          <cell r="O35">
            <v>1</v>
          </cell>
          <cell r="P35">
            <v>0</v>
          </cell>
          <cell r="Q35">
            <v>0</v>
          </cell>
          <cell r="R35">
            <v>0</v>
          </cell>
          <cell r="S35">
            <v>0</v>
          </cell>
          <cell r="T35">
            <v>6</v>
          </cell>
        </row>
        <row r="36">
          <cell r="A36" t="str">
            <v>Jeringa Desechable de 1 ml/cc con aguja incorporada No. 22G x 1 ½" de Prevención de Reuso o Bloqueo</v>
          </cell>
          <cell r="B36">
            <v>56</v>
          </cell>
          <cell r="C36">
            <v>1</v>
          </cell>
          <cell r="D36">
            <v>57</v>
          </cell>
          <cell r="E36">
            <v>0</v>
          </cell>
          <cell r="F36">
            <v>57</v>
          </cell>
          <cell r="G36">
            <v>0</v>
          </cell>
          <cell r="H36">
            <v>0</v>
          </cell>
          <cell r="I36">
            <v>0</v>
          </cell>
          <cell r="J36">
            <v>0</v>
          </cell>
          <cell r="K36">
            <v>0</v>
          </cell>
          <cell r="L36">
            <v>0</v>
          </cell>
          <cell r="M36">
            <v>0</v>
          </cell>
          <cell r="N36">
            <v>0</v>
          </cell>
          <cell r="O36">
            <v>0</v>
          </cell>
          <cell r="P36">
            <v>0</v>
          </cell>
          <cell r="Q36">
            <v>0</v>
          </cell>
          <cell r="R36">
            <v>0</v>
          </cell>
          <cell r="S36">
            <v>0</v>
          </cell>
          <cell r="T36">
            <v>0</v>
          </cell>
        </row>
        <row r="37">
          <cell r="A37" t="str">
            <v>Memofichas de vacunación</v>
          </cell>
          <cell r="B37">
            <v>0</v>
          </cell>
          <cell r="C37">
            <v>0</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row>
        <row r="38">
          <cell r="A38" t="str">
            <v>MODERNA ADULTO</v>
          </cell>
          <cell r="B38">
            <v>0</v>
          </cell>
          <cell r="C38">
            <v>0</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row>
        <row r="39">
          <cell r="A39" t="str">
            <v>MODERNA PEDIÁTRICA</v>
          </cell>
          <cell r="B39">
            <v>0</v>
          </cell>
          <cell r="C39">
            <v>0</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row>
        <row r="40">
          <cell r="A40" t="str">
            <v>PFIZER</v>
          </cell>
          <cell r="B40">
            <v>7</v>
          </cell>
          <cell r="D40">
            <v>7</v>
          </cell>
          <cell r="E40">
            <v>0</v>
          </cell>
          <cell r="F40">
            <v>7</v>
          </cell>
          <cell r="G40">
            <v>1</v>
          </cell>
          <cell r="J40">
            <v>2</v>
          </cell>
          <cell r="K40">
            <v>3</v>
          </cell>
          <cell r="L40">
            <v>4</v>
          </cell>
          <cell r="M40">
            <v>5</v>
          </cell>
          <cell r="N40">
            <v>6</v>
          </cell>
          <cell r="O40">
            <v>7</v>
          </cell>
          <cell r="P40">
            <v>8</v>
          </cell>
          <cell r="Q40">
            <v>9</v>
          </cell>
          <cell r="R40">
            <v>10</v>
          </cell>
          <cell r="S40">
            <v>11</v>
          </cell>
        </row>
        <row r="41">
          <cell r="A41" t="str">
            <v>PFIZER ADULTO</v>
          </cell>
          <cell r="B41">
            <v>81</v>
          </cell>
          <cell r="C41">
            <v>2</v>
          </cell>
          <cell r="D41">
            <v>83</v>
          </cell>
          <cell r="E41">
            <v>73</v>
          </cell>
          <cell r="F41">
            <v>156</v>
          </cell>
          <cell r="G41">
            <v>63</v>
          </cell>
          <cell r="H41">
            <v>10</v>
          </cell>
          <cell r="I41">
            <v>0</v>
          </cell>
          <cell r="J41">
            <v>0</v>
          </cell>
          <cell r="K41">
            <v>0</v>
          </cell>
          <cell r="L41">
            <v>0</v>
          </cell>
          <cell r="M41">
            <v>0</v>
          </cell>
          <cell r="N41">
            <v>0</v>
          </cell>
          <cell r="O41">
            <v>0</v>
          </cell>
          <cell r="P41">
            <v>0</v>
          </cell>
          <cell r="Q41">
            <v>0</v>
          </cell>
          <cell r="R41">
            <v>0</v>
          </cell>
          <cell r="S41">
            <v>0</v>
          </cell>
          <cell r="T41">
            <v>0</v>
          </cell>
          <cell r="U41">
            <v>0</v>
          </cell>
        </row>
        <row r="42">
          <cell r="A42" t="str">
            <v>PFIZER PEDIÁTRICA</v>
          </cell>
          <cell r="B42">
            <v>4</v>
          </cell>
          <cell r="C42">
            <v>0</v>
          </cell>
          <cell r="D42">
            <v>4</v>
          </cell>
          <cell r="E42">
            <v>8</v>
          </cell>
          <cell r="F42">
            <v>12</v>
          </cell>
          <cell r="G42">
            <v>8</v>
          </cell>
          <cell r="H42">
            <v>0</v>
          </cell>
          <cell r="I42">
            <v>0</v>
          </cell>
          <cell r="J42">
            <v>0</v>
          </cell>
          <cell r="K42">
            <v>0</v>
          </cell>
          <cell r="L42">
            <v>0</v>
          </cell>
          <cell r="M42">
            <v>0</v>
          </cell>
          <cell r="N42">
            <v>0</v>
          </cell>
          <cell r="O42">
            <v>0</v>
          </cell>
          <cell r="P42">
            <v>0</v>
          </cell>
          <cell r="Q42">
            <v>0</v>
          </cell>
          <cell r="R42">
            <v>0</v>
          </cell>
          <cell r="S42">
            <v>0</v>
          </cell>
          <cell r="T42">
            <v>0</v>
          </cell>
          <cell r="U42">
            <v>0</v>
          </cell>
        </row>
        <row r="43">
          <cell r="A43" t="str">
            <v>Salida por conversión de ds de 0,25mL a 0,5mL (Desde los 6 a 35 meses)</v>
          </cell>
        </row>
        <row r="44">
          <cell r="A44" t="str">
            <v>Salida por conversión de ds de 0,5mL a 0,25mL (Desde los 36 meses en adelante)</v>
          </cell>
        </row>
        <row r="45">
          <cell r="A45" t="str">
            <v>Tarjetas unificadas de vacunacion -tuv adultos</v>
          </cell>
          <cell r="B45">
            <v>1</v>
          </cell>
          <cell r="C45">
            <v>0</v>
          </cell>
          <cell r="D45">
            <v>1</v>
          </cell>
          <cell r="E45">
            <v>0</v>
          </cell>
          <cell r="F45">
            <v>1</v>
          </cell>
          <cell r="G45">
            <v>0</v>
          </cell>
          <cell r="H45">
            <v>0</v>
          </cell>
          <cell r="I45">
            <v>0</v>
          </cell>
          <cell r="J45">
            <v>0</v>
          </cell>
          <cell r="K45">
            <v>0</v>
          </cell>
          <cell r="L45">
            <v>0</v>
          </cell>
          <cell r="M45">
            <v>0</v>
          </cell>
          <cell r="N45">
            <v>0</v>
          </cell>
          <cell r="O45">
            <v>0</v>
          </cell>
          <cell r="P45">
            <v>0</v>
          </cell>
          <cell r="Q45">
            <v>0</v>
          </cell>
          <cell r="R45">
            <v>0</v>
          </cell>
          <cell r="S45">
            <v>0</v>
          </cell>
          <cell r="T45">
            <v>0</v>
          </cell>
        </row>
        <row r="46">
          <cell r="A46" t="str">
            <v>Tarjetas unificadas de vacunacion -tuv niños</v>
          </cell>
          <cell r="B46">
            <v>1</v>
          </cell>
          <cell r="C46">
            <v>0</v>
          </cell>
          <cell r="D46">
            <v>1</v>
          </cell>
          <cell r="E46">
            <v>0</v>
          </cell>
          <cell r="F46">
            <v>1</v>
          </cell>
          <cell r="G46">
            <v>0</v>
          </cell>
          <cell r="H46">
            <v>0</v>
          </cell>
          <cell r="I46">
            <v>0</v>
          </cell>
          <cell r="J46">
            <v>0</v>
          </cell>
          <cell r="K46">
            <v>0</v>
          </cell>
          <cell r="L46">
            <v>0</v>
          </cell>
          <cell r="M46">
            <v>0</v>
          </cell>
          <cell r="N46">
            <v>0</v>
          </cell>
          <cell r="O46">
            <v>0</v>
          </cell>
          <cell r="P46">
            <v>0</v>
          </cell>
          <cell r="Q46">
            <v>0</v>
          </cell>
          <cell r="R46">
            <v>0</v>
          </cell>
          <cell r="S46">
            <v>0</v>
          </cell>
          <cell r="T46">
            <v>0</v>
          </cell>
        </row>
        <row r="47">
          <cell r="A47" t="str">
            <v>Total Disponible + conversión</v>
          </cell>
        </row>
        <row r="48">
          <cell r="A48" t="str">
            <v>Vacuna Antineumocócica Conjugada (13-valente) PCV13 - Liquida</v>
          </cell>
          <cell r="B48">
            <v>1768</v>
          </cell>
          <cell r="C48">
            <v>15</v>
          </cell>
          <cell r="D48">
            <v>1783</v>
          </cell>
          <cell r="E48">
            <v>0</v>
          </cell>
          <cell r="F48">
            <v>1783</v>
          </cell>
          <cell r="G48">
            <v>0</v>
          </cell>
          <cell r="H48">
            <v>0</v>
          </cell>
          <cell r="I48">
            <v>0</v>
          </cell>
          <cell r="J48">
            <v>0</v>
          </cell>
          <cell r="K48">
            <v>0</v>
          </cell>
          <cell r="L48">
            <v>0</v>
          </cell>
          <cell r="M48">
            <v>0</v>
          </cell>
          <cell r="N48">
            <v>0</v>
          </cell>
          <cell r="O48">
            <v>0</v>
          </cell>
          <cell r="P48">
            <v>0</v>
          </cell>
          <cell r="Q48">
            <v>0</v>
          </cell>
          <cell r="R48">
            <v>0</v>
          </cell>
          <cell r="S48">
            <v>0</v>
          </cell>
          <cell r="T48">
            <v>0</v>
          </cell>
        </row>
        <row r="49">
          <cell r="A49" t="str">
            <v>Vacuna Antineumocócica Conjugada (20-valente) PCV20 - Liquida</v>
          </cell>
          <cell r="B49">
            <v>0</v>
          </cell>
          <cell r="C49">
            <v>0</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row>
        <row r="50">
          <cell r="A50" t="str">
            <v>Vacuna Antirrábica Humana de Células Vero (vacuna IM)</v>
          </cell>
          <cell r="B50">
            <v>359</v>
          </cell>
          <cell r="C50">
            <v>11</v>
          </cell>
          <cell r="D50">
            <v>370</v>
          </cell>
          <cell r="E50">
            <v>1</v>
          </cell>
          <cell r="F50">
            <v>371</v>
          </cell>
          <cell r="G50">
            <v>0</v>
          </cell>
          <cell r="H50">
            <v>0</v>
          </cell>
          <cell r="I50">
            <v>0</v>
          </cell>
          <cell r="J50">
            <v>0</v>
          </cell>
          <cell r="K50">
            <v>0</v>
          </cell>
          <cell r="L50">
            <v>1</v>
          </cell>
          <cell r="M50">
            <v>0</v>
          </cell>
          <cell r="N50">
            <v>0</v>
          </cell>
          <cell r="O50">
            <v>0</v>
          </cell>
          <cell r="P50">
            <v>0</v>
          </cell>
          <cell r="Q50">
            <v>0</v>
          </cell>
          <cell r="R50">
            <v>0</v>
          </cell>
          <cell r="S50">
            <v>0</v>
          </cell>
          <cell r="T50">
            <v>1</v>
          </cell>
        </row>
        <row r="51">
          <cell r="A51" t="str">
            <v>Vacuna contra el Dengue Cuadrivalente - Liofilizada</v>
          </cell>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row>
        <row r="52">
          <cell r="A52" t="str">
            <v>Vacuna contra el virus del papiloma humano - VPH4 (Cuadrivalente)</v>
          </cell>
          <cell r="B52">
            <v>842</v>
          </cell>
          <cell r="C52">
            <v>37</v>
          </cell>
          <cell r="D52">
            <v>879</v>
          </cell>
          <cell r="E52">
            <v>0</v>
          </cell>
          <cell r="F52">
            <v>879</v>
          </cell>
          <cell r="G52">
            <v>0</v>
          </cell>
          <cell r="H52">
            <v>0</v>
          </cell>
          <cell r="I52">
            <v>0</v>
          </cell>
          <cell r="J52">
            <v>0</v>
          </cell>
          <cell r="K52">
            <v>0</v>
          </cell>
          <cell r="L52">
            <v>0</v>
          </cell>
          <cell r="M52">
            <v>0</v>
          </cell>
          <cell r="N52">
            <v>0</v>
          </cell>
          <cell r="O52">
            <v>0</v>
          </cell>
          <cell r="P52">
            <v>0</v>
          </cell>
          <cell r="Q52">
            <v>0</v>
          </cell>
          <cell r="R52">
            <v>0</v>
          </cell>
          <cell r="S52">
            <v>0</v>
          </cell>
          <cell r="T52">
            <v>0</v>
          </cell>
        </row>
        <row r="53">
          <cell r="A53" t="str">
            <v>Vacuna contra el virus del papiloma humano - VPH9 (Nonavalente)</v>
          </cell>
          <cell r="B53">
            <v>6</v>
          </cell>
          <cell r="C53">
            <v>0</v>
          </cell>
          <cell r="D53">
            <v>6</v>
          </cell>
          <cell r="E53">
            <v>0</v>
          </cell>
          <cell r="F53">
            <v>6</v>
          </cell>
          <cell r="G53">
            <v>0</v>
          </cell>
          <cell r="H53">
            <v>0</v>
          </cell>
          <cell r="I53">
            <v>0</v>
          </cell>
          <cell r="J53">
            <v>0</v>
          </cell>
          <cell r="K53">
            <v>0</v>
          </cell>
          <cell r="L53">
            <v>0</v>
          </cell>
          <cell r="M53">
            <v>0</v>
          </cell>
          <cell r="N53">
            <v>0</v>
          </cell>
          <cell r="O53">
            <v>0</v>
          </cell>
          <cell r="P53">
            <v>0</v>
          </cell>
          <cell r="Q53">
            <v>0</v>
          </cell>
          <cell r="R53">
            <v>0</v>
          </cell>
          <cell r="S53">
            <v>0</v>
          </cell>
          <cell r="T53">
            <v>0</v>
          </cell>
        </row>
        <row r="54">
          <cell r="A54" t="str">
            <v>Vacuna Contra la Viruela y la Viruela del Mono (Mpox) Liquida</v>
          </cell>
          <cell r="B54">
            <v>0</v>
          </cell>
          <cell r="C54">
            <v>0</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row>
        <row r="55">
          <cell r="A55" t="str">
            <v>VACUNA COVID-19</v>
          </cell>
          <cell r="G55">
            <v>14</v>
          </cell>
          <cell r="I55">
            <v>28</v>
          </cell>
          <cell r="J55">
            <v>42</v>
          </cell>
          <cell r="K55">
            <v>56</v>
          </cell>
          <cell r="L55">
            <v>70</v>
          </cell>
          <cell r="M55">
            <v>84</v>
          </cell>
          <cell r="N55">
            <v>98</v>
          </cell>
          <cell r="O55">
            <v>112</v>
          </cell>
          <cell r="P55">
            <v>126</v>
          </cell>
          <cell r="Q55">
            <v>140</v>
          </cell>
          <cell r="R55">
            <v>154</v>
          </cell>
          <cell r="S55">
            <v>168</v>
          </cell>
          <cell r="T55">
            <v>182</v>
          </cell>
          <cell r="U55">
            <v>196</v>
          </cell>
        </row>
        <row r="56">
          <cell r="A56" t="str">
            <v>Vacuna de BCG (Bacilo de Calmette y Guérin) Liofilizada</v>
          </cell>
          <cell r="B56">
            <v>617</v>
          </cell>
          <cell r="C56">
            <v>24</v>
          </cell>
          <cell r="D56">
            <v>641</v>
          </cell>
          <cell r="E56">
            <v>733</v>
          </cell>
          <cell r="F56">
            <v>1374</v>
          </cell>
          <cell r="G56">
            <v>581</v>
          </cell>
          <cell r="H56">
            <v>152</v>
          </cell>
          <cell r="I56">
            <v>733</v>
          </cell>
          <cell r="J56">
            <v>0</v>
          </cell>
          <cell r="K56">
            <v>0</v>
          </cell>
          <cell r="L56">
            <v>0</v>
          </cell>
          <cell r="M56">
            <v>0</v>
          </cell>
          <cell r="N56">
            <v>0</v>
          </cell>
          <cell r="O56">
            <v>0</v>
          </cell>
          <cell r="P56">
            <v>0</v>
          </cell>
          <cell r="Q56">
            <v>0</v>
          </cell>
          <cell r="R56">
            <v>0</v>
          </cell>
          <cell r="S56">
            <v>0</v>
          </cell>
          <cell r="T56">
            <v>733</v>
          </cell>
        </row>
        <row r="57">
          <cell r="A57" t="str">
            <v>Vacuna de Difteria - Tétanos - Tos ferina acelular - Poliovirus inactivado - Hepatitis B - Haemophilus influenzae tipo B (DTaP-IPV-HepB-Hib (HEXAVALENTE ACELULAR) - Liquida</v>
          </cell>
          <cell r="B57">
            <v>23</v>
          </cell>
          <cell r="C57">
            <v>0</v>
          </cell>
          <cell r="D57">
            <v>23</v>
          </cell>
          <cell r="E57">
            <v>0</v>
          </cell>
          <cell r="F57">
            <v>23</v>
          </cell>
          <cell r="G57">
            <v>0</v>
          </cell>
          <cell r="H57">
            <v>0</v>
          </cell>
          <cell r="I57">
            <v>0</v>
          </cell>
          <cell r="J57">
            <v>0</v>
          </cell>
          <cell r="K57">
            <v>0</v>
          </cell>
          <cell r="L57">
            <v>0</v>
          </cell>
          <cell r="M57">
            <v>0</v>
          </cell>
          <cell r="N57">
            <v>0</v>
          </cell>
          <cell r="O57">
            <v>0</v>
          </cell>
          <cell r="P57">
            <v>0</v>
          </cell>
          <cell r="Q57">
            <v>0</v>
          </cell>
          <cell r="R57">
            <v>0</v>
          </cell>
          <cell r="S57">
            <v>0</v>
          </cell>
          <cell r="T57">
            <v>0</v>
          </cell>
        </row>
        <row r="58">
          <cell r="A58" t="str">
            <v>Vacuna de Difteria - Tos ferina (Celula completa) - Tétanos - Hepatitis B - Haemophilus influenzae tipo B (DTwP-HepB-Hib) PENTAVALENTE PEDIÁTRICA - Liquida</v>
          </cell>
          <cell r="B58">
            <v>2097</v>
          </cell>
          <cell r="C58">
            <v>9</v>
          </cell>
          <cell r="D58">
            <v>2106</v>
          </cell>
          <cell r="E58">
            <v>0</v>
          </cell>
          <cell r="F58">
            <v>2106</v>
          </cell>
          <cell r="G58">
            <v>0</v>
          </cell>
          <cell r="H58">
            <v>0</v>
          </cell>
          <cell r="I58">
            <v>0</v>
          </cell>
          <cell r="J58">
            <v>0</v>
          </cell>
          <cell r="K58">
            <v>0</v>
          </cell>
          <cell r="L58">
            <v>0</v>
          </cell>
          <cell r="M58">
            <v>0</v>
          </cell>
          <cell r="N58">
            <v>0</v>
          </cell>
          <cell r="O58">
            <v>0</v>
          </cell>
          <cell r="P58">
            <v>0</v>
          </cell>
          <cell r="Q58">
            <v>0</v>
          </cell>
          <cell r="R58">
            <v>0</v>
          </cell>
          <cell r="S58">
            <v>0</v>
          </cell>
          <cell r="T58">
            <v>0</v>
          </cell>
        </row>
        <row r="59">
          <cell r="A59" t="str">
            <v>Vacuna de Difteria - Tos ferina (celula completa)- Tétanos - Hepatitis B - Haemophilus influenzae tipo B - Poliovirus inactivado (DTwP-HepB-Hib-IPV) - HEXAVALENTE DE CÉLULAS COMPLETAS - Liquida</v>
          </cell>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row>
        <row r="60">
          <cell r="A60" t="str">
            <v>Vacuna de Difteria, Tétano y Tosferina (DPT)- Liquida</v>
          </cell>
          <cell r="B60">
            <v>658</v>
          </cell>
          <cell r="C60">
            <v>13</v>
          </cell>
          <cell r="D60">
            <v>671</v>
          </cell>
          <cell r="E60">
            <v>131</v>
          </cell>
          <cell r="F60">
            <v>802</v>
          </cell>
          <cell r="G60">
            <v>58</v>
          </cell>
          <cell r="H60">
            <v>71</v>
          </cell>
          <cell r="I60">
            <v>129</v>
          </cell>
          <cell r="J60">
            <v>0</v>
          </cell>
          <cell r="K60">
            <v>0</v>
          </cell>
          <cell r="L60">
            <v>0</v>
          </cell>
          <cell r="M60">
            <v>0</v>
          </cell>
          <cell r="N60">
            <v>0</v>
          </cell>
          <cell r="O60">
            <v>0</v>
          </cell>
          <cell r="P60">
            <v>0</v>
          </cell>
          <cell r="Q60">
            <v>2</v>
          </cell>
          <cell r="R60">
            <v>0</v>
          </cell>
          <cell r="S60">
            <v>0</v>
          </cell>
          <cell r="T60">
            <v>131</v>
          </cell>
        </row>
        <row r="61">
          <cell r="A61" t="str">
            <v>Vacuna de Difteria-Tétanos-Tos ferina acelular Pertussis (DTaP) Pediátrica - Liquida</v>
          </cell>
          <cell r="B61">
            <v>7</v>
          </cell>
          <cell r="C61">
            <v>1</v>
          </cell>
          <cell r="D61">
            <v>8</v>
          </cell>
          <cell r="E61">
            <v>0</v>
          </cell>
          <cell r="F61">
            <v>8</v>
          </cell>
          <cell r="G61">
            <v>0</v>
          </cell>
          <cell r="H61">
            <v>0</v>
          </cell>
          <cell r="I61">
            <v>0</v>
          </cell>
          <cell r="J61">
            <v>0</v>
          </cell>
          <cell r="K61">
            <v>0</v>
          </cell>
          <cell r="L61">
            <v>0</v>
          </cell>
          <cell r="M61">
            <v>0</v>
          </cell>
          <cell r="N61">
            <v>0</v>
          </cell>
          <cell r="O61">
            <v>0</v>
          </cell>
          <cell r="P61">
            <v>0</v>
          </cell>
          <cell r="Q61">
            <v>0</v>
          </cell>
          <cell r="R61">
            <v>0</v>
          </cell>
          <cell r="S61">
            <v>0</v>
          </cell>
          <cell r="T61">
            <v>0</v>
          </cell>
        </row>
        <row r="62">
          <cell r="A62" t="str">
            <v>Vacuna de Fiebre Amarilla (Antiamarilica) Liofilizada</v>
          </cell>
          <cell r="B62">
            <v>2765</v>
          </cell>
          <cell r="C62">
            <v>41</v>
          </cell>
          <cell r="D62">
            <v>2806</v>
          </cell>
          <cell r="E62">
            <v>3530</v>
          </cell>
          <cell r="F62">
            <v>6336</v>
          </cell>
          <cell r="G62">
            <v>2465</v>
          </cell>
          <cell r="H62">
            <v>1065</v>
          </cell>
          <cell r="I62">
            <v>3530</v>
          </cell>
          <cell r="J62">
            <v>0</v>
          </cell>
          <cell r="K62">
            <v>0</v>
          </cell>
          <cell r="L62">
            <v>0</v>
          </cell>
          <cell r="M62">
            <v>0</v>
          </cell>
          <cell r="N62">
            <v>0</v>
          </cell>
          <cell r="O62">
            <v>0</v>
          </cell>
          <cell r="P62">
            <v>0</v>
          </cell>
          <cell r="Q62">
            <v>0</v>
          </cell>
          <cell r="R62">
            <v>0</v>
          </cell>
          <cell r="S62">
            <v>0</v>
          </cell>
          <cell r="T62">
            <v>3530</v>
          </cell>
        </row>
        <row r="63">
          <cell r="A63" t="str">
            <v>Vacuna de Hepatitis A Pediátrica - Liquida</v>
          </cell>
          <cell r="B63">
            <v>632</v>
          </cell>
          <cell r="C63">
            <v>18</v>
          </cell>
          <cell r="D63">
            <v>650</v>
          </cell>
          <cell r="E63">
            <v>0</v>
          </cell>
          <cell r="F63">
            <v>650</v>
          </cell>
          <cell r="G63">
            <v>0</v>
          </cell>
          <cell r="H63">
            <v>0</v>
          </cell>
          <cell r="I63">
            <v>0</v>
          </cell>
          <cell r="J63">
            <v>0</v>
          </cell>
          <cell r="K63">
            <v>0</v>
          </cell>
          <cell r="L63">
            <v>0</v>
          </cell>
          <cell r="M63">
            <v>0</v>
          </cell>
          <cell r="N63">
            <v>0</v>
          </cell>
          <cell r="O63">
            <v>0</v>
          </cell>
          <cell r="P63">
            <v>0</v>
          </cell>
          <cell r="Q63">
            <v>0</v>
          </cell>
          <cell r="R63">
            <v>0</v>
          </cell>
          <cell r="S63">
            <v>0</v>
          </cell>
          <cell r="T63">
            <v>0</v>
          </cell>
        </row>
        <row r="64">
          <cell r="A64" t="str">
            <v>Vacuna de Hepatitis B Recombinante Adultos - Liquida</v>
          </cell>
          <cell r="B64">
            <v>146</v>
          </cell>
          <cell r="C64">
            <v>1</v>
          </cell>
          <cell r="D64">
            <v>147</v>
          </cell>
          <cell r="E64">
            <v>0</v>
          </cell>
          <cell r="F64">
            <v>147</v>
          </cell>
          <cell r="G64">
            <v>0</v>
          </cell>
          <cell r="H64">
            <v>0</v>
          </cell>
          <cell r="I64">
            <v>0</v>
          </cell>
          <cell r="J64">
            <v>0</v>
          </cell>
          <cell r="K64">
            <v>0</v>
          </cell>
          <cell r="L64">
            <v>0</v>
          </cell>
          <cell r="M64">
            <v>0</v>
          </cell>
          <cell r="N64">
            <v>0</v>
          </cell>
          <cell r="O64">
            <v>0</v>
          </cell>
          <cell r="P64">
            <v>0</v>
          </cell>
          <cell r="Q64">
            <v>0</v>
          </cell>
          <cell r="R64">
            <v>0</v>
          </cell>
          <cell r="S64">
            <v>0</v>
          </cell>
          <cell r="T64">
            <v>0</v>
          </cell>
        </row>
        <row r="65">
          <cell r="A65" t="str">
            <v>Vacuna de Hepatitis B Recombinante Pediátrica - Liquida</v>
          </cell>
          <cell r="B65">
            <v>604</v>
          </cell>
          <cell r="C65">
            <v>19</v>
          </cell>
          <cell r="D65">
            <v>623</v>
          </cell>
          <cell r="E65">
            <v>0</v>
          </cell>
          <cell r="F65">
            <v>623</v>
          </cell>
          <cell r="G65">
            <v>0</v>
          </cell>
          <cell r="H65">
            <v>0</v>
          </cell>
          <cell r="I65">
            <v>0</v>
          </cell>
          <cell r="J65">
            <v>0</v>
          </cell>
          <cell r="K65">
            <v>0</v>
          </cell>
          <cell r="L65">
            <v>0</v>
          </cell>
          <cell r="M65">
            <v>0</v>
          </cell>
          <cell r="N65">
            <v>0</v>
          </cell>
          <cell r="O65">
            <v>0</v>
          </cell>
          <cell r="P65">
            <v>0</v>
          </cell>
          <cell r="Q65">
            <v>0</v>
          </cell>
          <cell r="R65">
            <v>0</v>
          </cell>
          <cell r="S65">
            <v>0</v>
          </cell>
          <cell r="T65">
            <v>0</v>
          </cell>
        </row>
        <row r="66">
          <cell r="A66" t="str">
            <v>Vacuna de Influenza estacional - Trivalente - Hemisferio Sur 2025 - Adultos (&gt;=03 Años) - Liquida - Dosis de 0,5mL</v>
          </cell>
          <cell r="B66">
            <v>1080</v>
          </cell>
          <cell r="C66">
            <v>31</v>
          </cell>
          <cell r="D66">
            <v>1111</v>
          </cell>
          <cell r="E66">
            <v>1471</v>
          </cell>
          <cell r="F66">
            <v>2582</v>
          </cell>
          <cell r="G66">
            <v>1103</v>
          </cell>
          <cell r="H66">
            <v>152</v>
          </cell>
          <cell r="I66">
            <v>1255</v>
          </cell>
          <cell r="J66">
            <v>0</v>
          </cell>
          <cell r="K66">
            <v>0</v>
          </cell>
          <cell r="L66">
            <v>0</v>
          </cell>
          <cell r="M66">
            <v>0</v>
          </cell>
          <cell r="N66">
            <v>216</v>
          </cell>
          <cell r="O66">
            <v>0</v>
          </cell>
          <cell r="P66">
            <v>0</v>
          </cell>
          <cell r="Q66">
            <v>0</v>
          </cell>
          <cell r="R66">
            <v>0</v>
          </cell>
          <cell r="S66">
            <v>0</v>
          </cell>
          <cell r="T66">
            <v>1471</v>
          </cell>
        </row>
        <row r="67">
          <cell r="A67" t="str">
            <v>Vacuna de Influenza estacional - Trivalente - Hemisferio Sur 2025 - Pediátrica (Desde los 6 meses a 35 meses) - Liquida - Dosis de 0,25mL</v>
          </cell>
          <cell r="B67">
            <v>683</v>
          </cell>
          <cell r="C67">
            <v>12</v>
          </cell>
          <cell r="D67">
            <v>695</v>
          </cell>
          <cell r="E67">
            <v>232</v>
          </cell>
          <cell r="F67">
            <v>927</v>
          </cell>
          <cell r="G67">
            <v>189</v>
          </cell>
          <cell r="H67">
            <v>43</v>
          </cell>
          <cell r="I67">
            <v>232</v>
          </cell>
          <cell r="J67">
            <v>0</v>
          </cell>
          <cell r="K67">
            <v>0</v>
          </cell>
          <cell r="L67">
            <v>0</v>
          </cell>
          <cell r="M67">
            <v>0</v>
          </cell>
          <cell r="N67">
            <v>0</v>
          </cell>
          <cell r="O67">
            <v>0</v>
          </cell>
          <cell r="P67">
            <v>0</v>
          </cell>
          <cell r="Q67">
            <v>0</v>
          </cell>
          <cell r="R67">
            <v>0</v>
          </cell>
          <cell r="S67">
            <v>0</v>
          </cell>
          <cell r="T67">
            <v>232</v>
          </cell>
        </row>
        <row r="68">
          <cell r="A68" t="str">
            <v>Vacuna de Meningococo ACYW -135 (Conjugado) - Liofilizada - Vial x 01 dosis</v>
          </cell>
          <cell r="B68">
            <v>0</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row>
        <row r="69">
          <cell r="A69" t="str">
            <v xml:space="preserve">Vacuna de Poliovirus Inactiva IPV - Liquida </v>
          </cell>
          <cell r="B69">
            <v>2775</v>
          </cell>
          <cell r="C69">
            <v>24</v>
          </cell>
          <cell r="D69">
            <v>2799</v>
          </cell>
          <cell r="E69">
            <v>49</v>
          </cell>
          <cell r="F69">
            <v>2848</v>
          </cell>
          <cell r="G69">
            <v>17</v>
          </cell>
          <cell r="H69">
            <v>32</v>
          </cell>
          <cell r="I69">
            <v>49</v>
          </cell>
          <cell r="J69">
            <v>0</v>
          </cell>
          <cell r="K69">
            <v>0</v>
          </cell>
          <cell r="L69">
            <v>0</v>
          </cell>
          <cell r="M69">
            <v>0</v>
          </cell>
          <cell r="N69">
            <v>0</v>
          </cell>
          <cell r="O69">
            <v>0</v>
          </cell>
          <cell r="P69">
            <v>0</v>
          </cell>
          <cell r="Q69">
            <v>0</v>
          </cell>
          <cell r="R69">
            <v>0</v>
          </cell>
          <cell r="S69">
            <v>0</v>
          </cell>
          <cell r="T69">
            <v>49</v>
          </cell>
        </row>
        <row r="70">
          <cell r="A70" t="str">
            <v>Vacuna de Rotavirus Liquida (administración oral)</v>
          </cell>
          <cell r="B70">
            <v>1098</v>
          </cell>
          <cell r="C70">
            <v>2</v>
          </cell>
          <cell r="D70">
            <v>1100</v>
          </cell>
          <cell r="E70">
            <v>1</v>
          </cell>
          <cell r="F70">
            <v>1101</v>
          </cell>
          <cell r="G70">
            <v>0</v>
          </cell>
          <cell r="H70">
            <v>0</v>
          </cell>
          <cell r="I70">
            <v>0</v>
          </cell>
          <cell r="J70">
            <v>0</v>
          </cell>
          <cell r="K70">
            <v>0</v>
          </cell>
          <cell r="L70">
            <v>0</v>
          </cell>
          <cell r="M70">
            <v>0</v>
          </cell>
          <cell r="N70">
            <v>0</v>
          </cell>
          <cell r="O70">
            <v>0</v>
          </cell>
          <cell r="P70">
            <v>1</v>
          </cell>
          <cell r="Q70">
            <v>0</v>
          </cell>
          <cell r="R70">
            <v>0</v>
          </cell>
          <cell r="S70">
            <v>0</v>
          </cell>
          <cell r="T70">
            <v>1</v>
          </cell>
        </row>
        <row r="71">
          <cell r="A71" t="str">
            <v>Vacuna de Sarampión Rubeola (SR) Liofilizada - Vial x 01 dosis -DOBLE VIRAL</v>
          </cell>
          <cell r="B71">
            <v>1067</v>
          </cell>
          <cell r="C71">
            <v>9</v>
          </cell>
          <cell r="D71">
            <v>1076</v>
          </cell>
          <cell r="E71">
            <v>0</v>
          </cell>
          <cell r="F71">
            <v>1076</v>
          </cell>
          <cell r="G71">
            <v>0</v>
          </cell>
          <cell r="H71">
            <v>0</v>
          </cell>
          <cell r="I71">
            <v>0</v>
          </cell>
          <cell r="J71">
            <v>0</v>
          </cell>
          <cell r="K71">
            <v>0</v>
          </cell>
          <cell r="L71">
            <v>0</v>
          </cell>
          <cell r="M71">
            <v>0</v>
          </cell>
          <cell r="N71">
            <v>0</v>
          </cell>
          <cell r="O71">
            <v>0</v>
          </cell>
          <cell r="P71">
            <v>0</v>
          </cell>
          <cell r="Q71">
            <v>0</v>
          </cell>
          <cell r="R71">
            <v>0</v>
          </cell>
          <cell r="S71">
            <v>0</v>
          </cell>
          <cell r="T71">
            <v>0</v>
          </cell>
        </row>
        <row r="72">
          <cell r="A72" t="str">
            <v>Vacuna de Sarampión Rubeola (SR) Liofilizada - Vial x 10 dosis - DOBLE VIRAL</v>
          </cell>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row>
        <row r="73">
          <cell r="A73" t="str">
            <v>Vacuna de Sarampión, Rubeola y Paperas (SRP) (Cepa Leningrado-Zagreb) Liofilizado - Vial x 01 dosis - TRIPLE VIRAL</v>
          </cell>
          <cell r="B73">
            <v>1454</v>
          </cell>
          <cell r="C73">
            <v>29</v>
          </cell>
          <cell r="D73">
            <v>1483</v>
          </cell>
          <cell r="E73">
            <v>2</v>
          </cell>
          <cell r="F73">
            <v>1485</v>
          </cell>
          <cell r="G73">
            <v>0</v>
          </cell>
          <cell r="H73">
            <v>0</v>
          </cell>
          <cell r="I73">
            <v>0</v>
          </cell>
          <cell r="J73">
            <v>0</v>
          </cell>
          <cell r="K73">
            <v>0</v>
          </cell>
          <cell r="L73">
            <v>1</v>
          </cell>
          <cell r="M73">
            <v>1</v>
          </cell>
          <cell r="N73">
            <v>0</v>
          </cell>
          <cell r="O73">
            <v>0</v>
          </cell>
          <cell r="P73">
            <v>0</v>
          </cell>
          <cell r="Q73">
            <v>0</v>
          </cell>
          <cell r="R73">
            <v>0</v>
          </cell>
          <cell r="S73">
            <v>0</v>
          </cell>
          <cell r="T73">
            <v>2</v>
          </cell>
        </row>
        <row r="74">
          <cell r="A74" t="str">
            <v>Vacuna de Sarampión, Rubeola y Paperas (SRP) (Cepa Leningrado-Zagreb) Liofilizado - Vial x 05 dosis - TRIPLE VIRAL</v>
          </cell>
          <cell r="B74">
            <v>20</v>
          </cell>
          <cell r="C74">
            <v>0</v>
          </cell>
          <cell r="D74">
            <v>20</v>
          </cell>
          <cell r="E74">
            <v>17</v>
          </cell>
          <cell r="F74">
            <v>37</v>
          </cell>
          <cell r="G74">
            <v>0</v>
          </cell>
          <cell r="H74">
            <v>0</v>
          </cell>
          <cell r="I74">
            <v>0</v>
          </cell>
          <cell r="J74">
            <v>0</v>
          </cell>
          <cell r="K74">
            <v>0</v>
          </cell>
          <cell r="L74">
            <v>0</v>
          </cell>
          <cell r="M74">
            <v>0</v>
          </cell>
          <cell r="N74">
            <v>17</v>
          </cell>
          <cell r="O74">
            <v>0</v>
          </cell>
          <cell r="P74">
            <v>0</v>
          </cell>
          <cell r="Q74">
            <v>0</v>
          </cell>
          <cell r="R74">
            <v>0</v>
          </cell>
          <cell r="S74">
            <v>0</v>
          </cell>
          <cell r="T74">
            <v>17</v>
          </cell>
        </row>
        <row r="75">
          <cell r="A75" t="str">
            <v>Vacuna de Sarampión, Rubeola y Paperas (SRP) (Cepa Leningrado-Zagreb) Liofilizado - Vial x 10 dosis - TRIPLE VIRAL</v>
          </cell>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row>
        <row r="76">
          <cell r="A76" t="str">
            <v>Vacuna de Tétanos y difteria (Td) Adulto (Toxoide Diftérico) - Liquida</v>
          </cell>
          <cell r="B76">
            <v>1167</v>
          </cell>
          <cell r="C76">
            <v>8</v>
          </cell>
          <cell r="D76">
            <v>1175</v>
          </cell>
          <cell r="E76">
            <v>112</v>
          </cell>
          <cell r="F76">
            <v>1287</v>
          </cell>
          <cell r="G76">
            <v>46</v>
          </cell>
          <cell r="H76">
            <v>66</v>
          </cell>
          <cell r="I76">
            <v>112</v>
          </cell>
          <cell r="J76">
            <v>0</v>
          </cell>
          <cell r="K76">
            <v>0</v>
          </cell>
          <cell r="L76">
            <v>0</v>
          </cell>
          <cell r="M76">
            <v>0</v>
          </cell>
          <cell r="N76">
            <v>0</v>
          </cell>
          <cell r="O76">
            <v>0</v>
          </cell>
          <cell r="P76">
            <v>0</v>
          </cell>
          <cell r="Q76">
            <v>0</v>
          </cell>
          <cell r="R76">
            <v>0</v>
          </cell>
          <cell r="S76">
            <v>0</v>
          </cell>
          <cell r="T76">
            <v>112</v>
          </cell>
        </row>
        <row r="77">
          <cell r="A77" t="str">
            <v>Vacuna de Toxoide Difterico, Toxoide Tétanos y Tos Ferina Acelular (Dtap) (Bordetella pertussis) Adolescente/Adultos/Gesta - Liquida</v>
          </cell>
          <cell r="B77">
            <v>588</v>
          </cell>
          <cell r="C77">
            <v>23</v>
          </cell>
          <cell r="D77">
            <v>611</v>
          </cell>
          <cell r="E77">
            <v>2</v>
          </cell>
          <cell r="F77">
            <v>613</v>
          </cell>
          <cell r="G77">
            <v>0</v>
          </cell>
          <cell r="H77">
            <v>0</v>
          </cell>
          <cell r="I77">
            <v>0</v>
          </cell>
          <cell r="J77">
            <v>2</v>
          </cell>
          <cell r="K77">
            <v>0</v>
          </cell>
          <cell r="L77">
            <v>0</v>
          </cell>
          <cell r="M77">
            <v>0</v>
          </cell>
          <cell r="N77">
            <v>0</v>
          </cell>
          <cell r="O77">
            <v>0</v>
          </cell>
          <cell r="P77">
            <v>0</v>
          </cell>
          <cell r="Q77">
            <v>0</v>
          </cell>
          <cell r="R77">
            <v>0</v>
          </cell>
          <cell r="S77">
            <v>0</v>
          </cell>
          <cell r="T77">
            <v>2</v>
          </cell>
        </row>
        <row r="78">
          <cell r="A78" t="str">
            <v>Vacuna de Varicela Cepa OKA Liofilizada - Liquida</v>
          </cell>
          <cell r="B78">
            <v>1269</v>
          </cell>
          <cell r="C78">
            <v>29</v>
          </cell>
          <cell r="D78">
            <v>1298</v>
          </cell>
          <cell r="E78">
            <v>5</v>
          </cell>
          <cell r="F78">
            <v>1303</v>
          </cell>
          <cell r="G78">
            <v>0</v>
          </cell>
          <cell r="H78">
            <v>0</v>
          </cell>
          <cell r="I78">
            <v>0</v>
          </cell>
          <cell r="J78">
            <v>0</v>
          </cell>
          <cell r="K78">
            <v>0</v>
          </cell>
          <cell r="L78">
            <v>0</v>
          </cell>
          <cell r="M78">
            <v>5</v>
          </cell>
          <cell r="N78">
            <v>0</v>
          </cell>
          <cell r="O78">
            <v>0</v>
          </cell>
          <cell r="P78">
            <v>0</v>
          </cell>
          <cell r="Q78">
            <v>0</v>
          </cell>
          <cell r="R78">
            <v>0</v>
          </cell>
          <cell r="S78">
            <v>0</v>
          </cell>
          <cell r="T78">
            <v>5</v>
          </cell>
        </row>
        <row r="79">
          <cell r="A79" t="str">
            <v>Vacunas de Antitoxina Diftérica (1.000 UI/mL) x 10 mL (1.000 UI/mL) x 10 mL - Liquida</v>
          </cell>
          <cell r="B79">
            <v>0</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row>
        <row r="80">
          <cell r="A80" t="str">
            <v>Virus Sincitial Respiratorio (VRS) - Liofilizada</v>
          </cell>
          <cell r="B80">
            <v>452</v>
          </cell>
          <cell r="C80">
            <v>15</v>
          </cell>
          <cell r="D80">
            <v>467</v>
          </cell>
          <cell r="E80">
            <v>0</v>
          </cell>
          <cell r="F80">
            <v>467</v>
          </cell>
          <cell r="G80">
            <v>0</v>
          </cell>
          <cell r="H80">
            <v>0</v>
          </cell>
          <cell r="I80">
            <v>0</v>
          </cell>
          <cell r="J80">
            <v>0</v>
          </cell>
          <cell r="K80">
            <v>0</v>
          </cell>
          <cell r="L80">
            <v>0</v>
          </cell>
          <cell r="M80">
            <v>0</v>
          </cell>
          <cell r="N80">
            <v>0</v>
          </cell>
          <cell r="O80">
            <v>0</v>
          </cell>
          <cell r="P80">
            <v>0</v>
          </cell>
          <cell r="Q80">
            <v>0</v>
          </cell>
          <cell r="R80">
            <v>0</v>
          </cell>
          <cell r="S80">
            <v>0</v>
          </cell>
          <cell r="T80">
            <v>0</v>
          </cell>
        </row>
        <row r="81">
          <cell r="A81" t="str">
            <v>(en blanco)</v>
          </cell>
          <cell r="G81">
            <v>1</v>
          </cell>
          <cell r="J81">
            <v>2</v>
          </cell>
          <cell r="K81">
            <v>3</v>
          </cell>
          <cell r="L81">
            <v>4</v>
          </cell>
          <cell r="M81">
            <v>5</v>
          </cell>
          <cell r="N81">
            <v>6</v>
          </cell>
          <cell r="O81">
            <v>7</v>
          </cell>
          <cell r="P81">
            <v>8</v>
          </cell>
          <cell r="Q81">
            <v>9</v>
          </cell>
          <cell r="R81">
            <v>10</v>
          </cell>
          <cell r="S81">
            <v>11</v>
          </cell>
        </row>
        <row r="82">
          <cell r="A82" t="str">
            <v>Total general</v>
          </cell>
          <cell r="B82">
            <v>54982</v>
          </cell>
          <cell r="C82">
            <v>726</v>
          </cell>
          <cell r="D82">
            <v>55708</v>
          </cell>
          <cell r="E82">
            <v>10866</v>
          </cell>
          <cell r="F82">
            <v>66574</v>
          </cell>
          <cell r="G82">
            <v>7722</v>
          </cell>
          <cell r="H82">
            <v>2849</v>
          </cell>
          <cell r="I82">
            <v>10472</v>
          </cell>
          <cell r="J82">
            <v>72</v>
          </cell>
          <cell r="K82">
            <v>107</v>
          </cell>
          <cell r="L82">
            <v>134</v>
          </cell>
          <cell r="M82">
            <v>181</v>
          </cell>
          <cell r="N82">
            <v>433</v>
          </cell>
          <cell r="O82">
            <v>226</v>
          </cell>
          <cell r="P82">
            <v>239</v>
          </cell>
          <cell r="Q82">
            <v>268</v>
          </cell>
          <cell r="R82">
            <v>294</v>
          </cell>
          <cell r="S82">
            <v>329</v>
          </cell>
          <cell r="T82">
            <v>10949</v>
          </cell>
          <cell r="U82">
            <v>196</v>
          </cell>
        </row>
      </sheetData>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4.xml.rels><Relationships xmlns="http://schemas.openxmlformats.org/package/2006/relationships"><Relationship Type="http://schemas.openxmlformats.org/officeDocument/2006/relationships/drawing" Target="/xl/drawings/drawing2.xml" Id="rId1"/></Relationships>
</file>

<file path=xl/worksheets/_rels/sheet5.xml.rels><Relationships xmlns="http://schemas.openxmlformats.org/package/2006/relationships"><Relationship Type="http://schemas.openxmlformats.org/officeDocument/2006/relationships/drawing" Target="/xl/drawings/drawing3.xml" Id="rId1"/></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comments" Target="/xl/comments/comment3.xml" Id="comments"/><Relationship Type="http://schemas.openxmlformats.org/officeDocument/2006/relationships/vmlDrawing" Target="/xl/drawings/vmlDrawing3.vml" Id="anysvml"/></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comments" Target="/xl/comments/comment4.xml" Id="comments"/><Relationship Type="http://schemas.openxmlformats.org/officeDocument/2006/relationships/vmlDrawing" Target="/xl/drawings/vmlDrawing4.vml" Id="anysvml"/></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comments" Target="/xl/comments/comment5.xml" Id="comments"/><Relationship Type="http://schemas.openxmlformats.org/officeDocument/2006/relationships/vmlDrawing" Target="/xl/drawings/vmlDrawing5.vml" Id="anysvml"/></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comments" Target="/xl/comments/comment6.xml" Id="comments"/><Relationship Type="http://schemas.openxmlformats.org/officeDocument/2006/relationships/vmlDrawing" Target="/xl/drawings/vmlDrawing6.vml" Id="anysvml"/></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comments" Target="/xl/comments/comment7.xml" Id="comments"/><Relationship Type="http://schemas.openxmlformats.org/officeDocument/2006/relationships/vmlDrawing" Target="/xl/drawings/vmlDrawing7.vml" Id="anysvml"/></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comments" Target="/xl/comments/comment8.xml" Id="comments"/><Relationship Type="http://schemas.openxmlformats.org/officeDocument/2006/relationships/vmlDrawing" Target="/xl/drawings/vmlDrawing8.vml" Id="anysvml"/></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comments" Target="/xl/comments/comment9.xml" Id="comments"/><Relationship Type="http://schemas.openxmlformats.org/officeDocument/2006/relationships/vmlDrawing" Target="/xl/drawings/vmlDrawing9.vml" Id="anysvml"/></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comments" Target="/xl/comments/comment10.xml" Id="comments"/><Relationship Type="http://schemas.openxmlformats.org/officeDocument/2006/relationships/vmlDrawing" Target="/xl/drawings/vmlDrawing10.vml" Id="anysvml"/></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comments" Target="/xl/comments/comment11.xml" Id="comments"/><Relationship Type="http://schemas.openxmlformats.org/officeDocument/2006/relationships/vmlDrawing" Target="/xl/drawings/vmlDrawing11.vml" Id="anysvml"/></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comments" Target="/xl/comments/comment12.xml" Id="comments"/><Relationship Type="http://schemas.openxmlformats.org/officeDocument/2006/relationships/vmlDrawing" Target="/xl/drawings/vmlDrawing12.vml" Id="anysvml"/></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comments" Target="/xl/comments/comment13.xml" Id="comments"/><Relationship Type="http://schemas.openxmlformats.org/officeDocument/2006/relationships/vmlDrawing" Target="/xl/drawings/vmlDrawing13.vml" Id="anysvml"/></Relationships>
</file>

<file path=xl/worksheets/sheet1.xml><?xml version="1.0" encoding="utf-8"?>
<worksheet xmlns="http://schemas.openxmlformats.org/spreadsheetml/2006/main">
  <sheetPr codeName="Hoja15">
    <outlinePr summaryBelow="1" summaryRight="1"/>
    <pageSetUpPr/>
  </sheetPr>
  <dimension ref="A1:O1124"/>
  <sheetViews>
    <sheetView workbookViewId="0">
      <selection activeCell="A1" sqref="A1"/>
    </sheetView>
  </sheetViews>
  <sheetFormatPr baseColWidth="10" defaultColWidth="11.44140625" defaultRowHeight="14.4"/>
  <cols>
    <col width="27.5546875" customWidth="1" min="1" max="1"/>
  </cols>
  <sheetData>
    <row r="1">
      <c r="A1" t="inlineStr">
        <is>
          <t>ET</t>
        </is>
      </c>
      <c r="C1" t="inlineStr">
        <is>
          <t>enero</t>
        </is>
      </c>
      <c r="D1" t="inlineStr">
        <is>
          <t>febrero</t>
        </is>
      </c>
      <c r="E1" t="inlineStr">
        <is>
          <t>marzo</t>
        </is>
      </c>
      <c r="F1" t="inlineStr">
        <is>
          <t>abril</t>
        </is>
      </c>
      <c r="G1" t="inlineStr">
        <is>
          <t>mayo</t>
        </is>
      </c>
      <c r="H1" t="inlineStr">
        <is>
          <t>junio</t>
        </is>
      </c>
      <c r="I1" t="inlineStr">
        <is>
          <t>julio</t>
        </is>
      </c>
      <c r="J1" t="inlineStr">
        <is>
          <t>agosto</t>
        </is>
      </c>
      <c r="K1" t="inlineStr">
        <is>
          <t>septiembre</t>
        </is>
      </c>
      <c r="L1" t="inlineStr">
        <is>
          <t>octubre</t>
        </is>
      </c>
      <c r="M1" t="inlineStr">
        <is>
          <t>noviembre</t>
        </is>
      </c>
      <c r="N1" t="inlineStr">
        <is>
          <t>diciembre</t>
        </is>
      </c>
      <c r="O1" t="inlineStr">
        <is>
          <t>Consolidado</t>
        </is>
      </c>
    </row>
    <row r="2">
      <c r="C2" s="163">
        <f>IF(SUM(#REF!)&gt;=1,1,0)</f>
        <v/>
      </c>
      <c r="D2" s="163">
        <f>IF(SUM(#REF!)&gt;=1,1,0)</f>
        <v/>
      </c>
      <c r="E2" s="163">
        <f>IF(SUM(#REF!)&gt;=1,1,0)</f>
        <v/>
      </c>
      <c r="F2" s="163">
        <f>IF(SUM(#REF!)&gt;=1,1,0)</f>
        <v/>
      </c>
      <c r="G2" s="163">
        <f>IF(SUM(#REF!)&gt;=1,1,0)</f>
        <v/>
      </c>
      <c r="H2" s="163">
        <f>IF(SUM(#REF!)&gt;=1,1,0)</f>
        <v/>
      </c>
      <c r="I2" s="163">
        <f>IF(SUM(#REF!)&gt;=1,1,0)</f>
        <v/>
      </c>
      <c r="J2" s="163">
        <f>IF(SUM(#REF!)&gt;=1,1,0)</f>
        <v/>
      </c>
      <c r="K2" s="163">
        <f>IF(SUM(#REF!)&gt;=1,1,0)</f>
        <v/>
      </c>
      <c r="L2" s="163">
        <f>IF(SUM(#REF!)&gt;=1,1,0)</f>
        <v/>
      </c>
      <c r="M2" s="163">
        <f>IF(SUM(#REF!)&gt;=1,1,0)</f>
        <v/>
      </c>
      <c r="N2" s="163">
        <f>IF(SUM(ENERO!$AR$13:$AR$877)&gt;=1,1,0)</f>
        <v/>
      </c>
      <c r="O2" s="163">
        <f>IF(SUM(#REF!)&gt;=1,1,0)</f>
        <v/>
      </c>
    </row>
    <row r="3" ht="216" customHeight="1">
      <c r="A3" t="inlineStr">
        <is>
          <t>05001 Medellin</t>
        </is>
      </c>
      <c r="B3" t="inlineStr">
        <is>
          <t>05 ANTIOQUIA</t>
        </is>
      </c>
      <c r="C3" s="164" t="inlineStr">
        <is>
          <t>Diferencia en los totales de perdidas y totales causas de perdidas
Valide celdas en amarillo, en totales causas de perdidas, en la hoja</t>
        </is>
      </c>
      <c r="D3" s="164" t="inlineStr">
        <is>
          <t>Diferencia en los totales de perdidas y totales causas de perdidas
Valide celdas en amarillo, en totales causas de perdidas, en la hoja</t>
        </is>
      </c>
      <c r="E3" s="164" t="inlineStr">
        <is>
          <t>Diferencia en los totales de perdidas y totales causas de perdidas
Valide celdas en amarillo, en totales causas de perdidas, en la hoja</t>
        </is>
      </c>
      <c r="F3" s="164" t="inlineStr">
        <is>
          <t>Diferencia en los totales de perdidas y totales causas de perdidas
Valide celdas en amarillo, en totales causas de perdidas, en la hoja</t>
        </is>
      </c>
      <c r="G3" s="164" t="inlineStr">
        <is>
          <t>Diferencia en los totales de perdidas y totales causas de perdidas
Valide celdas en amarillo, en totales causas de perdidas, en la hoja</t>
        </is>
      </c>
      <c r="H3" s="164" t="inlineStr">
        <is>
          <t>Diferencia en los totales de perdidas y totales causas de perdidas
Valide celdas en amarillo, en totales causas de perdidas, en la hoja</t>
        </is>
      </c>
      <c r="I3" s="164" t="inlineStr">
        <is>
          <t>Diferencia en los totales de perdidas y totales causas de perdidas
Valide celdas en amarillo, en totales causas de perdidas, en la hoja</t>
        </is>
      </c>
      <c r="J3" s="164" t="inlineStr">
        <is>
          <t>Diferencia en los totales de perdidas y totales causas de perdidas
Valide celdas en amarillo, en totales causas de perdidas, en la hoja</t>
        </is>
      </c>
      <c r="K3" s="164" t="inlineStr">
        <is>
          <t>Diferencia en los totales de perdidas y totales causas de perdidas
Valide celdas en amarillo, en totales causas de perdidas, en la hoja</t>
        </is>
      </c>
      <c r="L3" s="164" t="inlineStr">
        <is>
          <t>Diferencia en los totales de perdidas y totales causas de perdidas
Valide celdas en amarillo, en totales causas de perdidas, en la hoja</t>
        </is>
      </c>
      <c r="M3" s="164" t="inlineStr">
        <is>
          <t>Diferencia en los totales de perdidas y totales causas de perdidas
Valide celdas en amarillo, en totales causas de perdidas, en la hoja</t>
        </is>
      </c>
      <c r="N3" s="164" t="inlineStr">
        <is>
          <t>Diferencia en los totales de perdidas y totales causas de perdidas
Valide celdas en amarillo, en totales causas de perdidas, en la hoja</t>
        </is>
      </c>
      <c r="O3" s="164" t="inlineStr">
        <is>
          <t>Diferencia en los totales de perdidas y totales causas de perdidas
Valide celdas en amarillo, en totales causas de perdidas, en la hoja</t>
        </is>
      </c>
    </row>
    <row r="4">
      <c r="A4" t="inlineStr">
        <is>
          <t>05002 Abejorral</t>
        </is>
      </c>
      <c r="B4" t="inlineStr">
        <is>
          <t>05 ANTIOQUIA</t>
        </is>
      </c>
      <c r="C4">
        <f>+C3&amp;" "&amp;C1</f>
        <v/>
      </c>
      <c r="D4">
        <f>+D3&amp;" "&amp;D1</f>
        <v/>
      </c>
      <c r="E4">
        <f>+E3&amp;" "&amp;E1</f>
        <v/>
      </c>
      <c r="F4">
        <f>+F3&amp;" "&amp;F1</f>
        <v/>
      </c>
      <c r="G4">
        <f>+G3&amp;" "&amp;G1</f>
        <v/>
      </c>
      <c r="H4">
        <f>+H3&amp;" "&amp;H1</f>
        <v/>
      </c>
      <c r="I4">
        <f>+I3&amp;" "&amp;I1</f>
        <v/>
      </c>
      <c r="J4">
        <f>+J3&amp;" "&amp;J1</f>
        <v/>
      </c>
      <c r="K4">
        <f>+K3&amp;" "&amp;K1</f>
        <v/>
      </c>
      <c r="L4">
        <f>+L3&amp;" "&amp;L1</f>
        <v/>
      </c>
      <c r="M4">
        <f>+M3&amp;" "&amp;M1</f>
        <v/>
      </c>
      <c r="N4">
        <f>+N3&amp;" "&amp;N1</f>
        <v/>
      </c>
      <c r="O4">
        <f>+O3&amp;" "&amp;O1</f>
        <v/>
      </c>
    </row>
    <row r="5">
      <c r="A5" t="inlineStr">
        <is>
          <t>05004 Abriaqui</t>
        </is>
      </c>
      <c r="B5" t="inlineStr">
        <is>
          <t>05 ANTIOQUIA</t>
        </is>
      </c>
      <c r="C5">
        <f>+IF(SUM(C2:O2)&lt;&gt;0,1,0)</f>
        <v/>
      </c>
    </row>
    <row r="6">
      <c r="A6" t="inlineStr">
        <is>
          <t>05021 Alejandria</t>
        </is>
      </c>
      <c r="B6" t="inlineStr">
        <is>
          <t>05 ANTIOQUIA</t>
        </is>
      </c>
    </row>
    <row r="7">
      <c r="A7" t="inlineStr">
        <is>
          <t>05030 Amaga</t>
        </is>
      </c>
      <c r="B7" t="inlineStr">
        <is>
          <t>05 ANTIOQUIA</t>
        </is>
      </c>
      <c r="C7">
        <f>+HLOOKUP(C5,C2:O4,3,0)</f>
        <v/>
      </c>
    </row>
    <row r="8">
      <c r="A8" t="inlineStr">
        <is>
          <t>05031 Amalfi</t>
        </is>
      </c>
      <c r="B8" t="inlineStr">
        <is>
          <t>05 ANTIOQUIA</t>
        </is>
      </c>
    </row>
    <row r="9">
      <c r="A9" t="inlineStr">
        <is>
          <t>05034 Andes</t>
        </is>
      </c>
      <c r="B9" t="inlineStr">
        <is>
          <t>05 ANTIOQUIA</t>
        </is>
      </c>
    </row>
    <row r="10">
      <c r="A10" t="inlineStr">
        <is>
          <t>05036 Angelopolis</t>
        </is>
      </c>
      <c r="B10" t="inlineStr">
        <is>
          <t>05 ANTIOQUIA</t>
        </is>
      </c>
    </row>
    <row r="11">
      <c r="A11" t="inlineStr">
        <is>
          <t>05038 Angostura</t>
        </is>
      </c>
      <c r="B11" t="inlineStr">
        <is>
          <t>05 ANTIOQUIA</t>
        </is>
      </c>
    </row>
    <row r="12">
      <c r="A12" t="inlineStr">
        <is>
          <t>05040 Anori</t>
        </is>
      </c>
      <c r="B12" t="inlineStr">
        <is>
          <t>05 ANTIOQUIA</t>
        </is>
      </c>
    </row>
    <row r="13">
      <c r="A13" t="inlineStr">
        <is>
          <t>05042 Santafe de Antioquia</t>
        </is>
      </c>
      <c r="B13" t="inlineStr">
        <is>
          <t>05 ANTIOQUIA</t>
        </is>
      </c>
    </row>
    <row r="14">
      <c r="A14" t="inlineStr">
        <is>
          <t>05044 Anza</t>
        </is>
      </c>
      <c r="B14" t="inlineStr">
        <is>
          <t>05 ANTIOQUIA</t>
        </is>
      </c>
    </row>
    <row r="15">
      <c r="A15" t="inlineStr">
        <is>
          <t>05045 Apartado</t>
        </is>
      </c>
      <c r="B15" t="inlineStr">
        <is>
          <t>05 ANTIOQUIA</t>
        </is>
      </c>
    </row>
    <row r="16">
      <c r="A16" t="inlineStr">
        <is>
          <t>05051 Arboletes</t>
        </is>
      </c>
      <c r="B16" t="inlineStr">
        <is>
          <t>05 ANTIOQUIA</t>
        </is>
      </c>
    </row>
    <row r="17">
      <c r="A17" t="inlineStr">
        <is>
          <t>05055 Argelia</t>
        </is>
      </c>
      <c r="B17" t="inlineStr">
        <is>
          <t>05 ANTIOQUIA</t>
        </is>
      </c>
    </row>
    <row r="18">
      <c r="A18" t="inlineStr">
        <is>
          <t>05059 Armenia</t>
        </is>
      </c>
      <c r="B18" t="inlineStr">
        <is>
          <t>05 ANTIOQUIA</t>
        </is>
      </c>
    </row>
    <row r="19">
      <c r="A19" t="inlineStr">
        <is>
          <t>05079 Barbosa</t>
        </is>
      </c>
      <c r="B19" t="inlineStr">
        <is>
          <t>05 ANTIOQUIA</t>
        </is>
      </c>
    </row>
    <row r="20">
      <c r="A20" t="inlineStr">
        <is>
          <t>05086 Belmira</t>
        </is>
      </c>
      <c r="B20" t="inlineStr">
        <is>
          <t>05 ANTIOQUIA</t>
        </is>
      </c>
    </row>
    <row r="21">
      <c r="A21" t="inlineStr">
        <is>
          <t>05088 Bello</t>
        </is>
      </c>
      <c r="B21" t="inlineStr">
        <is>
          <t>05 ANTIOQUIA</t>
        </is>
      </c>
    </row>
    <row r="22">
      <c r="A22" t="inlineStr">
        <is>
          <t>05091 Betania</t>
        </is>
      </c>
      <c r="B22" t="inlineStr">
        <is>
          <t>05 ANTIOQUIA</t>
        </is>
      </c>
    </row>
    <row r="23">
      <c r="A23" t="inlineStr">
        <is>
          <t>05093 Betulia</t>
        </is>
      </c>
      <c r="B23" t="inlineStr">
        <is>
          <t>05 ANTIOQUIA</t>
        </is>
      </c>
    </row>
    <row r="24">
      <c r="A24" t="inlineStr">
        <is>
          <t>05101 Ciudad Bolivar</t>
        </is>
      </c>
      <c r="B24" t="inlineStr">
        <is>
          <t>05 ANTIOQUIA</t>
        </is>
      </c>
    </row>
    <row r="25">
      <c r="A25" t="inlineStr">
        <is>
          <t>05107 Briceño</t>
        </is>
      </c>
      <c r="B25" t="inlineStr">
        <is>
          <t>05 ANTIOQUIA</t>
        </is>
      </c>
    </row>
    <row r="26">
      <c r="A26" t="inlineStr">
        <is>
          <t>05113 Buritica</t>
        </is>
      </c>
      <c r="B26" t="inlineStr">
        <is>
          <t>05 ANTIOQUIA</t>
        </is>
      </c>
    </row>
    <row r="27">
      <c r="A27" t="inlineStr">
        <is>
          <t>05120 Caceres</t>
        </is>
      </c>
      <c r="B27" t="inlineStr">
        <is>
          <t>05 ANTIOQUIA</t>
        </is>
      </c>
    </row>
    <row r="28">
      <c r="A28" t="inlineStr">
        <is>
          <t>05125 Caicedo</t>
        </is>
      </c>
      <c r="B28" t="inlineStr">
        <is>
          <t>05 ANTIOQUIA</t>
        </is>
      </c>
    </row>
    <row r="29">
      <c r="A29" t="inlineStr">
        <is>
          <t>05129 Caldas</t>
        </is>
      </c>
      <c r="B29" t="inlineStr">
        <is>
          <t>05 ANTIOQUIA</t>
        </is>
      </c>
    </row>
    <row r="30">
      <c r="A30" t="inlineStr">
        <is>
          <t>05134 Campamento</t>
        </is>
      </c>
      <c r="B30" t="inlineStr">
        <is>
          <t>05 ANTIOQUIA</t>
        </is>
      </c>
    </row>
    <row r="31">
      <c r="A31" t="inlineStr">
        <is>
          <t>05138 Cañasgordas</t>
        </is>
      </c>
      <c r="B31" t="inlineStr">
        <is>
          <t>05 ANTIOQUIA</t>
        </is>
      </c>
    </row>
    <row r="32">
      <c r="A32" t="inlineStr">
        <is>
          <t>05142 Caracoli</t>
        </is>
      </c>
      <c r="B32" t="inlineStr">
        <is>
          <t>05 ANTIOQUIA</t>
        </is>
      </c>
    </row>
    <row r="33">
      <c r="A33" t="inlineStr">
        <is>
          <t>05145 Caramanta</t>
        </is>
      </c>
      <c r="B33" t="inlineStr">
        <is>
          <t>05 ANTIOQUIA</t>
        </is>
      </c>
    </row>
    <row r="34">
      <c r="A34" t="inlineStr">
        <is>
          <t>05147 Carepa</t>
        </is>
      </c>
      <c r="B34" t="inlineStr">
        <is>
          <t>05 ANTIOQUIA</t>
        </is>
      </c>
    </row>
    <row r="35">
      <c r="A35" t="inlineStr">
        <is>
          <t>05148 El Carmen de Viboral</t>
        </is>
      </c>
      <c r="B35" t="inlineStr">
        <is>
          <t>05 ANTIOQUIA</t>
        </is>
      </c>
    </row>
    <row r="36">
      <c r="A36" t="inlineStr">
        <is>
          <t>05150 Carolina</t>
        </is>
      </c>
      <c r="B36" t="inlineStr">
        <is>
          <t>05 ANTIOQUIA</t>
        </is>
      </c>
    </row>
    <row r="37">
      <c r="A37" t="inlineStr">
        <is>
          <t>05154 Caucasia</t>
        </is>
      </c>
      <c r="B37" t="inlineStr">
        <is>
          <t>05 ANTIOQUIA</t>
        </is>
      </c>
    </row>
    <row r="38">
      <c r="A38" t="inlineStr">
        <is>
          <t>05172 Chigorodo</t>
        </is>
      </c>
      <c r="B38" t="inlineStr">
        <is>
          <t>05 ANTIOQUIA</t>
        </is>
      </c>
    </row>
    <row r="39">
      <c r="A39" t="inlineStr">
        <is>
          <t>05190 Cisneros</t>
        </is>
      </c>
      <c r="B39" t="inlineStr">
        <is>
          <t>05 ANTIOQUIA</t>
        </is>
      </c>
    </row>
    <row r="40">
      <c r="A40" t="inlineStr">
        <is>
          <t>05197 Cocorna</t>
        </is>
      </c>
      <c r="B40" t="inlineStr">
        <is>
          <t>05 ANTIOQUIA</t>
        </is>
      </c>
    </row>
    <row r="41">
      <c r="A41" t="inlineStr">
        <is>
          <t>05206 Concepcion</t>
        </is>
      </c>
      <c r="B41" t="inlineStr">
        <is>
          <t>05 ANTIOQUIA</t>
        </is>
      </c>
    </row>
    <row r="42">
      <c r="A42" t="inlineStr">
        <is>
          <t>05209 Concordia</t>
        </is>
      </c>
      <c r="B42" t="inlineStr">
        <is>
          <t>05 ANTIOQUIA</t>
        </is>
      </c>
    </row>
    <row r="43">
      <c r="A43" t="inlineStr">
        <is>
          <t>05212 Copacabana</t>
        </is>
      </c>
      <c r="B43" t="inlineStr">
        <is>
          <t>05 ANTIOQUIA</t>
        </is>
      </c>
    </row>
    <row r="44">
      <c r="A44" t="inlineStr">
        <is>
          <t>05234 Dabeiba</t>
        </is>
      </c>
      <c r="B44" t="inlineStr">
        <is>
          <t>05 ANTIOQUIA</t>
        </is>
      </c>
    </row>
    <row r="45">
      <c r="A45" t="inlineStr">
        <is>
          <t>05237 Don Matias</t>
        </is>
      </c>
      <c r="B45" t="inlineStr">
        <is>
          <t>05 ANTIOQUIA</t>
        </is>
      </c>
    </row>
    <row r="46">
      <c r="A46" t="inlineStr">
        <is>
          <t>05240 Ebejico</t>
        </is>
      </c>
      <c r="B46" t="inlineStr">
        <is>
          <t>05 ANTIOQUIA</t>
        </is>
      </c>
    </row>
    <row r="47">
      <c r="A47" t="inlineStr">
        <is>
          <t>05250 El Bagre</t>
        </is>
      </c>
      <c r="B47" t="inlineStr">
        <is>
          <t>05 ANTIOQUIA</t>
        </is>
      </c>
    </row>
    <row r="48">
      <c r="A48" t="inlineStr">
        <is>
          <t>05264 Entrerrios</t>
        </is>
      </c>
      <c r="B48" t="inlineStr">
        <is>
          <t>05 ANTIOQUIA</t>
        </is>
      </c>
    </row>
    <row r="49">
      <c r="A49" t="inlineStr">
        <is>
          <t>05266 Envigado</t>
        </is>
      </c>
      <c r="B49" t="inlineStr">
        <is>
          <t>05 ANTIOQUIA</t>
        </is>
      </c>
    </row>
    <row r="50">
      <c r="A50" t="inlineStr">
        <is>
          <t>05282 Fredonia</t>
        </is>
      </c>
      <c r="B50" t="inlineStr">
        <is>
          <t>05 ANTIOQUIA</t>
        </is>
      </c>
    </row>
    <row r="51">
      <c r="A51" t="inlineStr">
        <is>
          <t>05284 Frontino</t>
        </is>
      </c>
      <c r="B51" t="inlineStr">
        <is>
          <t>05 ANTIOQUIA</t>
        </is>
      </c>
    </row>
    <row r="52">
      <c r="A52" t="inlineStr">
        <is>
          <t>05306 Giraldo</t>
        </is>
      </c>
      <c r="B52" t="inlineStr">
        <is>
          <t>05 ANTIOQUIA</t>
        </is>
      </c>
    </row>
    <row r="53">
      <c r="A53" t="inlineStr">
        <is>
          <t>05308 Girardota</t>
        </is>
      </c>
      <c r="B53" t="inlineStr">
        <is>
          <t>05 ANTIOQUIA</t>
        </is>
      </c>
    </row>
    <row r="54">
      <c r="A54" t="inlineStr">
        <is>
          <t>05310 Gomez Plata</t>
        </is>
      </c>
      <c r="B54" t="inlineStr">
        <is>
          <t>05 ANTIOQUIA</t>
        </is>
      </c>
    </row>
    <row r="55">
      <c r="A55" t="inlineStr">
        <is>
          <t>05313 Granada</t>
        </is>
      </c>
      <c r="B55" t="inlineStr">
        <is>
          <t>05 ANTIOQUIA</t>
        </is>
      </c>
    </row>
    <row r="56">
      <c r="A56" t="inlineStr">
        <is>
          <t>05315 Guadalupe</t>
        </is>
      </c>
      <c r="B56" t="inlineStr">
        <is>
          <t>05 ANTIOQUIA</t>
        </is>
      </c>
    </row>
    <row r="57">
      <c r="A57" t="inlineStr">
        <is>
          <t>05318 Guarne</t>
        </is>
      </c>
      <c r="B57" t="inlineStr">
        <is>
          <t>05 ANTIOQUIA</t>
        </is>
      </c>
    </row>
    <row r="58">
      <c r="A58" t="inlineStr">
        <is>
          <t>05321 Guatape</t>
        </is>
      </c>
      <c r="B58" t="inlineStr">
        <is>
          <t>05 ANTIOQUIA</t>
        </is>
      </c>
    </row>
    <row r="59">
      <c r="A59" t="inlineStr">
        <is>
          <t>05347 Heliconia</t>
        </is>
      </c>
      <c r="B59" t="inlineStr">
        <is>
          <t>05 ANTIOQUIA</t>
        </is>
      </c>
    </row>
    <row r="60">
      <c r="A60" t="inlineStr">
        <is>
          <t>05353 Hispania</t>
        </is>
      </c>
      <c r="B60" t="inlineStr">
        <is>
          <t>05 ANTIOQUIA</t>
        </is>
      </c>
    </row>
    <row r="61">
      <c r="A61" t="inlineStr">
        <is>
          <t>05360 Itagui</t>
        </is>
      </c>
      <c r="B61" t="inlineStr">
        <is>
          <t>05 ANTIOQUIA</t>
        </is>
      </c>
    </row>
    <row r="62">
      <c r="A62" t="inlineStr">
        <is>
          <t>05361 Ituango</t>
        </is>
      </c>
      <c r="B62" t="inlineStr">
        <is>
          <t>05 ANTIOQUIA</t>
        </is>
      </c>
    </row>
    <row r="63">
      <c r="A63" t="inlineStr">
        <is>
          <t>05364 Jardin</t>
        </is>
      </c>
      <c r="B63" t="inlineStr">
        <is>
          <t>05 ANTIOQUIA</t>
        </is>
      </c>
    </row>
    <row r="64">
      <c r="A64" t="inlineStr">
        <is>
          <t>05368 Jerico</t>
        </is>
      </c>
      <c r="B64" t="inlineStr">
        <is>
          <t>05 ANTIOQUIA</t>
        </is>
      </c>
    </row>
    <row r="65">
      <c r="A65" t="inlineStr">
        <is>
          <t>05376 La Ceja</t>
        </is>
      </c>
      <c r="B65" t="inlineStr">
        <is>
          <t>05 ANTIOQUIA</t>
        </is>
      </c>
    </row>
    <row r="66">
      <c r="A66" t="inlineStr">
        <is>
          <t>05380 La Estrella</t>
        </is>
      </c>
      <c r="B66" t="inlineStr">
        <is>
          <t>05 ANTIOQUIA</t>
        </is>
      </c>
    </row>
    <row r="67">
      <c r="A67" t="inlineStr">
        <is>
          <t>05390 La Pintada</t>
        </is>
      </c>
      <c r="B67" t="inlineStr">
        <is>
          <t>05 ANTIOQUIA</t>
        </is>
      </c>
    </row>
    <row r="68">
      <c r="A68" t="inlineStr">
        <is>
          <t>05400 La Union</t>
        </is>
      </c>
      <c r="B68" t="inlineStr">
        <is>
          <t>05 ANTIOQUIA</t>
        </is>
      </c>
    </row>
    <row r="69">
      <c r="A69" t="inlineStr">
        <is>
          <t>05411 Liborina</t>
        </is>
      </c>
      <c r="B69" t="inlineStr">
        <is>
          <t>05 ANTIOQUIA</t>
        </is>
      </c>
    </row>
    <row r="70">
      <c r="A70" t="inlineStr">
        <is>
          <t>05425 Maceo</t>
        </is>
      </c>
      <c r="B70" t="inlineStr">
        <is>
          <t>05 ANTIOQUIA</t>
        </is>
      </c>
    </row>
    <row r="71">
      <c r="A71" t="inlineStr">
        <is>
          <t>05440 Marinilla</t>
        </is>
      </c>
      <c r="B71" t="inlineStr">
        <is>
          <t>05 ANTIOQUIA</t>
        </is>
      </c>
    </row>
    <row r="72">
      <c r="A72" t="inlineStr">
        <is>
          <t>05467 Montebello</t>
        </is>
      </c>
      <c r="B72" t="inlineStr">
        <is>
          <t>05 ANTIOQUIA</t>
        </is>
      </c>
    </row>
    <row r="73">
      <c r="A73" t="inlineStr">
        <is>
          <t>05475 Murindo</t>
        </is>
      </c>
      <c r="B73" t="inlineStr">
        <is>
          <t>05 ANTIOQUIA</t>
        </is>
      </c>
    </row>
    <row r="74">
      <c r="A74" t="inlineStr">
        <is>
          <t>05480 Mutata</t>
        </is>
      </c>
      <c r="B74" t="inlineStr">
        <is>
          <t>05 ANTIOQUIA</t>
        </is>
      </c>
    </row>
    <row r="75">
      <c r="A75" t="inlineStr">
        <is>
          <t>05483 Nariño</t>
        </is>
      </c>
      <c r="B75" t="inlineStr">
        <is>
          <t>05 ANTIOQUIA</t>
        </is>
      </c>
    </row>
    <row r="76">
      <c r="A76" t="inlineStr">
        <is>
          <t>05490 Necocli</t>
        </is>
      </c>
      <c r="B76" t="inlineStr">
        <is>
          <t>05 ANTIOQUIA</t>
        </is>
      </c>
    </row>
    <row r="77">
      <c r="A77" t="inlineStr">
        <is>
          <t>05495 Nechi</t>
        </is>
      </c>
      <c r="B77" t="inlineStr">
        <is>
          <t>05 ANTIOQUIA</t>
        </is>
      </c>
    </row>
    <row r="78">
      <c r="A78" t="inlineStr">
        <is>
          <t>05501 Olaya</t>
        </is>
      </c>
      <c r="B78" t="inlineStr">
        <is>
          <t>05 ANTIOQUIA</t>
        </is>
      </c>
    </row>
    <row r="79">
      <c r="A79" t="inlineStr">
        <is>
          <t>05541 Peñol</t>
        </is>
      </c>
      <c r="B79" t="inlineStr">
        <is>
          <t>05 ANTIOQUIA</t>
        </is>
      </c>
    </row>
    <row r="80">
      <c r="A80" t="inlineStr">
        <is>
          <t>05543 Peque</t>
        </is>
      </c>
      <c r="B80" t="inlineStr">
        <is>
          <t>05 ANTIOQUIA</t>
        </is>
      </c>
    </row>
    <row r="81">
      <c r="A81" t="inlineStr">
        <is>
          <t>05576 Pueblorrico</t>
        </is>
      </c>
      <c r="B81" t="inlineStr">
        <is>
          <t>05 ANTIOQUIA</t>
        </is>
      </c>
    </row>
    <row r="82">
      <c r="A82" t="inlineStr">
        <is>
          <t>05579 Puerto Berrio</t>
        </is>
      </c>
      <c r="B82" t="inlineStr">
        <is>
          <t>05 ANTIOQUIA</t>
        </is>
      </c>
    </row>
    <row r="83">
      <c r="A83" t="inlineStr">
        <is>
          <t>05585 Puerto Nare</t>
        </is>
      </c>
      <c r="B83" t="inlineStr">
        <is>
          <t>05 ANTIOQUIA</t>
        </is>
      </c>
    </row>
    <row r="84">
      <c r="A84" t="inlineStr">
        <is>
          <t>05591 Puerto Triunfo</t>
        </is>
      </c>
      <c r="B84" t="inlineStr">
        <is>
          <t>05 ANTIOQUIA</t>
        </is>
      </c>
    </row>
    <row r="85">
      <c r="A85" t="inlineStr">
        <is>
          <t>05604 Remedios</t>
        </is>
      </c>
      <c r="B85" t="inlineStr">
        <is>
          <t>05 ANTIOQUIA</t>
        </is>
      </c>
    </row>
    <row r="86">
      <c r="A86" t="inlineStr">
        <is>
          <t>05607 Retiro</t>
        </is>
      </c>
      <c r="B86" t="inlineStr">
        <is>
          <t>05 ANTIOQUIA</t>
        </is>
      </c>
    </row>
    <row r="87">
      <c r="A87" t="inlineStr">
        <is>
          <t>05615 Rionegro</t>
        </is>
      </c>
      <c r="B87" t="inlineStr">
        <is>
          <t>05 ANTIOQUIA</t>
        </is>
      </c>
    </row>
    <row r="88">
      <c r="A88" t="inlineStr">
        <is>
          <t>05628 Sabanalarga</t>
        </is>
      </c>
      <c r="B88" t="inlineStr">
        <is>
          <t>05 ANTIOQUIA</t>
        </is>
      </c>
    </row>
    <row r="89">
      <c r="A89" t="inlineStr">
        <is>
          <t>05631 Sabaneta</t>
        </is>
      </c>
      <c r="B89" t="inlineStr">
        <is>
          <t>05 ANTIOQUIA</t>
        </is>
      </c>
    </row>
    <row r="90">
      <c r="A90" t="inlineStr">
        <is>
          <t>05642 Salgar</t>
        </is>
      </c>
      <c r="B90" t="inlineStr">
        <is>
          <t>05 ANTIOQUIA</t>
        </is>
      </c>
    </row>
    <row r="91">
      <c r="A91" t="inlineStr">
        <is>
          <t>05647 San Andres de Cuerquia</t>
        </is>
      </c>
      <c r="B91" t="inlineStr">
        <is>
          <t>05 ANTIOQUIA</t>
        </is>
      </c>
    </row>
    <row r="92">
      <c r="A92" t="inlineStr">
        <is>
          <t>05649 San Carlos</t>
        </is>
      </c>
      <c r="B92" t="inlineStr">
        <is>
          <t>05 ANTIOQUIA</t>
        </is>
      </c>
    </row>
    <row r="93">
      <c r="A93" t="inlineStr">
        <is>
          <t>05652 San Francisco</t>
        </is>
      </c>
      <c r="B93" t="inlineStr">
        <is>
          <t>05 ANTIOQUIA</t>
        </is>
      </c>
    </row>
    <row r="94">
      <c r="A94" t="inlineStr">
        <is>
          <t>05656 San Jeronimo</t>
        </is>
      </c>
      <c r="B94" t="inlineStr">
        <is>
          <t>05 ANTIOQUIA</t>
        </is>
      </c>
    </row>
    <row r="95">
      <c r="A95" t="inlineStr">
        <is>
          <t>05658 San Jose de La Montaña</t>
        </is>
      </c>
      <c r="B95" t="inlineStr">
        <is>
          <t>05 ANTIOQUIA</t>
        </is>
      </c>
    </row>
    <row r="96">
      <c r="A96" t="inlineStr">
        <is>
          <t>05659 San Juan de Uraba</t>
        </is>
      </c>
      <c r="B96" t="inlineStr">
        <is>
          <t>05 ANTIOQUIA</t>
        </is>
      </c>
    </row>
    <row r="97">
      <c r="A97" t="inlineStr">
        <is>
          <t>05660 San Luis</t>
        </is>
      </c>
      <c r="B97" t="inlineStr">
        <is>
          <t>05 ANTIOQUIA</t>
        </is>
      </c>
    </row>
    <row r="98">
      <c r="A98" t="inlineStr">
        <is>
          <t>05664 San Pedro</t>
        </is>
      </c>
      <c r="B98" t="inlineStr">
        <is>
          <t>05 ANTIOQUIA</t>
        </is>
      </c>
    </row>
    <row r="99">
      <c r="A99" t="inlineStr">
        <is>
          <t>05665 San Pedro de Uraba</t>
        </is>
      </c>
      <c r="B99" t="inlineStr">
        <is>
          <t>05 ANTIOQUIA</t>
        </is>
      </c>
    </row>
    <row r="100">
      <c r="A100" t="inlineStr">
        <is>
          <t>05667 San Rafael</t>
        </is>
      </c>
      <c r="B100" t="inlineStr">
        <is>
          <t>05 ANTIOQUIA</t>
        </is>
      </c>
    </row>
    <row r="101">
      <c r="A101" t="inlineStr">
        <is>
          <t>05670 San Roque</t>
        </is>
      </c>
      <c r="B101" t="inlineStr">
        <is>
          <t>05 ANTIOQUIA</t>
        </is>
      </c>
    </row>
    <row r="102">
      <c r="A102" t="inlineStr">
        <is>
          <t>05674 San Vicente</t>
        </is>
      </c>
      <c r="B102" t="inlineStr">
        <is>
          <t>05 ANTIOQUIA</t>
        </is>
      </c>
    </row>
    <row r="103">
      <c r="A103" t="inlineStr">
        <is>
          <t>05679 Santa Barbara</t>
        </is>
      </c>
      <c r="B103" t="inlineStr">
        <is>
          <t>05 ANTIOQUIA</t>
        </is>
      </c>
    </row>
    <row r="104">
      <c r="A104" t="inlineStr">
        <is>
          <t>05686 Santa Rosa de Osos</t>
        </is>
      </c>
      <c r="B104" t="inlineStr">
        <is>
          <t>05 ANTIOQUIA</t>
        </is>
      </c>
    </row>
    <row r="105">
      <c r="A105" t="inlineStr">
        <is>
          <t>05690 Santo Domingo</t>
        </is>
      </c>
      <c r="B105" t="inlineStr">
        <is>
          <t>05 ANTIOQUIA</t>
        </is>
      </c>
    </row>
    <row r="106">
      <c r="A106" t="inlineStr">
        <is>
          <t>05697 El Santuario</t>
        </is>
      </c>
      <c r="B106" t="inlineStr">
        <is>
          <t>05 ANTIOQUIA</t>
        </is>
      </c>
    </row>
    <row r="107">
      <c r="A107" t="inlineStr">
        <is>
          <t>05736 Segovia</t>
        </is>
      </c>
      <c r="B107" t="inlineStr">
        <is>
          <t>05 ANTIOQUIA</t>
        </is>
      </c>
    </row>
    <row r="108">
      <c r="A108" t="inlineStr">
        <is>
          <t>05756 Sonson</t>
        </is>
      </c>
      <c r="B108" t="inlineStr">
        <is>
          <t>05 ANTIOQUIA</t>
        </is>
      </c>
    </row>
    <row r="109">
      <c r="A109" t="inlineStr">
        <is>
          <t>05761 Sopetran</t>
        </is>
      </c>
      <c r="B109" t="inlineStr">
        <is>
          <t>05 ANTIOQUIA</t>
        </is>
      </c>
    </row>
    <row r="110">
      <c r="A110" t="inlineStr">
        <is>
          <t>05789 Tamesis</t>
        </is>
      </c>
      <c r="B110" t="inlineStr">
        <is>
          <t>05 ANTIOQUIA</t>
        </is>
      </c>
    </row>
    <row r="111">
      <c r="A111" t="inlineStr">
        <is>
          <t>05790 Taraza</t>
        </is>
      </c>
      <c r="B111" t="inlineStr">
        <is>
          <t>05 ANTIOQUIA</t>
        </is>
      </c>
    </row>
    <row r="112">
      <c r="A112" t="inlineStr">
        <is>
          <t>05792 Tarso</t>
        </is>
      </c>
      <c r="B112" t="inlineStr">
        <is>
          <t>05 ANTIOQUIA</t>
        </is>
      </c>
    </row>
    <row r="113">
      <c r="A113" t="inlineStr">
        <is>
          <t>05809 Titiribi</t>
        </is>
      </c>
      <c r="B113" t="inlineStr">
        <is>
          <t>05 ANTIOQUIA</t>
        </is>
      </c>
    </row>
    <row r="114">
      <c r="A114" t="inlineStr">
        <is>
          <t>05819 Toledo</t>
        </is>
      </c>
      <c r="B114" t="inlineStr">
        <is>
          <t>05 ANTIOQUIA</t>
        </is>
      </c>
    </row>
    <row r="115">
      <c r="A115" t="inlineStr">
        <is>
          <t>05837 Turbo</t>
        </is>
      </c>
      <c r="B115" t="inlineStr">
        <is>
          <t>05 ANTIOQUIA</t>
        </is>
      </c>
    </row>
    <row r="116">
      <c r="A116" t="inlineStr">
        <is>
          <t>05842 Uramita</t>
        </is>
      </c>
      <c r="B116" t="inlineStr">
        <is>
          <t>05 ANTIOQUIA</t>
        </is>
      </c>
    </row>
    <row r="117">
      <c r="A117" t="inlineStr">
        <is>
          <t>05847 Urrao</t>
        </is>
      </c>
      <c r="B117" t="inlineStr">
        <is>
          <t>05 ANTIOQUIA</t>
        </is>
      </c>
    </row>
    <row r="118">
      <c r="A118" t="inlineStr">
        <is>
          <t>05854 Valdivia</t>
        </is>
      </c>
      <c r="B118" t="inlineStr">
        <is>
          <t>05 ANTIOQUIA</t>
        </is>
      </c>
    </row>
    <row r="119">
      <c r="A119" t="inlineStr">
        <is>
          <t>05856 Valparaiso</t>
        </is>
      </c>
      <c r="B119" t="inlineStr">
        <is>
          <t>05 ANTIOQUIA</t>
        </is>
      </c>
    </row>
    <row r="120">
      <c r="A120" t="inlineStr">
        <is>
          <t>05858 Vegachi</t>
        </is>
      </c>
      <c r="B120" t="inlineStr">
        <is>
          <t>05 ANTIOQUIA</t>
        </is>
      </c>
    </row>
    <row r="121">
      <c r="A121" t="inlineStr">
        <is>
          <t>05861 Venecia</t>
        </is>
      </c>
      <c r="B121" t="inlineStr">
        <is>
          <t>05 ANTIOQUIA</t>
        </is>
      </c>
    </row>
    <row r="122">
      <c r="A122" t="inlineStr">
        <is>
          <t>05873 Vigia del Fuerte</t>
        </is>
      </c>
      <c r="B122" t="inlineStr">
        <is>
          <t>05 ANTIOQUIA</t>
        </is>
      </c>
    </row>
    <row r="123">
      <c r="A123" t="inlineStr">
        <is>
          <t>05885 Yali</t>
        </is>
      </c>
      <c r="B123" t="inlineStr">
        <is>
          <t>05 ANTIOQUIA</t>
        </is>
      </c>
    </row>
    <row r="124">
      <c r="A124" t="inlineStr">
        <is>
          <t>05887 Yarumal</t>
        </is>
      </c>
      <c r="B124" t="inlineStr">
        <is>
          <t>05 ANTIOQUIA</t>
        </is>
      </c>
    </row>
    <row r="125">
      <c r="A125" t="inlineStr">
        <is>
          <t>05890 Yolombo</t>
        </is>
      </c>
      <c r="B125" t="inlineStr">
        <is>
          <t>05 ANTIOQUIA</t>
        </is>
      </c>
    </row>
    <row r="126">
      <c r="A126" t="inlineStr">
        <is>
          <t>05893 Yondo</t>
        </is>
      </c>
      <c r="B126" t="inlineStr">
        <is>
          <t>05 ANTIOQUIA</t>
        </is>
      </c>
    </row>
    <row r="127">
      <c r="A127" t="inlineStr">
        <is>
          <t>05895 Zaragoza</t>
        </is>
      </c>
      <c r="B127" t="inlineStr">
        <is>
          <t>05 ANTIOQUIA</t>
        </is>
      </c>
    </row>
    <row r="128">
      <c r="A128" t="inlineStr">
        <is>
          <t>08078 Baranoa</t>
        </is>
      </c>
      <c r="B128" t="inlineStr">
        <is>
          <t>08 ATLANTICO</t>
        </is>
      </c>
    </row>
    <row r="129">
      <c r="A129" t="inlineStr">
        <is>
          <t>08137 Campo de La Cruz</t>
        </is>
      </c>
      <c r="B129" t="inlineStr">
        <is>
          <t>08 ATLANTICO</t>
        </is>
      </c>
    </row>
    <row r="130">
      <c r="A130" t="inlineStr">
        <is>
          <t>08141 Candelaria</t>
        </is>
      </c>
      <c r="B130" t="inlineStr">
        <is>
          <t>08 ATLANTICO</t>
        </is>
      </c>
    </row>
    <row r="131">
      <c r="A131" t="inlineStr">
        <is>
          <t>08296 Galapa</t>
        </is>
      </c>
      <c r="B131" t="inlineStr">
        <is>
          <t>08 ATLANTICO</t>
        </is>
      </c>
    </row>
    <row r="132">
      <c r="A132" t="inlineStr">
        <is>
          <t>08372 Juan de Acosta</t>
        </is>
      </c>
      <c r="B132" t="inlineStr">
        <is>
          <t>08 ATLANTICO</t>
        </is>
      </c>
    </row>
    <row r="133">
      <c r="A133" t="inlineStr">
        <is>
          <t>08421 Luruaco</t>
        </is>
      </c>
      <c r="B133" t="inlineStr">
        <is>
          <t>08 ATLANTICO</t>
        </is>
      </c>
    </row>
    <row r="134">
      <c r="A134" t="inlineStr">
        <is>
          <t>08433 Malambo</t>
        </is>
      </c>
      <c r="B134" t="inlineStr">
        <is>
          <t>08 ATLANTICO</t>
        </is>
      </c>
    </row>
    <row r="135">
      <c r="A135" t="inlineStr">
        <is>
          <t>08436 Manati</t>
        </is>
      </c>
      <c r="B135" t="inlineStr">
        <is>
          <t>08 ATLANTICO</t>
        </is>
      </c>
    </row>
    <row r="136">
      <c r="A136" t="inlineStr">
        <is>
          <t>08520 Palmar de Varela</t>
        </is>
      </c>
      <c r="B136" t="inlineStr">
        <is>
          <t>08 ATLANTICO</t>
        </is>
      </c>
    </row>
    <row r="137">
      <c r="A137" t="inlineStr">
        <is>
          <t>08549 Piojo</t>
        </is>
      </c>
      <c r="B137" t="inlineStr">
        <is>
          <t>08 ATLANTICO</t>
        </is>
      </c>
    </row>
    <row r="138">
      <c r="A138" t="inlineStr">
        <is>
          <t>08558 Polonuevo</t>
        </is>
      </c>
      <c r="B138" t="inlineStr">
        <is>
          <t>08 ATLANTICO</t>
        </is>
      </c>
    </row>
    <row r="139">
      <c r="A139" t="inlineStr">
        <is>
          <t>08560 Ponedera</t>
        </is>
      </c>
      <c r="B139" t="inlineStr">
        <is>
          <t>08 ATLANTICO</t>
        </is>
      </c>
    </row>
    <row r="140">
      <c r="A140" t="inlineStr">
        <is>
          <t>08573 Puerto Colombia</t>
        </is>
      </c>
      <c r="B140" t="inlineStr">
        <is>
          <t>08 ATLANTICO</t>
        </is>
      </c>
    </row>
    <row r="141">
      <c r="A141" t="inlineStr">
        <is>
          <t>08606 Repelon</t>
        </is>
      </c>
      <c r="B141" t="inlineStr">
        <is>
          <t>08 ATLANTICO</t>
        </is>
      </c>
    </row>
    <row r="142">
      <c r="A142" t="inlineStr">
        <is>
          <t>08634 Sabanagrande</t>
        </is>
      </c>
      <c r="B142" t="inlineStr">
        <is>
          <t>08 ATLANTICO</t>
        </is>
      </c>
    </row>
    <row r="143">
      <c r="A143" t="inlineStr">
        <is>
          <t>08638 Sabanalarga</t>
        </is>
      </c>
      <c r="B143" t="inlineStr">
        <is>
          <t>08 ATLANTICO</t>
        </is>
      </c>
    </row>
    <row r="144">
      <c r="A144" t="inlineStr">
        <is>
          <t>08675 Santa Lucia</t>
        </is>
      </c>
      <c r="B144" t="inlineStr">
        <is>
          <t>08 ATLANTICO</t>
        </is>
      </c>
    </row>
    <row r="145">
      <c r="A145" t="inlineStr">
        <is>
          <t>08685 Santo Tomas</t>
        </is>
      </c>
      <c r="B145" t="inlineStr">
        <is>
          <t>08 ATLANTICO</t>
        </is>
      </c>
    </row>
    <row r="146">
      <c r="A146" t="inlineStr">
        <is>
          <t>08758 Soledad</t>
        </is>
      </c>
      <c r="B146" t="inlineStr">
        <is>
          <t>08 ATLANTICO</t>
        </is>
      </c>
    </row>
    <row r="147">
      <c r="A147" t="inlineStr">
        <is>
          <t>08770 Suan</t>
        </is>
      </c>
      <c r="B147" t="inlineStr">
        <is>
          <t>08 ATLANTICO</t>
        </is>
      </c>
    </row>
    <row r="148">
      <c r="A148" t="inlineStr">
        <is>
          <t>08832 Tubara</t>
        </is>
      </c>
      <c r="B148" t="inlineStr">
        <is>
          <t>08 ATLANTICO</t>
        </is>
      </c>
    </row>
    <row r="149">
      <c r="A149" t="inlineStr">
        <is>
          <t>08849 Usiacuri</t>
        </is>
      </c>
      <c r="B149" t="inlineStr">
        <is>
          <t>08 ATLANTICO</t>
        </is>
      </c>
    </row>
    <row r="150">
      <c r="A150" t="inlineStr">
        <is>
          <t>08001 Barranquilla</t>
        </is>
      </c>
      <c r="B150" t="inlineStr">
        <is>
          <t>08 BARRANQUILLA</t>
        </is>
      </c>
    </row>
    <row r="151">
      <c r="A151" t="inlineStr">
        <is>
          <t>11001 Bogota, D.C.</t>
        </is>
      </c>
      <c r="B151" t="inlineStr">
        <is>
          <t>11 BOGOTA D.C.</t>
        </is>
      </c>
    </row>
    <row r="152">
      <c r="A152" t="inlineStr">
        <is>
          <t>13006 Achi</t>
        </is>
      </c>
      <c r="B152" t="inlineStr">
        <is>
          <t>13 BOLIVAR</t>
        </is>
      </c>
    </row>
    <row r="153">
      <c r="A153" t="inlineStr">
        <is>
          <t>13030 Altos del Rosario</t>
        </is>
      </c>
      <c r="B153" t="inlineStr">
        <is>
          <t>13 BOLIVAR</t>
        </is>
      </c>
    </row>
    <row r="154">
      <c r="A154" t="inlineStr">
        <is>
          <t>13042 Arenal</t>
        </is>
      </c>
      <c r="B154" t="inlineStr">
        <is>
          <t>13 BOLIVAR</t>
        </is>
      </c>
    </row>
    <row r="155">
      <c r="A155" t="inlineStr">
        <is>
          <t>13052 Arjona</t>
        </is>
      </c>
      <c r="B155" t="inlineStr">
        <is>
          <t>13 BOLIVAR</t>
        </is>
      </c>
    </row>
    <row r="156">
      <c r="A156" t="inlineStr">
        <is>
          <t>13062 Arroyohondo</t>
        </is>
      </c>
      <c r="B156" t="inlineStr">
        <is>
          <t>13 BOLIVAR</t>
        </is>
      </c>
    </row>
    <row r="157">
      <c r="A157" t="inlineStr">
        <is>
          <t>13074 Barranco de Loba</t>
        </is>
      </c>
      <c r="B157" t="inlineStr">
        <is>
          <t>13 BOLIVAR</t>
        </is>
      </c>
    </row>
    <row r="158">
      <c r="A158" t="inlineStr">
        <is>
          <t>13140 Calamar</t>
        </is>
      </c>
      <c r="B158" t="inlineStr">
        <is>
          <t>13 BOLIVAR</t>
        </is>
      </c>
    </row>
    <row r="159">
      <c r="A159" t="inlineStr">
        <is>
          <t>13160 Cantagallo</t>
        </is>
      </c>
      <c r="B159" t="inlineStr">
        <is>
          <t>13 BOLIVAR</t>
        </is>
      </c>
    </row>
    <row r="160">
      <c r="A160" t="inlineStr">
        <is>
          <t>13188 Cicuco</t>
        </is>
      </c>
      <c r="B160" t="inlineStr">
        <is>
          <t>13 BOLIVAR</t>
        </is>
      </c>
    </row>
    <row r="161">
      <c r="A161" t="inlineStr">
        <is>
          <t>13212 Cordoba</t>
        </is>
      </c>
      <c r="B161" t="inlineStr">
        <is>
          <t>13 BOLIVAR</t>
        </is>
      </c>
    </row>
    <row r="162">
      <c r="A162" t="inlineStr">
        <is>
          <t>13222 Clemencia</t>
        </is>
      </c>
      <c r="B162" t="inlineStr">
        <is>
          <t>13 BOLIVAR</t>
        </is>
      </c>
    </row>
    <row r="163">
      <c r="A163" t="inlineStr">
        <is>
          <t>13244 El Carmen de Bolivar</t>
        </is>
      </c>
      <c r="B163" t="inlineStr">
        <is>
          <t>13 BOLIVAR</t>
        </is>
      </c>
    </row>
    <row r="164">
      <c r="A164" t="inlineStr">
        <is>
          <t>13248 El Guamo</t>
        </is>
      </c>
      <c r="B164" t="inlineStr">
        <is>
          <t>13 BOLIVAR</t>
        </is>
      </c>
    </row>
    <row r="165">
      <c r="A165" t="inlineStr">
        <is>
          <t>13268 El Peñon</t>
        </is>
      </c>
      <c r="B165" t="inlineStr">
        <is>
          <t>13 BOLIVAR</t>
        </is>
      </c>
    </row>
    <row r="166">
      <c r="A166" t="inlineStr">
        <is>
          <t>13300 Hatillo de Loba</t>
        </is>
      </c>
      <c r="B166" t="inlineStr">
        <is>
          <t>13 BOLIVAR</t>
        </is>
      </c>
    </row>
    <row r="167">
      <c r="A167" t="inlineStr">
        <is>
          <t>13430 Magangue</t>
        </is>
      </c>
      <c r="B167" t="inlineStr">
        <is>
          <t>13 BOLIVAR</t>
        </is>
      </c>
    </row>
    <row r="168">
      <c r="A168" t="inlineStr">
        <is>
          <t>13433 Mahates</t>
        </is>
      </c>
      <c r="B168" t="inlineStr">
        <is>
          <t>13 BOLIVAR</t>
        </is>
      </c>
    </row>
    <row r="169">
      <c r="A169" t="inlineStr">
        <is>
          <t>13440 Margarita</t>
        </is>
      </c>
      <c r="B169" t="inlineStr">
        <is>
          <t>13 BOLIVAR</t>
        </is>
      </c>
    </row>
    <row r="170">
      <c r="A170" t="inlineStr">
        <is>
          <t>13442 Maria La Baja</t>
        </is>
      </c>
      <c r="B170" t="inlineStr">
        <is>
          <t>13 BOLIVAR</t>
        </is>
      </c>
    </row>
    <row r="171">
      <c r="A171" t="inlineStr">
        <is>
          <t>13458 Montecristo</t>
        </is>
      </c>
      <c r="B171" t="inlineStr">
        <is>
          <t>13 BOLIVAR</t>
        </is>
      </c>
    </row>
    <row r="172">
      <c r="A172" t="inlineStr">
        <is>
          <t>13468 Mompos</t>
        </is>
      </c>
      <c r="B172" t="inlineStr">
        <is>
          <t>13 BOLIVAR</t>
        </is>
      </c>
    </row>
    <row r="173">
      <c r="A173" t="inlineStr">
        <is>
          <t>13473 Morales</t>
        </is>
      </c>
      <c r="B173" t="inlineStr">
        <is>
          <t>13 BOLIVAR</t>
        </is>
      </c>
    </row>
    <row r="174">
      <c r="A174" t="inlineStr">
        <is>
          <t>13490 Norosi</t>
        </is>
      </c>
      <c r="B174" t="inlineStr">
        <is>
          <t>13 BOLIVAR</t>
        </is>
      </c>
    </row>
    <row r="175">
      <c r="A175" t="inlineStr">
        <is>
          <t>13549 Pinillos</t>
        </is>
      </c>
      <c r="B175" t="inlineStr">
        <is>
          <t>13 BOLIVAR</t>
        </is>
      </c>
    </row>
    <row r="176">
      <c r="A176" t="inlineStr">
        <is>
          <t>13580 Regidor</t>
        </is>
      </c>
      <c r="B176" t="inlineStr">
        <is>
          <t>13 BOLIVAR</t>
        </is>
      </c>
    </row>
    <row r="177">
      <c r="A177" t="inlineStr">
        <is>
          <t>13600 Rio Viejo</t>
        </is>
      </c>
      <c r="B177" t="inlineStr">
        <is>
          <t>13 BOLIVAR</t>
        </is>
      </c>
    </row>
    <row r="178">
      <c r="A178" t="inlineStr">
        <is>
          <t>13620 San Cristobal</t>
        </is>
      </c>
      <c r="B178" t="inlineStr">
        <is>
          <t>13 BOLIVAR</t>
        </is>
      </c>
    </row>
    <row r="179">
      <c r="A179" t="inlineStr">
        <is>
          <t>13647 San Estanislao</t>
        </is>
      </c>
      <c r="B179" t="inlineStr">
        <is>
          <t>13 BOLIVAR</t>
        </is>
      </c>
    </row>
    <row r="180">
      <c r="A180" t="inlineStr">
        <is>
          <t>13650 San Fernando</t>
        </is>
      </c>
      <c r="B180" t="inlineStr">
        <is>
          <t>13 BOLIVAR</t>
        </is>
      </c>
    </row>
    <row r="181">
      <c r="A181" t="inlineStr">
        <is>
          <t>13654 San Jacinto</t>
        </is>
      </c>
      <c r="B181" t="inlineStr">
        <is>
          <t>13 BOLIVAR</t>
        </is>
      </c>
    </row>
    <row r="182">
      <c r="A182" t="inlineStr">
        <is>
          <t>13655 San Jacinto del Cauca</t>
        </is>
      </c>
      <c r="B182" t="inlineStr">
        <is>
          <t>13 BOLIVAR</t>
        </is>
      </c>
    </row>
    <row r="183">
      <c r="A183" t="inlineStr">
        <is>
          <t>13657 San Juan Nepomuceno</t>
        </is>
      </c>
      <c r="B183" t="inlineStr">
        <is>
          <t>13 BOLIVAR</t>
        </is>
      </c>
    </row>
    <row r="184">
      <c r="A184" t="inlineStr">
        <is>
          <t>13667 San Martin de Loba</t>
        </is>
      </c>
      <c r="B184" t="inlineStr">
        <is>
          <t>13 BOLIVAR</t>
        </is>
      </c>
    </row>
    <row r="185">
      <c r="A185" t="inlineStr">
        <is>
          <t>13670 San Pablo</t>
        </is>
      </c>
      <c r="B185" t="inlineStr">
        <is>
          <t>13 BOLIVAR</t>
        </is>
      </c>
    </row>
    <row r="186">
      <c r="A186" t="inlineStr">
        <is>
          <t>13673 Santa Catalina</t>
        </is>
      </c>
      <c r="B186" t="inlineStr">
        <is>
          <t>13 BOLIVAR</t>
        </is>
      </c>
    </row>
    <row r="187">
      <c r="A187" t="inlineStr">
        <is>
          <t>13683 Santa Rosa</t>
        </is>
      </c>
      <c r="B187" t="inlineStr">
        <is>
          <t>13 BOLIVAR</t>
        </is>
      </c>
    </row>
    <row r="188">
      <c r="A188" t="inlineStr">
        <is>
          <t>13688 Santa Rosa del Sur</t>
        </is>
      </c>
      <c r="B188" t="inlineStr">
        <is>
          <t>13 BOLIVAR</t>
        </is>
      </c>
    </row>
    <row r="189">
      <c r="A189" t="inlineStr">
        <is>
          <t>13744 Simiti</t>
        </is>
      </c>
      <c r="B189" t="inlineStr">
        <is>
          <t>13 BOLIVAR</t>
        </is>
      </c>
    </row>
    <row r="190">
      <c r="A190" t="inlineStr">
        <is>
          <t>13760 Soplaviento</t>
        </is>
      </c>
      <c r="B190" t="inlineStr">
        <is>
          <t>13 BOLIVAR</t>
        </is>
      </c>
    </row>
    <row r="191">
      <c r="A191" t="inlineStr">
        <is>
          <t>13780 Talaigua Nuevo</t>
        </is>
      </c>
      <c r="B191" t="inlineStr">
        <is>
          <t>13 BOLIVAR</t>
        </is>
      </c>
    </row>
    <row r="192">
      <c r="A192" t="inlineStr">
        <is>
          <t>13810 Tiquisio</t>
        </is>
      </c>
      <c r="B192" t="inlineStr">
        <is>
          <t>13 BOLIVAR</t>
        </is>
      </c>
    </row>
    <row r="193">
      <c r="A193" t="inlineStr">
        <is>
          <t>13836 Turbaco</t>
        </is>
      </c>
      <c r="B193" t="inlineStr">
        <is>
          <t>13 BOLIVAR</t>
        </is>
      </c>
    </row>
    <row r="194">
      <c r="A194" t="inlineStr">
        <is>
          <t>13838 Turbana</t>
        </is>
      </c>
      <c r="B194" t="inlineStr">
        <is>
          <t>13 BOLIVAR</t>
        </is>
      </c>
    </row>
    <row r="195">
      <c r="A195" t="inlineStr">
        <is>
          <t>13873 Villanueva</t>
        </is>
      </c>
      <c r="B195" t="inlineStr">
        <is>
          <t>13 BOLIVAR</t>
        </is>
      </c>
    </row>
    <row r="196">
      <c r="A196" t="inlineStr">
        <is>
          <t>13894 Zambrano</t>
        </is>
      </c>
      <c r="B196" t="inlineStr">
        <is>
          <t>13 BOLIVAR</t>
        </is>
      </c>
    </row>
    <row r="197">
      <c r="A197" t="inlineStr">
        <is>
          <t>13001 Cartagena</t>
        </is>
      </c>
      <c r="B197" t="inlineStr">
        <is>
          <t>13 CARTAGENA</t>
        </is>
      </c>
    </row>
    <row r="198">
      <c r="A198" t="inlineStr">
        <is>
          <t>15001 Tunja</t>
        </is>
      </c>
      <c r="B198" t="inlineStr">
        <is>
          <t>15 BOYACA</t>
        </is>
      </c>
    </row>
    <row r="199">
      <c r="A199" t="inlineStr">
        <is>
          <t>15022 Almeida</t>
        </is>
      </c>
      <c r="B199" t="inlineStr">
        <is>
          <t>15 BOYACA</t>
        </is>
      </c>
    </row>
    <row r="200">
      <c r="A200" t="inlineStr">
        <is>
          <t>15047 Aquitania</t>
        </is>
      </c>
      <c r="B200" t="inlineStr">
        <is>
          <t>15 BOYACA</t>
        </is>
      </c>
    </row>
    <row r="201">
      <c r="A201" t="inlineStr">
        <is>
          <t>15051 Arcabuco</t>
        </is>
      </c>
      <c r="B201" t="inlineStr">
        <is>
          <t>15 BOYACA</t>
        </is>
      </c>
    </row>
    <row r="202">
      <c r="A202" t="inlineStr">
        <is>
          <t>15087 Belen</t>
        </is>
      </c>
      <c r="B202" t="inlineStr">
        <is>
          <t>15 BOYACA</t>
        </is>
      </c>
    </row>
    <row r="203">
      <c r="A203" t="inlineStr">
        <is>
          <t>15090 Berbeo</t>
        </is>
      </c>
      <c r="B203" t="inlineStr">
        <is>
          <t>15 BOYACA</t>
        </is>
      </c>
    </row>
    <row r="204">
      <c r="A204" t="inlineStr">
        <is>
          <t>15092 Beteitiva</t>
        </is>
      </c>
      <c r="B204" t="inlineStr">
        <is>
          <t>15 BOYACA</t>
        </is>
      </c>
    </row>
    <row r="205">
      <c r="A205" t="inlineStr">
        <is>
          <t>15097 Boavita</t>
        </is>
      </c>
      <c r="B205" t="inlineStr">
        <is>
          <t>15 BOYACA</t>
        </is>
      </c>
    </row>
    <row r="206">
      <c r="A206" t="inlineStr">
        <is>
          <t>15104 Boyaca</t>
        </is>
      </c>
      <c r="B206" t="inlineStr">
        <is>
          <t>15 BOYACA</t>
        </is>
      </c>
    </row>
    <row r="207">
      <c r="A207" t="inlineStr">
        <is>
          <t>15106 Briceño</t>
        </is>
      </c>
      <c r="B207" t="inlineStr">
        <is>
          <t>15 BOYACA</t>
        </is>
      </c>
    </row>
    <row r="208">
      <c r="A208" t="inlineStr">
        <is>
          <t>15109 Buenavista</t>
        </is>
      </c>
      <c r="B208" t="inlineStr">
        <is>
          <t>15 BOYACA</t>
        </is>
      </c>
    </row>
    <row r="209">
      <c r="A209" t="inlineStr">
        <is>
          <t>15114 Busbanza</t>
        </is>
      </c>
      <c r="B209" t="inlineStr">
        <is>
          <t>15 BOYACA</t>
        </is>
      </c>
    </row>
    <row r="210">
      <c r="A210" t="inlineStr">
        <is>
          <t>15131 Caldas</t>
        </is>
      </c>
      <c r="B210" t="inlineStr">
        <is>
          <t>15 BOYACA</t>
        </is>
      </c>
    </row>
    <row r="211">
      <c r="A211" t="inlineStr">
        <is>
          <t>15135 Campohermoso</t>
        </is>
      </c>
      <c r="B211" t="inlineStr">
        <is>
          <t>15 BOYACA</t>
        </is>
      </c>
    </row>
    <row r="212">
      <c r="A212" t="inlineStr">
        <is>
          <t>15162 Cerinza</t>
        </is>
      </c>
      <c r="B212" t="inlineStr">
        <is>
          <t>15 BOYACA</t>
        </is>
      </c>
    </row>
    <row r="213">
      <c r="A213" t="inlineStr">
        <is>
          <t>15172 Chinavita</t>
        </is>
      </c>
      <c r="B213" t="inlineStr">
        <is>
          <t>15 BOYACA</t>
        </is>
      </c>
    </row>
    <row r="214">
      <c r="A214" t="inlineStr">
        <is>
          <t>15176 Chiquinquira</t>
        </is>
      </c>
      <c r="B214" t="inlineStr">
        <is>
          <t>15 BOYACA</t>
        </is>
      </c>
    </row>
    <row r="215">
      <c r="A215" t="inlineStr">
        <is>
          <t>15180 Chiscas</t>
        </is>
      </c>
      <c r="B215" t="inlineStr">
        <is>
          <t>15 BOYACA</t>
        </is>
      </c>
    </row>
    <row r="216">
      <c r="A216" t="inlineStr">
        <is>
          <t>15183 Chita</t>
        </is>
      </c>
      <c r="B216" t="inlineStr">
        <is>
          <t>15 BOYACA</t>
        </is>
      </c>
    </row>
    <row r="217">
      <c r="A217" t="inlineStr">
        <is>
          <t>15185 Chitaraque</t>
        </is>
      </c>
      <c r="B217" t="inlineStr">
        <is>
          <t>15 BOYACA</t>
        </is>
      </c>
    </row>
    <row r="218">
      <c r="A218" t="inlineStr">
        <is>
          <t>15187 Chivata</t>
        </is>
      </c>
      <c r="B218" t="inlineStr">
        <is>
          <t>15 BOYACA</t>
        </is>
      </c>
    </row>
    <row r="219">
      <c r="A219" t="inlineStr">
        <is>
          <t>15189 Cienega</t>
        </is>
      </c>
      <c r="B219" t="inlineStr">
        <is>
          <t>15 BOYACA</t>
        </is>
      </c>
    </row>
    <row r="220">
      <c r="A220" t="inlineStr">
        <is>
          <t>15204 Combita</t>
        </is>
      </c>
      <c r="B220" t="inlineStr">
        <is>
          <t>15 BOYACA</t>
        </is>
      </c>
    </row>
    <row r="221">
      <c r="A221" t="inlineStr">
        <is>
          <t>15212 Coper</t>
        </is>
      </c>
      <c r="B221" t="inlineStr">
        <is>
          <t>15 BOYACA</t>
        </is>
      </c>
    </row>
    <row r="222">
      <c r="A222" t="inlineStr">
        <is>
          <t>15215 Corrales</t>
        </is>
      </c>
      <c r="B222" t="inlineStr">
        <is>
          <t>15 BOYACA</t>
        </is>
      </c>
    </row>
    <row r="223">
      <c r="A223" t="inlineStr">
        <is>
          <t>15218 Covarachia</t>
        </is>
      </c>
      <c r="B223" t="inlineStr">
        <is>
          <t>15 BOYACA</t>
        </is>
      </c>
    </row>
    <row r="224">
      <c r="A224" t="inlineStr">
        <is>
          <t>15223 Cubara</t>
        </is>
      </c>
      <c r="B224" t="inlineStr">
        <is>
          <t>15 BOYACA</t>
        </is>
      </c>
    </row>
    <row r="225">
      <c r="A225" t="inlineStr">
        <is>
          <t>15224 Cucaita</t>
        </is>
      </c>
      <c r="B225" t="inlineStr">
        <is>
          <t>15 BOYACA</t>
        </is>
      </c>
    </row>
    <row r="226">
      <c r="A226" t="inlineStr">
        <is>
          <t>15226 Cuitiva</t>
        </is>
      </c>
      <c r="B226" t="inlineStr">
        <is>
          <t>15 BOYACA</t>
        </is>
      </c>
    </row>
    <row r="227">
      <c r="A227" t="inlineStr">
        <is>
          <t>15232 Chiquiza</t>
        </is>
      </c>
      <c r="B227" t="inlineStr">
        <is>
          <t>15 BOYACA</t>
        </is>
      </c>
    </row>
    <row r="228">
      <c r="A228" t="inlineStr">
        <is>
          <t>15236 Chivor</t>
        </is>
      </c>
      <c r="B228" t="inlineStr">
        <is>
          <t>15 BOYACA</t>
        </is>
      </c>
    </row>
    <row r="229">
      <c r="A229" t="inlineStr">
        <is>
          <t>15238 Duitama</t>
        </is>
      </c>
      <c r="B229" t="inlineStr">
        <is>
          <t>15 BOYACA</t>
        </is>
      </c>
    </row>
    <row r="230">
      <c r="A230" t="inlineStr">
        <is>
          <t>15244 El Cocuy</t>
        </is>
      </c>
      <c r="B230" t="inlineStr">
        <is>
          <t>15 BOYACA</t>
        </is>
      </c>
    </row>
    <row r="231">
      <c r="A231" t="inlineStr">
        <is>
          <t>15248 El Espino</t>
        </is>
      </c>
      <c r="B231" t="inlineStr">
        <is>
          <t>15 BOYACA</t>
        </is>
      </c>
    </row>
    <row r="232">
      <c r="A232" t="inlineStr">
        <is>
          <t>15272 Firavitoba</t>
        </is>
      </c>
      <c r="B232" t="inlineStr">
        <is>
          <t>15 BOYACA</t>
        </is>
      </c>
    </row>
    <row r="233">
      <c r="A233" t="inlineStr">
        <is>
          <t>15276 Floresta</t>
        </is>
      </c>
      <c r="B233" t="inlineStr">
        <is>
          <t>15 BOYACA</t>
        </is>
      </c>
    </row>
    <row r="234">
      <c r="A234" t="inlineStr">
        <is>
          <t>15293 Gachantiva</t>
        </is>
      </c>
      <c r="B234" t="inlineStr">
        <is>
          <t>15 BOYACA</t>
        </is>
      </c>
    </row>
    <row r="235">
      <c r="A235" t="inlineStr">
        <is>
          <t>15296 Gameza</t>
        </is>
      </c>
      <c r="B235" t="inlineStr">
        <is>
          <t>15 BOYACA</t>
        </is>
      </c>
    </row>
    <row r="236">
      <c r="A236" t="inlineStr">
        <is>
          <t>15299 Garagoa</t>
        </is>
      </c>
      <c r="B236" t="inlineStr">
        <is>
          <t>15 BOYACA</t>
        </is>
      </c>
    </row>
    <row r="237">
      <c r="A237" t="inlineStr">
        <is>
          <t>15317 Guacamayas</t>
        </is>
      </c>
      <c r="B237" t="inlineStr">
        <is>
          <t>15 BOYACA</t>
        </is>
      </c>
    </row>
    <row r="238">
      <c r="A238" t="inlineStr">
        <is>
          <t>15322 Guateque</t>
        </is>
      </c>
      <c r="B238" t="inlineStr">
        <is>
          <t>15 BOYACA</t>
        </is>
      </c>
    </row>
    <row r="239">
      <c r="A239" t="inlineStr">
        <is>
          <t>15325 Guayata</t>
        </is>
      </c>
      <c r="B239" t="inlineStr">
        <is>
          <t>15 BOYACA</t>
        </is>
      </c>
    </row>
    <row r="240">
      <c r="A240" t="inlineStr">
        <is>
          <t>15332 Güican</t>
        </is>
      </c>
      <c r="B240" t="inlineStr">
        <is>
          <t>15 BOYACA</t>
        </is>
      </c>
    </row>
    <row r="241">
      <c r="A241" t="inlineStr">
        <is>
          <t>15362 Iza</t>
        </is>
      </c>
      <c r="B241" t="inlineStr">
        <is>
          <t>15 BOYACA</t>
        </is>
      </c>
    </row>
    <row r="242">
      <c r="A242" t="inlineStr">
        <is>
          <t>15367 Jenesano</t>
        </is>
      </c>
      <c r="B242" t="inlineStr">
        <is>
          <t>15 BOYACA</t>
        </is>
      </c>
    </row>
    <row r="243">
      <c r="A243" t="inlineStr">
        <is>
          <t>15368 Jerico</t>
        </is>
      </c>
      <c r="B243" t="inlineStr">
        <is>
          <t>15 BOYACA</t>
        </is>
      </c>
    </row>
    <row r="244">
      <c r="A244" t="inlineStr">
        <is>
          <t>15377 Labranzagrande</t>
        </is>
      </c>
      <c r="B244" t="inlineStr">
        <is>
          <t>15 BOYACA</t>
        </is>
      </c>
    </row>
    <row r="245">
      <c r="A245" t="inlineStr">
        <is>
          <t>15380 La Capilla</t>
        </is>
      </c>
      <c r="B245" t="inlineStr">
        <is>
          <t>15 BOYACA</t>
        </is>
      </c>
    </row>
    <row r="246">
      <c r="A246" t="inlineStr">
        <is>
          <t>15401 La Victoria</t>
        </is>
      </c>
      <c r="B246" t="inlineStr">
        <is>
          <t>15 BOYACA</t>
        </is>
      </c>
    </row>
    <row r="247">
      <c r="A247" t="inlineStr">
        <is>
          <t>15403 La Uvita</t>
        </is>
      </c>
      <c r="B247" t="inlineStr">
        <is>
          <t>15 BOYACA</t>
        </is>
      </c>
    </row>
    <row r="248">
      <c r="A248" t="inlineStr">
        <is>
          <t>15407 Villa de Leyva</t>
        </is>
      </c>
      <c r="B248" t="inlineStr">
        <is>
          <t>15 BOYACA</t>
        </is>
      </c>
    </row>
    <row r="249">
      <c r="A249" t="inlineStr">
        <is>
          <t>15425 Macanal</t>
        </is>
      </c>
      <c r="B249" t="inlineStr">
        <is>
          <t>15 BOYACA</t>
        </is>
      </c>
    </row>
    <row r="250">
      <c r="A250" t="inlineStr">
        <is>
          <t>15442 Maripi</t>
        </is>
      </c>
      <c r="B250" t="inlineStr">
        <is>
          <t>15 BOYACA</t>
        </is>
      </c>
    </row>
    <row r="251">
      <c r="A251" t="inlineStr">
        <is>
          <t>15455 Miraflores</t>
        </is>
      </c>
      <c r="B251" t="inlineStr">
        <is>
          <t>15 BOYACA</t>
        </is>
      </c>
    </row>
    <row r="252">
      <c r="A252" t="inlineStr">
        <is>
          <t>15464 Mongua</t>
        </is>
      </c>
      <c r="B252" t="inlineStr">
        <is>
          <t>15 BOYACA</t>
        </is>
      </c>
    </row>
    <row r="253">
      <c r="A253" t="inlineStr">
        <is>
          <t>15466 Mongui</t>
        </is>
      </c>
      <c r="B253" t="inlineStr">
        <is>
          <t>15 BOYACA</t>
        </is>
      </c>
    </row>
    <row r="254">
      <c r="A254" t="inlineStr">
        <is>
          <t>15469 Moniquira</t>
        </is>
      </c>
      <c r="B254" t="inlineStr">
        <is>
          <t>15 BOYACA</t>
        </is>
      </c>
    </row>
    <row r="255">
      <c r="A255" t="inlineStr">
        <is>
          <t>15476 Motavita</t>
        </is>
      </c>
      <c r="B255" t="inlineStr">
        <is>
          <t>15 BOYACA</t>
        </is>
      </c>
    </row>
    <row r="256">
      <c r="A256" t="inlineStr">
        <is>
          <t>15480 Muzo</t>
        </is>
      </c>
      <c r="B256" t="inlineStr">
        <is>
          <t>15 BOYACA</t>
        </is>
      </c>
    </row>
    <row r="257">
      <c r="A257" t="inlineStr">
        <is>
          <t>15491 Nobsa</t>
        </is>
      </c>
      <c r="B257" t="inlineStr">
        <is>
          <t>15 BOYACA</t>
        </is>
      </c>
    </row>
    <row r="258">
      <c r="A258" t="inlineStr">
        <is>
          <t>15494 Nuevo Colon</t>
        </is>
      </c>
      <c r="B258" t="inlineStr">
        <is>
          <t>15 BOYACA</t>
        </is>
      </c>
    </row>
    <row r="259">
      <c r="A259" t="inlineStr">
        <is>
          <t>15500 Oicata</t>
        </is>
      </c>
      <c r="B259" t="inlineStr">
        <is>
          <t>15 BOYACA</t>
        </is>
      </c>
    </row>
    <row r="260">
      <c r="A260" t="inlineStr">
        <is>
          <t>15507 Otanche</t>
        </is>
      </c>
      <c r="B260" t="inlineStr">
        <is>
          <t>15 BOYACA</t>
        </is>
      </c>
    </row>
    <row r="261">
      <c r="A261" t="inlineStr">
        <is>
          <t>15511 Pachavita</t>
        </is>
      </c>
      <c r="B261" t="inlineStr">
        <is>
          <t>15 BOYACA</t>
        </is>
      </c>
    </row>
    <row r="262">
      <c r="A262" t="inlineStr">
        <is>
          <t>15514 Paez</t>
        </is>
      </c>
      <c r="B262" t="inlineStr">
        <is>
          <t>15 BOYACA</t>
        </is>
      </c>
    </row>
    <row r="263">
      <c r="A263" t="inlineStr">
        <is>
          <t>15516 Paipa</t>
        </is>
      </c>
      <c r="B263" t="inlineStr">
        <is>
          <t>15 BOYACA</t>
        </is>
      </c>
    </row>
    <row r="264">
      <c r="A264" t="inlineStr">
        <is>
          <t>15518 Pajarito</t>
        </is>
      </c>
      <c r="B264" t="inlineStr">
        <is>
          <t>15 BOYACA</t>
        </is>
      </c>
    </row>
    <row r="265">
      <c r="A265" t="inlineStr">
        <is>
          <t>15522 Panqueba</t>
        </is>
      </c>
      <c r="B265" t="inlineStr">
        <is>
          <t>15 BOYACA</t>
        </is>
      </c>
    </row>
    <row r="266">
      <c r="A266" t="inlineStr">
        <is>
          <t>15531 Pauna</t>
        </is>
      </c>
      <c r="B266" t="inlineStr">
        <is>
          <t>15 BOYACA</t>
        </is>
      </c>
    </row>
    <row r="267">
      <c r="A267" t="inlineStr">
        <is>
          <t>15533 Paya</t>
        </is>
      </c>
      <c r="B267" t="inlineStr">
        <is>
          <t>15 BOYACA</t>
        </is>
      </c>
    </row>
    <row r="268">
      <c r="A268" t="inlineStr">
        <is>
          <t>15537 Paz de Rio</t>
        </is>
      </c>
      <c r="B268" t="inlineStr">
        <is>
          <t>15 BOYACA</t>
        </is>
      </c>
    </row>
    <row r="269">
      <c r="A269" t="inlineStr">
        <is>
          <t>15542 Pesca</t>
        </is>
      </c>
      <c r="B269" t="inlineStr">
        <is>
          <t>15 BOYACA</t>
        </is>
      </c>
    </row>
    <row r="270">
      <c r="A270" t="inlineStr">
        <is>
          <t>15550 Pisba</t>
        </is>
      </c>
      <c r="B270" t="inlineStr">
        <is>
          <t>15 BOYACA</t>
        </is>
      </c>
    </row>
    <row r="271">
      <c r="A271" t="inlineStr">
        <is>
          <t>15572 Puerto Boyaca</t>
        </is>
      </c>
      <c r="B271" t="inlineStr">
        <is>
          <t>15 BOYACA</t>
        </is>
      </c>
    </row>
    <row r="272">
      <c r="A272" t="inlineStr">
        <is>
          <t>15580 Quipama</t>
        </is>
      </c>
      <c r="B272" t="inlineStr">
        <is>
          <t>15 BOYACA</t>
        </is>
      </c>
    </row>
    <row r="273">
      <c r="A273" t="inlineStr">
        <is>
          <t>15599 Ramiriqui</t>
        </is>
      </c>
      <c r="B273" t="inlineStr">
        <is>
          <t>15 BOYACA</t>
        </is>
      </c>
    </row>
    <row r="274">
      <c r="A274" t="inlineStr">
        <is>
          <t>15600 Raquira</t>
        </is>
      </c>
      <c r="B274" t="inlineStr">
        <is>
          <t>15 BOYACA</t>
        </is>
      </c>
    </row>
    <row r="275">
      <c r="A275" t="inlineStr">
        <is>
          <t>15621 Rondon</t>
        </is>
      </c>
      <c r="B275" t="inlineStr">
        <is>
          <t>15 BOYACA</t>
        </is>
      </c>
    </row>
    <row r="276">
      <c r="A276" t="inlineStr">
        <is>
          <t>15632 Saboya</t>
        </is>
      </c>
      <c r="B276" t="inlineStr">
        <is>
          <t>15 BOYACA</t>
        </is>
      </c>
    </row>
    <row r="277">
      <c r="A277" t="inlineStr">
        <is>
          <t>15638 Sachica</t>
        </is>
      </c>
      <c r="B277" t="inlineStr">
        <is>
          <t>15 BOYACA</t>
        </is>
      </c>
    </row>
    <row r="278">
      <c r="A278" t="inlineStr">
        <is>
          <t>15646 Samaca</t>
        </is>
      </c>
      <c r="B278" t="inlineStr">
        <is>
          <t>15 BOYACA</t>
        </is>
      </c>
    </row>
    <row r="279">
      <c r="A279" t="inlineStr">
        <is>
          <t>15660 San Eduardo</t>
        </is>
      </c>
      <c r="B279" t="inlineStr">
        <is>
          <t>15 BOYACA</t>
        </is>
      </c>
    </row>
    <row r="280">
      <c r="A280" t="inlineStr">
        <is>
          <t>15664 San Jose de Pare</t>
        </is>
      </c>
      <c r="B280" t="inlineStr">
        <is>
          <t>15 BOYACA</t>
        </is>
      </c>
    </row>
    <row r="281">
      <c r="A281" t="inlineStr">
        <is>
          <t>15667 San Luis de Gaceno</t>
        </is>
      </c>
      <c r="B281" t="inlineStr">
        <is>
          <t>15 BOYACA</t>
        </is>
      </c>
    </row>
    <row r="282">
      <c r="A282" t="inlineStr">
        <is>
          <t>15673 San Mateo</t>
        </is>
      </c>
      <c r="B282" t="inlineStr">
        <is>
          <t>15 BOYACA</t>
        </is>
      </c>
    </row>
    <row r="283">
      <c r="A283" t="inlineStr">
        <is>
          <t>15676 San Miguel de Sema</t>
        </is>
      </c>
      <c r="B283" t="inlineStr">
        <is>
          <t>15 BOYACA</t>
        </is>
      </c>
    </row>
    <row r="284">
      <c r="A284" t="inlineStr">
        <is>
          <t>15681 San Pablo de Borbur</t>
        </is>
      </c>
      <c r="B284" t="inlineStr">
        <is>
          <t>15 BOYACA</t>
        </is>
      </c>
    </row>
    <row r="285">
      <c r="A285" t="inlineStr">
        <is>
          <t>15686 Santana</t>
        </is>
      </c>
      <c r="B285" t="inlineStr">
        <is>
          <t>15 BOYACA</t>
        </is>
      </c>
    </row>
    <row r="286">
      <c r="A286" t="inlineStr">
        <is>
          <t>15690 Santa Maria</t>
        </is>
      </c>
      <c r="B286" t="inlineStr">
        <is>
          <t>15 BOYACA</t>
        </is>
      </c>
    </row>
    <row r="287">
      <c r="A287" t="inlineStr">
        <is>
          <t>15693 Santa Rosa de Viterbo</t>
        </is>
      </c>
      <c r="B287" t="inlineStr">
        <is>
          <t>15 BOYACA</t>
        </is>
      </c>
    </row>
    <row r="288">
      <c r="A288" t="inlineStr">
        <is>
          <t>15696 Santa Sofia</t>
        </is>
      </c>
      <c r="B288" t="inlineStr">
        <is>
          <t>15 BOYACA</t>
        </is>
      </c>
    </row>
    <row r="289">
      <c r="A289" t="inlineStr">
        <is>
          <t>15720 Sativanorte</t>
        </is>
      </c>
      <c r="B289" t="inlineStr">
        <is>
          <t>15 BOYACA</t>
        </is>
      </c>
    </row>
    <row r="290">
      <c r="A290" t="inlineStr">
        <is>
          <t>15723 Sativasur</t>
        </is>
      </c>
      <c r="B290" t="inlineStr">
        <is>
          <t>15 BOYACA</t>
        </is>
      </c>
    </row>
    <row r="291">
      <c r="A291" t="inlineStr">
        <is>
          <t>15740 Siachoque</t>
        </is>
      </c>
      <c r="B291" t="inlineStr">
        <is>
          <t>15 BOYACA</t>
        </is>
      </c>
    </row>
    <row r="292">
      <c r="A292" t="inlineStr">
        <is>
          <t>15753 Soata</t>
        </is>
      </c>
      <c r="B292" t="inlineStr">
        <is>
          <t>15 BOYACA</t>
        </is>
      </c>
    </row>
    <row r="293">
      <c r="A293" t="inlineStr">
        <is>
          <t>15755 Socota</t>
        </is>
      </c>
      <c r="B293" t="inlineStr">
        <is>
          <t>15 BOYACA</t>
        </is>
      </c>
    </row>
    <row r="294">
      <c r="A294" t="inlineStr">
        <is>
          <t>15757 Socha</t>
        </is>
      </c>
      <c r="B294" t="inlineStr">
        <is>
          <t>15 BOYACA</t>
        </is>
      </c>
    </row>
    <row r="295">
      <c r="A295" t="inlineStr">
        <is>
          <t>15759 Sogamoso</t>
        </is>
      </c>
      <c r="B295" t="inlineStr">
        <is>
          <t>15 BOYACA</t>
        </is>
      </c>
    </row>
    <row r="296">
      <c r="A296" t="inlineStr">
        <is>
          <t>15761 Somondoco</t>
        </is>
      </c>
      <c r="B296" t="inlineStr">
        <is>
          <t>15 BOYACA</t>
        </is>
      </c>
    </row>
    <row r="297">
      <c r="A297" t="inlineStr">
        <is>
          <t>15762 Sora</t>
        </is>
      </c>
      <c r="B297" t="inlineStr">
        <is>
          <t>15 BOYACA</t>
        </is>
      </c>
    </row>
    <row r="298">
      <c r="A298" t="inlineStr">
        <is>
          <t>15763 Sotaquira</t>
        </is>
      </c>
      <c r="B298" t="inlineStr">
        <is>
          <t>15 BOYACA</t>
        </is>
      </c>
    </row>
    <row r="299">
      <c r="A299" t="inlineStr">
        <is>
          <t>15764 Soraca</t>
        </is>
      </c>
      <c r="B299" t="inlineStr">
        <is>
          <t>15 BOYACA</t>
        </is>
      </c>
    </row>
    <row r="300">
      <c r="A300" t="inlineStr">
        <is>
          <t>15774 Susacon</t>
        </is>
      </c>
      <c r="B300" t="inlineStr">
        <is>
          <t>15 BOYACA</t>
        </is>
      </c>
    </row>
    <row r="301">
      <c r="A301" t="inlineStr">
        <is>
          <t>15776 Sutamarchan</t>
        </is>
      </c>
      <c r="B301" t="inlineStr">
        <is>
          <t>15 BOYACA</t>
        </is>
      </c>
    </row>
    <row r="302">
      <c r="A302" t="inlineStr">
        <is>
          <t>15778 Sutatenza</t>
        </is>
      </c>
      <c r="B302" t="inlineStr">
        <is>
          <t>15 BOYACA</t>
        </is>
      </c>
    </row>
    <row r="303">
      <c r="A303" t="inlineStr">
        <is>
          <t>15790 Tasco</t>
        </is>
      </c>
      <c r="B303" t="inlineStr">
        <is>
          <t>15 BOYACA</t>
        </is>
      </c>
    </row>
    <row r="304">
      <c r="A304" t="inlineStr">
        <is>
          <t>15798 Tenza</t>
        </is>
      </c>
      <c r="B304" t="inlineStr">
        <is>
          <t>15 BOYACA</t>
        </is>
      </c>
    </row>
    <row r="305">
      <c r="A305" t="inlineStr">
        <is>
          <t>15804 Tibana</t>
        </is>
      </c>
      <c r="B305" t="inlineStr">
        <is>
          <t>15 BOYACA</t>
        </is>
      </c>
    </row>
    <row r="306">
      <c r="A306" t="inlineStr">
        <is>
          <t>15806 Tibasosa</t>
        </is>
      </c>
      <c r="B306" t="inlineStr">
        <is>
          <t>15 BOYACA</t>
        </is>
      </c>
    </row>
    <row r="307">
      <c r="A307" t="inlineStr">
        <is>
          <t>15808 Tinjaca</t>
        </is>
      </c>
      <c r="B307" t="inlineStr">
        <is>
          <t>15 BOYACA</t>
        </is>
      </c>
    </row>
    <row r="308">
      <c r="A308" t="inlineStr">
        <is>
          <t>15810 Tipacoque</t>
        </is>
      </c>
      <c r="B308" t="inlineStr">
        <is>
          <t>15 BOYACA</t>
        </is>
      </c>
    </row>
    <row r="309">
      <c r="A309" t="inlineStr">
        <is>
          <t>15814 Toca</t>
        </is>
      </c>
      <c r="B309" t="inlineStr">
        <is>
          <t>15 BOYACA</t>
        </is>
      </c>
    </row>
    <row r="310">
      <c r="A310" t="inlineStr">
        <is>
          <t>15816 Togüi</t>
        </is>
      </c>
      <c r="B310" t="inlineStr">
        <is>
          <t>15 BOYACA</t>
        </is>
      </c>
    </row>
    <row r="311">
      <c r="A311" t="inlineStr">
        <is>
          <t>15820 Topaga</t>
        </is>
      </c>
      <c r="B311" t="inlineStr">
        <is>
          <t>15 BOYACA</t>
        </is>
      </c>
    </row>
    <row r="312">
      <c r="A312" t="inlineStr">
        <is>
          <t>15822 Tota</t>
        </is>
      </c>
      <c r="B312" t="inlineStr">
        <is>
          <t>15 BOYACA</t>
        </is>
      </c>
    </row>
    <row r="313">
      <c r="A313" t="inlineStr">
        <is>
          <t>15832 Tunungua</t>
        </is>
      </c>
      <c r="B313" t="inlineStr">
        <is>
          <t>15 BOYACA</t>
        </is>
      </c>
    </row>
    <row r="314">
      <c r="A314" t="inlineStr">
        <is>
          <t>15835 Turmeque</t>
        </is>
      </c>
      <c r="B314" t="inlineStr">
        <is>
          <t>15 BOYACA</t>
        </is>
      </c>
    </row>
    <row r="315">
      <c r="A315" t="inlineStr">
        <is>
          <t>15837 Tuta</t>
        </is>
      </c>
      <c r="B315" t="inlineStr">
        <is>
          <t>15 BOYACA</t>
        </is>
      </c>
    </row>
    <row r="316">
      <c r="A316" t="inlineStr">
        <is>
          <t>15839 Tutaza</t>
        </is>
      </c>
      <c r="B316" t="inlineStr">
        <is>
          <t>15 BOYACA</t>
        </is>
      </c>
    </row>
    <row r="317">
      <c r="A317" t="inlineStr">
        <is>
          <t>15842 Umbita</t>
        </is>
      </c>
      <c r="B317" t="inlineStr">
        <is>
          <t>15 BOYACA</t>
        </is>
      </c>
    </row>
    <row r="318">
      <c r="A318" t="inlineStr">
        <is>
          <t>15861 Ventaquemada</t>
        </is>
      </c>
      <c r="B318" t="inlineStr">
        <is>
          <t>15 BOYACA</t>
        </is>
      </c>
    </row>
    <row r="319">
      <c r="A319" t="inlineStr">
        <is>
          <t>15879 Viracacha</t>
        </is>
      </c>
      <c r="B319" t="inlineStr">
        <is>
          <t>15 BOYACA</t>
        </is>
      </c>
    </row>
    <row r="320">
      <c r="A320" t="inlineStr">
        <is>
          <t>15897 Zetaquira</t>
        </is>
      </c>
      <c r="B320" t="inlineStr">
        <is>
          <t>15 BOYACA</t>
        </is>
      </c>
    </row>
    <row r="321">
      <c r="A321" t="inlineStr">
        <is>
          <t>17001 Manizales</t>
        </is>
      </c>
      <c r="B321" t="inlineStr">
        <is>
          <t>17 CALDAS</t>
        </is>
      </c>
    </row>
    <row r="322">
      <c r="A322" t="inlineStr">
        <is>
          <t>17013 Aguadas</t>
        </is>
      </c>
      <c r="B322" t="inlineStr">
        <is>
          <t>17 CALDAS</t>
        </is>
      </c>
    </row>
    <row r="323">
      <c r="A323" t="inlineStr">
        <is>
          <t>17042 Anserma</t>
        </is>
      </c>
      <c r="B323" t="inlineStr">
        <is>
          <t>17 CALDAS</t>
        </is>
      </c>
    </row>
    <row r="324">
      <c r="A324" t="inlineStr">
        <is>
          <t>17050 Aranzazu</t>
        </is>
      </c>
      <c r="B324" t="inlineStr">
        <is>
          <t>17 CALDAS</t>
        </is>
      </c>
    </row>
    <row r="325">
      <c r="A325" t="inlineStr">
        <is>
          <t>17088 Belalcazar</t>
        </is>
      </c>
      <c r="B325" t="inlineStr">
        <is>
          <t>17 CALDAS</t>
        </is>
      </c>
    </row>
    <row r="326">
      <c r="A326" t="inlineStr">
        <is>
          <t>17174 Chinchina</t>
        </is>
      </c>
      <c r="B326" t="inlineStr">
        <is>
          <t>17 CALDAS</t>
        </is>
      </c>
    </row>
    <row r="327">
      <c r="A327" t="inlineStr">
        <is>
          <t>17272 Filadelfia</t>
        </is>
      </c>
      <c r="B327" t="inlineStr">
        <is>
          <t>17 CALDAS</t>
        </is>
      </c>
    </row>
    <row r="328">
      <c r="A328" t="inlineStr">
        <is>
          <t>17380 La Dorada</t>
        </is>
      </c>
      <c r="B328" t="inlineStr">
        <is>
          <t>17 CALDAS</t>
        </is>
      </c>
    </row>
    <row r="329">
      <c r="A329" t="inlineStr">
        <is>
          <t>17388 La Merced</t>
        </is>
      </c>
      <c r="B329" t="inlineStr">
        <is>
          <t>17 CALDAS</t>
        </is>
      </c>
    </row>
    <row r="330">
      <c r="A330" t="inlineStr">
        <is>
          <t>17433 Manzanares</t>
        </is>
      </c>
      <c r="B330" t="inlineStr">
        <is>
          <t>17 CALDAS</t>
        </is>
      </c>
    </row>
    <row r="331">
      <c r="A331" t="inlineStr">
        <is>
          <t>17442 Marmato</t>
        </is>
      </c>
      <c r="B331" t="inlineStr">
        <is>
          <t>17 CALDAS</t>
        </is>
      </c>
    </row>
    <row r="332">
      <c r="A332" t="inlineStr">
        <is>
          <t>17444 Marquetalia</t>
        </is>
      </c>
      <c r="B332" t="inlineStr">
        <is>
          <t>17 CALDAS</t>
        </is>
      </c>
    </row>
    <row r="333">
      <c r="A333" t="inlineStr">
        <is>
          <t>17446 Marulanda</t>
        </is>
      </c>
      <c r="B333" t="inlineStr">
        <is>
          <t>17 CALDAS</t>
        </is>
      </c>
    </row>
    <row r="334">
      <c r="A334" t="inlineStr">
        <is>
          <t>17486 Neira</t>
        </is>
      </c>
      <c r="B334" t="inlineStr">
        <is>
          <t>17 CALDAS</t>
        </is>
      </c>
    </row>
    <row r="335">
      <c r="A335" t="inlineStr">
        <is>
          <t>17495 Norcasia</t>
        </is>
      </c>
      <c r="B335" t="inlineStr">
        <is>
          <t>17 CALDAS</t>
        </is>
      </c>
    </row>
    <row r="336">
      <c r="A336" t="inlineStr">
        <is>
          <t>17513 Pacora</t>
        </is>
      </c>
      <c r="B336" t="inlineStr">
        <is>
          <t>17 CALDAS</t>
        </is>
      </c>
    </row>
    <row r="337">
      <c r="A337" t="inlineStr">
        <is>
          <t>17524 Palestina</t>
        </is>
      </c>
      <c r="B337" t="inlineStr">
        <is>
          <t>17 CALDAS</t>
        </is>
      </c>
    </row>
    <row r="338">
      <c r="A338" t="inlineStr">
        <is>
          <t>17541 Pensilvania</t>
        </is>
      </c>
      <c r="B338" t="inlineStr">
        <is>
          <t>17 CALDAS</t>
        </is>
      </c>
    </row>
    <row r="339">
      <c r="A339" t="inlineStr">
        <is>
          <t>17614 Riosucio</t>
        </is>
      </c>
      <c r="B339" t="inlineStr">
        <is>
          <t>17 CALDAS</t>
        </is>
      </c>
    </row>
    <row r="340">
      <c r="A340" t="inlineStr">
        <is>
          <t>17616 Risaralda</t>
        </is>
      </c>
      <c r="B340" t="inlineStr">
        <is>
          <t>17 CALDAS</t>
        </is>
      </c>
    </row>
    <row r="341">
      <c r="A341" t="inlineStr">
        <is>
          <t>17653 Salamina</t>
        </is>
      </c>
      <c r="B341" t="inlineStr">
        <is>
          <t>17 CALDAS</t>
        </is>
      </c>
    </row>
    <row r="342">
      <c r="A342" t="inlineStr">
        <is>
          <t>17662 Samana</t>
        </is>
      </c>
      <c r="B342" t="inlineStr">
        <is>
          <t>17 CALDAS</t>
        </is>
      </c>
    </row>
    <row r="343">
      <c r="A343" t="inlineStr">
        <is>
          <t>17665 San Jose</t>
        </is>
      </c>
      <c r="B343" t="inlineStr">
        <is>
          <t>17 CALDAS</t>
        </is>
      </c>
    </row>
    <row r="344">
      <c r="A344" t="inlineStr">
        <is>
          <t>17777 Supia</t>
        </is>
      </c>
      <c r="B344" t="inlineStr">
        <is>
          <t>17 CALDAS</t>
        </is>
      </c>
    </row>
    <row r="345">
      <c r="A345" t="inlineStr">
        <is>
          <t>17867 Victoria</t>
        </is>
      </c>
      <c r="B345" t="inlineStr">
        <is>
          <t>17 CALDAS</t>
        </is>
      </c>
    </row>
    <row r="346">
      <c r="A346" t="inlineStr">
        <is>
          <t>17873 Villamaria</t>
        </is>
      </c>
      <c r="B346" t="inlineStr">
        <is>
          <t>17 CALDAS</t>
        </is>
      </c>
    </row>
    <row r="347">
      <c r="A347" t="inlineStr">
        <is>
          <t>17877 Viterbo</t>
        </is>
      </c>
      <c r="B347" t="inlineStr">
        <is>
          <t>17 CALDAS</t>
        </is>
      </c>
    </row>
    <row r="348">
      <c r="A348" t="inlineStr">
        <is>
          <t>18001 Florencia</t>
        </is>
      </c>
      <c r="B348" t="inlineStr">
        <is>
          <t>18 CAQUETA</t>
        </is>
      </c>
    </row>
    <row r="349">
      <c r="A349" t="inlineStr">
        <is>
          <t>18029 Albania</t>
        </is>
      </c>
      <c r="B349" t="inlineStr">
        <is>
          <t>18 CAQUETA</t>
        </is>
      </c>
    </row>
    <row r="350">
      <c r="A350" t="inlineStr">
        <is>
          <t>18094 Belen de Los Andaquies</t>
        </is>
      </c>
      <c r="B350" t="inlineStr">
        <is>
          <t>18 CAQUETA</t>
        </is>
      </c>
    </row>
    <row r="351">
      <c r="A351" t="inlineStr">
        <is>
          <t>18150 Cartagena del Chaira</t>
        </is>
      </c>
      <c r="B351" t="inlineStr">
        <is>
          <t>18 CAQUETA</t>
        </is>
      </c>
    </row>
    <row r="352">
      <c r="A352" t="inlineStr">
        <is>
          <t>18205 Curillo</t>
        </is>
      </c>
      <c r="B352" t="inlineStr">
        <is>
          <t>18 CAQUETA</t>
        </is>
      </c>
    </row>
    <row r="353">
      <c r="A353" t="inlineStr">
        <is>
          <t>18247 El Doncello</t>
        </is>
      </c>
      <c r="B353" t="inlineStr">
        <is>
          <t>18 CAQUETA</t>
        </is>
      </c>
    </row>
    <row r="354">
      <c r="A354" t="inlineStr">
        <is>
          <t>18256 El Paujil</t>
        </is>
      </c>
      <c r="B354" t="inlineStr">
        <is>
          <t>18 CAQUETA</t>
        </is>
      </c>
    </row>
    <row r="355">
      <c r="A355" t="inlineStr">
        <is>
          <t>18410 La Montañita</t>
        </is>
      </c>
      <c r="B355" t="inlineStr">
        <is>
          <t>18 CAQUETA</t>
        </is>
      </c>
    </row>
    <row r="356">
      <c r="A356" t="inlineStr">
        <is>
          <t>18460 Milan</t>
        </is>
      </c>
      <c r="B356" t="inlineStr">
        <is>
          <t>18 CAQUETA</t>
        </is>
      </c>
    </row>
    <row r="357">
      <c r="A357" t="inlineStr">
        <is>
          <t>18479 Morelia</t>
        </is>
      </c>
      <c r="B357" t="inlineStr">
        <is>
          <t>18 CAQUETA</t>
        </is>
      </c>
    </row>
    <row r="358">
      <c r="A358" t="inlineStr">
        <is>
          <t>18592 Puerto Rico</t>
        </is>
      </c>
      <c r="B358" t="inlineStr">
        <is>
          <t>18 CAQUETA</t>
        </is>
      </c>
    </row>
    <row r="359">
      <c r="A359" t="inlineStr">
        <is>
          <t>18610 San Jose del Fragua</t>
        </is>
      </c>
      <c r="B359" t="inlineStr">
        <is>
          <t>18 CAQUETA</t>
        </is>
      </c>
    </row>
    <row r="360">
      <c r="A360" t="inlineStr">
        <is>
          <t>18753 San Vicente del Caguan</t>
        </is>
      </c>
      <c r="B360" t="inlineStr">
        <is>
          <t>18 CAQUETA</t>
        </is>
      </c>
    </row>
    <row r="361">
      <c r="A361" t="inlineStr">
        <is>
          <t>18756 Solano</t>
        </is>
      </c>
      <c r="B361" t="inlineStr">
        <is>
          <t>18 CAQUETA</t>
        </is>
      </c>
    </row>
    <row r="362">
      <c r="A362" t="inlineStr">
        <is>
          <t>18785 Solita</t>
        </is>
      </c>
      <c r="B362" t="inlineStr">
        <is>
          <t>18 CAQUETA</t>
        </is>
      </c>
    </row>
    <row r="363">
      <c r="A363" t="inlineStr">
        <is>
          <t>18860 Valparaiso</t>
        </is>
      </c>
      <c r="B363" t="inlineStr">
        <is>
          <t>18 CAQUETA</t>
        </is>
      </c>
    </row>
    <row r="364">
      <c r="A364" t="inlineStr">
        <is>
          <t>19001 Popayan</t>
        </is>
      </c>
      <c r="B364" t="inlineStr">
        <is>
          <t>19 CAUCA</t>
        </is>
      </c>
    </row>
    <row r="365">
      <c r="A365" t="inlineStr">
        <is>
          <t>19022 Almaguer</t>
        </is>
      </c>
      <c r="B365" t="inlineStr">
        <is>
          <t>19 CAUCA</t>
        </is>
      </c>
    </row>
    <row r="366">
      <c r="A366" t="inlineStr">
        <is>
          <t>19050 Argelia</t>
        </is>
      </c>
      <c r="B366" t="inlineStr">
        <is>
          <t>19 CAUCA</t>
        </is>
      </c>
    </row>
    <row r="367">
      <c r="A367" t="inlineStr">
        <is>
          <t>19075 Balboa</t>
        </is>
      </c>
      <c r="B367" t="inlineStr">
        <is>
          <t>19 CAUCA</t>
        </is>
      </c>
    </row>
    <row r="368">
      <c r="A368" t="inlineStr">
        <is>
          <t>19100 Bolivar</t>
        </is>
      </c>
      <c r="B368" t="inlineStr">
        <is>
          <t>19 CAUCA</t>
        </is>
      </c>
    </row>
    <row r="369">
      <c r="A369" t="inlineStr">
        <is>
          <t>19110 Buenos Aires</t>
        </is>
      </c>
      <c r="B369" t="inlineStr">
        <is>
          <t>19 CAUCA</t>
        </is>
      </c>
    </row>
    <row r="370">
      <c r="A370" t="inlineStr">
        <is>
          <t>19130 Cajibio</t>
        </is>
      </c>
      <c r="B370" t="inlineStr">
        <is>
          <t>19 CAUCA</t>
        </is>
      </c>
    </row>
    <row r="371">
      <c r="A371" t="inlineStr">
        <is>
          <t>19137 Caldono</t>
        </is>
      </c>
      <c r="B371" t="inlineStr">
        <is>
          <t>19 CAUCA</t>
        </is>
      </c>
    </row>
    <row r="372">
      <c r="A372" t="inlineStr">
        <is>
          <t>19142 Caloto</t>
        </is>
      </c>
      <c r="B372" t="inlineStr">
        <is>
          <t>19 CAUCA</t>
        </is>
      </c>
    </row>
    <row r="373">
      <c r="A373" t="inlineStr">
        <is>
          <t>19212 Corinto</t>
        </is>
      </c>
      <c r="B373" t="inlineStr">
        <is>
          <t>19 CAUCA</t>
        </is>
      </c>
    </row>
    <row r="374">
      <c r="A374" t="inlineStr">
        <is>
          <t>19256 El Tambo</t>
        </is>
      </c>
      <c r="B374" t="inlineStr">
        <is>
          <t>19 CAUCA</t>
        </is>
      </c>
    </row>
    <row r="375">
      <c r="A375" t="inlineStr">
        <is>
          <t>19290 Florencia</t>
        </is>
      </c>
      <c r="B375" t="inlineStr">
        <is>
          <t>19 CAUCA</t>
        </is>
      </c>
    </row>
    <row r="376">
      <c r="A376" t="inlineStr">
        <is>
          <t>19300 Guachene</t>
        </is>
      </c>
      <c r="B376" t="inlineStr">
        <is>
          <t>19 CAUCA</t>
        </is>
      </c>
    </row>
    <row r="377">
      <c r="A377" t="inlineStr">
        <is>
          <t>19318 Guapi</t>
        </is>
      </c>
      <c r="B377" t="inlineStr">
        <is>
          <t>19 CAUCA</t>
        </is>
      </c>
    </row>
    <row r="378">
      <c r="A378" t="inlineStr">
        <is>
          <t>19355 Inza</t>
        </is>
      </c>
      <c r="B378" t="inlineStr">
        <is>
          <t>19 CAUCA</t>
        </is>
      </c>
    </row>
    <row r="379">
      <c r="A379" t="inlineStr">
        <is>
          <t>19364 Jambalo</t>
        </is>
      </c>
      <c r="B379" t="inlineStr">
        <is>
          <t>19 CAUCA</t>
        </is>
      </c>
    </row>
    <row r="380">
      <c r="A380" t="inlineStr">
        <is>
          <t>19392 La Sierra</t>
        </is>
      </c>
      <c r="B380" t="inlineStr">
        <is>
          <t>19 CAUCA</t>
        </is>
      </c>
    </row>
    <row r="381">
      <c r="A381" t="inlineStr">
        <is>
          <t>19397 La Vega</t>
        </is>
      </c>
      <c r="B381" t="inlineStr">
        <is>
          <t>19 CAUCA</t>
        </is>
      </c>
    </row>
    <row r="382">
      <c r="A382" t="inlineStr">
        <is>
          <t>19418 Lopez</t>
        </is>
      </c>
      <c r="B382" t="inlineStr">
        <is>
          <t>19 CAUCA</t>
        </is>
      </c>
    </row>
    <row r="383">
      <c r="A383" t="inlineStr">
        <is>
          <t>19450 Mercaderes</t>
        </is>
      </c>
      <c r="B383" t="inlineStr">
        <is>
          <t>19 CAUCA</t>
        </is>
      </c>
    </row>
    <row r="384">
      <c r="A384" t="inlineStr">
        <is>
          <t>19455 Miranda</t>
        </is>
      </c>
      <c r="B384" t="inlineStr">
        <is>
          <t>19 CAUCA</t>
        </is>
      </c>
    </row>
    <row r="385">
      <c r="A385" t="inlineStr">
        <is>
          <t>19473 Morales</t>
        </is>
      </c>
      <c r="B385" t="inlineStr">
        <is>
          <t>19 CAUCA</t>
        </is>
      </c>
    </row>
    <row r="386">
      <c r="A386" t="inlineStr">
        <is>
          <t>19513 Padilla</t>
        </is>
      </c>
      <c r="B386" t="inlineStr">
        <is>
          <t>19 CAUCA</t>
        </is>
      </c>
    </row>
    <row r="387">
      <c r="A387" t="inlineStr">
        <is>
          <t>19517 Paez</t>
        </is>
      </c>
      <c r="B387" t="inlineStr">
        <is>
          <t>19 CAUCA</t>
        </is>
      </c>
    </row>
    <row r="388">
      <c r="A388" t="inlineStr">
        <is>
          <t>19532 Patia</t>
        </is>
      </c>
      <c r="B388" t="inlineStr">
        <is>
          <t>19 CAUCA</t>
        </is>
      </c>
    </row>
    <row r="389">
      <c r="A389" t="inlineStr">
        <is>
          <t>19533 Piamonte</t>
        </is>
      </c>
      <c r="B389" t="inlineStr">
        <is>
          <t>19 CAUCA</t>
        </is>
      </c>
    </row>
    <row r="390">
      <c r="A390" t="inlineStr">
        <is>
          <t>19548 Piendamo</t>
        </is>
      </c>
      <c r="B390" t="inlineStr">
        <is>
          <t>19 CAUCA</t>
        </is>
      </c>
    </row>
    <row r="391">
      <c r="A391" t="inlineStr">
        <is>
          <t>19573 Puerto Tejada</t>
        </is>
      </c>
      <c r="B391" t="inlineStr">
        <is>
          <t>19 CAUCA</t>
        </is>
      </c>
    </row>
    <row r="392">
      <c r="A392" t="inlineStr">
        <is>
          <t>19585 Purace</t>
        </is>
      </c>
      <c r="B392" t="inlineStr">
        <is>
          <t>19 CAUCA</t>
        </is>
      </c>
    </row>
    <row r="393">
      <c r="A393" t="inlineStr">
        <is>
          <t>19622 Rosas</t>
        </is>
      </c>
      <c r="B393" t="inlineStr">
        <is>
          <t>19 CAUCA</t>
        </is>
      </c>
    </row>
    <row r="394">
      <c r="A394" t="inlineStr">
        <is>
          <t>19693 San Sebastian</t>
        </is>
      </c>
      <c r="B394" t="inlineStr">
        <is>
          <t>19 CAUCA</t>
        </is>
      </c>
    </row>
    <row r="395">
      <c r="A395" t="inlineStr">
        <is>
          <t>19698 Santander de Quilichao</t>
        </is>
      </c>
      <c r="B395" t="inlineStr">
        <is>
          <t>19 CAUCA</t>
        </is>
      </c>
    </row>
    <row r="396">
      <c r="A396" t="inlineStr">
        <is>
          <t>19701 Santa Rosa</t>
        </is>
      </c>
      <c r="B396" t="inlineStr">
        <is>
          <t>19 CAUCA</t>
        </is>
      </c>
    </row>
    <row r="397">
      <c r="A397" t="inlineStr">
        <is>
          <t>19743 Silvia</t>
        </is>
      </c>
      <c r="B397" t="inlineStr">
        <is>
          <t>19 CAUCA</t>
        </is>
      </c>
    </row>
    <row r="398">
      <c r="A398" t="inlineStr">
        <is>
          <t>19760 Sotara</t>
        </is>
      </c>
      <c r="B398" t="inlineStr">
        <is>
          <t>19 CAUCA</t>
        </is>
      </c>
    </row>
    <row r="399">
      <c r="A399" t="inlineStr">
        <is>
          <t>19780 Suarez</t>
        </is>
      </c>
      <c r="B399" t="inlineStr">
        <is>
          <t>19 CAUCA</t>
        </is>
      </c>
    </row>
    <row r="400">
      <c r="A400" t="inlineStr">
        <is>
          <t>19785 Sucre</t>
        </is>
      </c>
      <c r="B400" t="inlineStr">
        <is>
          <t>19 CAUCA</t>
        </is>
      </c>
    </row>
    <row r="401">
      <c r="A401" t="inlineStr">
        <is>
          <t>19807 Timbio</t>
        </is>
      </c>
      <c r="B401" t="inlineStr">
        <is>
          <t>19 CAUCA</t>
        </is>
      </c>
    </row>
    <row r="402">
      <c r="A402" t="inlineStr">
        <is>
          <t>19809 Timbiqui</t>
        </is>
      </c>
      <c r="B402" t="inlineStr">
        <is>
          <t>19 CAUCA</t>
        </is>
      </c>
    </row>
    <row r="403">
      <c r="A403" t="inlineStr">
        <is>
          <t>19821 Toribio</t>
        </is>
      </c>
      <c r="B403" t="inlineStr">
        <is>
          <t>19 CAUCA</t>
        </is>
      </c>
    </row>
    <row r="404">
      <c r="A404" t="inlineStr">
        <is>
          <t>19824 Totoro</t>
        </is>
      </c>
      <c r="B404" t="inlineStr">
        <is>
          <t>19 CAUCA</t>
        </is>
      </c>
    </row>
    <row r="405">
      <c r="A405" t="inlineStr">
        <is>
          <t>19845 Villa Rica</t>
        </is>
      </c>
      <c r="B405" t="inlineStr">
        <is>
          <t>19 CAUCA</t>
        </is>
      </c>
    </row>
    <row r="406">
      <c r="A406" t="inlineStr">
        <is>
          <t>20001 Valledupar</t>
        </is>
      </c>
      <c r="B406" t="inlineStr">
        <is>
          <t>20 CESAR</t>
        </is>
      </c>
    </row>
    <row r="407">
      <c r="A407" t="inlineStr">
        <is>
          <t>20011 Aguachica</t>
        </is>
      </c>
      <c r="B407" t="inlineStr">
        <is>
          <t>20 CESAR</t>
        </is>
      </c>
    </row>
    <row r="408">
      <c r="A408" t="inlineStr">
        <is>
          <t>20013 Agustin Codazzi</t>
        </is>
      </c>
      <c r="B408" t="inlineStr">
        <is>
          <t>20 CESAR</t>
        </is>
      </c>
    </row>
    <row r="409">
      <c r="A409" t="inlineStr">
        <is>
          <t>20032 Astrea</t>
        </is>
      </c>
      <c r="B409" t="inlineStr">
        <is>
          <t>20 CESAR</t>
        </is>
      </c>
    </row>
    <row r="410">
      <c r="A410" t="inlineStr">
        <is>
          <t>20045 Becerril</t>
        </is>
      </c>
      <c r="B410" t="inlineStr">
        <is>
          <t>20 CESAR</t>
        </is>
      </c>
    </row>
    <row r="411">
      <c r="A411" t="inlineStr">
        <is>
          <t>20060 Bosconia</t>
        </is>
      </c>
      <c r="B411" t="inlineStr">
        <is>
          <t>20 CESAR</t>
        </is>
      </c>
    </row>
    <row r="412">
      <c r="A412" t="inlineStr">
        <is>
          <t>20175 Chimichagua</t>
        </is>
      </c>
      <c r="B412" t="inlineStr">
        <is>
          <t>20 CESAR</t>
        </is>
      </c>
    </row>
    <row r="413">
      <c r="A413" t="inlineStr">
        <is>
          <t>20178 Chiriguana</t>
        </is>
      </c>
      <c r="B413" t="inlineStr">
        <is>
          <t>20 CESAR</t>
        </is>
      </c>
    </row>
    <row r="414">
      <c r="A414" t="inlineStr">
        <is>
          <t>20228 Curumani</t>
        </is>
      </c>
      <c r="B414" t="inlineStr">
        <is>
          <t>20 CESAR</t>
        </is>
      </c>
    </row>
    <row r="415">
      <c r="A415" t="inlineStr">
        <is>
          <t>20238 El Copey</t>
        </is>
      </c>
      <c r="B415" t="inlineStr">
        <is>
          <t>20 CESAR</t>
        </is>
      </c>
    </row>
    <row r="416">
      <c r="A416" t="inlineStr">
        <is>
          <t>20250 El Paso</t>
        </is>
      </c>
      <c r="B416" t="inlineStr">
        <is>
          <t>20 CESAR</t>
        </is>
      </c>
    </row>
    <row r="417">
      <c r="A417" t="inlineStr">
        <is>
          <t>20295 Gamarra</t>
        </is>
      </c>
      <c r="B417" t="inlineStr">
        <is>
          <t>20 CESAR</t>
        </is>
      </c>
    </row>
    <row r="418">
      <c r="A418" t="inlineStr">
        <is>
          <t>20310 Gonzalez</t>
        </is>
      </c>
      <c r="B418" t="inlineStr">
        <is>
          <t>20 CESAR</t>
        </is>
      </c>
    </row>
    <row r="419">
      <c r="A419" t="inlineStr">
        <is>
          <t>20383 La Gloria</t>
        </is>
      </c>
      <c r="B419" t="inlineStr">
        <is>
          <t>20 CESAR</t>
        </is>
      </c>
    </row>
    <row r="420">
      <c r="A420" t="inlineStr">
        <is>
          <t>20400 La Jagua de Ibirico</t>
        </is>
      </c>
      <c r="B420" t="inlineStr">
        <is>
          <t>20 CESAR</t>
        </is>
      </c>
    </row>
    <row r="421">
      <c r="A421" t="inlineStr">
        <is>
          <t>20443 Manaure</t>
        </is>
      </c>
      <c r="B421" t="inlineStr">
        <is>
          <t>20 CESAR</t>
        </is>
      </c>
    </row>
    <row r="422">
      <c r="A422" t="inlineStr">
        <is>
          <t>20517 Pailitas</t>
        </is>
      </c>
      <c r="B422" t="inlineStr">
        <is>
          <t>20 CESAR</t>
        </is>
      </c>
    </row>
    <row r="423">
      <c r="A423" t="inlineStr">
        <is>
          <t>20550 Pelaya</t>
        </is>
      </c>
      <c r="B423" t="inlineStr">
        <is>
          <t>20 CESAR</t>
        </is>
      </c>
    </row>
    <row r="424">
      <c r="A424" t="inlineStr">
        <is>
          <t>20570 Pueblo Bello</t>
        </is>
      </c>
      <c r="B424" t="inlineStr">
        <is>
          <t>20 CESAR</t>
        </is>
      </c>
    </row>
    <row r="425">
      <c r="A425" t="inlineStr">
        <is>
          <t>20614 Rio de Oro</t>
        </is>
      </c>
      <c r="B425" t="inlineStr">
        <is>
          <t>20 CESAR</t>
        </is>
      </c>
    </row>
    <row r="426">
      <c r="A426" t="inlineStr">
        <is>
          <t>20621 La Paz</t>
        </is>
      </c>
      <c r="B426" t="inlineStr">
        <is>
          <t>20 CESAR</t>
        </is>
      </c>
    </row>
    <row r="427">
      <c r="A427" t="inlineStr">
        <is>
          <t>20710 San Alberto</t>
        </is>
      </c>
      <c r="B427" t="inlineStr">
        <is>
          <t>20 CESAR</t>
        </is>
      </c>
    </row>
    <row r="428">
      <c r="A428" t="inlineStr">
        <is>
          <t>20750 San Diego</t>
        </is>
      </c>
      <c r="B428" t="inlineStr">
        <is>
          <t>20 CESAR</t>
        </is>
      </c>
    </row>
    <row r="429">
      <c r="A429" t="inlineStr">
        <is>
          <t>20770 San Martin</t>
        </is>
      </c>
      <c r="B429" t="inlineStr">
        <is>
          <t>20 CESAR</t>
        </is>
      </c>
    </row>
    <row r="430">
      <c r="A430" t="inlineStr">
        <is>
          <t>20787 Tamalameque</t>
        </is>
      </c>
      <c r="B430" t="inlineStr">
        <is>
          <t>20 CESAR</t>
        </is>
      </c>
    </row>
    <row r="431">
      <c r="A431" t="inlineStr">
        <is>
          <t>23001 Monteria</t>
        </is>
      </c>
      <c r="B431" t="inlineStr">
        <is>
          <t>23 CORDOBA</t>
        </is>
      </c>
    </row>
    <row r="432">
      <c r="A432" t="inlineStr">
        <is>
          <t>23068 Ayapel</t>
        </is>
      </c>
      <c r="B432" t="inlineStr">
        <is>
          <t>23 CORDOBA</t>
        </is>
      </c>
    </row>
    <row r="433">
      <c r="A433" t="inlineStr">
        <is>
          <t>23079 Buenavista</t>
        </is>
      </c>
      <c r="B433" t="inlineStr">
        <is>
          <t>23 CORDOBA</t>
        </is>
      </c>
    </row>
    <row r="434">
      <c r="A434" t="inlineStr">
        <is>
          <t>23090 Canalete</t>
        </is>
      </c>
      <c r="B434" t="inlineStr">
        <is>
          <t>23 CORDOBA</t>
        </is>
      </c>
    </row>
    <row r="435">
      <c r="A435" t="inlineStr">
        <is>
          <t>23162 Cerete</t>
        </is>
      </c>
      <c r="B435" t="inlineStr">
        <is>
          <t>23 CORDOBA</t>
        </is>
      </c>
    </row>
    <row r="436">
      <c r="A436" t="inlineStr">
        <is>
          <t>23168 Chima</t>
        </is>
      </c>
      <c r="B436" t="inlineStr">
        <is>
          <t>23 CORDOBA</t>
        </is>
      </c>
    </row>
    <row r="437">
      <c r="A437" t="inlineStr">
        <is>
          <t>23182 Chinu</t>
        </is>
      </c>
      <c r="B437" t="inlineStr">
        <is>
          <t>23 CORDOBA</t>
        </is>
      </c>
    </row>
    <row r="438">
      <c r="A438" t="inlineStr">
        <is>
          <t>23189 Cienaga de Oro</t>
        </is>
      </c>
      <c r="B438" t="inlineStr">
        <is>
          <t>23 CORDOBA</t>
        </is>
      </c>
    </row>
    <row r="439">
      <c r="A439" t="inlineStr">
        <is>
          <t>23300 Cotorra</t>
        </is>
      </c>
      <c r="B439" t="inlineStr">
        <is>
          <t>23 CORDOBA</t>
        </is>
      </c>
    </row>
    <row r="440">
      <c r="A440" t="inlineStr">
        <is>
          <t>23350 La Apartada</t>
        </is>
      </c>
      <c r="B440" t="inlineStr">
        <is>
          <t>23 CORDOBA</t>
        </is>
      </c>
    </row>
    <row r="441">
      <c r="A441" t="inlineStr">
        <is>
          <t>23417 Lorica</t>
        </is>
      </c>
      <c r="B441" t="inlineStr">
        <is>
          <t>23 CORDOBA</t>
        </is>
      </c>
    </row>
    <row r="442">
      <c r="A442" t="inlineStr">
        <is>
          <t>23419 Los Cordobas</t>
        </is>
      </c>
      <c r="B442" t="inlineStr">
        <is>
          <t>23 CORDOBA</t>
        </is>
      </c>
    </row>
    <row r="443">
      <c r="A443" t="inlineStr">
        <is>
          <t>23464 Momil</t>
        </is>
      </c>
      <c r="B443" t="inlineStr">
        <is>
          <t>23 CORDOBA</t>
        </is>
      </c>
    </row>
    <row r="444">
      <c r="A444" t="inlineStr">
        <is>
          <t>23466 Montelibano</t>
        </is>
      </c>
      <c r="B444" t="inlineStr">
        <is>
          <t>23 CORDOBA</t>
        </is>
      </c>
    </row>
    <row r="445">
      <c r="A445" t="inlineStr">
        <is>
          <t>23500 Moñitos</t>
        </is>
      </c>
      <c r="B445" t="inlineStr">
        <is>
          <t>23 CORDOBA</t>
        </is>
      </c>
    </row>
    <row r="446">
      <c r="A446" t="inlineStr">
        <is>
          <t>23555 Planeta Rica</t>
        </is>
      </c>
      <c r="B446" t="inlineStr">
        <is>
          <t>23 CORDOBA</t>
        </is>
      </c>
    </row>
    <row r="447">
      <c r="A447" t="inlineStr">
        <is>
          <t>23570 Pueblo Nuevo</t>
        </is>
      </c>
      <c r="B447" t="inlineStr">
        <is>
          <t>23 CORDOBA</t>
        </is>
      </c>
    </row>
    <row r="448">
      <c r="A448" t="inlineStr">
        <is>
          <t>23574 Puerto Escondido</t>
        </is>
      </c>
      <c r="B448" t="inlineStr">
        <is>
          <t>23 CORDOBA</t>
        </is>
      </c>
    </row>
    <row r="449">
      <c r="A449" t="inlineStr">
        <is>
          <t>23580 Puerto Libertador</t>
        </is>
      </c>
      <c r="B449" t="inlineStr">
        <is>
          <t>23 CORDOBA</t>
        </is>
      </c>
    </row>
    <row r="450">
      <c r="A450" t="inlineStr">
        <is>
          <t>23586 Purisima</t>
        </is>
      </c>
      <c r="B450" t="inlineStr">
        <is>
          <t>23 CORDOBA</t>
        </is>
      </c>
    </row>
    <row r="451">
      <c r="A451" t="inlineStr">
        <is>
          <t>23660 Sahagun</t>
        </is>
      </c>
      <c r="B451" t="inlineStr">
        <is>
          <t>23 CORDOBA</t>
        </is>
      </c>
    </row>
    <row r="452">
      <c r="A452" t="inlineStr">
        <is>
          <t>23670 San Andres Sotavento</t>
        </is>
      </c>
      <c r="B452" t="inlineStr">
        <is>
          <t>23 CORDOBA</t>
        </is>
      </c>
    </row>
    <row r="453">
      <c r="A453" t="inlineStr">
        <is>
          <t>23672 San Antero</t>
        </is>
      </c>
      <c r="B453" t="inlineStr">
        <is>
          <t>23 CORDOBA</t>
        </is>
      </c>
    </row>
    <row r="454">
      <c r="A454" t="inlineStr">
        <is>
          <t>23675 San Bernardo del Viento</t>
        </is>
      </c>
      <c r="B454" t="inlineStr">
        <is>
          <t>23 CORDOBA</t>
        </is>
      </c>
    </row>
    <row r="455">
      <c r="A455" t="inlineStr">
        <is>
          <t>23678 San Carlos</t>
        </is>
      </c>
      <c r="B455" t="inlineStr">
        <is>
          <t>23 CORDOBA</t>
        </is>
      </c>
    </row>
    <row r="456">
      <c r="A456" t="inlineStr">
        <is>
          <t>23682 San Jose de Ure</t>
        </is>
      </c>
      <c r="B456" t="inlineStr">
        <is>
          <t>23 CORDOBA</t>
        </is>
      </c>
    </row>
    <row r="457">
      <c r="A457" t="inlineStr">
        <is>
          <t>23686 San Pelayo</t>
        </is>
      </c>
      <c r="B457" t="inlineStr">
        <is>
          <t>23 CORDOBA</t>
        </is>
      </c>
    </row>
    <row r="458">
      <c r="A458" t="inlineStr">
        <is>
          <t>23807 Tierralta</t>
        </is>
      </c>
      <c r="B458" t="inlineStr">
        <is>
          <t>23 CORDOBA</t>
        </is>
      </c>
    </row>
    <row r="459">
      <c r="A459" t="inlineStr">
        <is>
          <t>23815 Tuchin</t>
        </is>
      </c>
      <c r="B459" t="inlineStr">
        <is>
          <t>23 CORDOBA</t>
        </is>
      </c>
    </row>
    <row r="460">
      <c r="A460" t="inlineStr">
        <is>
          <t>23855 Valencia</t>
        </is>
      </c>
      <c r="B460" t="inlineStr">
        <is>
          <t>23 CORDOBA</t>
        </is>
      </c>
    </row>
    <row r="461">
      <c r="A461" t="inlineStr">
        <is>
          <t>25001 Agua de Dios</t>
        </is>
      </c>
      <c r="B461" t="inlineStr">
        <is>
          <t>25 CUNDINAMARCA</t>
        </is>
      </c>
    </row>
    <row r="462">
      <c r="A462" t="inlineStr">
        <is>
          <t>25019 Alban</t>
        </is>
      </c>
      <c r="B462" t="inlineStr">
        <is>
          <t>25 CUNDINAMARCA</t>
        </is>
      </c>
    </row>
    <row r="463">
      <c r="A463" t="inlineStr">
        <is>
          <t>25035 Anapoima</t>
        </is>
      </c>
      <c r="B463" t="inlineStr">
        <is>
          <t>25 CUNDINAMARCA</t>
        </is>
      </c>
    </row>
    <row r="464">
      <c r="A464" t="inlineStr">
        <is>
          <t>25040 Anolaima</t>
        </is>
      </c>
      <c r="B464" t="inlineStr">
        <is>
          <t>25 CUNDINAMARCA</t>
        </is>
      </c>
    </row>
    <row r="465">
      <c r="A465" t="inlineStr">
        <is>
          <t>25053 Arbelaez</t>
        </is>
      </c>
      <c r="B465" t="inlineStr">
        <is>
          <t>25 CUNDINAMARCA</t>
        </is>
      </c>
    </row>
    <row r="466">
      <c r="A466" t="inlineStr">
        <is>
          <t>25086 Beltran</t>
        </is>
      </c>
      <c r="B466" t="inlineStr">
        <is>
          <t>25 CUNDINAMARCA</t>
        </is>
      </c>
    </row>
    <row r="467">
      <c r="A467" t="inlineStr">
        <is>
          <t>25095 Bituima</t>
        </is>
      </c>
      <c r="B467" t="inlineStr">
        <is>
          <t>25 CUNDINAMARCA</t>
        </is>
      </c>
    </row>
    <row r="468">
      <c r="A468" t="inlineStr">
        <is>
          <t>25099 Bojaca</t>
        </is>
      </c>
      <c r="B468" t="inlineStr">
        <is>
          <t>25 CUNDINAMARCA</t>
        </is>
      </c>
    </row>
    <row r="469">
      <c r="A469" t="inlineStr">
        <is>
          <t>25120 Cabrera</t>
        </is>
      </c>
      <c r="B469" t="inlineStr">
        <is>
          <t>25 CUNDINAMARCA</t>
        </is>
      </c>
    </row>
    <row r="470">
      <c r="A470" t="inlineStr">
        <is>
          <t>25123 Cachipay</t>
        </is>
      </c>
      <c r="B470" t="inlineStr">
        <is>
          <t>25 CUNDINAMARCA</t>
        </is>
      </c>
    </row>
    <row r="471">
      <c r="A471" t="inlineStr">
        <is>
          <t>25126 Cajica</t>
        </is>
      </c>
      <c r="B471" t="inlineStr">
        <is>
          <t>25 CUNDINAMARCA</t>
        </is>
      </c>
    </row>
    <row r="472">
      <c r="A472" t="inlineStr">
        <is>
          <t>25148 Caparrapi</t>
        </is>
      </c>
      <c r="B472" t="inlineStr">
        <is>
          <t>25 CUNDINAMARCA</t>
        </is>
      </c>
    </row>
    <row r="473">
      <c r="A473" t="inlineStr">
        <is>
          <t>25151 Caqueza</t>
        </is>
      </c>
      <c r="B473" t="inlineStr">
        <is>
          <t>25 CUNDINAMARCA</t>
        </is>
      </c>
    </row>
    <row r="474">
      <c r="A474" t="inlineStr">
        <is>
          <t>25154 Carmen de Carupa</t>
        </is>
      </c>
      <c r="B474" t="inlineStr">
        <is>
          <t>25 CUNDINAMARCA</t>
        </is>
      </c>
    </row>
    <row r="475">
      <c r="A475" t="inlineStr">
        <is>
          <t>25168 Chaguani</t>
        </is>
      </c>
      <c r="B475" t="inlineStr">
        <is>
          <t>25 CUNDINAMARCA</t>
        </is>
      </c>
    </row>
    <row r="476">
      <c r="A476" t="inlineStr">
        <is>
          <t>25175 Chia</t>
        </is>
      </c>
      <c r="B476" t="inlineStr">
        <is>
          <t>25 CUNDINAMARCA</t>
        </is>
      </c>
    </row>
    <row r="477">
      <c r="A477" t="inlineStr">
        <is>
          <t>25178 Chipaque</t>
        </is>
      </c>
      <c r="B477" t="inlineStr">
        <is>
          <t>25 CUNDINAMARCA</t>
        </is>
      </c>
    </row>
    <row r="478">
      <c r="A478" t="inlineStr">
        <is>
          <t>25181 Choachi</t>
        </is>
      </c>
      <c r="B478" t="inlineStr">
        <is>
          <t>25 CUNDINAMARCA</t>
        </is>
      </c>
    </row>
    <row r="479">
      <c r="A479" t="inlineStr">
        <is>
          <t>25183 Choconta</t>
        </is>
      </c>
      <c r="B479" t="inlineStr">
        <is>
          <t>25 CUNDINAMARCA</t>
        </is>
      </c>
    </row>
    <row r="480">
      <c r="A480" t="inlineStr">
        <is>
          <t>25200 Cogua</t>
        </is>
      </c>
      <c r="B480" t="inlineStr">
        <is>
          <t>25 CUNDINAMARCA</t>
        </is>
      </c>
    </row>
    <row r="481">
      <c r="A481" t="inlineStr">
        <is>
          <t>25214 Cota</t>
        </is>
      </c>
      <c r="B481" t="inlineStr">
        <is>
          <t>25 CUNDINAMARCA</t>
        </is>
      </c>
    </row>
    <row r="482">
      <c r="A482" t="inlineStr">
        <is>
          <t>25224 Cucunuba</t>
        </is>
      </c>
      <c r="B482" t="inlineStr">
        <is>
          <t>25 CUNDINAMARCA</t>
        </is>
      </c>
    </row>
    <row r="483">
      <c r="A483" t="inlineStr">
        <is>
          <t>25245 El Colegio</t>
        </is>
      </c>
      <c r="B483" t="inlineStr">
        <is>
          <t>25 CUNDINAMARCA</t>
        </is>
      </c>
    </row>
    <row r="484">
      <c r="A484" t="inlineStr">
        <is>
          <t>25258 El Peñon</t>
        </is>
      </c>
      <c r="B484" t="inlineStr">
        <is>
          <t>25 CUNDINAMARCA</t>
        </is>
      </c>
    </row>
    <row r="485">
      <c r="A485" t="inlineStr">
        <is>
          <t>25260 El Rosal</t>
        </is>
      </c>
      <c r="B485" t="inlineStr">
        <is>
          <t>25 CUNDINAMARCA</t>
        </is>
      </c>
    </row>
    <row r="486">
      <c r="A486" t="inlineStr">
        <is>
          <t>25269 Facatativa</t>
        </is>
      </c>
      <c r="B486" t="inlineStr">
        <is>
          <t>25 CUNDINAMARCA</t>
        </is>
      </c>
    </row>
    <row r="487">
      <c r="A487" t="inlineStr">
        <is>
          <t>25279 Fomeque</t>
        </is>
      </c>
      <c r="B487" t="inlineStr">
        <is>
          <t>25 CUNDINAMARCA</t>
        </is>
      </c>
    </row>
    <row r="488">
      <c r="A488" t="inlineStr">
        <is>
          <t>25281 Fosca</t>
        </is>
      </c>
      <c r="B488" t="inlineStr">
        <is>
          <t>25 CUNDINAMARCA</t>
        </is>
      </c>
    </row>
    <row r="489">
      <c r="A489" t="inlineStr">
        <is>
          <t>25286 Funza</t>
        </is>
      </c>
      <c r="B489" t="inlineStr">
        <is>
          <t>25 CUNDINAMARCA</t>
        </is>
      </c>
    </row>
    <row r="490">
      <c r="A490" t="inlineStr">
        <is>
          <t>25288 Fuquene</t>
        </is>
      </c>
      <c r="B490" t="inlineStr">
        <is>
          <t>25 CUNDINAMARCA</t>
        </is>
      </c>
    </row>
    <row r="491">
      <c r="A491" t="inlineStr">
        <is>
          <t>25290 Fusagasuga</t>
        </is>
      </c>
      <c r="B491" t="inlineStr">
        <is>
          <t>25 CUNDINAMARCA</t>
        </is>
      </c>
    </row>
    <row r="492">
      <c r="A492" t="inlineStr">
        <is>
          <t>25293 Gachala</t>
        </is>
      </c>
      <c r="B492" t="inlineStr">
        <is>
          <t>25 CUNDINAMARCA</t>
        </is>
      </c>
    </row>
    <row r="493">
      <c r="A493" t="inlineStr">
        <is>
          <t>25295 Gachancipa</t>
        </is>
      </c>
      <c r="B493" t="inlineStr">
        <is>
          <t>25 CUNDINAMARCA</t>
        </is>
      </c>
    </row>
    <row r="494">
      <c r="A494" t="inlineStr">
        <is>
          <t>25297 Gacheta</t>
        </is>
      </c>
      <c r="B494" t="inlineStr">
        <is>
          <t>25 CUNDINAMARCA</t>
        </is>
      </c>
    </row>
    <row r="495">
      <c r="A495" t="inlineStr">
        <is>
          <t>25299 Gama</t>
        </is>
      </c>
      <c r="B495" t="inlineStr">
        <is>
          <t>25 CUNDINAMARCA</t>
        </is>
      </c>
    </row>
    <row r="496">
      <c r="A496" t="inlineStr">
        <is>
          <t>25307 Girardot</t>
        </is>
      </c>
      <c r="B496" t="inlineStr">
        <is>
          <t>25 CUNDINAMARCA</t>
        </is>
      </c>
    </row>
    <row r="497">
      <c r="A497" t="inlineStr">
        <is>
          <t>25312 Granada</t>
        </is>
      </c>
      <c r="B497" t="inlineStr">
        <is>
          <t>25 CUNDINAMARCA</t>
        </is>
      </c>
    </row>
    <row r="498">
      <c r="A498" t="inlineStr">
        <is>
          <t>25317 Guacheta</t>
        </is>
      </c>
      <c r="B498" t="inlineStr">
        <is>
          <t>25 CUNDINAMARCA</t>
        </is>
      </c>
    </row>
    <row r="499">
      <c r="A499" t="inlineStr">
        <is>
          <t>25320 Guaduas</t>
        </is>
      </c>
      <c r="B499" t="inlineStr">
        <is>
          <t>25 CUNDINAMARCA</t>
        </is>
      </c>
    </row>
    <row r="500">
      <c r="A500" t="inlineStr">
        <is>
          <t>25322 Guasca</t>
        </is>
      </c>
      <c r="B500" t="inlineStr">
        <is>
          <t>25 CUNDINAMARCA</t>
        </is>
      </c>
    </row>
    <row r="501">
      <c r="A501" t="inlineStr">
        <is>
          <t>25324 Guataqui</t>
        </is>
      </c>
      <c r="B501" t="inlineStr">
        <is>
          <t>25 CUNDINAMARCA</t>
        </is>
      </c>
    </row>
    <row r="502">
      <c r="A502" t="inlineStr">
        <is>
          <t>25326 Guatavita</t>
        </is>
      </c>
      <c r="B502" t="inlineStr">
        <is>
          <t>25 CUNDINAMARCA</t>
        </is>
      </c>
    </row>
    <row r="503">
      <c r="A503" t="inlineStr">
        <is>
          <t>25328 Guayabal de Siquima</t>
        </is>
      </c>
      <c r="B503" t="inlineStr">
        <is>
          <t>25 CUNDINAMARCA</t>
        </is>
      </c>
    </row>
    <row r="504">
      <c r="A504" t="inlineStr">
        <is>
          <t>25335 Guayabetal</t>
        </is>
      </c>
      <c r="B504" t="inlineStr">
        <is>
          <t>25 CUNDINAMARCA</t>
        </is>
      </c>
    </row>
    <row r="505">
      <c r="A505" t="inlineStr">
        <is>
          <t>25339 Gutierrez</t>
        </is>
      </c>
      <c r="B505" t="inlineStr">
        <is>
          <t>25 CUNDINAMARCA</t>
        </is>
      </c>
    </row>
    <row r="506">
      <c r="A506" t="inlineStr">
        <is>
          <t>25368 Jerusalen</t>
        </is>
      </c>
      <c r="B506" t="inlineStr">
        <is>
          <t>25 CUNDINAMARCA</t>
        </is>
      </c>
    </row>
    <row r="507">
      <c r="A507" t="inlineStr">
        <is>
          <t>25372 Junin</t>
        </is>
      </c>
      <c r="B507" t="inlineStr">
        <is>
          <t>25 CUNDINAMARCA</t>
        </is>
      </c>
    </row>
    <row r="508">
      <c r="A508" t="inlineStr">
        <is>
          <t>25377 La Calera</t>
        </is>
      </c>
      <c r="B508" t="inlineStr">
        <is>
          <t>25 CUNDINAMARCA</t>
        </is>
      </c>
    </row>
    <row r="509">
      <c r="A509" t="inlineStr">
        <is>
          <t>25386 La Mesa</t>
        </is>
      </c>
      <c r="B509" t="inlineStr">
        <is>
          <t>25 CUNDINAMARCA</t>
        </is>
      </c>
    </row>
    <row r="510">
      <c r="A510" t="inlineStr">
        <is>
          <t>25394 La Palma</t>
        </is>
      </c>
      <c r="B510" t="inlineStr">
        <is>
          <t>25 CUNDINAMARCA</t>
        </is>
      </c>
    </row>
    <row r="511">
      <c r="A511" t="inlineStr">
        <is>
          <t>25398 La Peña</t>
        </is>
      </c>
      <c r="B511" t="inlineStr">
        <is>
          <t>25 CUNDINAMARCA</t>
        </is>
      </c>
    </row>
    <row r="512">
      <c r="A512" t="inlineStr">
        <is>
          <t>25402 La Vega</t>
        </is>
      </c>
      <c r="B512" t="inlineStr">
        <is>
          <t>25 CUNDINAMARCA</t>
        </is>
      </c>
    </row>
    <row r="513">
      <c r="A513" t="inlineStr">
        <is>
          <t>25407 Lenguazaque</t>
        </is>
      </c>
      <c r="B513" t="inlineStr">
        <is>
          <t>25 CUNDINAMARCA</t>
        </is>
      </c>
    </row>
    <row r="514">
      <c r="A514" t="inlineStr">
        <is>
          <t>25426 Macheta</t>
        </is>
      </c>
      <c r="B514" t="inlineStr">
        <is>
          <t>25 CUNDINAMARCA</t>
        </is>
      </c>
    </row>
    <row r="515">
      <c r="A515" t="inlineStr">
        <is>
          <t>25430 Madrid</t>
        </is>
      </c>
      <c r="B515" t="inlineStr">
        <is>
          <t>25 CUNDINAMARCA</t>
        </is>
      </c>
    </row>
    <row r="516">
      <c r="A516" t="inlineStr">
        <is>
          <t>25436 Manta</t>
        </is>
      </c>
      <c r="B516" t="inlineStr">
        <is>
          <t>25 CUNDINAMARCA</t>
        </is>
      </c>
    </row>
    <row r="517">
      <c r="A517" t="inlineStr">
        <is>
          <t>25438 Medina</t>
        </is>
      </c>
      <c r="B517" t="inlineStr">
        <is>
          <t>25 CUNDINAMARCA</t>
        </is>
      </c>
    </row>
    <row r="518">
      <c r="A518" t="inlineStr">
        <is>
          <t>25473 Mosquera</t>
        </is>
      </c>
      <c r="B518" t="inlineStr">
        <is>
          <t>25 CUNDINAMARCA</t>
        </is>
      </c>
    </row>
    <row r="519">
      <c r="A519" t="inlineStr">
        <is>
          <t>25483 Nariño</t>
        </is>
      </c>
      <c r="B519" t="inlineStr">
        <is>
          <t>25 CUNDINAMARCA</t>
        </is>
      </c>
    </row>
    <row r="520">
      <c r="A520" t="inlineStr">
        <is>
          <t>25486 Nemocon</t>
        </is>
      </c>
      <c r="B520" t="inlineStr">
        <is>
          <t>25 CUNDINAMARCA</t>
        </is>
      </c>
    </row>
    <row r="521">
      <c r="A521" t="inlineStr">
        <is>
          <t>25488 Nilo</t>
        </is>
      </c>
      <c r="B521" t="inlineStr">
        <is>
          <t>25 CUNDINAMARCA</t>
        </is>
      </c>
    </row>
    <row r="522">
      <c r="A522" t="inlineStr">
        <is>
          <t>25489 Nimaima</t>
        </is>
      </c>
      <c r="B522" t="inlineStr">
        <is>
          <t>25 CUNDINAMARCA</t>
        </is>
      </c>
    </row>
    <row r="523">
      <c r="A523" t="inlineStr">
        <is>
          <t>25491 Nocaima</t>
        </is>
      </c>
      <c r="B523" t="inlineStr">
        <is>
          <t>25 CUNDINAMARCA</t>
        </is>
      </c>
    </row>
    <row r="524">
      <c r="A524" t="inlineStr">
        <is>
          <t>25506 Venecia</t>
        </is>
      </c>
      <c r="B524" t="inlineStr">
        <is>
          <t>25 CUNDINAMARCA</t>
        </is>
      </c>
    </row>
    <row r="525">
      <c r="A525" t="inlineStr">
        <is>
          <t>25513 Pacho</t>
        </is>
      </c>
      <c r="B525" t="inlineStr">
        <is>
          <t>25 CUNDINAMARCA</t>
        </is>
      </c>
    </row>
    <row r="526">
      <c r="A526" t="inlineStr">
        <is>
          <t>25518 Paime</t>
        </is>
      </c>
      <c r="B526" t="inlineStr">
        <is>
          <t>25 CUNDINAMARCA</t>
        </is>
      </c>
    </row>
    <row r="527">
      <c r="A527" t="inlineStr">
        <is>
          <t>25524 Pandi</t>
        </is>
      </c>
      <c r="B527" t="inlineStr">
        <is>
          <t>25 CUNDINAMARCA</t>
        </is>
      </c>
    </row>
    <row r="528">
      <c r="A528" t="inlineStr">
        <is>
          <t>25530 Paratebueno</t>
        </is>
      </c>
      <c r="B528" t="inlineStr">
        <is>
          <t>25 CUNDINAMARCA</t>
        </is>
      </c>
    </row>
    <row r="529">
      <c r="A529" t="inlineStr">
        <is>
          <t>25535 Pasca</t>
        </is>
      </c>
      <c r="B529" t="inlineStr">
        <is>
          <t>25 CUNDINAMARCA</t>
        </is>
      </c>
    </row>
    <row r="530">
      <c r="A530" t="inlineStr">
        <is>
          <t>25572 Puerto Salgar</t>
        </is>
      </c>
      <c r="B530" t="inlineStr">
        <is>
          <t>25 CUNDINAMARCA</t>
        </is>
      </c>
    </row>
    <row r="531">
      <c r="A531" t="inlineStr">
        <is>
          <t>25580 Puli</t>
        </is>
      </c>
      <c r="B531" t="inlineStr">
        <is>
          <t>25 CUNDINAMARCA</t>
        </is>
      </c>
    </row>
    <row r="532">
      <c r="A532" t="inlineStr">
        <is>
          <t>25592 Quebradanegra</t>
        </is>
      </c>
      <c r="B532" t="inlineStr">
        <is>
          <t>25 CUNDINAMARCA</t>
        </is>
      </c>
    </row>
    <row r="533">
      <c r="A533" t="inlineStr">
        <is>
          <t>25594 Quetame</t>
        </is>
      </c>
      <c r="B533" t="inlineStr">
        <is>
          <t>25 CUNDINAMARCA</t>
        </is>
      </c>
    </row>
    <row r="534">
      <c r="A534" t="inlineStr">
        <is>
          <t>25596 Quipile</t>
        </is>
      </c>
      <c r="B534" t="inlineStr">
        <is>
          <t>25 CUNDINAMARCA</t>
        </is>
      </c>
    </row>
    <row r="535">
      <c r="A535" t="inlineStr">
        <is>
          <t>25599 Apulo</t>
        </is>
      </c>
      <c r="B535" t="inlineStr">
        <is>
          <t>25 CUNDINAMARCA</t>
        </is>
      </c>
    </row>
    <row r="536">
      <c r="A536" t="inlineStr">
        <is>
          <t>25612 Ricaurte</t>
        </is>
      </c>
      <c r="B536" t="inlineStr">
        <is>
          <t>25 CUNDINAMARCA</t>
        </is>
      </c>
    </row>
    <row r="537">
      <c r="A537" t="inlineStr">
        <is>
          <t>25645 San Antonio del Tequendama</t>
        </is>
      </c>
      <c r="B537" t="inlineStr">
        <is>
          <t>25 CUNDINAMARCA</t>
        </is>
      </c>
    </row>
    <row r="538">
      <c r="A538" t="inlineStr">
        <is>
          <t>25649 San Bernardo</t>
        </is>
      </c>
      <c r="B538" t="inlineStr">
        <is>
          <t>25 CUNDINAMARCA</t>
        </is>
      </c>
    </row>
    <row r="539">
      <c r="A539" t="inlineStr">
        <is>
          <t>25653 San Cayetano</t>
        </is>
      </c>
      <c r="B539" t="inlineStr">
        <is>
          <t>25 CUNDINAMARCA</t>
        </is>
      </c>
    </row>
    <row r="540">
      <c r="A540" t="inlineStr">
        <is>
          <t>25658 San Francisco</t>
        </is>
      </c>
      <c r="B540" t="inlineStr">
        <is>
          <t>25 CUNDINAMARCA</t>
        </is>
      </c>
    </row>
    <row r="541">
      <c r="A541" t="inlineStr">
        <is>
          <t>25662 San Juan de Rio Seco</t>
        </is>
      </c>
      <c r="B541" t="inlineStr">
        <is>
          <t>25 CUNDINAMARCA</t>
        </is>
      </c>
    </row>
    <row r="542">
      <c r="A542" t="inlineStr">
        <is>
          <t>25718 Sasaima</t>
        </is>
      </c>
      <c r="B542" t="inlineStr">
        <is>
          <t>25 CUNDINAMARCA</t>
        </is>
      </c>
    </row>
    <row r="543">
      <c r="A543" t="inlineStr">
        <is>
          <t>25736 Sesquile</t>
        </is>
      </c>
      <c r="B543" t="inlineStr">
        <is>
          <t>25 CUNDINAMARCA</t>
        </is>
      </c>
    </row>
    <row r="544">
      <c r="A544" t="inlineStr">
        <is>
          <t>25740 Sibate</t>
        </is>
      </c>
      <c r="B544" t="inlineStr">
        <is>
          <t>25 CUNDINAMARCA</t>
        </is>
      </c>
    </row>
    <row r="545">
      <c r="A545" t="inlineStr">
        <is>
          <t>25743 Silvania</t>
        </is>
      </c>
      <c r="B545" t="inlineStr">
        <is>
          <t>25 CUNDINAMARCA</t>
        </is>
      </c>
    </row>
    <row r="546">
      <c r="A546" t="inlineStr">
        <is>
          <t>25745 Simijaca</t>
        </is>
      </c>
      <c r="B546" t="inlineStr">
        <is>
          <t>25 CUNDINAMARCA</t>
        </is>
      </c>
    </row>
    <row r="547">
      <c r="A547" t="inlineStr">
        <is>
          <t>25754 Soacha</t>
        </is>
      </c>
      <c r="B547" t="inlineStr">
        <is>
          <t>25 CUNDINAMARCA</t>
        </is>
      </c>
    </row>
    <row r="548">
      <c r="A548" t="inlineStr">
        <is>
          <t>25758 Sopo</t>
        </is>
      </c>
      <c r="B548" t="inlineStr">
        <is>
          <t>25 CUNDINAMARCA</t>
        </is>
      </c>
    </row>
    <row r="549">
      <c r="A549" t="inlineStr">
        <is>
          <t>25769 Subachoque</t>
        </is>
      </c>
      <c r="B549" t="inlineStr">
        <is>
          <t>25 CUNDINAMARCA</t>
        </is>
      </c>
    </row>
    <row r="550">
      <c r="A550" t="inlineStr">
        <is>
          <t>25772 Suesca</t>
        </is>
      </c>
      <c r="B550" t="inlineStr">
        <is>
          <t>25 CUNDINAMARCA</t>
        </is>
      </c>
    </row>
    <row r="551">
      <c r="A551" t="inlineStr">
        <is>
          <t>25777 Supata</t>
        </is>
      </c>
      <c r="B551" t="inlineStr">
        <is>
          <t>25 CUNDINAMARCA</t>
        </is>
      </c>
    </row>
    <row r="552">
      <c r="A552" t="inlineStr">
        <is>
          <t>25779 Susa</t>
        </is>
      </c>
      <c r="B552" t="inlineStr">
        <is>
          <t>25 CUNDINAMARCA</t>
        </is>
      </c>
    </row>
    <row r="553">
      <c r="A553" t="inlineStr">
        <is>
          <t>25781 Sutatausa</t>
        </is>
      </c>
      <c r="B553" t="inlineStr">
        <is>
          <t>25 CUNDINAMARCA</t>
        </is>
      </c>
    </row>
    <row r="554">
      <c r="A554" t="inlineStr">
        <is>
          <t>25785 Tabio</t>
        </is>
      </c>
      <c r="B554" t="inlineStr">
        <is>
          <t>25 CUNDINAMARCA</t>
        </is>
      </c>
    </row>
    <row r="555">
      <c r="A555" t="inlineStr">
        <is>
          <t>25793 Tausa</t>
        </is>
      </c>
      <c r="B555" t="inlineStr">
        <is>
          <t>25 CUNDINAMARCA</t>
        </is>
      </c>
    </row>
    <row r="556">
      <c r="A556" t="inlineStr">
        <is>
          <t>25797 Tena</t>
        </is>
      </c>
      <c r="B556" t="inlineStr">
        <is>
          <t>25 CUNDINAMARCA</t>
        </is>
      </c>
    </row>
    <row r="557">
      <c r="A557" t="inlineStr">
        <is>
          <t>25799 Tenjo</t>
        </is>
      </c>
      <c r="B557" t="inlineStr">
        <is>
          <t>25 CUNDINAMARCA</t>
        </is>
      </c>
    </row>
    <row r="558">
      <c r="A558" t="inlineStr">
        <is>
          <t>25805 Tibacuy</t>
        </is>
      </c>
      <c r="B558" t="inlineStr">
        <is>
          <t>25 CUNDINAMARCA</t>
        </is>
      </c>
    </row>
    <row r="559">
      <c r="A559" t="inlineStr">
        <is>
          <t>25807 Tibirita</t>
        </is>
      </c>
      <c r="B559" t="inlineStr">
        <is>
          <t>25 CUNDINAMARCA</t>
        </is>
      </c>
    </row>
    <row r="560">
      <c r="A560" t="inlineStr">
        <is>
          <t>25815 Tocaima</t>
        </is>
      </c>
      <c r="B560" t="inlineStr">
        <is>
          <t>25 CUNDINAMARCA</t>
        </is>
      </c>
    </row>
    <row r="561">
      <c r="A561" t="inlineStr">
        <is>
          <t>25817 Tocancipa</t>
        </is>
      </c>
      <c r="B561" t="inlineStr">
        <is>
          <t>25 CUNDINAMARCA</t>
        </is>
      </c>
    </row>
    <row r="562">
      <c r="A562" t="inlineStr">
        <is>
          <t>25823 Topaipi</t>
        </is>
      </c>
      <c r="B562" t="inlineStr">
        <is>
          <t>25 CUNDINAMARCA</t>
        </is>
      </c>
    </row>
    <row r="563">
      <c r="A563" t="inlineStr">
        <is>
          <t>25839 Ubala</t>
        </is>
      </c>
      <c r="B563" t="inlineStr">
        <is>
          <t>25 CUNDINAMARCA</t>
        </is>
      </c>
    </row>
    <row r="564">
      <c r="A564" t="inlineStr">
        <is>
          <t>25841 Ubaque</t>
        </is>
      </c>
      <c r="B564" t="inlineStr">
        <is>
          <t>25 CUNDINAMARCA</t>
        </is>
      </c>
    </row>
    <row r="565">
      <c r="A565" t="inlineStr">
        <is>
          <t>25843 Villa de San Diego de Ubate</t>
        </is>
      </c>
      <c r="B565" t="inlineStr">
        <is>
          <t>25 CUNDINAMARCA</t>
        </is>
      </c>
    </row>
    <row r="566">
      <c r="A566" t="inlineStr">
        <is>
          <t>25845 Une</t>
        </is>
      </c>
      <c r="B566" t="inlineStr">
        <is>
          <t>25 CUNDINAMARCA</t>
        </is>
      </c>
    </row>
    <row r="567">
      <c r="A567" t="inlineStr">
        <is>
          <t>25851 utica</t>
        </is>
      </c>
      <c r="B567" t="inlineStr">
        <is>
          <t>25 CUNDINAMARCA</t>
        </is>
      </c>
    </row>
    <row r="568">
      <c r="A568" t="inlineStr">
        <is>
          <t>25862 Vergara</t>
        </is>
      </c>
      <c r="B568" t="inlineStr">
        <is>
          <t>25 CUNDINAMARCA</t>
        </is>
      </c>
    </row>
    <row r="569">
      <c r="A569" t="inlineStr">
        <is>
          <t>25867 Viani</t>
        </is>
      </c>
      <c r="B569" t="inlineStr">
        <is>
          <t>25 CUNDINAMARCA</t>
        </is>
      </c>
    </row>
    <row r="570">
      <c r="A570" t="inlineStr">
        <is>
          <t>25871 Villagomez</t>
        </is>
      </c>
      <c r="B570" t="inlineStr">
        <is>
          <t>25 CUNDINAMARCA</t>
        </is>
      </c>
    </row>
    <row r="571">
      <c r="A571" t="inlineStr">
        <is>
          <t>25873 Villapinzon</t>
        </is>
      </c>
      <c r="B571" t="inlineStr">
        <is>
          <t>25 CUNDINAMARCA</t>
        </is>
      </c>
    </row>
    <row r="572">
      <c r="A572" t="inlineStr">
        <is>
          <t>25875 Villeta</t>
        </is>
      </c>
      <c r="B572" t="inlineStr">
        <is>
          <t>25 CUNDINAMARCA</t>
        </is>
      </c>
    </row>
    <row r="573">
      <c r="A573" t="inlineStr">
        <is>
          <t>25878 Viota</t>
        </is>
      </c>
      <c r="B573" t="inlineStr">
        <is>
          <t>25 CUNDINAMARCA</t>
        </is>
      </c>
    </row>
    <row r="574">
      <c r="A574" t="inlineStr">
        <is>
          <t>25885 Yacopi</t>
        </is>
      </c>
      <c r="B574" t="inlineStr">
        <is>
          <t>25 CUNDINAMARCA</t>
        </is>
      </c>
    </row>
    <row r="575">
      <c r="A575" t="inlineStr">
        <is>
          <t>25898 Zipacon</t>
        </is>
      </c>
      <c r="B575" t="inlineStr">
        <is>
          <t>25 CUNDINAMARCA</t>
        </is>
      </c>
    </row>
    <row r="576">
      <c r="A576" t="inlineStr">
        <is>
          <t>25899 Zipaquira</t>
        </is>
      </c>
      <c r="B576" t="inlineStr">
        <is>
          <t>25 CUNDINAMARCA</t>
        </is>
      </c>
    </row>
    <row r="577">
      <c r="A577" t="inlineStr">
        <is>
          <t>27001 Quibdo</t>
        </is>
      </c>
      <c r="B577" t="inlineStr">
        <is>
          <t>27 CHOCO</t>
        </is>
      </c>
    </row>
    <row r="578">
      <c r="A578" t="inlineStr">
        <is>
          <t>27006 Acandi</t>
        </is>
      </c>
      <c r="B578" t="inlineStr">
        <is>
          <t>27 CHOCO</t>
        </is>
      </c>
    </row>
    <row r="579">
      <c r="A579" t="inlineStr">
        <is>
          <t>27025 Alto Baudo</t>
        </is>
      </c>
      <c r="B579" t="inlineStr">
        <is>
          <t>27 CHOCO</t>
        </is>
      </c>
    </row>
    <row r="580">
      <c r="A580" t="inlineStr">
        <is>
          <t>27050 Atrato</t>
        </is>
      </c>
      <c r="B580" t="inlineStr">
        <is>
          <t>27 CHOCO</t>
        </is>
      </c>
    </row>
    <row r="581">
      <c r="A581" t="inlineStr">
        <is>
          <t>27073 Bagado</t>
        </is>
      </c>
      <c r="B581" t="inlineStr">
        <is>
          <t>27 CHOCO</t>
        </is>
      </c>
    </row>
    <row r="582">
      <c r="A582" t="inlineStr">
        <is>
          <t>27075 Bahia Solano</t>
        </is>
      </c>
      <c r="B582" t="inlineStr">
        <is>
          <t>27 CHOCO</t>
        </is>
      </c>
    </row>
    <row r="583">
      <c r="A583" t="inlineStr">
        <is>
          <t>27077 Bajo Baudo</t>
        </is>
      </c>
      <c r="B583" t="inlineStr">
        <is>
          <t>27 CHOCO</t>
        </is>
      </c>
    </row>
    <row r="584">
      <c r="A584" t="inlineStr">
        <is>
          <t>27099 Bojaya</t>
        </is>
      </c>
      <c r="B584" t="inlineStr">
        <is>
          <t>27 CHOCO</t>
        </is>
      </c>
    </row>
    <row r="585">
      <c r="A585" t="inlineStr">
        <is>
          <t>27135 El Canton del San Pablo</t>
        </is>
      </c>
      <c r="B585" t="inlineStr">
        <is>
          <t>27 CHOCO</t>
        </is>
      </c>
    </row>
    <row r="586">
      <c r="A586" t="inlineStr">
        <is>
          <t>27150 Carmen del Darien</t>
        </is>
      </c>
      <c r="B586" t="inlineStr">
        <is>
          <t>27 CHOCO</t>
        </is>
      </c>
    </row>
    <row r="587">
      <c r="A587" t="inlineStr">
        <is>
          <t>27160 Certegui</t>
        </is>
      </c>
      <c r="B587" t="inlineStr">
        <is>
          <t>27 CHOCO</t>
        </is>
      </c>
    </row>
    <row r="588">
      <c r="A588" t="inlineStr">
        <is>
          <t>27205 Condoto</t>
        </is>
      </c>
      <c r="B588" t="inlineStr">
        <is>
          <t>27 CHOCO</t>
        </is>
      </c>
    </row>
    <row r="589">
      <c r="A589" t="inlineStr">
        <is>
          <t>27245 El Carmen de Atrato</t>
        </is>
      </c>
      <c r="B589" t="inlineStr">
        <is>
          <t>27 CHOCO</t>
        </is>
      </c>
    </row>
    <row r="590">
      <c r="A590" t="inlineStr">
        <is>
          <t>27250 El Litoral del San Juan</t>
        </is>
      </c>
      <c r="B590" t="inlineStr">
        <is>
          <t>27 CHOCO</t>
        </is>
      </c>
    </row>
    <row r="591">
      <c r="A591" t="inlineStr">
        <is>
          <t>27361 Istmina</t>
        </is>
      </c>
      <c r="B591" t="inlineStr">
        <is>
          <t>27 CHOCO</t>
        </is>
      </c>
    </row>
    <row r="592">
      <c r="A592" t="inlineStr">
        <is>
          <t>27372 Jurado</t>
        </is>
      </c>
      <c r="B592" t="inlineStr">
        <is>
          <t>27 CHOCO</t>
        </is>
      </c>
    </row>
    <row r="593">
      <c r="A593" t="inlineStr">
        <is>
          <t>27413 Lloro</t>
        </is>
      </c>
      <c r="B593" t="inlineStr">
        <is>
          <t>27 CHOCO</t>
        </is>
      </c>
    </row>
    <row r="594">
      <c r="A594" t="inlineStr">
        <is>
          <t>27425 Medio Atrato</t>
        </is>
      </c>
      <c r="B594" t="inlineStr">
        <is>
          <t>27 CHOCO</t>
        </is>
      </c>
    </row>
    <row r="595">
      <c r="A595" t="inlineStr">
        <is>
          <t>27430 Medio Baudo</t>
        </is>
      </c>
      <c r="B595" t="inlineStr">
        <is>
          <t>27 CHOCO</t>
        </is>
      </c>
    </row>
    <row r="596">
      <c r="A596" t="inlineStr">
        <is>
          <t>27450 Medio San Juan</t>
        </is>
      </c>
      <c r="B596" t="inlineStr">
        <is>
          <t>27 CHOCO</t>
        </is>
      </c>
    </row>
    <row r="597">
      <c r="A597" t="inlineStr">
        <is>
          <t>27491 Novita</t>
        </is>
      </c>
      <c r="B597" t="inlineStr">
        <is>
          <t>27 CHOCO</t>
        </is>
      </c>
    </row>
    <row r="598">
      <c r="A598" t="inlineStr">
        <is>
          <t>27495 Nuqui</t>
        </is>
      </c>
      <c r="B598" t="inlineStr">
        <is>
          <t>27 CHOCO</t>
        </is>
      </c>
    </row>
    <row r="599">
      <c r="A599" t="inlineStr">
        <is>
          <t>27580 Rio Iro</t>
        </is>
      </c>
      <c r="B599" t="inlineStr">
        <is>
          <t>27 CHOCO</t>
        </is>
      </c>
    </row>
    <row r="600">
      <c r="A600" t="inlineStr">
        <is>
          <t>27600 Rio Quito</t>
        </is>
      </c>
      <c r="B600" t="inlineStr">
        <is>
          <t>27 CHOCO</t>
        </is>
      </c>
    </row>
    <row r="601">
      <c r="A601" t="inlineStr">
        <is>
          <t>27615 Riosucio</t>
        </is>
      </c>
      <c r="B601" t="inlineStr">
        <is>
          <t>27 CHOCO</t>
        </is>
      </c>
    </row>
    <row r="602">
      <c r="A602" t="inlineStr">
        <is>
          <t>27660 San Jose del Palmar</t>
        </is>
      </c>
      <c r="B602" t="inlineStr">
        <is>
          <t>27 CHOCO</t>
        </is>
      </c>
    </row>
    <row r="603">
      <c r="A603" t="inlineStr">
        <is>
          <t>27745 Sipi</t>
        </is>
      </c>
      <c r="B603" t="inlineStr">
        <is>
          <t>27 CHOCO</t>
        </is>
      </c>
    </row>
    <row r="604">
      <c r="A604" t="inlineStr">
        <is>
          <t>27787 Tado</t>
        </is>
      </c>
      <c r="B604" t="inlineStr">
        <is>
          <t>27 CHOCO</t>
        </is>
      </c>
    </row>
    <row r="605">
      <c r="A605" t="inlineStr">
        <is>
          <t>27800 Unguia</t>
        </is>
      </c>
      <c r="B605" t="inlineStr">
        <is>
          <t>27 CHOCO</t>
        </is>
      </c>
    </row>
    <row r="606">
      <c r="A606" t="inlineStr">
        <is>
          <t>27810 Union Panamericana</t>
        </is>
      </c>
      <c r="B606" t="inlineStr">
        <is>
          <t>27 CHOCO</t>
        </is>
      </c>
    </row>
    <row r="607">
      <c r="A607" t="inlineStr">
        <is>
          <t>41001 Neiva</t>
        </is>
      </c>
      <c r="B607" t="inlineStr">
        <is>
          <t>41 HUILA</t>
        </is>
      </c>
    </row>
    <row r="608">
      <c r="A608" t="inlineStr">
        <is>
          <t>41006 Acevedo</t>
        </is>
      </c>
      <c r="B608" t="inlineStr">
        <is>
          <t>41 HUILA</t>
        </is>
      </c>
    </row>
    <row r="609">
      <c r="A609" t="inlineStr">
        <is>
          <t>41013 Agrado</t>
        </is>
      </c>
      <c r="B609" t="inlineStr">
        <is>
          <t>41 HUILA</t>
        </is>
      </c>
    </row>
    <row r="610">
      <c r="A610" t="inlineStr">
        <is>
          <t>41016 Aipe</t>
        </is>
      </c>
      <c r="B610" t="inlineStr">
        <is>
          <t>41 HUILA</t>
        </is>
      </c>
    </row>
    <row r="611">
      <c r="A611" t="inlineStr">
        <is>
          <t>41020 Algeciras</t>
        </is>
      </c>
      <c r="B611" t="inlineStr">
        <is>
          <t>41 HUILA</t>
        </is>
      </c>
    </row>
    <row r="612">
      <c r="A612" t="inlineStr">
        <is>
          <t>41026 Altamira</t>
        </is>
      </c>
      <c r="B612" t="inlineStr">
        <is>
          <t>41 HUILA</t>
        </is>
      </c>
    </row>
    <row r="613">
      <c r="A613" t="inlineStr">
        <is>
          <t>41078 Baraya</t>
        </is>
      </c>
      <c r="B613" t="inlineStr">
        <is>
          <t>41 HUILA</t>
        </is>
      </c>
    </row>
    <row r="614">
      <c r="A614" t="inlineStr">
        <is>
          <t>41132 Campoalegre</t>
        </is>
      </c>
      <c r="B614" t="inlineStr">
        <is>
          <t>41 HUILA</t>
        </is>
      </c>
    </row>
    <row r="615">
      <c r="A615" t="inlineStr">
        <is>
          <t>41206 Colombia</t>
        </is>
      </c>
      <c r="B615" t="inlineStr">
        <is>
          <t>41 HUILA</t>
        </is>
      </c>
    </row>
    <row r="616">
      <c r="A616" t="inlineStr">
        <is>
          <t>41244 Elias</t>
        </is>
      </c>
      <c r="B616" t="inlineStr">
        <is>
          <t>41 HUILA</t>
        </is>
      </c>
    </row>
    <row r="617">
      <c r="A617" t="inlineStr">
        <is>
          <t>41298 Garzon</t>
        </is>
      </c>
      <c r="B617" t="inlineStr">
        <is>
          <t>41 HUILA</t>
        </is>
      </c>
    </row>
    <row r="618">
      <c r="A618" t="inlineStr">
        <is>
          <t>41306 Gigante</t>
        </is>
      </c>
      <c r="B618" t="inlineStr">
        <is>
          <t>41 HUILA</t>
        </is>
      </c>
    </row>
    <row r="619">
      <c r="A619" t="inlineStr">
        <is>
          <t>41319 Guadalupe</t>
        </is>
      </c>
      <c r="B619" t="inlineStr">
        <is>
          <t>41 HUILA</t>
        </is>
      </c>
    </row>
    <row r="620">
      <c r="A620" t="inlineStr">
        <is>
          <t>41349 Hobo</t>
        </is>
      </c>
      <c r="B620" t="inlineStr">
        <is>
          <t>41 HUILA</t>
        </is>
      </c>
    </row>
    <row r="621">
      <c r="A621" t="inlineStr">
        <is>
          <t>41357 Iquira</t>
        </is>
      </c>
      <c r="B621" t="inlineStr">
        <is>
          <t>41 HUILA</t>
        </is>
      </c>
    </row>
    <row r="622">
      <c r="A622" t="inlineStr">
        <is>
          <t>41359 Isnos</t>
        </is>
      </c>
      <c r="B622" t="inlineStr">
        <is>
          <t>41 HUILA</t>
        </is>
      </c>
    </row>
    <row r="623">
      <c r="A623" t="inlineStr">
        <is>
          <t>41378 La Argentina</t>
        </is>
      </c>
      <c r="B623" t="inlineStr">
        <is>
          <t>41 HUILA</t>
        </is>
      </c>
    </row>
    <row r="624">
      <c r="A624" t="inlineStr">
        <is>
          <t>41396 La Plata</t>
        </is>
      </c>
      <c r="B624" t="inlineStr">
        <is>
          <t>41 HUILA</t>
        </is>
      </c>
    </row>
    <row r="625">
      <c r="A625" t="inlineStr">
        <is>
          <t>41483 Nataga</t>
        </is>
      </c>
      <c r="B625" t="inlineStr">
        <is>
          <t>41 HUILA</t>
        </is>
      </c>
    </row>
    <row r="626">
      <c r="A626" t="inlineStr">
        <is>
          <t>41503 Oporapa</t>
        </is>
      </c>
      <c r="B626" t="inlineStr">
        <is>
          <t>41 HUILA</t>
        </is>
      </c>
    </row>
    <row r="627">
      <c r="A627" t="inlineStr">
        <is>
          <t>41518 Paicol</t>
        </is>
      </c>
      <c r="B627" t="inlineStr">
        <is>
          <t>41 HUILA</t>
        </is>
      </c>
    </row>
    <row r="628">
      <c r="A628" t="inlineStr">
        <is>
          <t>41524 Palermo</t>
        </is>
      </c>
      <c r="B628" t="inlineStr">
        <is>
          <t>41 HUILA</t>
        </is>
      </c>
    </row>
    <row r="629">
      <c r="A629" t="inlineStr">
        <is>
          <t>41530 Palestina</t>
        </is>
      </c>
      <c r="B629" t="inlineStr">
        <is>
          <t>41 HUILA</t>
        </is>
      </c>
    </row>
    <row r="630">
      <c r="A630" t="inlineStr">
        <is>
          <t>41548 Pital</t>
        </is>
      </c>
      <c r="B630" t="inlineStr">
        <is>
          <t>41 HUILA</t>
        </is>
      </c>
    </row>
    <row r="631">
      <c r="A631" t="inlineStr">
        <is>
          <t>41551 Pitalito</t>
        </is>
      </c>
      <c r="B631" t="inlineStr">
        <is>
          <t>41 HUILA</t>
        </is>
      </c>
    </row>
    <row r="632">
      <c r="A632" t="inlineStr">
        <is>
          <t>41615 Rivera</t>
        </is>
      </c>
      <c r="B632" t="inlineStr">
        <is>
          <t>41 HUILA</t>
        </is>
      </c>
    </row>
    <row r="633">
      <c r="A633" t="inlineStr">
        <is>
          <t>41660 Saladoblanco</t>
        </is>
      </c>
      <c r="B633" t="inlineStr">
        <is>
          <t>41 HUILA</t>
        </is>
      </c>
    </row>
    <row r="634">
      <c r="A634" t="inlineStr">
        <is>
          <t>41668 San Agustin</t>
        </is>
      </c>
      <c r="B634" t="inlineStr">
        <is>
          <t>41 HUILA</t>
        </is>
      </c>
    </row>
    <row r="635">
      <c r="A635" t="inlineStr">
        <is>
          <t>41676 Santa Maria</t>
        </is>
      </c>
      <c r="B635" t="inlineStr">
        <is>
          <t>41 HUILA</t>
        </is>
      </c>
    </row>
    <row r="636">
      <c r="A636" t="inlineStr">
        <is>
          <t>41770 Suaza</t>
        </is>
      </c>
      <c r="B636" t="inlineStr">
        <is>
          <t>41 HUILA</t>
        </is>
      </c>
    </row>
    <row r="637">
      <c r="A637" t="inlineStr">
        <is>
          <t>41791 Tarqui</t>
        </is>
      </c>
      <c r="B637" t="inlineStr">
        <is>
          <t>41 HUILA</t>
        </is>
      </c>
    </row>
    <row r="638">
      <c r="A638" t="inlineStr">
        <is>
          <t>41797 Tesalia</t>
        </is>
      </c>
      <c r="B638" t="inlineStr">
        <is>
          <t>41 HUILA</t>
        </is>
      </c>
    </row>
    <row r="639">
      <c r="A639" t="inlineStr">
        <is>
          <t>41799 Tello</t>
        </is>
      </c>
      <c r="B639" t="inlineStr">
        <is>
          <t>41 HUILA</t>
        </is>
      </c>
    </row>
    <row r="640">
      <c r="A640" t="inlineStr">
        <is>
          <t>41801 Teruel</t>
        </is>
      </c>
      <c r="B640" t="inlineStr">
        <is>
          <t>41 HUILA</t>
        </is>
      </c>
    </row>
    <row r="641">
      <c r="A641" t="inlineStr">
        <is>
          <t>41807 Timana</t>
        </is>
      </c>
      <c r="B641" t="inlineStr">
        <is>
          <t>41 HUILA</t>
        </is>
      </c>
    </row>
    <row r="642">
      <c r="A642" t="inlineStr">
        <is>
          <t>41872 Villavieja</t>
        </is>
      </c>
      <c r="B642" t="inlineStr">
        <is>
          <t>41 HUILA</t>
        </is>
      </c>
    </row>
    <row r="643">
      <c r="A643" t="inlineStr">
        <is>
          <t>41885 Yaguara</t>
        </is>
      </c>
      <c r="B643" t="inlineStr">
        <is>
          <t>41 HUILA</t>
        </is>
      </c>
    </row>
    <row r="644">
      <c r="A644" t="inlineStr">
        <is>
          <t>44001 Riohacha</t>
        </is>
      </c>
      <c r="B644" t="inlineStr">
        <is>
          <t>44 LA_GUAJIRA</t>
        </is>
      </c>
    </row>
    <row r="645">
      <c r="A645" t="inlineStr">
        <is>
          <t>44035 Albania</t>
        </is>
      </c>
      <c r="B645" t="inlineStr">
        <is>
          <t>44 LA_GUAJIRA</t>
        </is>
      </c>
    </row>
    <row r="646">
      <c r="A646" t="inlineStr">
        <is>
          <t>44078 Barrancas</t>
        </is>
      </c>
      <c r="B646" t="inlineStr">
        <is>
          <t>44 LA_GUAJIRA</t>
        </is>
      </c>
    </row>
    <row r="647">
      <c r="A647" t="inlineStr">
        <is>
          <t>44090 Dibulla</t>
        </is>
      </c>
      <c r="B647" t="inlineStr">
        <is>
          <t>44 LA_GUAJIRA</t>
        </is>
      </c>
    </row>
    <row r="648">
      <c r="A648" t="inlineStr">
        <is>
          <t>44098 Distraccion</t>
        </is>
      </c>
      <c r="B648" t="inlineStr">
        <is>
          <t>44 LA_GUAJIRA</t>
        </is>
      </c>
    </row>
    <row r="649">
      <c r="A649" t="inlineStr">
        <is>
          <t>44110 El Molino</t>
        </is>
      </c>
      <c r="B649" t="inlineStr">
        <is>
          <t>44 LA_GUAJIRA</t>
        </is>
      </c>
    </row>
    <row r="650">
      <c r="A650" t="inlineStr">
        <is>
          <t>44279 Fonseca</t>
        </is>
      </c>
      <c r="B650" t="inlineStr">
        <is>
          <t>44 LA_GUAJIRA</t>
        </is>
      </c>
    </row>
    <row r="651">
      <c r="A651" t="inlineStr">
        <is>
          <t>44378 Hatonuevo</t>
        </is>
      </c>
      <c r="B651" t="inlineStr">
        <is>
          <t>44 LA_GUAJIRA</t>
        </is>
      </c>
    </row>
    <row r="652">
      <c r="A652" t="inlineStr">
        <is>
          <t>44420 La Jagua del Pilar</t>
        </is>
      </c>
      <c r="B652" t="inlineStr">
        <is>
          <t>44 LA_GUAJIRA</t>
        </is>
      </c>
    </row>
    <row r="653">
      <c r="A653" t="inlineStr">
        <is>
          <t>44430 Maicao</t>
        </is>
      </c>
      <c r="B653" t="inlineStr">
        <is>
          <t>44 LA_GUAJIRA</t>
        </is>
      </c>
    </row>
    <row r="654">
      <c r="A654" t="inlineStr">
        <is>
          <t>44560 Manaure</t>
        </is>
      </c>
      <c r="B654" t="inlineStr">
        <is>
          <t>44 LA_GUAJIRA</t>
        </is>
      </c>
    </row>
    <row r="655">
      <c r="A655" t="inlineStr">
        <is>
          <t>44650 San Juan del Cesar</t>
        </is>
      </c>
      <c r="B655" t="inlineStr">
        <is>
          <t>44 LA_GUAJIRA</t>
        </is>
      </c>
    </row>
    <row r="656">
      <c r="A656" t="inlineStr">
        <is>
          <t>44847 Uribia</t>
        </is>
      </c>
      <c r="B656" t="inlineStr">
        <is>
          <t>44 LA_GUAJIRA</t>
        </is>
      </c>
    </row>
    <row r="657">
      <c r="A657" t="inlineStr">
        <is>
          <t>44855 Urumita</t>
        </is>
      </c>
      <c r="B657" t="inlineStr">
        <is>
          <t>44 LA_GUAJIRA</t>
        </is>
      </c>
    </row>
    <row r="658">
      <c r="A658" t="inlineStr">
        <is>
          <t>44874 Villanueva</t>
        </is>
      </c>
      <c r="B658" t="inlineStr">
        <is>
          <t>44 LA_GUAJIRA</t>
        </is>
      </c>
    </row>
    <row r="659">
      <c r="A659" t="inlineStr">
        <is>
          <t>47030 Algarrobo</t>
        </is>
      </c>
      <c r="B659" t="inlineStr">
        <is>
          <t>47 MAGDALENA</t>
        </is>
      </c>
    </row>
    <row r="660">
      <c r="A660" t="inlineStr">
        <is>
          <t>47053 Aracataca</t>
        </is>
      </c>
      <c r="B660" t="inlineStr">
        <is>
          <t>47 MAGDALENA</t>
        </is>
      </c>
    </row>
    <row r="661">
      <c r="A661" t="inlineStr">
        <is>
          <t>47058 Ariguani</t>
        </is>
      </c>
      <c r="B661" t="inlineStr">
        <is>
          <t>47 MAGDALENA</t>
        </is>
      </c>
    </row>
    <row r="662">
      <c r="A662" t="inlineStr">
        <is>
          <t>47161 Cerro San Antonio</t>
        </is>
      </c>
      <c r="B662" t="inlineStr">
        <is>
          <t>47 MAGDALENA</t>
        </is>
      </c>
    </row>
    <row r="663">
      <c r="A663" t="inlineStr">
        <is>
          <t>47170 Chivolo</t>
        </is>
      </c>
      <c r="B663" t="inlineStr">
        <is>
          <t>47 MAGDALENA</t>
        </is>
      </c>
    </row>
    <row r="664">
      <c r="A664" t="inlineStr">
        <is>
          <t>47189 Cienaga</t>
        </is>
      </c>
      <c r="B664" t="inlineStr">
        <is>
          <t>47 MAGDALENA</t>
        </is>
      </c>
    </row>
    <row r="665">
      <c r="A665" t="inlineStr">
        <is>
          <t>47205 Concordia</t>
        </is>
      </c>
      <c r="B665" t="inlineStr">
        <is>
          <t>47 MAGDALENA</t>
        </is>
      </c>
    </row>
    <row r="666">
      <c r="A666" t="inlineStr">
        <is>
          <t>47245 El Banco</t>
        </is>
      </c>
      <c r="B666" t="inlineStr">
        <is>
          <t>47 MAGDALENA</t>
        </is>
      </c>
    </row>
    <row r="667">
      <c r="A667" t="inlineStr">
        <is>
          <t>47258 El Piñon</t>
        </is>
      </c>
      <c r="B667" t="inlineStr">
        <is>
          <t>47 MAGDALENA</t>
        </is>
      </c>
    </row>
    <row r="668">
      <c r="A668" t="inlineStr">
        <is>
          <t>47268 El Reten</t>
        </is>
      </c>
      <c r="B668" t="inlineStr">
        <is>
          <t>47 MAGDALENA</t>
        </is>
      </c>
    </row>
    <row r="669">
      <c r="A669" t="inlineStr">
        <is>
          <t>47288 Fundacion</t>
        </is>
      </c>
      <c r="B669" t="inlineStr">
        <is>
          <t>47 MAGDALENA</t>
        </is>
      </c>
    </row>
    <row r="670">
      <c r="A670" t="inlineStr">
        <is>
          <t>47318 Guamal</t>
        </is>
      </c>
      <c r="B670" t="inlineStr">
        <is>
          <t>47 MAGDALENA</t>
        </is>
      </c>
    </row>
    <row r="671">
      <c r="A671" t="inlineStr">
        <is>
          <t>47460 Nueva Granada</t>
        </is>
      </c>
      <c r="B671" t="inlineStr">
        <is>
          <t>47 MAGDALENA</t>
        </is>
      </c>
    </row>
    <row r="672">
      <c r="A672" t="inlineStr">
        <is>
          <t>47541 Pedraza</t>
        </is>
      </c>
      <c r="B672" t="inlineStr">
        <is>
          <t>47 MAGDALENA</t>
        </is>
      </c>
    </row>
    <row r="673">
      <c r="A673" t="inlineStr">
        <is>
          <t>47545 Pijiño del Carmen</t>
        </is>
      </c>
      <c r="B673" t="inlineStr">
        <is>
          <t>47 MAGDALENA</t>
        </is>
      </c>
    </row>
    <row r="674">
      <c r="A674" t="inlineStr">
        <is>
          <t>47551 Pivijay</t>
        </is>
      </c>
      <c r="B674" t="inlineStr">
        <is>
          <t>47 MAGDALENA</t>
        </is>
      </c>
    </row>
    <row r="675">
      <c r="A675" t="inlineStr">
        <is>
          <t>47555 Plato</t>
        </is>
      </c>
      <c r="B675" t="inlineStr">
        <is>
          <t>47 MAGDALENA</t>
        </is>
      </c>
    </row>
    <row r="676">
      <c r="A676" t="inlineStr">
        <is>
          <t>47570 Puebloviejo</t>
        </is>
      </c>
      <c r="B676" t="inlineStr">
        <is>
          <t>47 MAGDALENA</t>
        </is>
      </c>
    </row>
    <row r="677">
      <c r="A677" t="inlineStr">
        <is>
          <t>47605 Remolino</t>
        </is>
      </c>
      <c r="B677" t="inlineStr">
        <is>
          <t>47 MAGDALENA</t>
        </is>
      </c>
    </row>
    <row r="678">
      <c r="A678" t="inlineStr">
        <is>
          <t>47660 Sabanas de San Angel</t>
        </is>
      </c>
      <c r="B678" t="inlineStr">
        <is>
          <t>47 MAGDALENA</t>
        </is>
      </c>
    </row>
    <row r="679">
      <c r="A679" t="inlineStr">
        <is>
          <t>47675 Salamina</t>
        </is>
      </c>
      <c r="B679" t="inlineStr">
        <is>
          <t>47 MAGDALENA</t>
        </is>
      </c>
    </row>
    <row r="680">
      <c r="A680" t="inlineStr">
        <is>
          <t>47692 San Sebastian de Buenavista</t>
        </is>
      </c>
      <c r="B680" t="inlineStr">
        <is>
          <t>47 MAGDALENA</t>
        </is>
      </c>
    </row>
    <row r="681">
      <c r="A681" t="inlineStr">
        <is>
          <t>47703 San Zenon</t>
        </is>
      </c>
      <c r="B681" t="inlineStr">
        <is>
          <t>47 MAGDALENA</t>
        </is>
      </c>
    </row>
    <row r="682">
      <c r="A682" t="inlineStr">
        <is>
          <t>47707 Santa Ana</t>
        </is>
      </c>
      <c r="B682" t="inlineStr">
        <is>
          <t>47 MAGDALENA</t>
        </is>
      </c>
    </row>
    <row r="683">
      <c r="A683" t="inlineStr">
        <is>
          <t>47720 Santa Barbara de Pinto</t>
        </is>
      </c>
      <c r="B683" t="inlineStr">
        <is>
          <t>47 MAGDALENA</t>
        </is>
      </c>
    </row>
    <row r="684">
      <c r="A684" t="inlineStr">
        <is>
          <t>47745 Sitionuevo</t>
        </is>
      </c>
      <c r="B684" t="inlineStr">
        <is>
          <t>47 MAGDALENA</t>
        </is>
      </c>
    </row>
    <row r="685">
      <c r="A685" t="inlineStr">
        <is>
          <t>47798 Tenerife</t>
        </is>
      </c>
      <c r="B685" t="inlineStr">
        <is>
          <t>47 MAGDALENA</t>
        </is>
      </c>
    </row>
    <row r="686">
      <c r="A686" t="inlineStr">
        <is>
          <t>47960 Zapayan</t>
        </is>
      </c>
      <c r="B686" t="inlineStr">
        <is>
          <t>47 MAGDALENA</t>
        </is>
      </c>
    </row>
    <row r="687">
      <c r="A687" t="inlineStr">
        <is>
          <t>47980 Zona Bananera</t>
        </is>
      </c>
      <c r="B687" t="inlineStr">
        <is>
          <t>47 MAGDALENA</t>
        </is>
      </c>
    </row>
    <row r="688">
      <c r="A688" t="inlineStr">
        <is>
          <t>47001 Santa Marta</t>
        </is>
      </c>
      <c r="B688" t="inlineStr">
        <is>
          <t>47 SANTA MARTHA</t>
        </is>
      </c>
    </row>
    <row r="689">
      <c r="A689" t="inlineStr">
        <is>
          <t>50001 Villavicencio</t>
        </is>
      </c>
      <c r="B689" t="inlineStr">
        <is>
          <t>50 META</t>
        </is>
      </c>
    </row>
    <row r="690">
      <c r="A690" t="inlineStr">
        <is>
          <t>50006 Acacias</t>
        </is>
      </c>
      <c r="B690" t="inlineStr">
        <is>
          <t>50 META</t>
        </is>
      </c>
    </row>
    <row r="691">
      <c r="A691" t="inlineStr">
        <is>
          <t>50110 Barranca de Upia</t>
        </is>
      </c>
      <c r="B691" t="inlineStr">
        <is>
          <t>50 META</t>
        </is>
      </c>
    </row>
    <row r="692">
      <c r="A692" t="inlineStr">
        <is>
          <t>50124 Cabuyaro</t>
        </is>
      </c>
      <c r="B692" t="inlineStr">
        <is>
          <t>50 META</t>
        </is>
      </c>
    </row>
    <row r="693">
      <c r="A693" t="inlineStr">
        <is>
          <t>50150 Castilla la Nueva</t>
        </is>
      </c>
      <c r="B693" t="inlineStr">
        <is>
          <t>50 META</t>
        </is>
      </c>
    </row>
    <row r="694">
      <c r="A694" t="inlineStr">
        <is>
          <t>50223 Cubarral</t>
        </is>
      </c>
      <c r="B694" t="inlineStr">
        <is>
          <t>50 META</t>
        </is>
      </c>
    </row>
    <row r="695">
      <c r="A695" t="inlineStr">
        <is>
          <t>50226 Cumaral</t>
        </is>
      </c>
      <c r="B695" t="inlineStr">
        <is>
          <t>50 META</t>
        </is>
      </c>
    </row>
    <row r="696">
      <c r="A696" t="inlineStr">
        <is>
          <t>50245 El Calvario</t>
        </is>
      </c>
      <c r="B696" t="inlineStr">
        <is>
          <t>50 META</t>
        </is>
      </c>
    </row>
    <row r="697">
      <c r="A697" t="inlineStr">
        <is>
          <t>50251 El Castillo</t>
        </is>
      </c>
      <c r="B697" t="inlineStr">
        <is>
          <t>50 META</t>
        </is>
      </c>
    </row>
    <row r="698">
      <c r="A698" t="inlineStr">
        <is>
          <t>50270 El Dorado</t>
        </is>
      </c>
      <c r="B698" t="inlineStr">
        <is>
          <t>50 META</t>
        </is>
      </c>
    </row>
    <row r="699">
      <c r="A699" t="inlineStr">
        <is>
          <t>50287 Fuente de Oro</t>
        </is>
      </c>
      <c r="B699" t="inlineStr">
        <is>
          <t>50 META</t>
        </is>
      </c>
    </row>
    <row r="700">
      <c r="A700" t="inlineStr">
        <is>
          <t>50313 Granada</t>
        </is>
      </c>
      <c r="B700" t="inlineStr">
        <is>
          <t>50 META</t>
        </is>
      </c>
    </row>
    <row r="701">
      <c r="A701" t="inlineStr">
        <is>
          <t>50318 Guamal</t>
        </is>
      </c>
      <c r="B701" t="inlineStr">
        <is>
          <t>50 META</t>
        </is>
      </c>
    </row>
    <row r="702">
      <c r="A702" t="inlineStr">
        <is>
          <t>50325 Mapiripan</t>
        </is>
      </c>
      <c r="B702" t="inlineStr">
        <is>
          <t>50 META</t>
        </is>
      </c>
    </row>
    <row r="703">
      <c r="A703" t="inlineStr">
        <is>
          <t>50330 Mesetas</t>
        </is>
      </c>
      <c r="B703" t="inlineStr">
        <is>
          <t>50 META</t>
        </is>
      </c>
    </row>
    <row r="704">
      <c r="A704" t="inlineStr">
        <is>
          <t>50350 La Macarena</t>
        </is>
      </c>
      <c r="B704" t="inlineStr">
        <is>
          <t>50 META</t>
        </is>
      </c>
    </row>
    <row r="705">
      <c r="A705" t="inlineStr">
        <is>
          <t>50370 Uribe</t>
        </is>
      </c>
      <c r="B705" t="inlineStr">
        <is>
          <t>50 META</t>
        </is>
      </c>
    </row>
    <row r="706">
      <c r="A706" t="inlineStr">
        <is>
          <t>50400 Lejanias</t>
        </is>
      </c>
      <c r="B706" t="inlineStr">
        <is>
          <t>50 META</t>
        </is>
      </c>
    </row>
    <row r="707">
      <c r="A707" t="inlineStr">
        <is>
          <t>50450 Puerto Concordia</t>
        </is>
      </c>
      <c r="B707" t="inlineStr">
        <is>
          <t>50 META</t>
        </is>
      </c>
    </row>
    <row r="708">
      <c r="A708" t="inlineStr">
        <is>
          <t>50568 Puerto Gaitan</t>
        </is>
      </c>
      <c r="B708" t="inlineStr">
        <is>
          <t>50 META</t>
        </is>
      </c>
    </row>
    <row r="709">
      <c r="A709" t="inlineStr">
        <is>
          <t>50573 Puerto Lopez</t>
        </is>
      </c>
      <c r="B709" t="inlineStr">
        <is>
          <t>50 META</t>
        </is>
      </c>
    </row>
    <row r="710">
      <c r="A710" t="inlineStr">
        <is>
          <t>50577 Puerto Lleras</t>
        </is>
      </c>
      <c r="B710" t="inlineStr">
        <is>
          <t>50 META</t>
        </is>
      </c>
    </row>
    <row r="711">
      <c r="A711" t="inlineStr">
        <is>
          <t>50590 Puerto Rico</t>
        </is>
      </c>
      <c r="B711" t="inlineStr">
        <is>
          <t>50 META</t>
        </is>
      </c>
    </row>
    <row r="712">
      <c r="A712" t="inlineStr">
        <is>
          <t>50606 Restrepo</t>
        </is>
      </c>
      <c r="B712" t="inlineStr">
        <is>
          <t>50 META</t>
        </is>
      </c>
    </row>
    <row r="713">
      <c r="A713" t="inlineStr">
        <is>
          <t>50680 San Carlos de Guaroa</t>
        </is>
      </c>
      <c r="B713" t="inlineStr">
        <is>
          <t>50 META</t>
        </is>
      </c>
    </row>
    <row r="714">
      <c r="A714" t="inlineStr">
        <is>
          <t>50683 San Juan de Arama</t>
        </is>
      </c>
      <c r="B714" t="inlineStr">
        <is>
          <t>50 META</t>
        </is>
      </c>
    </row>
    <row r="715">
      <c r="A715" t="inlineStr">
        <is>
          <t>50686 San Juanito</t>
        </is>
      </c>
      <c r="B715" t="inlineStr">
        <is>
          <t>50 META</t>
        </is>
      </c>
    </row>
    <row r="716">
      <c r="A716" t="inlineStr">
        <is>
          <t>50689 San Martin</t>
        </is>
      </c>
      <c r="B716" t="inlineStr">
        <is>
          <t>50 META</t>
        </is>
      </c>
    </row>
    <row r="717">
      <c r="A717" t="inlineStr">
        <is>
          <t>50711 Vistahermosa</t>
        </is>
      </c>
      <c r="B717" t="inlineStr">
        <is>
          <t>50 META</t>
        </is>
      </c>
    </row>
    <row r="718">
      <c r="A718" t="inlineStr">
        <is>
          <t>52001 Pasto</t>
        </is>
      </c>
      <c r="B718" t="inlineStr">
        <is>
          <t>52 NARIÑO</t>
        </is>
      </c>
    </row>
    <row r="719">
      <c r="A719" t="inlineStr">
        <is>
          <t>52019 Alban</t>
        </is>
      </c>
      <c r="B719" t="inlineStr">
        <is>
          <t>52 NARIÑO</t>
        </is>
      </c>
    </row>
    <row r="720">
      <c r="A720" t="inlineStr">
        <is>
          <t>52022 Aldana</t>
        </is>
      </c>
      <c r="B720" t="inlineStr">
        <is>
          <t>52 NARIÑO</t>
        </is>
      </c>
    </row>
    <row r="721">
      <c r="A721" t="inlineStr">
        <is>
          <t>52036 Ancuya</t>
        </is>
      </c>
      <c r="B721" t="inlineStr">
        <is>
          <t>52 NARIÑO</t>
        </is>
      </c>
    </row>
    <row r="722">
      <c r="A722" t="inlineStr">
        <is>
          <t>52051 Arboleda</t>
        </is>
      </c>
      <c r="B722" t="inlineStr">
        <is>
          <t>52 NARIÑO</t>
        </is>
      </c>
    </row>
    <row r="723">
      <c r="A723" t="inlineStr">
        <is>
          <t>52079 Barbacoas</t>
        </is>
      </c>
      <c r="B723" t="inlineStr">
        <is>
          <t>52 NARIÑO</t>
        </is>
      </c>
    </row>
    <row r="724">
      <c r="A724" t="inlineStr">
        <is>
          <t>52083 Belen</t>
        </is>
      </c>
      <c r="B724" t="inlineStr">
        <is>
          <t>52 NARIÑO</t>
        </is>
      </c>
    </row>
    <row r="725">
      <c r="A725" t="inlineStr">
        <is>
          <t>52110 Buesaco</t>
        </is>
      </c>
      <c r="B725" t="inlineStr">
        <is>
          <t>52 NARIÑO</t>
        </is>
      </c>
    </row>
    <row r="726">
      <c r="A726" t="inlineStr">
        <is>
          <t>52203 Colon</t>
        </is>
      </c>
      <c r="B726" t="inlineStr">
        <is>
          <t>52 NARIÑO</t>
        </is>
      </c>
    </row>
    <row r="727">
      <c r="A727" t="inlineStr">
        <is>
          <t>52207 Consaca</t>
        </is>
      </c>
      <c r="B727" t="inlineStr">
        <is>
          <t>52 NARIÑO</t>
        </is>
      </c>
    </row>
    <row r="728">
      <c r="A728" t="inlineStr">
        <is>
          <t>52210 Contadero</t>
        </is>
      </c>
      <c r="B728" t="inlineStr">
        <is>
          <t>52 NARIÑO</t>
        </is>
      </c>
    </row>
    <row r="729">
      <c r="A729" t="inlineStr">
        <is>
          <t>52215 Cordoba</t>
        </is>
      </c>
      <c r="B729" t="inlineStr">
        <is>
          <t>52 NARIÑO</t>
        </is>
      </c>
    </row>
    <row r="730">
      <c r="A730" t="inlineStr">
        <is>
          <t>52224 Cuaspud</t>
        </is>
      </c>
      <c r="B730" t="inlineStr">
        <is>
          <t>52 NARIÑO</t>
        </is>
      </c>
    </row>
    <row r="731">
      <c r="A731" t="inlineStr">
        <is>
          <t>52227 Cumbal</t>
        </is>
      </c>
      <c r="B731" t="inlineStr">
        <is>
          <t>52 NARIÑO</t>
        </is>
      </c>
    </row>
    <row r="732">
      <c r="A732" t="inlineStr">
        <is>
          <t>52233 Cumbitara</t>
        </is>
      </c>
      <c r="B732" t="inlineStr">
        <is>
          <t>52 NARIÑO</t>
        </is>
      </c>
    </row>
    <row r="733">
      <c r="A733" t="inlineStr">
        <is>
          <t>52240 Chachagüi</t>
        </is>
      </c>
      <c r="B733" t="inlineStr">
        <is>
          <t>52 NARIÑO</t>
        </is>
      </c>
    </row>
    <row r="734">
      <c r="A734" t="inlineStr">
        <is>
          <t>52250 El Charco</t>
        </is>
      </c>
      <c r="B734" t="inlineStr">
        <is>
          <t>52 NARIÑO</t>
        </is>
      </c>
    </row>
    <row r="735">
      <c r="A735" t="inlineStr">
        <is>
          <t>52254 El Peñol</t>
        </is>
      </c>
      <c r="B735" t="inlineStr">
        <is>
          <t>52 NARIÑO</t>
        </is>
      </c>
    </row>
    <row r="736">
      <c r="A736" t="inlineStr">
        <is>
          <t>52256 El Rosario</t>
        </is>
      </c>
      <c r="B736" t="inlineStr">
        <is>
          <t>52 NARIÑO</t>
        </is>
      </c>
    </row>
    <row r="737">
      <c r="A737" t="inlineStr">
        <is>
          <t>52258 El Tablon de Gomez</t>
        </is>
      </c>
      <c r="B737" t="inlineStr">
        <is>
          <t>52 NARIÑO</t>
        </is>
      </c>
    </row>
    <row r="738">
      <c r="A738" t="inlineStr">
        <is>
          <t>52260 El Tambo</t>
        </is>
      </c>
      <c r="B738" t="inlineStr">
        <is>
          <t>52 NARIÑO</t>
        </is>
      </c>
    </row>
    <row r="739">
      <c r="A739" t="inlineStr">
        <is>
          <t>52287 Funes</t>
        </is>
      </c>
      <c r="B739" t="inlineStr">
        <is>
          <t>52 NARIÑO</t>
        </is>
      </c>
    </row>
    <row r="740">
      <c r="A740" t="inlineStr">
        <is>
          <t>52317 Guachucal</t>
        </is>
      </c>
      <c r="B740" t="inlineStr">
        <is>
          <t>52 NARIÑO</t>
        </is>
      </c>
    </row>
    <row r="741">
      <c r="A741" t="inlineStr">
        <is>
          <t>52320 Guaitarilla</t>
        </is>
      </c>
      <c r="B741" t="inlineStr">
        <is>
          <t>52 NARIÑO</t>
        </is>
      </c>
    </row>
    <row r="742">
      <c r="A742" t="inlineStr">
        <is>
          <t>52323 Gualmatan</t>
        </is>
      </c>
      <c r="B742" t="inlineStr">
        <is>
          <t>52 NARIÑO</t>
        </is>
      </c>
    </row>
    <row r="743">
      <c r="A743" t="inlineStr">
        <is>
          <t>52352 Iles</t>
        </is>
      </c>
      <c r="B743" t="inlineStr">
        <is>
          <t>52 NARIÑO</t>
        </is>
      </c>
    </row>
    <row r="744">
      <c r="A744" t="inlineStr">
        <is>
          <t>52354 Imues</t>
        </is>
      </c>
      <c r="B744" t="inlineStr">
        <is>
          <t>52 NARIÑO</t>
        </is>
      </c>
    </row>
    <row r="745">
      <c r="A745" t="inlineStr">
        <is>
          <t>52356 Ipiales</t>
        </is>
      </c>
      <c r="B745" t="inlineStr">
        <is>
          <t>52 NARIÑO</t>
        </is>
      </c>
    </row>
    <row r="746">
      <c r="A746" t="inlineStr">
        <is>
          <t>52378 La Cruz</t>
        </is>
      </c>
      <c r="B746" t="inlineStr">
        <is>
          <t>52 NARIÑO</t>
        </is>
      </c>
    </row>
    <row r="747">
      <c r="A747" t="inlineStr">
        <is>
          <t>52381 La Florida</t>
        </is>
      </c>
      <c r="B747" t="inlineStr">
        <is>
          <t>52 NARIÑO</t>
        </is>
      </c>
    </row>
    <row r="748">
      <c r="A748" t="inlineStr">
        <is>
          <t>52385 La Llanada</t>
        </is>
      </c>
      <c r="B748" t="inlineStr">
        <is>
          <t>52 NARIÑO</t>
        </is>
      </c>
    </row>
    <row r="749">
      <c r="A749" t="inlineStr">
        <is>
          <t>52390 La Tola</t>
        </is>
      </c>
      <c r="B749" t="inlineStr">
        <is>
          <t>52 NARIÑO</t>
        </is>
      </c>
    </row>
    <row r="750">
      <c r="A750" t="inlineStr">
        <is>
          <t>52399 La Union</t>
        </is>
      </c>
      <c r="B750" t="inlineStr">
        <is>
          <t>52 NARIÑO</t>
        </is>
      </c>
    </row>
    <row r="751">
      <c r="A751" t="inlineStr">
        <is>
          <t>52405 Leiva</t>
        </is>
      </c>
      <c r="B751" t="inlineStr">
        <is>
          <t>52 NARIÑO</t>
        </is>
      </c>
    </row>
    <row r="752">
      <c r="A752" t="inlineStr">
        <is>
          <t>52411 Linares</t>
        </is>
      </c>
      <c r="B752" t="inlineStr">
        <is>
          <t>52 NARIÑO</t>
        </is>
      </c>
    </row>
    <row r="753">
      <c r="A753" t="inlineStr">
        <is>
          <t>52418 Los Andes</t>
        </is>
      </c>
      <c r="B753" t="inlineStr">
        <is>
          <t>52 NARIÑO</t>
        </is>
      </c>
    </row>
    <row r="754">
      <c r="A754" t="inlineStr">
        <is>
          <t>52427 Magüi</t>
        </is>
      </c>
      <c r="B754" t="inlineStr">
        <is>
          <t>52 NARIÑO</t>
        </is>
      </c>
    </row>
    <row r="755">
      <c r="A755" t="inlineStr">
        <is>
          <t>52435 Mallama</t>
        </is>
      </c>
      <c r="B755" t="inlineStr">
        <is>
          <t>52 NARIÑO</t>
        </is>
      </c>
    </row>
    <row r="756">
      <c r="A756" t="inlineStr">
        <is>
          <t>52473 Mosquera</t>
        </is>
      </c>
      <c r="B756" t="inlineStr">
        <is>
          <t>52 NARIÑO</t>
        </is>
      </c>
    </row>
    <row r="757">
      <c r="A757" t="inlineStr">
        <is>
          <t>52480 Nariño</t>
        </is>
      </c>
      <c r="B757" t="inlineStr">
        <is>
          <t>52 NARIÑO</t>
        </is>
      </c>
    </row>
    <row r="758">
      <c r="A758" t="inlineStr">
        <is>
          <t>52490 Olaya Herrera</t>
        </is>
      </c>
      <c r="B758" t="inlineStr">
        <is>
          <t>52 NARIÑO</t>
        </is>
      </c>
    </row>
    <row r="759">
      <c r="A759" t="inlineStr">
        <is>
          <t>52506 Ospina</t>
        </is>
      </c>
      <c r="B759" t="inlineStr">
        <is>
          <t>52 NARIÑO</t>
        </is>
      </c>
    </row>
    <row r="760">
      <c r="A760" t="inlineStr">
        <is>
          <t>52520 Francisco Pizarro</t>
        </is>
      </c>
      <c r="B760" t="inlineStr">
        <is>
          <t>52 NARIÑO</t>
        </is>
      </c>
    </row>
    <row r="761">
      <c r="A761" t="inlineStr">
        <is>
          <t>52540 Policarpa</t>
        </is>
      </c>
      <c r="B761" t="inlineStr">
        <is>
          <t>52 NARIÑO</t>
        </is>
      </c>
    </row>
    <row r="762">
      <c r="A762" t="inlineStr">
        <is>
          <t>52560 Potosi</t>
        </is>
      </c>
      <c r="B762" t="inlineStr">
        <is>
          <t>52 NARIÑO</t>
        </is>
      </c>
    </row>
    <row r="763">
      <c r="A763" t="inlineStr">
        <is>
          <t>52565 Providencia</t>
        </is>
      </c>
      <c r="B763" t="inlineStr">
        <is>
          <t>52 NARIÑO</t>
        </is>
      </c>
    </row>
    <row r="764">
      <c r="A764" t="inlineStr">
        <is>
          <t>52573 Puerres</t>
        </is>
      </c>
      <c r="B764" t="inlineStr">
        <is>
          <t>52 NARIÑO</t>
        </is>
      </c>
    </row>
    <row r="765">
      <c r="A765" t="inlineStr">
        <is>
          <t>52585 Pupiales</t>
        </is>
      </c>
      <c r="B765" t="inlineStr">
        <is>
          <t>52 NARIÑO</t>
        </is>
      </c>
    </row>
    <row r="766">
      <c r="A766" t="inlineStr">
        <is>
          <t>52612 Ricaurte</t>
        </is>
      </c>
      <c r="B766" t="inlineStr">
        <is>
          <t>52 NARIÑO</t>
        </is>
      </c>
    </row>
    <row r="767">
      <c r="A767" t="inlineStr">
        <is>
          <t>52621 Roberto Payan</t>
        </is>
      </c>
      <c r="B767" t="inlineStr">
        <is>
          <t>52 NARIÑO</t>
        </is>
      </c>
    </row>
    <row r="768">
      <c r="A768" t="inlineStr">
        <is>
          <t>52678 Samaniego</t>
        </is>
      </c>
      <c r="B768" t="inlineStr">
        <is>
          <t>52 NARIÑO</t>
        </is>
      </c>
    </row>
    <row r="769">
      <c r="A769" t="inlineStr">
        <is>
          <t>52683 Sandona</t>
        </is>
      </c>
      <c r="B769" t="inlineStr">
        <is>
          <t>52 NARIÑO</t>
        </is>
      </c>
    </row>
    <row r="770">
      <c r="A770" t="inlineStr">
        <is>
          <t>52685 San Bernardo</t>
        </is>
      </c>
      <c r="B770" t="inlineStr">
        <is>
          <t>52 NARIÑO</t>
        </is>
      </c>
    </row>
    <row r="771">
      <c r="A771" t="inlineStr">
        <is>
          <t>52687 San Lorenzo</t>
        </is>
      </c>
      <c r="B771" t="inlineStr">
        <is>
          <t>52 NARIÑO</t>
        </is>
      </c>
    </row>
    <row r="772">
      <c r="A772" t="inlineStr">
        <is>
          <t>52693 San Pablo</t>
        </is>
      </c>
      <c r="B772" t="inlineStr">
        <is>
          <t>52 NARIÑO</t>
        </is>
      </c>
    </row>
    <row r="773">
      <c r="A773" t="inlineStr">
        <is>
          <t>52694 San Pedro de Cartago</t>
        </is>
      </c>
      <c r="B773" t="inlineStr">
        <is>
          <t>52 NARIÑO</t>
        </is>
      </c>
    </row>
    <row r="774">
      <c r="A774" t="inlineStr">
        <is>
          <t>52696 Santa Barbara</t>
        </is>
      </c>
      <c r="B774" t="inlineStr">
        <is>
          <t>52 NARIÑO</t>
        </is>
      </c>
    </row>
    <row r="775">
      <c r="A775" t="inlineStr">
        <is>
          <t>52699 Santacruz</t>
        </is>
      </c>
      <c r="B775" t="inlineStr">
        <is>
          <t>52 NARIÑO</t>
        </is>
      </c>
    </row>
    <row r="776">
      <c r="A776" t="inlineStr">
        <is>
          <t>52720 Sapuyes</t>
        </is>
      </c>
      <c r="B776" t="inlineStr">
        <is>
          <t>52 NARIÑO</t>
        </is>
      </c>
    </row>
    <row r="777">
      <c r="A777" t="inlineStr">
        <is>
          <t>52786 Taminango</t>
        </is>
      </c>
      <c r="B777" t="inlineStr">
        <is>
          <t>52 NARIÑO</t>
        </is>
      </c>
    </row>
    <row r="778">
      <c r="A778" t="inlineStr">
        <is>
          <t>52788 Tangua</t>
        </is>
      </c>
      <c r="B778" t="inlineStr">
        <is>
          <t>52 NARIÑO</t>
        </is>
      </c>
    </row>
    <row r="779">
      <c r="A779" t="inlineStr">
        <is>
          <t>52835 San Andres de Tumaco</t>
        </is>
      </c>
      <c r="B779" t="inlineStr">
        <is>
          <t>52 NARIÑO</t>
        </is>
      </c>
    </row>
    <row r="780">
      <c r="A780" t="inlineStr">
        <is>
          <t>52838 Tuquerres</t>
        </is>
      </c>
      <c r="B780" t="inlineStr">
        <is>
          <t>52 NARIÑO</t>
        </is>
      </c>
    </row>
    <row r="781">
      <c r="A781" t="inlineStr">
        <is>
          <t>52885 Yacuanquer</t>
        </is>
      </c>
      <c r="B781" t="inlineStr">
        <is>
          <t>52 NARIÑO</t>
        </is>
      </c>
    </row>
    <row r="782">
      <c r="A782" t="inlineStr">
        <is>
          <t>54001 Cucuta</t>
        </is>
      </c>
      <c r="B782" t="inlineStr">
        <is>
          <t>54 NORTE DE SANTANDER</t>
        </is>
      </c>
    </row>
    <row r="783">
      <c r="A783" t="inlineStr">
        <is>
          <t>54003 Abrego</t>
        </is>
      </c>
      <c r="B783" t="inlineStr">
        <is>
          <t>54 NORTE DE SANTANDER</t>
        </is>
      </c>
    </row>
    <row r="784">
      <c r="A784" t="inlineStr">
        <is>
          <t>54051 Arboledas</t>
        </is>
      </c>
      <c r="B784" t="inlineStr">
        <is>
          <t>54 NORTE DE SANTANDER</t>
        </is>
      </c>
    </row>
    <row r="785">
      <c r="A785" t="inlineStr">
        <is>
          <t>54099 Bochalema</t>
        </is>
      </c>
      <c r="B785" t="inlineStr">
        <is>
          <t>54 NORTE DE SANTANDER</t>
        </is>
      </c>
    </row>
    <row r="786">
      <c r="A786" t="inlineStr">
        <is>
          <t>54109 Bucarasica</t>
        </is>
      </c>
      <c r="B786" t="inlineStr">
        <is>
          <t>54 NORTE DE SANTANDER</t>
        </is>
      </c>
    </row>
    <row r="787">
      <c r="A787" t="inlineStr">
        <is>
          <t>54125 Cacota</t>
        </is>
      </c>
      <c r="B787" t="inlineStr">
        <is>
          <t>54 NORTE DE SANTANDER</t>
        </is>
      </c>
    </row>
    <row r="788">
      <c r="A788" t="inlineStr">
        <is>
          <t>54128 Cachira</t>
        </is>
      </c>
      <c r="B788" t="inlineStr">
        <is>
          <t>54 NORTE DE SANTANDER</t>
        </is>
      </c>
    </row>
    <row r="789">
      <c r="A789" t="inlineStr">
        <is>
          <t>54172 Chinacota</t>
        </is>
      </c>
      <c r="B789" t="inlineStr">
        <is>
          <t>54 NORTE DE SANTANDER</t>
        </is>
      </c>
    </row>
    <row r="790">
      <c r="A790" t="inlineStr">
        <is>
          <t>54174 Chitaga</t>
        </is>
      </c>
      <c r="B790" t="inlineStr">
        <is>
          <t>54 NORTE DE SANTANDER</t>
        </is>
      </c>
    </row>
    <row r="791">
      <c r="A791" t="inlineStr">
        <is>
          <t>54206 Convencion</t>
        </is>
      </c>
      <c r="B791" t="inlineStr">
        <is>
          <t>54 NORTE DE SANTANDER</t>
        </is>
      </c>
    </row>
    <row r="792">
      <c r="A792" t="inlineStr">
        <is>
          <t>54223 Cucutilla</t>
        </is>
      </c>
      <c r="B792" t="inlineStr">
        <is>
          <t>54 NORTE DE SANTANDER</t>
        </is>
      </c>
    </row>
    <row r="793">
      <c r="A793" t="inlineStr">
        <is>
          <t>54239 Durania</t>
        </is>
      </c>
      <c r="B793" t="inlineStr">
        <is>
          <t>54 NORTE DE SANTANDER</t>
        </is>
      </c>
    </row>
    <row r="794">
      <c r="A794" t="inlineStr">
        <is>
          <t>54245 El Carmen</t>
        </is>
      </c>
      <c r="B794" t="inlineStr">
        <is>
          <t>54 NORTE DE SANTANDER</t>
        </is>
      </c>
    </row>
    <row r="795">
      <c r="A795" t="inlineStr">
        <is>
          <t>54250 El Tarra</t>
        </is>
      </c>
      <c r="B795" t="inlineStr">
        <is>
          <t>54 NORTE DE SANTANDER</t>
        </is>
      </c>
    </row>
    <row r="796">
      <c r="A796" t="inlineStr">
        <is>
          <t>54261 El Zulia</t>
        </is>
      </c>
      <c r="B796" t="inlineStr">
        <is>
          <t>54 NORTE DE SANTANDER</t>
        </is>
      </c>
    </row>
    <row r="797">
      <c r="A797" t="inlineStr">
        <is>
          <t>54313 Gramalote</t>
        </is>
      </c>
      <c r="B797" t="inlineStr">
        <is>
          <t>54 NORTE DE SANTANDER</t>
        </is>
      </c>
    </row>
    <row r="798">
      <c r="A798" t="inlineStr">
        <is>
          <t>54344 Hacari</t>
        </is>
      </c>
      <c r="B798" t="inlineStr">
        <is>
          <t>54 NORTE DE SANTANDER</t>
        </is>
      </c>
    </row>
    <row r="799">
      <c r="A799" t="inlineStr">
        <is>
          <t>54347 Herran</t>
        </is>
      </c>
      <c r="B799" t="inlineStr">
        <is>
          <t>54 NORTE DE SANTANDER</t>
        </is>
      </c>
    </row>
    <row r="800">
      <c r="A800" t="inlineStr">
        <is>
          <t>54377 Labateca</t>
        </is>
      </c>
      <c r="B800" t="inlineStr">
        <is>
          <t>54 NORTE DE SANTANDER</t>
        </is>
      </c>
    </row>
    <row r="801">
      <c r="A801" t="inlineStr">
        <is>
          <t>54385 La Esperanza</t>
        </is>
      </c>
      <c r="B801" t="inlineStr">
        <is>
          <t>54 NORTE DE SANTANDER</t>
        </is>
      </c>
    </row>
    <row r="802">
      <c r="A802" t="inlineStr">
        <is>
          <t>54398 La Playa</t>
        </is>
      </c>
      <c r="B802" t="inlineStr">
        <is>
          <t>54 NORTE DE SANTANDER</t>
        </is>
      </c>
    </row>
    <row r="803">
      <c r="A803" t="inlineStr">
        <is>
          <t>54405 Los Patios</t>
        </is>
      </c>
      <c r="B803" t="inlineStr">
        <is>
          <t>54 NORTE DE SANTANDER</t>
        </is>
      </c>
    </row>
    <row r="804">
      <c r="A804" t="inlineStr">
        <is>
          <t>54418 Lourdes</t>
        </is>
      </c>
      <c r="B804" t="inlineStr">
        <is>
          <t>54 NORTE DE SANTANDER</t>
        </is>
      </c>
    </row>
    <row r="805">
      <c r="A805" t="inlineStr">
        <is>
          <t>54480 Mutiscua</t>
        </is>
      </c>
      <c r="B805" t="inlineStr">
        <is>
          <t>54 NORTE DE SANTANDER</t>
        </is>
      </c>
    </row>
    <row r="806">
      <c r="A806" t="inlineStr">
        <is>
          <t>54498 Ocaña</t>
        </is>
      </c>
      <c r="B806" t="inlineStr">
        <is>
          <t>54 NORTE DE SANTANDER</t>
        </is>
      </c>
    </row>
    <row r="807">
      <c r="A807" t="inlineStr">
        <is>
          <t>54518 Pamplona</t>
        </is>
      </c>
      <c r="B807" t="inlineStr">
        <is>
          <t>54 NORTE DE SANTANDER</t>
        </is>
      </c>
    </row>
    <row r="808">
      <c r="A808" t="inlineStr">
        <is>
          <t>54520 Pamplonita</t>
        </is>
      </c>
      <c r="B808" t="inlineStr">
        <is>
          <t>54 NORTE DE SANTANDER</t>
        </is>
      </c>
    </row>
    <row r="809">
      <c r="A809" t="inlineStr">
        <is>
          <t>54553 Puerto Santander</t>
        </is>
      </c>
      <c r="B809" t="inlineStr">
        <is>
          <t>54 NORTE DE SANTANDER</t>
        </is>
      </c>
    </row>
    <row r="810">
      <c r="A810" t="inlineStr">
        <is>
          <t>54599 Ragonvalia</t>
        </is>
      </c>
      <c r="B810" t="inlineStr">
        <is>
          <t>54 NORTE DE SANTANDER</t>
        </is>
      </c>
    </row>
    <row r="811">
      <c r="A811" t="inlineStr">
        <is>
          <t>54660 Salazar</t>
        </is>
      </c>
      <c r="B811" t="inlineStr">
        <is>
          <t>54 NORTE DE SANTANDER</t>
        </is>
      </c>
    </row>
    <row r="812">
      <c r="A812" t="inlineStr">
        <is>
          <t>54670 San Calixto</t>
        </is>
      </c>
      <c r="B812" t="inlineStr">
        <is>
          <t>54 NORTE DE SANTANDER</t>
        </is>
      </c>
    </row>
    <row r="813">
      <c r="A813" t="inlineStr">
        <is>
          <t>54673 San Cayetano</t>
        </is>
      </c>
      <c r="B813" t="inlineStr">
        <is>
          <t>54 NORTE DE SANTANDER</t>
        </is>
      </c>
    </row>
    <row r="814">
      <c r="A814" t="inlineStr">
        <is>
          <t>54680 Santiago</t>
        </is>
      </c>
      <c r="B814" t="inlineStr">
        <is>
          <t>54 NORTE DE SANTANDER</t>
        </is>
      </c>
    </row>
    <row r="815">
      <c r="A815" t="inlineStr">
        <is>
          <t>54720 Sardinata</t>
        </is>
      </c>
      <c r="B815" t="inlineStr">
        <is>
          <t>54 NORTE DE SANTANDER</t>
        </is>
      </c>
    </row>
    <row r="816">
      <c r="A816" t="inlineStr">
        <is>
          <t>54743 Silos</t>
        </is>
      </c>
      <c r="B816" t="inlineStr">
        <is>
          <t>54 NORTE DE SANTANDER</t>
        </is>
      </c>
    </row>
    <row r="817">
      <c r="A817" t="inlineStr">
        <is>
          <t>54800 Teorama</t>
        </is>
      </c>
      <c r="B817" t="inlineStr">
        <is>
          <t>54 NORTE DE SANTANDER</t>
        </is>
      </c>
    </row>
    <row r="818">
      <c r="A818" t="inlineStr">
        <is>
          <t>54810 Tibu</t>
        </is>
      </c>
      <c r="B818" t="inlineStr">
        <is>
          <t>54 NORTE DE SANTANDER</t>
        </is>
      </c>
    </row>
    <row r="819">
      <c r="A819" t="inlineStr">
        <is>
          <t>54820 Toledo</t>
        </is>
      </c>
      <c r="B819" t="inlineStr">
        <is>
          <t>54 NORTE DE SANTANDER</t>
        </is>
      </c>
    </row>
    <row r="820">
      <c r="A820" t="inlineStr">
        <is>
          <t>54871 Villa Caro</t>
        </is>
      </c>
      <c r="B820" t="inlineStr">
        <is>
          <t>54 NORTE DE SANTANDER</t>
        </is>
      </c>
    </row>
    <row r="821">
      <c r="A821" t="inlineStr">
        <is>
          <t>54874 Villa del Rosario</t>
        </is>
      </c>
      <c r="B821" t="inlineStr">
        <is>
          <t>54 NORTE DE SANTANDER</t>
        </is>
      </c>
    </row>
    <row r="822">
      <c r="A822" t="inlineStr">
        <is>
          <t>63001 Armenia</t>
        </is>
      </c>
      <c r="B822" t="inlineStr">
        <is>
          <t>63 QUINDIO</t>
        </is>
      </c>
    </row>
    <row r="823">
      <c r="A823" t="inlineStr">
        <is>
          <t>63111 Buenavista</t>
        </is>
      </c>
      <c r="B823" t="inlineStr">
        <is>
          <t>63 QUINDIO</t>
        </is>
      </c>
    </row>
    <row r="824">
      <c r="A824" t="inlineStr">
        <is>
          <t>63130 Calarca</t>
        </is>
      </c>
      <c r="B824" t="inlineStr">
        <is>
          <t>63 QUINDIO</t>
        </is>
      </c>
    </row>
    <row r="825">
      <c r="A825" t="inlineStr">
        <is>
          <t>63190 Circasia</t>
        </is>
      </c>
      <c r="B825" t="inlineStr">
        <is>
          <t>63 QUINDIO</t>
        </is>
      </c>
    </row>
    <row r="826">
      <c r="A826" t="inlineStr">
        <is>
          <t>63212 Cordoba</t>
        </is>
      </c>
      <c r="B826" t="inlineStr">
        <is>
          <t>63 QUINDIO</t>
        </is>
      </c>
    </row>
    <row r="827">
      <c r="A827" t="inlineStr">
        <is>
          <t>63272 Filandia</t>
        </is>
      </c>
      <c r="B827" t="inlineStr">
        <is>
          <t>63 QUINDIO</t>
        </is>
      </c>
    </row>
    <row r="828">
      <c r="A828" t="inlineStr">
        <is>
          <t>63302 Genova</t>
        </is>
      </c>
      <c r="B828" t="inlineStr">
        <is>
          <t>63 QUINDIO</t>
        </is>
      </c>
    </row>
    <row r="829">
      <c r="A829" t="inlineStr">
        <is>
          <t>63401 La Tebaida</t>
        </is>
      </c>
      <c r="B829" t="inlineStr">
        <is>
          <t>63 QUINDIO</t>
        </is>
      </c>
    </row>
    <row r="830">
      <c r="A830" t="inlineStr">
        <is>
          <t>63470 Montenegro</t>
        </is>
      </c>
      <c r="B830" t="inlineStr">
        <is>
          <t>63 QUINDIO</t>
        </is>
      </c>
    </row>
    <row r="831">
      <c r="A831" t="inlineStr">
        <is>
          <t>63548 Pijao</t>
        </is>
      </c>
      <c r="B831" t="inlineStr">
        <is>
          <t>63 QUINDIO</t>
        </is>
      </c>
    </row>
    <row r="832">
      <c r="A832" t="inlineStr">
        <is>
          <t>63594 Quimbaya</t>
        </is>
      </c>
      <c r="B832" t="inlineStr">
        <is>
          <t>63 QUINDIO</t>
        </is>
      </c>
    </row>
    <row r="833">
      <c r="A833" t="inlineStr">
        <is>
          <t>63690 Salento</t>
        </is>
      </c>
      <c r="B833" t="inlineStr">
        <is>
          <t>63 QUINDIO</t>
        </is>
      </c>
    </row>
    <row r="834">
      <c r="A834" t="inlineStr">
        <is>
          <t>66001 Pereira</t>
        </is>
      </c>
      <c r="B834" t="inlineStr">
        <is>
          <t>66 RISARALDA</t>
        </is>
      </c>
    </row>
    <row r="835">
      <c r="A835" t="inlineStr">
        <is>
          <t>66045 Apia</t>
        </is>
      </c>
      <c r="B835" t="inlineStr">
        <is>
          <t>66 RISARALDA</t>
        </is>
      </c>
    </row>
    <row r="836">
      <c r="A836" t="inlineStr">
        <is>
          <t>66075 Balboa</t>
        </is>
      </c>
      <c r="B836" t="inlineStr">
        <is>
          <t>66 RISARALDA</t>
        </is>
      </c>
    </row>
    <row r="837">
      <c r="A837" t="inlineStr">
        <is>
          <t>66088 Belen de Umbria</t>
        </is>
      </c>
      <c r="B837" t="inlineStr">
        <is>
          <t>66 RISARALDA</t>
        </is>
      </c>
    </row>
    <row r="838">
      <c r="A838" t="inlineStr">
        <is>
          <t>66170 Dosquebradas</t>
        </is>
      </c>
      <c r="B838" t="inlineStr">
        <is>
          <t>66 RISARALDA</t>
        </is>
      </c>
    </row>
    <row r="839">
      <c r="A839" t="inlineStr">
        <is>
          <t>66318 Guatica</t>
        </is>
      </c>
      <c r="B839" t="inlineStr">
        <is>
          <t>66 RISARALDA</t>
        </is>
      </c>
    </row>
    <row r="840">
      <c r="A840" t="inlineStr">
        <is>
          <t>66383 La Celia</t>
        </is>
      </c>
      <c r="B840" t="inlineStr">
        <is>
          <t>66 RISARALDA</t>
        </is>
      </c>
    </row>
    <row r="841">
      <c r="A841" t="inlineStr">
        <is>
          <t>66400 La Virginia</t>
        </is>
      </c>
      <c r="B841" t="inlineStr">
        <is>
          <t>66 RISARALDA</t>
        </is>
      </c>
    </row>
    <row r="842">
      <c r="A842" t="inlineStr">
        <is>
          <t>66440 Marsella</t>
        </is>
      </c>
      <c r="B842" t="inlineStr">
        <is>
          <t>66 RISARALDA</t>
        </is>
      </c>
    </row>
    <row r="843">
      <c r="A843" t="inlineStr">
        <is>
          <t>66456 Mistrato</t>
        </is>
      </c>
      <c r="B843" t="inlineStr">
        <is>
          <t>66 RISARALDA</t>
        </is>
      </c>
    </row>
    <row r="844">
      <c r="A844" t="inlineStr">
        <is>
          <t>66572 Pueblo Rico</t>
        </is>
      </c>
      <c r="B844" t="inlineStr">
        <is>
          <t>66 RISARALDA</t>
        </is>
      </c>
    </row>
    <row r="845">
      <c r="A845" t="inlineStr">
        <is>
          <t>66594 Quinchia</t>
        </is>
      </c>
      <c r="B845" t="inlineStr">
        <is>
          <t>66 RISARALDA</t>
        </is>
      </c>
    </row>
    <row r="846">
      <c r="A846" t="inlineStr">
        <is>
          <t>66682 Santa Rosa de Cabal</t>
        </is>
      </c>
      <c r="B846" t="inlineStr">
        <is>
          <t>66 RISARALDA</t>
        </is>
      </c>
    </row>
    <row r="847">
      <c r="A847" t="inlineStr">
        <is>
          <t>66687 Santuario</t>
        </is>
      </c>
      <c r="B847" t="inlineStr">
        <is>
          <t>66 RISARALDA</t>
        </is>
      </c>
    </row>
    <row r="848">
      <c r="A848" t="inlineStr">
        <is>
          <t>68001 Bucaramanga</t>
        </is>
      </c>
      <c r="B848" t="inlineStr">
        <is>
          <t>68 SANTANDER</t>
        </is>
      </c>
    </row>
    <row r="849">
      <c r="A849" t="inlineStr">
        <is>
          <t>68013 Aguada</t>
        </is>
      </c>
      <c r="B849" t="inlineStr">
        <is>
          <t>68 SANTANDER</t>
        </is>
      </c>
    </row>
    <row r="850">
      <c r="A850" t="inlineStr">
        <is>
          <t>68020 Albania</t>
        </is>
      </c>
      <c r="B850" t="inlineStr">
        <is>
          <t>68 SANTANDER</t>
        </is>
      </c>
    </row>
    <row r="851">
      <c r="A851" t="inlineStr">
        <is>
          <t>68051 Aratoca</t>
        </is>
      </c>
      <c r="B851" t="inlineStr">
        <is>
          <t>68 SANTANDER</t>
        </is>
      </c>
    </row>
    <row r="852">
      <c r="A852" t="inlineStr">
        <is>
          <t>68077 Barbosa</t>
        </is>
      </c>
      <c r="B852" t="inlineStr">
        <is>
          <t>68 SANTANDER</t>
        </is>
      </c>
    </row>
    <row r="853">
      <c r="A853" t="inlineStr">
        <is>
          <t>68079 Barichara</t>
        </is>
      </c>
      <c r="B853" t="inlineStr">
        <is>
          <t>68 SANTANDER</t>
        </is>
      </c>
    </row>
    <row r="854">
      <c r="A854" t="inlineStr">
        <is>
          <t>68081 Barrancabermeja</t>
        </is>
      </c>
      <c r="B854" t="inlineStr">
        <is>
          <t>68 SANTANDER</t>
        </is>
      </c>
    </row>
    <row r="855">
      <c r="A855" t="inlineStr">
        <is>
          <t>68092 Betulia</t>
        </is>
      </c>
      <c r="B855" t="inlineStr">
        <is>
          <t>68 SANTANDER</t>
        </is>
      </c>
    </row>
    <row r="856">
      <c r="A856" t="inlineStr">
        <is>
          <t>68101 Bolivar</t>
        </is>
      </c>
      <c r="B856" t="inlineStr">
        <is>
          <t>68 SANTANDER</t>
        </is>
      </c>
    </row>
    <row r="857">
      <c r="A857" t="inlineStr">
        <is>
          <t>68121 Cabrera</t>
        </is>
      </c>
      <c r="B857" t="inlineStr">
        <is>
          <t>68 SANTANDER</t>
        </is>
      </c>
    </row>
    <row r="858">
      <c r="A858" t="inlineStr">
        <is>
          <t>68132 California</t>
        </is>
      </c>
      <c r="B858" t="inlineStr">
        <is>
          <t>68 SANTANDER</t>
        </is>
      </c>
    </row>
    <row r="859">
      <c r="A859" t="inlineStr">
        <is>
          <t>68147 Capitanejo</t>
        </is>
      </c>
      <c r="B859" t="inlineStr">
        <is>
          <t>68 SANTANDER</t>
        </is>
      </c>
    </row>
    <row r="860">
      <c r="A860" t="inlineStr">
        <is>
          <t>68152 Carcasi</t>
        </is>
      </c>
      <c r="B860" t="inlineStr">
        <is>
          <t>68 SANTANDER</t>
        </is>
      </c>
    </row>
    <row r="861">
      <c r="A861" t="inlineStr">
        <is>
          <t>68160 Cepita</t>
        </is>
      </c>
      <c r="B861" t="inlineStr">
        <is>
          <t>68 SANTANDER</t>
        </is>
      </c>
    </row>
    <row r="862">
      <c r="A862" t="inlineStr">
        <is>
          <t>68162 Cerrito</t>
        </is>
      </c>
      <c r="B862" t="inlineStr">
        <is>
          <t>68 SANTANDER</t>
        </is>
      </c>
    </row>
    <row r="863">
      <c r="A863" t="inlineStr">
        <is>
          <t>68167 Charala</t>
        </is>
      </c>
      <c r="B863" t="inlineStr">
        <is>
          <t>68 SANTANDER</t>
        </is>
      </c>
    </row>
    <row r="864">
      <c r="A864" t="inlineStr">
        <is>
          <t>68169 Charta</t>
        </is>
      </c>
      <c r="B864" t="inlineStr">
        <is>
          <t>68 SANTANDER</t>
        </is>
      </c>
    </row>
    <row r="865">
      <c r="A865" t="inlineStr">
        <is>
          <t>68176 Chima</t>
        </is>
      </c>
      <c r="B865" t="inlineStr">
        <is>
          <t>68 SANTANDER</t>
        </is>
      </c>
    </row>
    <row r="866">
      <c r="A866" t="inlineStr">
        <is>
          <t>68179 Chipata</t>
        </is>
      </c>
      <c r="B866" t="inlineStr">
        <is>
          <t>68 SANTANDER</t>
        </is>
      </c>
    </row>
    <row r="867">
      <c r="A867" t="inlineStr">
        <is>
          <t>68190 Cimitarra</t>
        </is>
      </c>
      <c r="B867" t="inlineStr">
        <is>
          <t>68 SANTANDER</t>
        </is>
      </c>
    </row>
    <row r="868">
      <c r="A868" t="inlineStr">
        <is>
          <t>68207 Concepcion</t>
        </is>
      </c>
      <c r="B868" t="inlineStr">
        <is>
          <t>68 SANTANDER</t>
        </is>
      </c>
    </row>
    <row r="869">
      <c r="A869" t="inlineStr">
        <is>
          <t>68209 Confines</t>
        </is>
      </c>
      <c r="B869" t="inlineStr">
        <is>
          <t>68 SANTANDER</t>
        </is>
      </c>
    </row>
    <row r="870">
      <c r="A870" t="inlineStr">
        <is>
          <t>68211 Contratacion</t>
        </is>
      </c>
      <c r="B870" t="inlineStr">
        <is>
          <t>68 SANTANDER</t>
        </is>
      </c>
    </row>
    <row r="871">
      <c r="A871" t="inlineStr">
        <is>
          <t>68217 Coromoro</t>
        </is>
      </c>
      <c r="B871" t="inlineStr">
        <is>
          <t>68 SANTANDER</t>
        </is>
      </c>
    </row>
    <row r="872">
      <c r="A872" t="inlineStr">
        <is>
          <t>68229 Curiti</t>
        </is>
      </c>
      <c r="B872" t="inlineStr">
        <is>
          <t>68 SANTANDER</t>
        </is>
      </c>
    </row>
    <row r="873">
      <c r="A873" t="inlineStr">
        <is>
          <t>68235 El Carmen de Chucuri</t>
        </is>
      </c>
      <c r="B873" t="inlineStr">
        <is>
          <t>68 SANTANDER</t>
        </is>
      </c>
    </row>
    <row r="874">
      <c r="A874" t="inlineStr">
        <is>
          <t>68245 El Guacamayo</t>
        </is>
      </c>
      <c r="B874" t="inlineStr">
        <is>
          <t>68 SANTANDER</t>
        </is>
      </c>
    </row>
    <row r="875">
      <c r="A875" t="inlineStr">
        <is>
          <t>68250 El Peñon</t>
        </is>
      </c>
      <c r="B875" t="inlineStr">
        <is>
          <t>68 SANTANDER</t>
        </is>
      </c>
    </row>
    <row r="876">
      <c r="A876" t="inlineStr">
        <is>
          <t>68255 El Playon</t>
        </is>
      </c>
      <c r="B876" t="inlineStr">
        <is>
          <t>68 SANTANDER</t>
        </is>
      </c>
    </row>
    <row r="877">
      <c r="A877" t="inlineStr">
        <is>
          <t>68264 Encino</t>
        </is>
      </c>
      <c r="B877" t="inlineStr">
        <is>
          <t>68 SANTANDER</t>
        </is>
      </c>
    </row>
    <row r="878">
      <c r="A878" t="inlineStr">
        <is>
          <t>68266 Enciso</t>
        </is>
      </c>
      <c r="B878" t="inlineStr">
        <is>
          <t>68 SANTANDER</t>
        </is>
      </c>
    </row>
    <row r="879">
      <c r="A879" t="inlineStr">
        <is>
          <t>68271 Florian</t>
        </is>
      </c>
      <c r="B879" t="inlineStr">
        <is>
          <t>68 SANTANDER</t>
        </is>
      </c>
    </row>
    <row r="880">
      <c r="A880" t="inlineStr">
        <is>
          <t>68276 Floridablanca</t>
        </is>
      </c>
      <c r="B880" t="inlineStr">
        <is>
          <t>68 SANTANDER</t>
        </is>
      </c>
    </row>
    <row r="881">
      <c r="A881" t="inlineStr">
        <is>
          <t>68296 Galan</t>
        </is>
      </c>
      <c r="B881" t="inlineStr">
        <is>
          <t>68 SANTANDER</t>
        </is>
      </c>
    </row>
    <row r="882">
      <c r="A882" t="inlineStr">
        <is>
          <t>68298 Gambita</t>
        </is>
      </c>
      <c r="B882" t="inlineStr">
        <is>
          <t>68 SANTANDER</t>
        </is>
      </c>
    </row>
    <row r="883">
      <c r="A883" t="inlineStr">
        <is>
          <t>68307 Giron</t>
        </is>
      </c>
      <c r="B883" t="inlineStr">
        <is>
          <t>68 SANTANDER</t>
        </is>
      </c>
    </row>
    <row r="884">
      <c r="A884" t="inlineStr">
        <is>
          <t>68318 Guaca</t>
        </is>
      </c>
      <c r="B884" t="inlineStr">
        <is>
          <t>68 SANTANDER</t>
        </is>
      </c>
    </row>
    <row r="885">
      <c r="A885" t="inlineStr">
        <is>
          <t>68320 Guadalupe</t>
        </is>
      </c>
      <c r="B885" t="inlineStr">
        <is>
          <t>68 SANTANDER</t>
        </is>
      </c>
    </row>
    <row r="886">
      <c r="A886" t="inlineStr">
        <is>
          <t>68322 Guapota</t>
        </is>
      </c>
      <c r="B886" t="inlineStr">
        <is>
          <t>68 SANTANDER</t>
        </is>
      </c>
    </row>
    <row r="887">
      <c r="A887" t="inlineStr">
        <is>
          <t>68324 Guavata</t>
        </is>
      </c>
      <c r="B887" t="inlineStr">
        <is>
          <t>68 SANTANDER</t>
        </is>
      </c>
    </row>
    <row r="888">
      <c r="A888" t="inlineStr">
        <is>
          <t>68327 Güepsa</t>
        </is>
      </c>
      <c r="B888" t="inlineStr">
        <is>
          <t>68 SANTANDER</t>
        </is>
      </c>
    </row>
    <row r="889">
      <c r="A889" t="inlineStr">
        <is>
          <t>68344 Hato</t>
        </is>
      </c>
      <c r="B889" t="inlineStr">
        <is>
          <t>68 SANTANDER</t>
        </is>
      </c>
    </row>
    <row r="890">
      <c r="A890" t="inlineStr">
        <is>
          <t>68368 Jesus Maria</t>
        </is>
      </c>
      <c r="B890" t="inlineStr">
        <is>
          <t>68 SANTANDER</t>
        </is>
      </c>
    </row>
    <row r="891">
      <c r="A891" t="inlineStr">
        <is>
          <t>68370 Jordan</t>
        </is>
      </c>
      <c r="B891" t="inlineStr">
        <is>
          <t>68 SANTANDER</t>
        </is>
      </c>
    </row>
    <row r="892">
      <c r="A892" t="inlineStr">
        <is>
          <t>68377 La Belleza</t>
        </is>
      </c>
      <c r="B892" t="inlineStr">
        <is>
          <t>68 SANTANDER</t>
        </is>
      </c>
    </row>
    <row r="893">
      <c r="A893" t="inlineStr">
        <is>
          <t>68385 Landazuri</t>
        </is>
      </c>
      <c r="B893" t="inlineStr">
        <is>
          <t>68 SANTANDER</t>
        </is>
      </c>
    </row>
    <row r="894">
      <c r="A894" t="inlineStr">
        <is>
          <t>68397 La Paz</t>
        </is>
      </c>
      <c r="B894" t="inlineStr">
        <is>
          <t>68 SANTANDER</t>
        </is>
      </c>
    </row>
    <row r="895">
      <c r="A895" t="inlineStr">
        <is>
          <t>68406 Lebrija</t>
        </is>
      </c>
      <c r="B895" t="inlineStr">
        <is>
          <t>68 SANTANDER</t>
        </is>
      </c>
    </row>
    <row r="896">
      <c r="A896" t="inlineStr">
        <is>
          <t>68418 Los Santos</t>
        </is>
      </c>
      <c r="B896" t="inlineStr">
        <is>
          <t>68 SANTANDER</t>
        </is>
      </c>
    </row>
    <row r="897">
      <c r="A897" t="inlineStr">
        <is>
          <t>68425 Macaravita</t>
        </is>
      </c>
      <c r="B897" t="inlineStr">
        <is>
          <t>68 SANTANDER</t>
        </is>
      </c>
    </row>
    <row r="898">
      <c r="A898" t="inlineStr">
        <is>
          <t>68432 Malaga</t>
        </is>
      </c>
      <c r="B898" t="inlineStr">
        <is>
          <t>68 SANTANDER</t>
        </is>
      </c>
    </row>
    <row r="899">
      <c r="A899" t="inlineStr">
        <is>
          <t>68444 Matanza</t>
        </is>
      </c>
      <c r="B899" t="inlineStr">
        <is>
          <t>68 SANTANDER</t>
        </is>
      </c>
    </row>
    <row r="900">
      <c r="A900" t="inlineStr">
        <is>
          <t>68464 Mogotes</t>
        </is>
      </c>
      <c r="B900" t="inlineStr">
        <is>
          <t>68 SANTANDER</t>
        </is>
      </c>
    </row>
    <row r="901">
      <c r="A901" t="inlineStr">
        <is>
          <t>68468 Molagavita</t>
        </is>
      </c>
      <c r="B901" t="inlineStr">
        <is>
          <t>68 SANTANDER</t>
        </is>
      </c>
    </row>
    <row r="902">
      <c r="A902" t="inlineStr">
        <is>
          <t>68498 Ocamonte</t>
        </is>
      </c>
      <c r="B902" t="inlineStr">
        <is>
          <t>68 SANTANDER</t>
        </is>
      </c>
    </row>
    <row r="903">
      <c r="A903" t="inlineStr">
        <is>
          <t>68500 Oiba</t>
        </is>
      </c>
      <c r="B903" t="inlineStr">
        <is>
          <t>68 SANTANDER</t>
        </is>
      </c>
    </row>
    <row r="904">
      <c r="A904" t="inlineStr">
        <is>
          <t>68502 Onzaga</t>
        </is>
      </c>
      <c r="B904" t="inlineStr">
        <is>
          <t>68 SANTANDER</t>
        </is>
      </c>
    </row>
    <row r="905">
      <c r="A905" t="inlineStr">
        <is>
          <t>68522 Palmar</t>
        </is>
      </c>
      <c r="B905" t="inlineStr">
        <is>
          <t>68 SANTANDER</t>
        </is>
      </c>
    </row>
    <row r="906">
      <c r="A906" t="inlineStr">
        <is>
          <t>68524 Palmas del Socorro</t>
        </is>
      </c>
      <c r="B906" t="inlineStr">
        <is>
          <t>68 SANTANDER</t>
        </is>
      </c>
    </row>
    <row r="907">
      <c r="A907" t="inlineStr">
        <is>
          <t>68533 Paramo</t>
        </is>
      </c>
      <c r="B907" t="inlineStr">
        <is>
          <t>68 SANTANDER</t>
        </is>
      </c>
    </row>
    <row r="908">
      <c r="A908" t="inlineStr">
        <is>
          <t>68547 Piedecuesta</t>
        </is>
      </c>
      <c r="B908" t="inlineStr">
        <is>
          <t>68 SANTANDER</t>
        </is>
      </c>
    </row>
    <row r="909">
      <c r="A909" t="inlineStr">
        <is>
          <t>68549 Pinchote</t>
        </is>
      </c>
      <c r="B909" t="inlineStr">
        <is>
          <t>68 SANTANDER</t>
        </is>
      </c>
    </row>
    <row r="910">
      <c r="A910" t="inlineStr">
        <is>
          <t>68572 Puente Nacional</t>
        </is>
      </c>
      <c r="B910" t="inlineStr">
        <is>
          <t>68 SANTANDER</t>
        </is>
      </c>
    </row>
    <row r="911">
      <c r="A911" t="inlineStr">
        <is>
          <t>68573 Puerto Parra</t>
        </is>
      </c>
      <c r="B911" t="inlineStr">
        <is>
          <t>68 SANTANDER</t>
        </is>
      </c>
    </row>
    <row r="912">
      <c r="A912" t="inlineStr">
        <is>
          <t>68575 Puerto Wilches</t>
        </is>
      </c>
      <c r="B912" t="inlineStr">
        <is>
          <t>68 SANTANDER</t>
        </is>
      </c>
    </row>
    <row r="913">
      <c r="A913" t="inlineStr">
        <is>
          <t>68615 Rionegro</t>
        </is>
      </c>
      <c r="B913" t="inlineStr">
        <is>
          <t>68 SANTANDER</t>
        </is>
      </c>
    </row>
    <row r="914">
      <c r="A914" t="inlineStr">
        <is>
          <t>68655 Sabana de Torres</t>
        </is>
      </c>
      <c r="B914" t="inlineStr">
        <is>
          <t>68 SANTANDER</t>
        </is>
      </c>
    </row>
    <row r="915">
      <c r="A915" t="inlineStr">
        <is>
          <t>68669 San Andres</t>
        </is>
      </c>
      <c r="B915" t="inlineStr">
        <is>
          <t>68 SANTANDER</t>
        </is>
      </c>
    </row>
    <row r="916">
      <c r="A916" t="inlineStr">
        <is>
          <t>68673 San Benito</t>
        </is>
      </c>
      <c r="B916" t="inlineStr">
        <is>
          <t>68 SANTANDER</t>
        </is>
      </c>
    </row>
    <row r="917">
      <c r="A917" t="inlineStr">
        <is>
          <t>68679 San Gil</t>
        </is>
      </c>
      <c r="B917" t="inlineStr">
        <is>
          <t>68 SANTANDER</t>
        </is>
      </c>
    </row>
    <row r="918">
      <c r="A918" t="inlineStr">
        <is>
          <t>68682 San Joaquin</t>
        </is>
      </c>
      <c r="B918" t="inlineStr">
        <is>
          <t>68 SANTANDER</t>
        </is>
      </c>
    </row>
    <row r="919">
      <c r="A919" t="inlineStr">
        <is>
          <t>68684 San Jose de Miranda</t>
        </is>
      </c>
      <c r="B919" t="inlineStr">
        <is>
          <t>68 SANTANDER</t>
        </is>
      </c>
    </row>
    <row r="920">
      <c r="A920" t="inlineStr">
        <is>
          <t>68686 San Miguel</t>
        </is>
      </c>
      <c r="B920" t="inlineStr">
        <is>
          <t>68 SANTANDER</t>
        </is>
      </c>
    </row>
    <row r="921">
      <c r="A921" t="inlineStr">
        <is>
          <t>68689 San Vicente de Chucuri</t>
        </is>
      </c>
      <c r="B921" t="inlineStr">
        <is>
          <t>68 SANTANDER</t>
        </is>
      </c>
    </row>
    <row r="922">
      <c r="A922" t="inlineStr">
        <is>
          <t>68705 Santa Barbara</t>
        </is>
      </c>
      <c r="B922" t="inlineStr">
        <is>
          <t>68 SANTANDER</t>
        </is>
      </c>
    </row>
    <row r="923">
      <c r="A923" t="inlineStr">
        <is>
          <t>68720 Santa Helena del Opon</t>
        </is>
      </c>
      <c r="B923" t="inlineStr">
        <is>
          <t>68 SANTANDER</t>
        </is>
      </c>
    </row>
    <row r="924">
      <c r="A924" t="inlineStr">
        <is>
          <t>68745 Simacota</t>
        </is>
      </c>
      <c r="B924" t="inlineStr">
        <is>
          <t>68 SANTANDER</t>
        </is>
      </c>
    </row>
    <row r="925">
      <c r="A925" t="inlineStr">
        <is>
          <t>68755 Socorro</t>
        </is>
      </c>
      <c r="B925" t="inlineStr">
        <is>
          <t>68 SANTANDER</t>
        </is>
      </c>
    </row>
    <row r="926">
      <c r="A926" t="inlineStr">
        <is>
          <t>68770 Suaita</t>
        </is>
      </c>
      <c r="B926" t="inlineStr">
        <is>
          <t>68 SANTANDER</t>
        </is>
      </c>
    </row>
    <row r="927">
      <c r="A927" t="inlineStr">
        <is>
          <t>68773 Sucre</t>
        </is>
      </c>
      <c r="B927" t="inlineStr">
        <is>
          <t>68 SANTANDER</t>
        </is>
      </c>
    </row>
    <row r="928">
      <c r="A928" t="inlineStr">
        <is>
          <t>68780 Surata</t>
        </is>
      </c>
      <c r="B928" t="inlineStr">
        <is>
          <t>68 SANTANDER</t>
        </is>
      </c>
    </row>
    <row r="929">
      <c r="A929" t="inlineStr">
        <is>
          <t>68820 Tona</t>
        </is>
      </c>
      <c r="B929" t="inlineStr">
        <is>
          <t>68 SANTANDER</t>
        </is>
      </c>
    </row>
    <row r="930">
      <c r="A930" t="inlineStr">
        <is>
          <t>68855 Valle de San Jose</t>
        </is>
      </c>
      <c r="B930" t="inlineStr">
        <is>
          <t>68 SANTANDER</t>
        </is>
      </c>
    </row>
    <row r="931">
      <c r="A931" t="inlineStr">
        <is>
          <t>68861 Velez</t>
        </is>
      </c>
      <c r="B931" t="inlineStr">
        <is>
          <t>68 SANTANDER</t>
        </is>
      </c>
    </row>
    <row r="932">
      <c r="A932" t="inlineStr">
        <is>
          <t>68867 Vetas</t>
        </is>
      </c>
      <c r="B932" t="inlineStr">
        <is>
          <t>68 SANTANDER</t>
        </is>
      </c>
    </row>
    <row r="933">
      <c r="A933" t="inlineStr">
        <is>
          <t>68872 Villanueva</t>
        </is>
      </c>
      <c r="B933" t="inlineStr">
        <is>
          <t>68 SANTANDER</t>
        </is>
      </c>
    </row>
    <row r="934">
      <c r="A934" t="inlineStr">
        <is>
          <t>68895 Zapatoca</t>
        </is>
      </c>
      <c r="B934" t="inlineStr">
        <is>
          <t>68 SANTANDER</t>
        </is>
      </c>
    </row>
    <row r="935">
      <c r="A935" t="inlineStr">
        <is>
          <t>70001 Sincelejo</t>
        </is>
      </c>
      <c r="B935" t="inlineStr">
        <is>
          <t>70 SUCRE</t>
        </is>
      </c>
    </row>
    <row r="936">
      <c r="A936" t="inlineStr">
        <is>
          <t>70110 Buenavista</t>
        </is>
      </c>
      <c r="B936" t="inlineStr">
        <is>
          <t>70 SUCRE</t>
        </is>
      </c>
    </row>
    <row r="937">
      <c r="A937" t="inlineStr">
        <is>
          <t>70124 Caimito</t>
        </is>
      </c>
      <c r="B937" t="inlineStr">
        <is>
          <t>70 SUCRE</t>
        </is>
      </c>
    </row>
    <row r="938">
      <c r="A938" t="inlineStr">
        <is>
          <t>70204 Coloso</t>
        </is>
      </c>
      <c r="B938" t="inlineStr">
        <is>
          <t>70 SUCRE</t>
        </is>
      </c>
    </row>
    <row r="939">
      <c r="A939" t="inlineStr">
        <is>
          <t>70215 Corozal</t>
        </is>
      </c>
      <c r="B939" t="inlineStr">
        <is>
          <t>70 SUCRE</t>
        </is>
      </c>
    </row>
    <row r="940">
      <c r="A940" t="inlineStr">
        <is>
          <t>70221 Coveñas</t>
        </is>
      </c>
      <c r="B940" t="inlineStr">
        <is>
          <t>70 SUCRE</t>
        </is>
      </c>
    </row>
    <row r="941">
      <c r="A941" t="inlineStr">
        <is>
          <t>70230 Chalan</t>
        </is>
      </c>
      <c r="B941" t="inlineStr">
        <is>
          <t>70 SUCRE</t>
        </is>
      </c>
    </row>
    <row r="942">
      <c r="A942" t="inlineStr">
        <is>
          <t>70233 El Roble</t>
        </is>
      </c>
      <c r="B942" t="inlineStr">
        <is>
          <t>70 SUCRE</t>
        </is>
      </c>
    </row>
    <row r="943">
      <c r="A943" t="inlineStr">
        <is>
          <t>70235 Galeras</t>
        </is>
      </c>
      <c r="B943" t="inlineStr">
        <is>
          <t>70 SUCRE</t>
        </is>
      </c>
    </row>
    <row r="944">
      <c r="A944" t="inlineStr">
        <is>
          <t>70265 Guaranda</t>
        </is>
      </c>
      <c r="B944" t="inlineStr">
        <is>
          <t>70 SUCRE</t>
        </is>
      </c>
    </row>
    <row r="945">
      <c r="A945" t="inlineStr">
        <is>
          <t>70400 La Union</t>
        </is>
      </c>
      <c r="B945" t="inlineStr">
        <is>
          <t>70 SUCRE</t>
        </is>
      </c>
    </row>
    <row r="946">
      <c r="A946" t="inlineStr">
        <is>
          <t>70418 Los Palmitos</t>
        </is>
      </c>
      <c r="B946" t="inlineStr">
        <is>
          <t>70 SUCRE</t>
        </is>
      </c>
    </row>
    <row r="947">
      <c r="A947" t="inlineStr">
        <is>
          <t>70429 Majagual</t>
        </is>
      </c>
      <c r="B947" t="inlineStr">
        <is>
          <t>70 SUCRE</t>
        </is>
      </c>
    </row>
    <row r="948">
      <c r="A948" t="inlineStr">
        <is>
          <t>70473 Morroa</t>
        </is>
      </c>
      <c r="B948" t="inlineStr">
        <is>
          <t>70 SUCRE</t>
        </is>
      </c>
    </row>
    <row r="949">
      <c r="A949" t="inlineStr">
        <is>
          <t>70508 Ovejas</t>
        </is>
      </c>
      <c r="B949" t="inlineStr">
        <is>
          <t>70 SUCRE</t>
        </is>
      </c>
    </row>
    <row r="950">
      <c r="A950" t="inlineStr">
        <is>
          <t>70523 Palmito</t>
        </is>
      </c>
      <c r="B950" t="inlineStr">
        <is>
          <t>70 SUCRE</t>
        </is>
      </c>
    </row>
    <row r="951">
      <c r="A951" t="inlineStr">
        <is>
          <t>70670 Sampues</t>
        </is>
      </c>
      <c r="B951" t="inlineStr">
        <is>
          <t>70 SUCRE</t>
        </is>
      </c>
    </row>
    <row r="952">
      <c r="A952" t="inlineStr">
        <is>
          <t>70678 San Benito Abad</t>
        </is>
      </c>
      <c r="B952" t="inlineStr">
        <is>
          <t>70 SUCRE</t>
        </is>
      </c>
    </row>
    <row r="953">
      <c r="A953" t="inlineStr">
        <is>
          <t>70702 San Juan de Betulia</t>
        </is>
      </c>
      <c r="B953" t="inlineStr">
        <is>
          <t>70 SUCRE</t>
        </is>
      </c>
    </row>
    <row r="954">
      <c r="A954" t="inlineStr">
        <is>
          <t>70708 San Marcos</t>
        </is>
      </c>
      <c r="B954" t="inlineStr">
        <is>
          <t>70 SUCRE</t>
        </is>
      </c>
    </row>
    <row r="955">
      <c r="A955" t="inlineStr">
        <is>
          <t>70713 San Onofre</t>
        </is>
      </c>
      <c r="B955" t="inlineStr">
        <is>
          <t>70 SUCRE</t>
        </is>
      </c>
    </row>
    <row r="956">
      <c r="A956" t="inlineStr">
        <is>
          <t>70717 San Pedro</t>
        </is>
      </c>
      <c r="B956" t="inlineStr">
        <is>
          <t>70 SUCRE</t>
        </is>
      </c>
    </row>
    <row r="957">
      <c r="A957" t="inlineStr">
        <is>
          <t>70742 San Luis de Since</t>
        </is>
      </c>
      <c r="B957" t="inlineStr">
        <is>
          <t>70 SUCRE</t>
        </is>
      </c>
    </row>
    <row r="958">
      <c r="A958" t="inlineStr">
        <is>
          <t>70771 Sucre</t>
        </is>
      </c>
      <c r="B958" t="inlineStr">
        <is>
          <t>70 SUCRE</t>
        </is>
      </c>
    </row>
    <row r="959">
      <c r="A959" t="inlineStr">
        <is>
          <t>70820 Santiago de Tolu</t>
        </is>
      </c>
      <c r="B959" t="inlineStr">
        <is>
          <t>70 SUCRE</t>
        </is>
      </c>
    </row>
    <row r="960">
      <c r="A960" t="inlineStr">
        <is>
          <t>70823 Tolu Viejo</t>
        </is>
      </c>
      <c r="B960" t="inlineStr">
        <is>
          <t>70 SUCRE</t>
        </is>
      </c>
    </row>
    <row r="961">
      <c r="A961" t="inlineStr">
        <is>
          <t>73001 Ibague</t>
        </is>
      </c>
      <c r="B961" t="inlineStr">
        <is>
          <t>73 TOLIMA</t>
        </is>
      </c>
    </row>
    <row r="962">
      <c r="A962" t="inlineStr">
        <is>
          <t>73024 Alpujarra</t>
        </is>
      </c>
      <c r="B962" t="inlineStr">
        <is>
          <t>73 TOLIMA</t>
        </is>
      </c>
    </row>
    <row r="963">
      <c r="A963" t="inlineStr">
        <is>
          <t>73026 Alvarado</t>
        </is>
      </c>
      <c r="B963" t="inlineStr">
        <is>
          <t>73 TOLIMA</t>
        </is>
      </c>
    </row>
    <row r="964">
      <c r="A964" t="inlineStr">
        <is>
          <t>73030 Ambalema</t>
        </is>
      </c>
      <c r="B964" t="inlineStr">
        <is>
          <t>73 TOLIMA</t>
        </is>
      </c>
    </row>
    <row r="965">
      <c r="A965" t="inlineStr">
        <is>
          <t>73043 Anzoategui</t>
        </is>
      </c>
      <c r="B965" t="inlineStr">
        <is>
          <t>73 TOLIMA</t>
        </is>
      </c>
    </row>
    <row r="966">
      <c r="A966" t="inlineStr">
        <is>
          <t>73055 Armero</t>
        </is>
      </c>
      <c r="B966" t="inlineStr">
        <is>
          <t>73 TOLIMA</t>
        </is>
      </c>
    </row>
    <row r="967">
      <c r="A967" t="inlineStr">
        <is>
          <t>73067 Ataco</t>
        </is>
      </c>
      <c r="B967" t="inlineStr">
        <is>
          <t>73 TOLIMA</t>
        </is>
      </c>
    </row>
    <row r="968">
      <c r="A968" t="inlineStr">
        <is>
          <t>73124 Cajamarca</t>
        </is>
      </c>
      <c r="B968" t="inlineStr">
        <is>
          <t>73 TOLIMA</t>
        </is>
      </c>
    </row>
    <row r="969">
      <c r="A969" t="inlineStr">
        <is>
          <t>73148 Carmen de Apicala</t>
        </is>
      </c>
      <c r="B969" t="inlineStr">
        <is>
          <t>73 TOLIMA</t>
        </is>
      </c>
    </row>
    <row r="970">
      <c r="A970" t="inlineStr">
        <is>
          <t>73152 Casabianca</t>
        </is>
      </c>
      <c r="B970" t="inlineStr">
        <is>
          <t>73 TOLIMA</t>
        </is>
      </c>
    </row>
    <row r="971">
      <c r="A971" t="inlineStr">
        <is>
          <t>73168 Chaparral</t>
        </is>
      </c>
      <c r="B971" t="inlineStr">
        <is>
          <t>73 TOLIMA</t>
        </is>
      </c>
    </row>
    <row r="972">
      <c r="A972" t="inlineStr">
        <is>
          <t>73200 Coello</t>
        </is>
      </c>
      <c r="B972" t="inlineStr">
        <is>
          <t>73 TOLIMA</t>
        </is>
      </c>
    </row>
    <row r="973">
      <c r="A973" t="inlineStr">
        <is>
          <t>73217 Coyaima</t>
        </is>
      </c>
      <c r="B973" t="inlineStr">
        <is>
          <t>73 TOLIMA</t>
        </is>
      </c>
    </row>
    <row r="974">
      <c r="A974" t="inlineStr">
        <is>
          <t>73226 Cunday</t>
        </is>
      </c>
      <c r="B974" t="inlineStr">
        <is>
          <t>73 TOLIMA</t>
        </is>
      </c>
    </row>
    <row r="975">
      <c r="A975" t="inlineStr">
        <is>
          <t>73236 Dolores</t>
        </is>
      </c>
      <c r="B975" t="inlineStr">
        <is>
          <t>73 TOLIMA</t>
        </is>
      </c>
    </row>
    <row r="976">
      <c r="A976" t="inlineStr">
        <is>
          <t>73268 Espinal</t>
        </is>
      </c>
      <c r="B976" t="inlineStr">
        <is>
          <t>73 TOLIMA</t>
        </is>
      </c>
    </row>
    <row r="977">
      <c r="A977" t="inlineStr">
        <is>
          <t>73270 Falan</t>
        </is>
      </c>
      <c r="B977" t="inlineStr">
        <is>
          <t>73 TOLIMA</t>
        </is>
      </c>
    </row>
    <row r="978">
      <c r="A978" t="inlineStr">
        <is>
          <t>73275 Flandes</t>
        </is>
      </c>
      <c r="B978" t="inlineStr">
        <is>
          <t>73 TOLIMA</t>
        </is>
      </c>
    </row>
    <row r="979">
      <c r="A979" t="inlineStr">
        <is>
          <t>73283 Fresno</t>
        </is>
      </c>
      <c r="B979" t="inlineStr">
        <is>
          <t>73 TOLIMA</t>
        </is>
      </c>
    </row>
    <row r="980">
      <c r="A980" t="inlineStr">
        <is>
          <t>73319 Guamo</t>
        </is>
      </c>
      <c r="B980" t="inlineStr">
        <is>
          <t>73 TOLIMA</t>
        </is>
      </c>
    </row>
    <row r="981">
      <c r="A981" t="inlineStr">
        <is>
          <t>73347 Herveo</t>
        </is>
      </c>
      <c r="B981" t="inlineStr">
        <is>
          <t>73 TOLIMA</t>
        </is>
      </c>
    </row>
    <row r="982">
      <c r="A982" t="inlineStr">
        <is>
          <t>73349 Honda</t>
        </is>
      </c>
      <c r="B982" t="inlineStr">
        <is>
          <t>73 TOLIMA</t>
        </is>
      </c>
    </row>
    <row r="983">
      <c r="A983" t="inlineStr">
        <is>
          <t>73352 Icononzo</t>
        </is>
      </c>
      <c r="B983" t="inlineStr">
        <is>
          <t>73 TOLIMA</t>
        </is>
      </c>
    </row>
    <row r="984">
      <c r="A984" t="inlineStr">
        <is>
          <t>73408 Lerida</t>
        </is>
      </c>
      <c r="B984" t="inlineStr">
        <is>
          <t>73 TOLIMA</t>
        </is>
      </c>
    </row>
    <row r="985">
      <c r="A985" t="inlineStr">
        <is>
          <t>73411 Libano</t>
        </is>
      </c>
      <c r="B985" t="inlineStr">
        <is>
          <t>73 TOLIMA</t>
        </is>
      </c>
    </row>
    <row r="986">
      <c r="A986" t="inlineStr">
        <is>
          <t>73443 Mariquita</t>
        </is>
      </c>
      <c r="B986" t="inlineStr">
        <is>
          <t>73 TOLIMA</t>
        </is>
      </c>
    </row>
    <row r="987">
      <c r="A987" t="inlineStr">
        <is>
          <t>73449 Melgar</t>
        </is>
      </c>
      <c r="B987" t="inlineStr">
        <is>
          <t>73 TOLIMA</t>
        </is>
      </c>
    </row>
    <row r="988">
      <c r="A988" t="inlineStr">
        <is>
          <t>73461 Murillo</t>
        </is>
      </c>
      <c r="B988" t="inlineStr">
        <is>
          <t>73 TOLIMA</t>
        </is>
      </c>
    </row>
    <row r="989">
      <c r="A989" t="inlineStr">
        <is>
          <t>73483 Natagaima</t>
        </is>
      </c>
      <c r="B989" t="inlineStr">
        <is>
          <t>73 TOLIMA</t>
        </is>
      </c>
    </row>
    <row r="990">
      <c r="A990" t="inlineStr">
        <is>
          <t>73504 Ortega</t>
        </is>
      </c>
      <c r="B990" t="inlineStr">
        <is>
          <t>73 TOLIMA</t>
        </is>
      </c>
    </row>
    <row r="991">
      <c r="A991" t="inlineStr">
        <is>
          <t>73520 Palocabildo</t>
        </is>
      </c>
      <c r="B991" t="inlineStr">
        <is>
          <t>73 TOLIMA</t>
        </is>
      </c>
    </row>
    <row r="992">
      <c r="A992" t="inlineStr">
        <is>
          <t>73547 Piedras</t>
        </is>
      </c>
      <c r="B992" t="inlineStr">
        <is>
          <t>73 TOLIMA</t>
        </is>
      </c>
    </row>
    <row r="993">
      <c r="A993" t="inlineStr">
        <is>
          <t>73555 Planadas</t>
        </is>
      </c>
      <c r="B993" t="inlineStr">
        <is>
          <t>73 TOLIMA</t>
        </is>
      </c>
    </row>
    <row r="994">
      <c r="A994" t="inlineStr">
        <is>
          <t>73563 Prado</t>
        </is>
      </c>
      <c r="B994" t="inlineStr">
        <is>
          <t>73 TOLIMA</t>
        </is>
      </c>
    </row>
    <row r="995">
      <c r="A995" t="inlineStr">
        <is>
          <t>73585 Purificacion</t>
        </is>
      </c>
      <c r="B995" t="inlineStr">
        <is>
          <t>73 TOLIMA</t>
        </is>
      </c>
    </row>
    <row r="996">
      <c r="A996" t="inlineStr">
        <is>
          <t>73616 Rioblanco</t>
        </is>
      </c>
      <c r="B996" t="inlineStr">
        <is>
          <t>73 TOLIMA</t>
        </is>
      </c>
    </row>
    <row r="997">
      <c r="A997" t="inlineStr">
        <is>
          <t>73622 Roncesvalles</t>
        </is>
      </c>
      <c r="B997" t="inlineStr">
        <is>
          <t>73 TOLIMA</t>
        </is>
      </c>
    </row>
    <row r="998">
      <c r="A998" t="inlineStr">
        <is>
          <t>73624 Rovira</t>
        </is>
      </c>
      <c r="B998" t="inlineStr">
        <is>
          <t>73 TOLIMA</t>
        </is>
      </c>
    </row>
    <row r="999">
      <c r="A999" t="inlineStr">
        <is>
          <t>73671 Saldaña</t>
        </is>
      </c>
      <c r="B999" t="inlineStr">
        <is>
          <t>73 TOLIMA</t>
        </is>
      </c>
    </row>
    <row r="1000">
      <c r="A1000" t="inlineStr">
        <is>
          <t>73675 San Antonio</t>
        </is>
      </c>
      <c r="B1000" t="inlineStr">
        <is>
          <t>73 TOLIMA</t>
        </is>
      </c>
    </row>
    <row r="1001">
      <c r="A1001" t="inlineStr">
        <is>
          <t>73678 San Luis</t>
        </is>
      </c>
      <c r="B1001" t="inlineStr">
        <is>
          <t>73 TOLIMA</t>
        </is>
      </c>
    </row>
    <row r="1002">
      <c r="A1002" t="inlineStr">
        <is>
          <t>73686 Santa Isabel</t>
        </is>
      </c>
      <c r="B1002" t="inlineStr">
        <is>
          <t>73 TOLIMA</t>
        </is>
      </c>
    </row>
    <row r="1003">
      <c r="A1003" t="inlineStr">
        <is>
          <t>73770 Suarez</t>
        </is>
      </c>
      <c r="B1003" t="inlineStr">
        <is>
          <t>73 TOLIMA</t>
        </is>
      </c>
    </row>
    <row r="1004">
      <c r="A1004" t="inlineStr">
        <is>
          <t>73854 Valle de San Juan</t>
        </is>
      </c>
      <c r="B1004" t="inlineStr">
        <is>
          <t>73 TOLIMA</t>
        </is>
      </c>
    </row>
    <row r="1005">
      <c r="A1005" t="inlineStr">
        <is>
          <t>73861 Venadillo</t>
        </is>
      </c>
      <c r="B1005" t="inlineStr">
        <is>
          <t>73 TOLIMA</t>
        </is>
      </c>
    </row>
    <row r="1006">
      <c r="A1006" t="inlineStr">
        <is>
          <t>73870 Villahermosa</t>
        </is>
      </c>
      <c r="B1006" t="inlineStr">
        <is>
          <t>73 TOLIMA</t>
        </is>
      </c>
    </row>
    <row r="1007">
      <c r="A1007" t="inlineStr">
        <is>
          <t>73873 Villarrica</t>
        </is>
      </c>
      <c r="B1007" t="inlineStr">
        <is>
          <t>73 TOLIMA</t>
        </is>
      </c>
    </row>
    <row r="1008">
      <c r="A1008" t="inlineStr">
        <is>
          <t>76109 Buenaventura</t>
        </is>
      </c>
      <c r="B1008" t="inlineStr">
        <is>
          <t>76 BUENAVENTURA</t>
        </is>
      </c>
    </row>
    <row r="1009">
      <c r="A1009" t="inlineStr">
        <is>
          <t>76001 Cali</t>
        </is>
      </c>
      <c r="B1009" t="inlineStr">
        <is>
          <t>76 CALI</t>
        </is>
      </c>
    </row>
    <row r="1010">
      <c r="A1010" t="inlineStr">
        <is>
          <t>76020 Alcala</t>
        </is>
      </c>
      <c r="B1010" t="inlineStr">
        <is>
          <t>76 VALLE_DEL_CAUCA</t>
        </is>
      </c>
    </row>
    <row r="1011">
      <c r="A1011" t="inlineStr">
        <is>
          <t>76036 Andalucia</t>
        </is>
      </c>
      <c r="B1011" t="inlineStr">
        <is>
          <t>76 VALLE_DEL_CAUCA</t>
        </is>
      </c>
    </row>
    <row r="1012">
      <c r="A1012" t="inlineStr">
        <is>
          <t>76041 Ansermanuevo</t>
        </is>
      </c>
      <c r="B1012" t="inlineStr">
        <is>
          <t>76 VALLE_DEL_CAUCA</t>
        </is>
      </c>
    </row>
    <row r="1013">
      <c r="A1013" t="inlineStr">
        <is>
          <t>76054 Argelia</t>
        </is>
      </c>
      <c r="B1013" t="inlineStr">
        <is>
          <t>76 VALLE_DEL_CAUCA</t>
        </is>
      </c>
    </row>
    <row r="1014">
      <c r="A1014" t="inlineStr">
        <is>
          <t>76100 Bolivar</t>
        </is>
      </c>
      <c r="B1014" t="inlineStr">
        <is>
          <t>76 VALLE_DEL_CAUCA</t>
        </is>
      </c>
    </row>
    <row r="1015">
      <c r="A1015" t="inlineStr">
        <is>
          <t>76111 Guadalajara de Buga</t>
        </is>
      </c>
      <c r="B1015" t="inlineStr">
        <is>
          <t>76 VALLE_DEL_CAUCA</t>
        </is>
      </c>
    </row>
    <row r="1016">
      <c r="A1016" t="inlineStr">
        <is>
          <t>76113 Bugalagrande</t>
        </is>
      </c>
      <c r="B1016" t="inlineStr">
        <is>
          <t>76 VALLE_DEL_CAUCA</t>
        </is>
      </c>
    </row>
    <row r="1017">
      <c r="A1017" t="inlineStr">
        <is>
          <t>76122 Caicedonia</t>
        </is>
      </c>
      <c r="B1017" t="inlineStr">
        <is>
          <t>76 VALLE_DEL_CAUCA</t>
        </is>
      </c>
    </row>
    <row r="1018">
      <c r="A1018" t="inlineStr">
        <is>
          <t>76126 Calima</t>
        </is>
      </c>
      <c r="B1018" t="inlineStr">
        <is>
          <t>76 VALLE_DEL_CAUCA</t>
        </is>
      </c>
    </row>
    <row r="1019">
      <c r="A1019" t="inlineStr">
        <is>
          <t>76130 Candelaria</t>
        </is>
      </c>
      <c r="B1019" t="inlineStr">
        <is>
          <t>76 VALLE_DEL_CAUCA</t>
        </is>
      </c>
    </row>
    <row r="1020">
      <c r="A1020" t="inlineStr">
        <is>
          <t>76147 Cartago</t>
        </is>
      </c>
      <c r="B1020" t="inlineStr">
        <is>
          <t>76 VALLE_DEL_CAUCA</t>
        </is>
      </c>
    </row>
    <row r="1021">
      <c r="A1021" t="inlineStr">
        <is>
          <t>76233 Dagua</t>
        </is>
      </c>
      <c r="B1021" t="inlineStr">
        <is>
          <t>76 VALLE_DEL_CAUCA</t>
        </is>
      </c>
    </row>
    <row r="1022">
      <c r="A1022" t="inlineStr">
        <is>
          <t>76243 El aguila</t>
        </is>
      </c>
      <c r="B1022" t="inlineStr">
        <is>
          <t>76 VALLE_DEL_CAUCA</t>
        </is>
      </c>
    </row>
    <row r="1023">
      <c r="A1023" t="inlineStr">
        <is>
          <t>76246 El Cairo</t>
        </is>
      </c>
      <c r="B1023" t="inlineStr">
        <is>
          <t>76 VALLE_DEL_CAUCA</t>
        </is>
      </c>
    </row>
    <row r="1024">
      <c r="A1024" t="inlineStr">
        <is>
          <t>76248 El Cerrito</t>
        </is>
      </c>
      <c r="B1024" t="inlineStr">
        <is>
          <t>76 VALLE_DEL_CAUCA</t>
        </is>
      </c>
    </row>
    <row r="1025">
      <c r="A1025" t="inlineStr">
        <is>
          <t>76250 El Dovio</t>
        </is>
      </c>
      <c r="B1025" t="inlineStr">
        <is>
          <t>76 VALLE_DEL_CAUCA</t>
        </is>
      </c>
    </row>
    <row r="1026">
      <c r="A1026" t="inlineStr">
        <is>
          <t>76275 Florida</t>
        </is>
      </c>
      <c r="B1026" t="inlineStr">
        <is>
          <t>76 VALLE_DEL_CAUCA</t>
        </is>
      </c>
    </row>
    <row r="1027">
      <c r="A1027" t="inlineStr">
        <is>
          <t>76306 Ginebra</t>
        </is>
      </c>
      <c r="B1027" t="inlineStr">
        <is>
          <t>76 VALLE_DEL_CAUCA</t>
        </is>
      </c>
    </row>
    <row r="1028">
      <c r="A1028" t="inlineStr">
        <is>
          <t>76318 Guacari</t>
        </is>
      </c>
      <c r="B1028" t="inlineStr">
        <is>
          <t>76 VALLE_DEL_CAUCA</t>
        </is>
      </c>
    </row>
    <row r="1029">
      <c r="A1029" t="inlineStr">
        <is>
          <t>76364 Jamundi</t>
        </is>
      </c>
      <c r="B1029" t="inlineStr">
        <is>
          <t>76 VALLE_DEL_CAUCA</t>
        </is>
      </c>
    </row>
    <row r="1030">
      <c r="A1030" t="inlineStr">
        <is>
          <t>76377 La Cumbre</t>
        </is>
      </c>
      <c r="B1030" t="inlineStr">
        <is>
          <t>76 VALLE_DEL_CAUCA</t>
        </is>
      </c>
    </row>
    <row r="1031">
      <c r="A1031" t="inlineStr">
        <is>
          <t>76400 La Union</t>
        </is>
      </c>
      <c r="B1031" t="inlineStr">
        <is>
          <t>76 VALLE_DEL_CAUCA</t>
        </is>
      </c>
    </row>
    <row r="1032">
      <c r="A1032" t="inlineStr">
        <is>
          <t>76403 La Victoria</t>
        </is>
      </c>
      <c r="B1032" t="inlineStr">
        <is>
          <t>76 VALLE_DEL_CAUCA</t>
        </is>
      </c>
    </row>
    <row r="1033">
      <c r="A1033" t="inlineStr">
        <is>
          <t>76497 Obando</t>
        </is>
      </c>
      <c r="B1033" t="inlineStr">
        <is>
          <t>76 VALLE_DEL_CAUCA</t>
        </is>
      </c>
    </row>
    <row r="1034">
      <c r="A1034" t="inlineStr">
        <is>
          <t>76520 Palmira</t>
        </is>
      </c>
      <c r="B1034" t="inlineStr">
        <is>
          <t>76 VALLE_DEL_CAUCA</t>
        </is>
      </c>
    </row>
    <row r="1035">
      <c r="A1035" t="inlineStr">
        <is>
          <t>76563 Pradera</t>
        </is>
      </c>
      <c r="B1035" t="inlineStr">
        <is>
          <t>76 VALLE_DEL_CAUCA</t>
        </is>
      </c>
    </row>
    <row r="1036">
      <c r="A1036" t="inlineStr">
        <is>
          <t>76606 Restrepo</t>
        </is>
      </c>
      <c r="B1036" t="inlineStr">
        <is>
          <t>76 VALLE_DEL_CAUCA</t>
        </is>
      </c>
    </row>
    <row r="1037">
      <c r="A1037" t="inlineStr">
        <is>
          <t>76616 Riofrio</t>
        </is>
      </c>
      <c r="B1037" t="inlineStr">
        <is>
          <t>76 VALLE_DEL_CAUCA</t>
        </is>
      </c>
    </row>
    <row r="1038">
      <c r="A1038" t="inlineStr">
        <is>
          <t>76622 Roldanillo</t>
        </is>
      </c>
      <c r="B1038" t="inlineStr">
        <is>
          <t>76 VALLE_DEL_CAUCA</t>
        </is>
      </c>
    </row>
    <row r="1039">
      <c r="A1039" t="inlineStr">
        <is>
          <t>76670 San Pedro</t>
        </is>
      </c>
      <c r="B1039" t="inlineStr">
        <is>
          <t>76 VALLE_DEL_CAUCA</t>
        </is>
      </c>
    </row>
    <row r="1040">
      <c r="A1040" t="inlineStr">
        <is>
          <t>76736 Sevilla</t>
        </is>
      </c>
      <c r="B1040" t="inlineStr">
        <is>
          <t>76 VALLE_DEL_CAUCA</t>
        </is>
      </c>
    </row>
    <row r="1041">
      <c r="A1041" t="inlineStr">
        <is>
          <t>76823 Toro</t>
        </is>
      </c>
      <c r="B1041" t="inlineStr">
        <is>
          <t>76 VALLE_DEL_CAUCA</t>
        </is>
      </c>
    </row>
    <row r="1042">
      <c r="A1042" t="inlineStr">
        <is>
          <t>76828 Trujillo</t>
        </is>
      </c>
      <c r="B1042" t="inlineStr">
        <is>
          <t>76 VALLE_DEL_CAUCA</t>
        </is>
      </c>
    </row>
    <row r="1043">
      <c r="A1043" t="inlineStr">
        <is>
          <t>76834 Tulua</t>
        </is>
      </c>
      <c r="B1043" t="inlineStr">
        <is>
          <t>76 VALLE_DEL_CAUCA</t>
        </is>
      </c>
    </row>
    <row r="1044">
      <c r="A1044" t="inlineStr">
        <is>
          <t>76845 Ulloa</t>
        </is>
      </c>
      <c r="B1044" t="inlineStr">
        <is>
          <t>76 VALLE_DEL_CAUCA</t>
        </is>
      </c>
    </row>
    <row r="1045">
      <c r="A1045" t="inlineStr">
        <is>
          <t>76863 Versalles</t>
        </is>
      </c>
      <c r="B1045" t="inlineStr">
        <is>
          <t>76 VALLE_DEL_CAUCA</t>
        </is>
      </c>
    </row>
    <row r="1046">
      <c r="A1046" t="inlineStr">
        <is>
          <t>76869 Vijes</t>
        </is>
      </c>
      <c r="B1046" t="inlineStr">
        <is>
          <t>76 VALLE_DEL_CAUCA</t>
        </is>
      </c>
    </row>
    <row r="1047">
      <c r="A1047" t="inlineStr">
        <is>
          <t>76890 Yotoco</t>
        </is>
      </c>
      <c r="B1047" t="inlineStr">
        <is>
          <t>76 VALLE_DEL_CAUCA</t>
        </is>
      </c>
    </row>
    <row r="1048">
      <c r="A1048" t="inlineStr">
        <is>
          <t>76892 Yumbo</t>
        </is>
      </c>
      <c r="B1048" t="inlineStr">
        <is>
          <t>76 VALLE_DEL_CAUCA</t>
        </is>
      </c>
    </row>
    <row r="1049">
      <c r="A1049" t="inlineStr">
        <is>
          <t>76895 Zarzal</t>
        </is>
      </c>
      <c r="B1049" t="inlineStr">
        <is>
          <t>76 VALLE_DEL_CAUCA</t>
        </is>
      </c>
    </row>
    <row r="1050">
      <c r="A1050" t="inlineStr">
        <is>
          <t>81001 Arauca</t>
        </is>
      </c>
      <c r="B1050" t="inlineStr">
        <is>
          <t>81 ARAUCA</t>
        </is>
      </c>
    </row>
    <row r="1051">
      <c r="A1051" t="inlineStr">
        <is>
          <t>81065 Arauquita</t>
        </is>
      </c>
      <c r="B1051" t="inlineStr">
        <is>
          <t>81 ARAUCA</t>
        </is>
      </c>
    </row>
    <row r="1052">
      <c r="A1052" t="inlineStr">
        <is>
          <t>81220 Cravo Norte</t>
        </is>
      </c>
      <c r="B1052" t="inlineStr">
        <is>
          <t>81 ARAUCA</t>
        </is>
      </c>
    </row>
    <row r="1053">
      <c r="A1053" t="inlineStr">
        <is>
          <t>81300 Fortul</t>
        </is>
      </c>
      <c r="B1053" t="inlineStr">
        <is>
          <t>81 ARAUCA</t>
        </is>
      </c>
    </row>
    <row r="1054">
      <c r="A1054" t="inlineStr">
        <is>
          <t>81591 Puerto Rondon</t>
        </is>
      </c>
      <c r="B1054" t="inlineStr">
        <is>
          <t>81 ARAUCA</t>
        </is>
      </c>
    </row>
    <row r="1055">
      <c r="A1055" t="inlineStr">
        <is>
          <t>81736 Saravena</t>
        </is>
      </c>
      <c r="B1055" t="inlineStr">
        <is>
          <t>81 ARAUCA</t>
        </is>
      </c>
    </row>
    <row r="1056">
      <c r="A1056" t="inlineStr">
        <is>
          <t>81794 Tame</t>
        </is>
      </c>
      <c r="B1056" t="inlineStr">
        <is>
          <t>81 ARAUCA</t>
        </is>
      </c>
    </row>
    <row r="1057">
      <c r="A1057" t="inlineStr">
        <is>
          <t>85001 Yopal</t>
        </is>
      </c>
      <c r="B1057" t="inlineStr">
        <is>
          <t>85 CASANARE</t>
        </is>
      </c>
    </row>
    <row r="1058">
      <c r="A1058" t="inlineStr">
        <is>
          <t>85010 Aguazul</t>
        </is>
      </c>
      <c r="B1058" t="inlineStr">
        <is>
          <t>85 CASANARE</t>
        </is>
      </c>
    </row>
    <row r="1059">
      <c r="A1059" t="inlineStr">
        <is>
          <t>85015 Chameza</t>
        </is>
      </c>
      <c r="B1059" t="inlineStr">
        <is>
          <t>85 CASANARE</t>
        </is>
      </c>
    </row>
    <row r="1060">
      <c r="A1060" t="inlineStr">
        <is>
          <t>85125 Hato Corozal</t>
        </is>
      </c>
      <c r="B1060" t="inlineStr">
        <is>
          <t>85 CASANARE</t>
        </is>
      </c>
    </row>
    <row r="1061">
      <c r="A1061" t="inlineStr">
        <is>
          <t>85136 La Salina</t>
        </is>
      </c>
      <c r="B1061" t="inlineStr">
        <is>
          <t>85 CASANARE</t>
        </is>
      </c>
    </row>
    <row r="1062">
      <c r="A1062" t="inlineStr">
        <is>
          <t>85139 Mani</t>
        </is>
      </c>
      <c r="B1062" t="inlineStr">
        <is>
          <t>85 CASANARE</t>
        </is>
      </c>
    </row>
    <row r="1063">
      <c r="A1063" t="inlineStr">
        <is>
          <t>85162 Monterrey</t>
        </is>
      </c>
      <c r="B1063" t="inlineStr">
        <is>
          <t>85 CASANARE</t>
        </is>
      </c>
    </row>
    <row r="1064">
      <c r="A1064" t="inlineStr">
        <is>
          <t>85225 Nunchia</t>
        </is>
      </c>
      <c r="B1064" t="inlineStr">
        <is>
          <t>85 CASANARE</t>
        </is>
      </c>
    </row>
    <row r="1065">
      <c r="A1065" t="inlineStr">
        <is>
          <t>85230 Orocue</t>
        </is>
      </c>
      <c r="B1065" t="inlineStr">
        <is>
          <t>85 CASANARE</t>
        </is>
      </c>
    </row>
    <row r="1066">
      <c r="A1066" t="inlineStr">
        <is>
          <t>85250 Paz de Ariporo</t>
        </is>
      </c>
      <c r="B1066" t="inlineStr">
        <is>
          <t>85 CASANARE</t>
        </is>
      </c>
    </row>
    <row r="1067">
      <c r="A1067" t="inlineStr">
        <is>
          <t>85263 Pore</t>
        </is>
      </c>
      <c r="B1067" t="inlineStr">
        <is>
          <t>85 CASANARE</t>
        </is>
      </c>
    </row>
    <row r="1068">
      <c r="A1068" t="inlineStr">
        <is>
          <t>85279 Recetor</t>
        </is>
      </c>
      <c r="B1068" t="inlineStr">
        <is>
          <t>85 CASANARE</t>
        </is>
      </c>
    </row>
    <row r="1069">
      <c r="A1069" t="inlineStr">
        <is>
          <t>85300 Sabanalarga</t>
        </is>
      </c>
      <c r="B1069" t="inlineStr">
        <is>
          <t>85 CASANARE</t>
        </is>
      </c>
    </row>
    <row r="1070">
      <c r="A1070" t="inlineStr">
        <is>
          <t>85315 Sacama</t>
        </is>
      </c>
      <c r="B1070" t="inlineStr">
        <is>
          <t>85 CASANARE</t>
        </is>
      </c>
    </row>
    <row r="1071">
      <c r="A1071" t="inlineStr">
        <is>
          <t>85325 San Luis de Palenque</t>
        </is>
      </c>
      <c r="B1071" t="inlineStr">
        <is>
          <t>85 CASANARE</t>
        </is>
      </c>
    </row>
    <row r="1072">
      <c r="A1072" t="inlineStr">
        <is>
          <t>85400 Tamara</t>
        </is>
      </c>
      <c r="B1072" t="inlineStr">
        <is>
          <t>85 CASANARE</t>
        </is>
      </c>
    </row>
    <row r="1073">
      <c r="A1073" t="inlineStr">
        <is>
          <t>85410 Tauramena</t>
        </is>
      </c>
      <c r="B1073" t="inlineStr">
        <is>
          <t>85 CASANARE</t>
        </is>
      </c>
    </row>
    <row r="1074">
      <c r="A1074" t="inlineStr">
        <is>
          <t>85430 Trinidad</t>
        </is>
      </c>
      <c r="B1074" t="inlineStr">
        <is>
          <t>85 CASANARE</t>
        </is>
      </c>
    </row>
    <row r="1075">
      <c r="A1075" t="inlineStr">
        <is>
          <t>85440 Villanueva</t>
        </is>
      </c>
      <c r="B1075" t="inlineStr">
        <is>
          <t>85 CASANARE</t>
        </is>
      </c>
    </row>
    <row r="1076">
      <c r="A1076" t="inlineStr">
        <is>
          <t>86001 Mocoa</t>
        </is>
      </c>
      <c r="B1076" t="inlineStr">
        <is>
          <t>86 PUTUMAYO</t>
        </is>
      </c>
    </row>
    <row r="1077">
      <c r="A1077" t="inlineStr">
        <is>
          <t>86219 Colon</t>
        </is>
      </c>
      <c r="B1077" t="inlineStr">
        <is>
          <t>86 PUTUMAYO</t>
        </is>
      </c>
    </row>
    <row r="1078">
      <c r="A1078" t="inlineStr">
        <is>
          <t>86320 Orito</t>
        </is>
      </c>
      <c r="B1078" t="inlineStr">
        <is>
          <t>86 PUTUMAYO</t>
        </is>
      </c>
    </row>
    <row r="1079">
      <c r="A1079" t="inlineStr">
        <is>
          <t>86568 Puerto Asis</t>
        </is>
      </c>
      <c r="B1079" t="inlineStr">
        <is>
          <t>86 PUTUMAYO</t>
        </is>
      </c>
    </row>
    <row r="1080">
      <c r="A1080" t="inlineStr">
        <is>
          <t>86569 Puerto Caicedo</t>
        </is>
      </c>
      <c r="B1080" t="inlineStr">
        <is>
          <t>86 PUTUMAYO</t>
        </is>
      </c>
    </row>
    <row r="1081">
      <c r="A1081" t="inlineStr">
        <is>
          <t>86571 Puerto Guzman</t>
        </is>
      </c>
      <c r="B1081" t="inlineStr">
        <is>
          <t>86 PUTUMAYO</t>
        </is>
      </c>
    </row>
    <row r="1082">
      <c r="A1082" t="inlineStr">
        <is>
          <t>86573 Leguizamo</t>
        </is>
      </c>
      <c r="B1082" t="inlineStr">
        <is>
          <t>86 PUTUMAYO</t>
        </is>
      </c>
    </row>
    <row r="1083">
      <c r="A1083" t="inlineStr">
        <is>
          <t>86749 Sibundoy</t>
        </is>
      </c>
      <c r="B1083" t="inlineStr">
        <is>
          <t>86 PUTUMAYO</t>
        </is>
      </c>
    </row>
    <row r="1084">
      <c r="A1084" t="inlineStr">
        <is>
          <t>86755 San Francisco</t>
        </is>
      </c>
      <c r="B1084" t="inlineStr">
        <is>
          <t>86 PUTUMAYO</t>
        </is>
      </c>
    </row>
    <row r="1085">
      <c r="A1085" t="inlineStr">
        <is>
          <t>86757 San Miguel</t>
        </is>
      </c>
      <c r="B1085" t="inlineStr">
        <is>
          <t>86 PUTUMAYO</t>
        </is>
      </c>
    </row>
    <row r="1086">
      <c r="A1086" t="inlineStr">
        <is>
          <t>86760 Santiago</t>
        </is>
      </c>
      <c r="B1086" t="inlineStr">
        <is>
          <t>86 PUTUMAYO</t>
        </is>
      </c>
    </row>
    <row r="1087">
      <c r="A1087" t="inlineStr">
        <is>
          <t>86865 Valle del Guamuez</t>
        </is>
      </c>
      <c r="B1087" t="inlineStr">
        <is>
          <t>86 PUTUMAYO</t>
        </is>
      </c>
    </row>
    <row r="1088">
      <c r="A1088" t="inlineStr">
        <is>
          <t>86885 Villagarzon</t>
        </is>
      </c>
      <c r="B1088" t="inlineStr">
        <is>
          <t>86 PUTUMAYO</t>
        </is>
      </c>
    </row>
    <row r="1089">
      <c r="A1089" t="inlineStr">
        <is>
          <t>88001 San Andres</t>
        </is>
      </c>
      <c r="B1089" t="inlineStr">
        <is>
          <t>88 SAN_ANDRES_ISLAS</t>
        </is>
      </c>
    </row>
    <row r="1090">
      <c r="A1090" t="inlineStr">
        <is>
          <t>88564 Providencia</t>
        </is>
      </c>
      <c r="B1090" t="inlineStr">
        <is>
          <t>88 SAN_ANDRES_ISLAS</t>
        </is>
      </c>
    </row>
    <row r="1091">
      <c r="A1091" t="inlineStr">
        <is>
          <t>91001 Leticia</t>
        </is>
      </c>
      <c r="B1091" t="inlineStr">
        <is>
          <t>91 AMAZONAS</t>
        </is>
      </c>
    </row>
    <row r="1092">
      <c r="A1092" t="inlineStr">
        <is>
          <t>91263 El Encanto (ANM)</t>
        </is>
      </c>
      <c r="B1092" t="inlineStr">
        <is>
          <t>91 AMAZONAS</t>
        </is>
      </c>
    </row>
    <row r="1093">
      <c r="A1093" t="inlineStr">
        <is>
          <t>91405 La Chorrera (ANM)</t>
        </is>
      </c>
      <c r="B1093" t="inlineStr">
        <is>
          <t>91 AMAZONAS</t>
        </is>
      </c>
    </row>
    <row r="1094">
      <c r="A1094" t="inlineStr">
        <is>
          <t>91407 La Pedrera (ANM)</t>
        </is>
      </c>
      <c r="B1094" t="inlineStr">
        <is>
          <t>91 AMAZONAS</t>
        </is>
      </c>
    </row>
    <row r="1095">
      <c r="A1095" t="inlineStr">
        <is>
          <t>91430 La Victoria (ANM)</t>
        </is>
      </c>
      <c r="B1095" t="inlineStr">
        <is>
          <t>91 AMAZONAS</t>
        </is>
      </c>
    </row>
    <row r="1096">
      <c r="A1096" t="inlineStr">
        <is>
          <t>91460 Miriti - Parana (ANM)</t>
        </is>
      </c>
      <c r="B1096" t="inlineStr">
        <is>
          <t>91 AMAZONAS</t>
        </is>
      </c>
    </row>
    <row r="1097">
      <c r="A1097" t="inlineStr">
        <is>
          <t>91530 Puerto Alegria (ANM)</t>
        </is>
      </c>
      <c r="B1097" t="inlineStr">
        <is>
          <t>91 AMAZONAS</t>
        </is>
      </c>
    </row>
    <row r="1098">
      <c r="A1098" t="inlineStr">
        <is>
          <t>91536 Puerto Arica (ANM)</t>
        </is>
      </c>
      <c r="B1098" t="inlineStr">
        <is>
          <t>91 AMAZONAS</t>
        </is>
      </c>
    </row>
    <row r="1099">
      <c r="A1099" t="inlineStr">
        <is>
          <t>91540 Puerto Nariño</t>
        </is>
      </c>
      <c r="B1099" t="inlineStr">
        <is>
          <t>91 AMAZONAS</t>
        </is>
      </c>
    </row>
    <row r="1100">
      <c r="A1100" t="inlineStr">
        <is>
          <t>91669 Puerto Santander (ANM)</t>
        </is>
      </c>
      <c r="B1100" t="inlineStr">
        <is>
          <t>91 AMAZONAS</t>
        </is>
      </c>
    </row>
    <row r="1101">
      <c r="A1101" t="inlineStr">
        <is>
          <t>91798 Tarapaca (ANM)</t>
        </is>
      </c>
      <c r="B1101" t="inlineStr">
        <is>
          <t>91 AMAZONAS</t>
        </is>
      </c>
    </row>
    <row r="1102">
      <c r="A1102" t="inlineStr">
        <is>
          <t>94001 Inirida</t>
        </is>
      </c>
      <c r="B1102" t="inlineStr">
        <is>
          <t>94 GUAINIA</t>
        </is>
      </c>
    </row>
    <row r="1103">
      <c r="A1103" t="inlineStr">
        <is>
          <t>94343 Barranco Minas (ANM)</t>
        </is>
      </c>
      <c r="B1103" t="inlineStr">
        <is>
          <t>94 GUAINIA</t>
        </is>
      </c>
    </row>
    <row r="1104">
      <c r="A1104" t="inlineStr">
        <is>
          <t>94663 Mapiripana (ANM)</t>
        </is>
      </c>
      <c r="B1104" t="inlineStr">
        <is>
          <t>94 GUAINIA</t>
        </is>
      </c>
    </row>
    <row r="1105">
      <c r="A1105" t="inlineStr">
        <is>
          <t>94883 San Felipe (ANM)</t>
        </is>
      </c>
      <c r="B1105" t="inlineStr">
        <is>
          <t>94 GUAINIA</t>
        </is>
      </c>
    </row>
    <row r="1106">
      <c r="A1106" t="inlineStr">
        <is>
          <t>94884 Puerto Colombia (ANM)</t>
        </is>
      </c>
      <c r="B1106" t="inlineStr">
        <is>
          <t>94 GUAINIA</t>
        </is>
      </c>
    </row>
    <row r="1107">
      <c r="A1107" t="inlineStr">
        <is>
          <t>94885 La Guadalupe (ANM)</t>
        </is>
      </c>
      <c r="B1107" t="inlineStr">
        <is>
          <t>94 GUAINIA</t>
        </is>
      </c>
    </row>
    <row r="1108">
      <c r="A1108" t="inlineStr">
        <is>
          <t>94886 Cacahual (ANM)</t>
        </is>
      </c>
      <c r="B1108" t="inlineStr">
        <is>
          <t>94 GUAINIA</t>
        </is>
      </c>
    </row>
    <row r="1109">
      <c r="A1109" t="inlineStr">
        <is>
          <t>94887 Pana Pana (ANM)</t>
        </is>
      </c>
      <c r="B1109" t="inlineStr">
        <is>
          <t>94 GUAINIA</t>
        </is>
      </c>
    </row>
    <row r="1110">
      <c r="A1110" t="inlineStr">
        <is>
          <t>94888 Morichal (ANM)</t>
        </is>
      </c>
      <c r="B1110" t="inlineStr">
        <is>
          <t>94 GUAINIA</t>
        </is>
      </c>
    </row>
    <row r="1111">
      <c r="A1111" t="inlineStr">
        <is>
          <t>95001 San Jose del Guaviare</t>
        </is>
      </c>
      <c r="B1111" t="inlineStr">
        <is>
          <t>95 GUAVIARE</t>
        </is>
      </c>
    </row>
    <row r="1112">
      <c r="A1112" t="inlineStr">
        <is>
          <t>95015 Calamar</t>
        </is>
      </c>
      <c r="B1112" t="inlineStr">
        <is>
          <t>95 GUAVIARE</t>
        </is>
      </c>
    </row>
    <row r="1113">
      <c r="A1113" t="inlineStr">
        <is>
          <t>95025 El Retorno</t>
        </is>
      </c>
      <c r="B1113" t="inlineStr">
        <is>
          <t>95 GUAVIARE</t>
        </is>
      </c>
    </row>
    <row r="1114">
      <c r="A1114" t="inlineStr">
        <is>
          <t>95200 Miraflores</t>
        </is>
      </c>
      <c r="B1114" t="inlineStr">
        <is>
          <t>95 GUAVIARE</t>
        </is>
      </c>
    </row>
    <row r="1115">
      <c r="A1115" t="inlineStr">
        <is>
          <t>97001 Mitu</t>
        </is>
      </c>
      <c r="B1115" t="inlineStr">
        <is>
          <t>97 VAUPES</t>
        </is>
      </c>
    </row>
    <row r="1116">
      <c r="A1116" t="inlineStr">
        <is>
          <t>97161 Caruru</t>
        </is>
      </c>
      <c r="B1116" t="inlineStr">
        <is>
          <t>97 VAUPES</t>
        </is>
      </c>
    </row>
    <row r="1117">
      <c r="A1117" t="inlineStr">
        <is>
          <t>97511 Pacoa (ANM)</t>
        </is>
      </c>
      <c r="B1117" t="inlineStr">
        <is>
          <t>97 VAUPES</t>
        </is>
      </c>
    </row>
    <row r="1118">
      <c r="A1118" t="inlineStr">
        <is>
          <t>97666 Taraira</t>
        </is>
      </c>
      <c r="B1118" t="inlineStr">
        <is>
          <t>97 VAUPES</t>
        </is>
      </c>
    </row>
    <row r="1119">
      <c r="A1119" t="inlineStr">
        <is>
          <t>97777 Papunaua (ANM)</t>
        </is>
      </c>
      <c r="B1119" t="inlineStr">
        <is>
          <t>97 VAUPES</t>
        </is>
      </c>
    </row>
    <row r="1120">
      <c r="A1120" t="inlineStr">
        <is>
          <t>97889 Yavarate (ANM)</t>
        </is>
      </c>
      <c r="B1120" t="inlineStr">
        <is>
          <t>97 VAUPES</t>
        </is>
      </c>
    </row>
    <row r="1121">
      <c r="A1121" t="inlineStr">
        <is>
          <t>99001 Puerto Carreño</t>
        </is>
      </c>
      <c r="B1121" t="inlineStr">
        <is>
          <t>99 VICHADA</t>
        </is>
      </c>
    </row>
    <row r="1122">
      <c r="A1122" t="inlineStr">
        <is>
          <t>99524 La Primavera</t>
        </is>
      </c>
      <c r="B1122" t="inlineStr">
        <is>
          <t>99 VICHADA</t>
        </is>
      </c>
    </row>
    <row r="1123">
      <c r="A1123" t="inlineStr">
        <is>
          <t>99624 Santa Rosalia</t>
        </is>
      </c>
      <c r="B1123" t="inlineStr">
        <is>
          <t>99 VICHADA</t>
        </is>
      </c>
    </row>
    <row r="1124">
      <c r="A1124" t="inlineStr">
        <is>
          <t>99773 Cumaribo</t>
        </is>
      </c>
      <c r="B1124" t="inlineStr">
        <is>
          <t>99 VICHADA</t>
        </is>
      </c>
    </row>
  </sheetData>
  <sheetProtection selectLockedCells="0" selectUnlockedCells="0" algorithmName="SHA-512" sheet="1" objects="1" insertRows="1" insertHyperlinks="1" autoFilter="1" scenarios="1" formatColumns="1" deleteColumns="1" insertColumns="1" pivotTables="1" deleteRows="1" formatCells="1" saltValue="6giOpGfb37idy1xvcn1urA==" formatRows="1" sort="1" spinCount="100000" hashValue="v3tkQm4DFEdrLUuLikvvkckek6u5CGzn251pR/UG8vHlk1ed4NHfHXZU9Vb69/HXnW3Jt9x++d6u9kBvAU6b/w=="/>
  <autoFilter ref="A1">
    <sortState ref="A2:A39">
      <sortCondition ref="A1"/>
    </sortState>
  </autoFilter>
  <pageMargins left="0.7" right="0.7" top="0.75" bottom="0.75" header="0.3" footer="0.3"/>
</worksheet>
</file>

<file path=xl/worksheets/sheet2.xml><?xml version="1.0" encoding="utf-8"?>
<worksheet xmlns="http://schemas.openxmlformats.org/spreadsheetml/2006/main">
  <sheetPr codeName="Hoja17">
    <outlinePr summaryBelow="1" summaryRight="1"/>
    <pageSetUpPr/>
  </sheetPr>
  <dimension ref="A1:A39"/>
  <sheetViews>
    <sheetView workbookViewId="0">
      <selection activeCell="A1" sqref="A1"/>
    </sheetView>
  </sheetViews>
  <sheetFormatPr baseColWidth="10" defaultColWidth="10.77734375" defaultRowHeight="14.4"/>
  <cols>
    <col width="15.21875" customWidth="1" min="1" max="1"/>
  </cols>
  <sheetData>
    <row r="1">
      <c r="A1" t="inlineStr">
        <is>
          <t>Código Depto</t>
        </is>
      </c>
    </row>
    <row r="2">
      <c r="A2" t="inlineStr">
        <is>
          <t>05 ANTIOQUIA</t>
        </is>
      </c>
    </row>
    <row r="3">
      <c r="A3" t="inlineStr">
        <is>
          <t>08 ATLANTICO</t>
        </is>
      </c>
    </row>
    <row r="4">
      <c r="A4" t="inlineStr">
        <is>
          <t>08 BARRANQUILLA</t>
        </is>
      </c>
    </row>
    <row r="5">
      <c r="A5" t="inlineStr">
        <is>
          <t>11 BOGOTA D.C.</t>
        </is>
      </c>
    </row>
    <row r="6">
      <c r="A6" t="inlineStr">
        <is>
          <t>13 BOLIVAR</t>
        </is>
      </c>
    </row>
    <row r="7">
      <c r="A7" t="inlineStr">
        <is>
          <t>13 CARTAGENA</t>
        </is>
      </c>
    </row>
    <row r="8">
      <c r="A8" t="inlineStr">
        <is>
          <t>15 BOYACA</t>
        </is>
      </c>
    </row>
    <row r="9">
      <c r="A9" t="inlineStr">
        <is>
          <t>17 CALDAS</t>
        </is>
      </c>
    </row>
    <row r="10">
      <c r="A10" t="inlineStr">
        <is>
          <t>18 CAQUETA</t>
        </is>
      </c>
    </row>
    <row r="11">
      <c r="A11" t="inlineStr">
        <is>
          <t>19 CAUCA</t>
        </is>
      </c>
    </row>
    <row r="12">
      <c r="A12" t="inlineStr">
        <is>
          <t>20 CESAR</t>
        </is>
      </c>
    </row>
    <row r="13">
      <c r="A13" t="inlineStr">
        <is>
          <t>23 CORDOBA</t>
        </is>
      </c>
    </row>
    <row r="14">
      <c r="A14" t="inlineStr">
        <is>
          <t>25 CUNDINAMARCA</t>
        </is>
      </c>
    </row>
    <row r="15">
      <c r="A15" t="inlineStr">
        <is>
          <t>27 CHOCO</t>
        </is>
      </c>
    </row>
    <row r="16">
      <c r="A16" t="inlineStr">
        <is>
          <t>41 HUILA</t>
        </is>
      </c>
    </row>
    <row r="17">
      <c r="A17" t="inlineStr">
        <is>
          <t>44 LA_GUAJIRA</t>
        </is>
      </c>
    </row>
    <row r="18">
      <c r="A18" t="inlineStr">
        <is>
          <t>47 MAGDALENA</t>
        </is>
      </c>
    </row>
    <row r="19">
      <c r="A19" t="inlineStr">
        <is>
          <t>47 SANTA MARTHA</t>
        </is>
      </c>
    </row>
    <row r="20">
      <c r="A20" t="inlineStr">
        <is>
          <t>50 META</t>
        </is>
      </c>
    </row>
    <row r="21">
      <c r="A21" t="inlineStr">
        <is>
          <t>52 NARIÑO</t>
        </is>
      </c>
    </row>
    <row r="22">
      <c r="A22" t="inlineStr">
        <is>
          <t>54 NORTE DE SANTANDER</t>
        </is>
      </c>
    </row>
    <row r="23">
      <c r="A23" t="inlineStr">
        <is>
          <t>63 QUINDIO</t>
        </is>
      </c>
    </row>
    <row r="24">
      <c r="A24" t="inlineStr">
        <is>
          <t>66 RISARALDA</t>
        </is>
      </c>
    </row>
    <row r="25">
      <c r="A25" t="inlineStr">
        <is>
          <t>68 SANTANDER</t>
        </is>
      </c>
    </row>
    <row r="26">
      <c r="A26" t="inlineStr">
        <is>
          <t>70 SUCRE</t>
        </is>
      </c>
    </row>
    <row r="27">
      <c r="A27" t="inlineStr">
        <is>
          <t>73 TOLIMA</t>
        </is>
      </c>
    </row>
    <row r="28">
      <c r="A28" t="inlineStr">
        <is>
          <t>76 BUENAVENTURA</t>
        </is>
      </c>
    </row>
    <row r="29">
      <c r="A29" t="inlineStr">
        <is>
          <t>76 CALI</t>
        </is>
      </c>
    </row>
    <row r="30">
      <c r="A30" t="inlineStr">
        <is>
          <t>76 VALLE_DEL_CAUCA</t>
        </is>
      </c>
    </row>
    <row r="31">
      <c r="A31" t="inlineStr">
        <is>
          <t>81 ARAUCA</t>
        </is>
      </c>
    </row>
    <row r="32">
      <c r="A32" t="inlineStr">
        <is>
          <t>85 CASANARE</t>
        </is>
      </c>
    </row>
    <row r="33">
      <c r="A33" t="inlineStr">
        <is>
          <t>86 PUTUMAYO</t>
        </is>
      </c>
    </row>
    <row r="34">
      <c r="A34" t="inlineStr">
        <is>
          <t>88 SAN_ANDRES_ISLAS</t>
        </is>
      </c>
    </row>
    <row r="35">
      <c r="A35" t="inlineStr">
        <is>
          <t>91 AMAZONAS</t>
        </is>
      </c>
    </row>
    <row r="36">
      <c r="A36" t="inlineStr">
        <is>
          <t>94 GUAINIA</t>
        </is>
      </c>
    </row>
    <row r="37">
      <c r="A37" t="inlineStr">
        <is>
          <t>95 GUAVIARE</t>
        </is>
      </c>
    </row>
    <row r="38">
      <c r="A38" t="inlineStr">
        <is>
          <t>97 VAUPES</t>
        </is>
      </c>
    </row>
    <row r="39">
      <c r="A39" t="inlineStr">
        <is>
          <t>99 VICHADA</t>
        </is>
      </c>
    </row>
  </sheetData>
  <sheetProtection selectLockedCells="0" selectUnlockedCells="0" algorithmName="SHA-512" sheet="1" objects="1" insertRows="1" insertHyperlinks="1" autoFilter="1" scenarios="1" formatColumns="1" deleteColumns="1" insertColumns="1" pivotTables="1" deleteRows="1" formatCells="1" saltValue="Ymdsq1dOXGiQBzSsqxsqBA==" formatRows="1" sort="1" spinCount="100000" hashValue="FY6TxmsYeUg+UBRHIDyMcE1LslW+wO5d626BuKGtUBqOymgUSbj3ripHfFIPgyc6uTrokxwdhliCB9j6Ka+N5g=="/>
  <autoFilter ref="A1:D1123">
    <sortState ref="A2:B1123">
      <sortCondition ref="A1:A1123"/>
    </sortState>
  </autoFilter>
  <pageMargins left="0.7" right="0.7" top="0.75" bottom="0.75" header="0.3" footer="0.3"/>
</worksheet>
</file>

<file path=xl/worksheets/sheet3.xml><?xml version="1.0" encoding="utf-8"?>
<worksheet xmlns="http://schemas.openxmlformats.org/spreadsheetml/2006/main">
  <sheetPr codeName="Hoja14">
    <tabColor theme="7" tint="0.5999938962981048"/>
    <outlinePr summaryBelow="1" summaryRight="1"/>
    <pageSetUpPr/>
  </sheetPr>
  <dimension ref="A1:AO422"/>
  <sheetViews>
    <sheetView workbookViewId="0">
      <selection activeCell="A1" sqref="A1"/>
    </sheetView>
  </sheetViews>
  <sheetFormatPr baseColWidth="10" defaultColWidth="11.44140625" defaultRowHeight="13.8"/>
  <cols>
    <col width="28.77734375" customWidth="1" style="1" min="1" max="1"/>
    <col width="26" customWidth="1" style="1" min="2" max="2"/>
    <col width="13.77734375" customWidth="1" style="2" min="3" max="4"/>
    <col width="21.21875" customWidth="1" style="2" min="5" max="5"/>
    <col width="16.21875" customWidth="1" style="2" min="6" max="6"/>
    <col width="15.21875" customWidth="1" style="2" min="7" max="8"/>
    <col width="18.21875" customWidth="1" style="4" min="9" max="10"/>
    <col width="15.77734375" customWidth="1" style="4" min="11" max="11"/>
    <col width="15.21875" customWidth="1" style="4" min="12" max="12"/>
    <col width="15.44140625" customWidth="1" style="4" min="13" max="13"/>
    <col width="15.21875" customWidth="1" style="4" min="14" max="14"/>
    <col hidden="1" width="15.44140625" customWidth="1" style="4" min="15" max="15"/>
    <col width="4.77734375" customWidth="1" style="2" min="16" max="16"/>
    <col width="13.21875" customWidth="1" style="2" min="17" max="18"/>
    <col width="15.21875" customWidth="1" style="2" min="19" max="19"/>
    <col width="13.5546875" customWidth="1" style="2" min="20" max="20"/>
    <col width="16" customWidth="1" style="2" min="21" max="21"/>
    <col width="13" customWidth="1" style="2" min="22" max="22"/>
    <col width="16.21875" customWidth="1" style="2" min="23" max="23"/>
    <col width="15.21875" customWidth="1" style="2" min="24" max="25"/>
    <col width="14" customWidth="1" style="2" min="26" max="26"/>
    <col width="11.21875" customWidth="1" style="2" min="27" max="27"/>
    <col width="19.5546875" customWidth="1" style="5" min="28" max="28"/>
    <col width="11.44140625" customWidth="1" style="2" min="29" max="29"/>
    <col width="5.77734375" customWidth="1" style="2" min="30" max="30"/>
    <col hidden="1" width="13" customWidth="1" style="2" min="31" max="34"/>
    <col width="11.44140625" customWidth="1" style="2" min="35" max="38"/>
    <col width="27.44140625" customWidth="1" style="2" min="39" max="39"/>
    <col width="23.21875" customWidth="1" style="2" min="40" max="40"/>
    <col width="11.44140625" customWidth="1" style="2" min="41" max="16384"/>
  </cols>
  <sheetData>
    <row r="1" ht="17.4" customHeight="1">
      <c r="E1" s="3" t="n"/>
      <c r="F1" s="3" t="n"/>
      <c r="G1" s="3" t="n"/>
      <c r="H1" s="3" t="n"/>
    </row>
    <row r="2" ht="22.8" customHeight="1">
      <c r="E2" s="6" t="inlineStr">
        <is>
          <t>DIRECCION DE PROMOCIÓN Y PREVENCIÓN - SUBDIRECCION DE ENFERMEDADES TRANSMISIBLES</t>
        </is>
      </c>
      <c r="F2" s="7" t="n"/>
      <c r="G2" s="7" t="n"/>
      <c r="H2" s="7" t="n"/>
      <c r="I2" s="8" t="n"/>
      <c r="J2" s="8" t="n"/>
      <c r="K2" s="8" t="n"/>
      <c r="L2" s="8" t="n"/>
      <c r="M2" s="8" t="n"/>
      <c r="N2" s="8" t="n"/>
      <c r="O2" s="8" t="n"/>
      <c r="P2" s="9" t="n"/>
      <c r="Q2" s="9" t="n"/>
    </row>
    <row r="3" ht="17.4" customHeight="1">
      <c r="E3" s="3" t="inlineStr">
        <is>
          <t>GRUPO DE INMUNOPREVENIBLES - PROGRAMA AMPLIADO DE INMUNIZACIONES</t>
        </is>
      </c>
      <c r="F3" s="3" t="n"/>
      <c r="G3" s="3" t="n"/>
      <c r="H3" s="3" t="n"/>
    </row>
    <row r="4" ht="17.4" customHeight="1">
      <c r="E4" s="3" t="inlineStr">
        <is>
          <t xml:space="preserve">INFORME MOVIMIENTO MENSUAL DE BIOLÓGICOS </t>
        </is>
      </c>
      <c r="F4" s="3" t="n"/>
      <c r="G4" s="3" t="n"/>
      <c r="H4" s="3" t="n"/>
    </row>
    <row r="5" ht="6.75" customHeight="1" thickBot="1">
      <c r="E5" s="3" t="n"/>
      <c r="F5" s="3" t="n"/>
      <c r="G5" s="3" t="n"/>
      <c r="H5" s="3" t="n"/>
    </row>
    <row r="6" ht="28.5" customHeight="1" thickBot="1">
      <c r="A6" s="10" t="inlineStr">
        <is>
          <t>ENTIDAD TERRITORIAL</t>
        </is>
      </c>
      <c r="B6" s="11" t="inlineStr">
        <is>
          <t>META</t>
        </is>
      </c>
      <c r="E6" s="10" t="inlineStr">
        <is>
          <t>MES:</t>
        </is>
      </c>
      <c r="F6" s="10" t="n"/>
      <c r="G6" s="10" t="n"/>
      <c r="H6" s="11" t="inlineStr">
        <is>
          <t>MARZO</t>
        </is>
      </c>
      <c r="I6" s="962" t="n"/>
      <c r="K6" s="3" t="inlineStr">
        <is>
          <t>AÑO:</t>
        </is>
      </c>
      <c r="L6" s="12" t="n">
        <v>2022</v>
      </c>
      <c r="R6" s="3" t="n"/>
    </row>
    <row r="7" ht="8.25" customHeight="1">
      <c r="E7" s="3" t="n"/>
      <c r="F7" s="3" t="n"/>
      <c r="G7" s="3" t="n"/>
      <c r="H7" s="3" t="n"/>
    </row>
    <row r="8" ht="22.5" customHeight="1" thickBot="1">
      <c r="A8" s="761" t="inlineStr">
        <is>
          <t>CENTRO DE ACOPIO (corresponde al movimiento de insumos del centro de acopio departamental o distrital)</t>
        </is>
      </c>
      <c r="B8" s="963" t="n"/>
      <c r="C8" s="963" t="n"/>
      <c r="D8" s="963" t="n"/>
      <c r="E8" s="963" t="n"/>
      <c r="F8" s="963" t="n"/>
      <c r="G8" s="963" t="n"/>
      <c r="H8" s="963" t="n"/>
      <c r="I8" s="963" t="n"/>
      <c r="J8" s="963" t="n"/>
      <c r="K8" s="963" t="n"/>
      <c r="L8" s="963" t="n"/>
      <c r="M8" s="963" t="n"/>
      <c r="N8" s="146" t="n"/>
      <c r="O8" s="762" t="n"/>
      <c r="P8" s="13" t="n"/>
      <c r="Q8" s="13" t="n"/>
      <c r="R8" s="13" t="n"/>
      <c r="S8" s="13" t="n"/>
      <c r="T8" s="13" t="n"/>
      <c r="U8" s="13" t="n"/>
      <c r="V8" s="13" t="n"/>
      <c r="W8" s="13" t="n"/>
      <c r="X8" s="13" t="n"/>
      <c r="Y8" s="13" t="n"/>
      <c r="Z8" s="13" t="n"/>
      <c r="AA8" s="13" t="n"/>
      <c r="AB8" s="13" t="n"/>
    </row>
    <row r="9" ht="19.5" customHeight="1">
      <c r="A9" s="964" t="inlineStr">
        <is>
          <t>INSUMOS</t>
        </is>
      </c>
      <c r="B9" s="965" t="n"/>
      <c r="C9" s="757" t="inlineStr">
        <is>
          <t>SALDO MES ANTERIOR</t>
        </is>
      </c>
      <c r="D9" s="757" t="inlineStr">
        <is>
          <t>ENTRADAS</t>
        </is>
      </c>
      <c r="E9" s="966" t="inlineStr">
        <is>
          <t>ENTRADA</t>
        </is>
      </c>
      <c r="F9" s="967" t="n"/>
      <c r="G9" s="966" t="inlineStr">
        <is>
          <t>SALIDAS</t>
        </is>
      </c>
      <c r="H9" s="968" t="n"/>
      <c r="I9" s="967" t="n"/>
      <c r="J9" s="770" t="inlineStr">
        <is>
          <t>SALDO QUE INICIA EL MES SIGUIENTE</t>
        </is>
      </c>
      <c r="K9" s="770" t="inlineStr">
        <is>
          <t>CANTIDAD EN DOSIS</t>
        </is>
      </c>
      <c r="L9" s="772" t="inlineStr">
        <is>
          <t xml:space="preserve">LOTE </t>
        </is>
      </c>
      <c r="M9" s="795" t="inlineStr">
        <is>
          <t>FECHA DE VENCIMIENTO</t>
        </is>
      </c>
      <c r="N9" s="796" t="inlineStr">
        <is>
          <t>CONTROL 
DIGITAL POR VENTANA DE USO</t>
        </is>
      </c>
      <c r="O9" s="161" t="n"/>
      <c r="Q9" s="797" t="inlineStr">
        <is>
          <t xml:space="preserve">CAUSAS DE PERDIDA DE BIOLÓGICO </t>
        </is>
      </c>
      <c r="R9" s="969" t="n"/>
      <c r="S9" s="969" t="n"/>
      <c r="T9" s="969" t="n"/>
      <c r="U9" s="969" t="n"/>
      <c r="V9" s="969" t="n"/>
      <c r="W9" s="969" t="n"/>
      <c r="X9" s="969" t="n"/>
      <c r="Y9" s="969" t="n"/>
      <c r="Z9" s="969" t="n"/>
      <c r="AA9" s="969" t="n"/>
      <c r="AB9" s="970" t="n"/>
      <c r="AC9" s="753" t="inlineStr">
        <is>
          <t xml:space="preserve">TOTAL DOSIS PERDIDAS        </t>
        </is>
      </c>
      <c r="AE9" s="756" t="inlineStr">
        <is>
          <t>PORCENTAJE DE PERDIDA</t>
        </is>
      </c>
    </row>
    <row r="10" ht="28.5" customHeight="1">
      <c r="A10" s="971" t="n"/>
      <c r="B10" s="972" t="n"/>
      <c r="C10" s="973" t="n"/>
      <c r="D10" s="973" t="n"/>
      <c r="E10" s="757" t="inlineStr">
        <is>
          <t>DESPACHOS</t>
        </is>
      </c>
      <c r="F10" s="757" t="inlineStr">
        <is>
          <t>TRASLADOS RECIBIDOS</t>
        </is>
      </c>
      <c r="G10" s="757" t="inlineStr">
        <is>
          <t>DESPACHOS</t>
        </is>
      </c>
      <c r="H10" s="757" t="inlineStr">
        <is>
          <t>TRASLADOS ENVIADOS</t>
        </is>
      </c>
      <c r="I10" s="757" t="inlineStr">
        <is>
          <t>DOSIS PERDIDAS</t>
        </is>
      </c>
      <c r="J10" s="973" t="n"/>
      <c r="K10" s="973" t="n"/>
      <c r="L10" s="971" t="n"/>
      <c r="M10" s="973" t="n"/>
      <c r="N10" s="973" t="n"/>
      <c r="O10" s="161" t="n"/>
      <c r="P10" s="5" t="n"/>
      <c r="Q10" s="794" t="inlineStr">
        <is>
          <t xml:space="preserve"> POR FRASCO ABIERTO  </t>
        </is>
      </c>
      <c r="R10" s="967" t="n"/>
      <c r="S10" s="788" t="inlineStr">
        <is>
          <t>INTERRUPCION DE CADENA DE FRIO</t>
        </is>
      </c>
      <c r="T10" s="792" t="inlineStr">
        <is>
          <t>APLICACIÓN FUERA DE LA EDAD</t>
        </is>
      </c>
      <c r="U10" s="792" t="inlineStr">
        <is>
          <t>CONTAMINACION DEL BIOLÓGICO/DISPOSITIVO MÉDICO</t>
        </is>
      </c>
      <c r="V10" s="788" t="inlineStr">
        <is>
          <t>FRASCO/VIAL  ROTO</t>
        </is>
      </c>
      <c r="W10" s="788" t="inlineStr">
        <is>
          <t>ERRORES EN LA MANIPULACION</t>
        </is>
      </c>
      <c r="X10" s="788" t="inlineStr">
        <is>
          <t>VENCIMIENTO DEL BIOLÓGICO/DISPOSITIVO MÉDICO</t>
        </is>
      </c>
      <c r="Y10" s="788" t="inlineStr">
        <is>
          <t>FARMACOVIGILANCIA/ TECNOVIGILANCIA</t>
        </is>
      </c>
      <c r="Z10" s="788" t="inlineStr">
        <is>
          <t>VOMITO FRANCO</t>
        </is>
      </c>
      <c r="AA10" s="788" t="inlineStr">
        <is>
          <t>SINIESTRO O ROBO</t>
        </is>
      </c>
      <c r="AB10" s="788" t="inlineStr">
        <is>
          <t>RECONSTITUCION BIOLÓGICO</t>
        </is>
      </c>
      <c r="AC10" s="974" t="n"/>
    </row>
    <row r="11" ht="15" customHeight="1">
      <c r="A11" s="971" t="n"/>
      <c r="B11" s="972" t="n"/>
      <c r="C11" s="973" t="n"/>
      <c r="D11" s="973" t="n"/>
      <c r="E11" s="973" t="n"/>
      <c r="F11" s="973" t="n"/>
      <c r="G11" s="973" t="n"/>
      <c r="H11" s="973" t="n"/>
      <c r="I11" s="973" t="n"/>
      <c r="J11" s="973" t="n"/>
      <c r="K11" s="973" t="n"/>
      <c r="L11" s="971" t="n"/>
      <c r="M11" s="973" t="n"/>
      <c r="N11" s="973" t="n"/>
      <c r="O11" s="161" t="n"/>
      <c r="Q11" s="790" t="inlineStr">
        <is>
          <t>INSTITUCIONAL</t>
        </is>
      </c>
      <c r="R11" s="792" t="inlineStr">
        <is>
          <t>EXTRAMURAL</t>
        </is>
      </c>
      <c r="S11" s="973" t="n"/>
      <c r="T11" s="973" t="n"/>
      <c r="U11" s="973" t="n"/>
      <c r="V11" s="973" t="n"/>
      <c r="W11" s="973" t="n"/>
      <c r="X11" s="973" t="n"/>
      <c r="Y11" s="973" t="n"/>
      <c r="Z11" s="973" t="n"/>
      <c r="AA11" s="973" t="n"/>
      <c r="AB11" s="973" t="n"/>
      <c r="AC11" s="974" t="n"/>
    </row>
    <row r="12" ht="24.75" customHeight="1" thickBot="1">
      <c r="A12" s="971" t="n"/>
      <c r="B12" s="972" t="n"/>
      <c r="C12" s="973" t="n"/>
      <c r="D12" s="973" t="n"/>
      <c r="E12" s="973" t="n"/>
      <c r="F12" s="973" t="n"/>
      <c r="G12" s="973" t="n"/>
      <c r="H12" s="973" t="n"/>
      <c r="I12" s="973" t="n"/>
      <c r="J12" s="973" t="n"/>
      <c r="K12" s="973" t="n"/>
      <c r="L12" s="971" t="n"/>
      <c r="M12" s="975" t="n"/>
      <c r="N12" s="975" t="n"/>
      <c r="O12" s="161" t="n"/>
      <c r="Q12" s="976" t="n"/>
      <c r="R12" s="975" t="n"/>
      <c r="S12" s="975" t="n"/>
      <c r="T12" s="975" t="n"/>
      <c r="U12" s="975" t="n"/>
      <c r="V12" s="975" t="n"/>
      <c r="W12" s="975" t="n"/>
      <c r="X12" s="975" t="n"/>
      <c r="Y12" s="975" t="n"/>
      <c r="Z12" s="975" t="n"/>
      <c r="AA12" s="975" t="n"/>
      <c r="AB12" s="975" t="n"/>
      <c r="AC12" s="977" t="n"/>
    </row>
    <row r="13" ht="33.75" customHeight="1" thickBot="1">
      <c r="A13" s="774" t="inlineStr">
        <is>
          <t>INMUNOBIOLÓGICOS</t>
        </is>
      </c>
      <c r="B13" s="978" t="n"/>
      <c r="C13" s="14" t="n"/>
      <c r="D13" s="14" t="n"/>
      <c r="E13" s="14" t="n"/>
      <c r="F13" s="14" t="n"/>
      <c r="G13" s="14" t="n"/>
      <c r="H13" s="14" t="n"/>
      <c r="I13" s="14" t="n"/>
      <c r="J13" s="14" t="n"/>
      <c r="K13" s="14" t="n"/>
      <c r="L13" s="14" t="n"/>
      <c r="M13" s="127" t="n"/>
      <c r="N13" s="147" t="n"/>
      <c r="O13" s="162" t="n"/>
      <c r="Q13" s="15" t="n"/>
      <c r="R13" s="16" t="n"/>
      <c r="S13" s="16" t="n"/>
      <c r="T13" s="16" t="n"/>
      <c r="U13" s="16" t="n"/>
      <c r="V13" s="16" t="n"/>
      <c r="W13" s="16" t="n"/>
      <c r="X13" s="16" t="n"/>
      <c r="Y13" s="16" t="n"/>
      <c r="Z13" s="16" t="n"/>
      <c r="AA13" s="16" t="n"/>
      <c r="AB13" s="16" t="n"/>
      <c r="AC13" s="193" t="n"/>
    </row>
    <row r="14" ht="18.75" customHeight="1">
      <c r="A14" s="979" t="inlineStr">
        <is>
          <t>BCG (vacuna)</t>
        </is>
      </c>
      <c r="B14" s="980" t="n"/>
      <c r="C14" s="981">
        <f>ENERO!K13</f>
        <v/>
      </c>
      <c r="D14" s="982" t="n"/>
      <c r="E14" s="982" t="n"/>
      <c r="F14" s="982" t="n"/>
      <c r="G14" s="982" t="n"/>
      <c r="H14" s="982" t="n"/>
      <c r="I14" s="983">
        <f>AC14</f>
        <v/>
      </c>
      <c r="J14" s="984">
        <f>+(C14+D14+F14+E14)-(G14+H14+I14)</f>
        <v/>
      </c>
      <c r="K14" s="985" t="n"/>
      <c r="L14" s="986" t="n"/>
      <c r="M14" s="987" t="n"/>
      <c r="N14" s="988">
        <f>IFERROR(IF(DATEDIF(TODAY(),M14,"M")&lt;=6,"ROJO",IF(DATEDIF(TODAY(),M14,"M")&gt;=12,"VERDE",IF(AND(DATEDIF(TODAY(),M14,"M")&gt;6,DATEDIF(TODAY(),M14,"M")&lt;=11),"AMARILLO",IF(M14&lt;TODAY(),"VENCIDO",0)))),O14)</f>
        <v/>
      </c>
      <c r="O14" s="989">
        <f>IF(M14=0,"","VENCIDO")</f>
        <v/>
      </c>
      <c r="Q14" s="990" t="n"/>
      <c r="R14" s="991" t="n"/>
      <c r="S14" s="991" t="n"/>
      <c r="T14" s="991" t="n"/>
      <c r="U14" s="991" t="n"/>
      <c r="V14" s="991" t="n"/>
      <c r="W14" s="991" t="n"/>
      <c r="X14" s="991" t="n"/>
      <c r="Y14" s="991" t="n"/>
      <c r="Z14" s="991" t="n"/>
      <c r="AA14" s="991" t="n"/>
      <c r="AB14" s="991" t="n"/>
      <c r="AC14" s="992">
        <f>SUM(Q14:AB18)</f>
        <v/>
      </c>
      <c r="AE14" s="805" t="n"/>
      <c r="AH14" s="2">
        <f>+IF(AC14&lt;&gt;I14,1,0)</f>
        <v/>
      </c>
      <c r="AN14" s="2" t="n"/>
      <c r="AO14" s="2" t="n"/>
    </row>
    <row r="15" ht="18.75" customHeight="1">
      <c r="A15" s="993" t="n"/>
      <c r="B15" s="972" t="n"/>
      <c r="C15" s="973" t="n"/>
      <c r="D15" s="994" t="n"/>
      <c r="E15" s="994" t="n"/>
      <c r="F15" s="994" t="n"/>
      <c r="G15" s="994" t="n"/>
      <c r="H15" s="994" t="n"/>
      <c r="I15" s="973" t="n"/>
      <c r="J15" s="973" t="n"/>
      <c r="K15" s="995" t="n"/>
      <c r="L15" s="996" t="n"/>
      <c r="M15" s="987" t="n"/>
      <c r="N15" s="988">
        <f>IFERROR(IF(DATEDIF(TODAY(),M15,"M")&lt;=6,"ROJO",IF(DATEDIF(TODAY(),M15,"M")&gt;=12,"VERDE",IF(AND(DATEDIF(TODAY(),M15,"M")&gt;6,DATEDIF(TODAY(),M15,"M")&lt;=11),"AMARILLO",IF(M15&lt;TODAY(),"VENCIDO",0)))),O15)</f>
        <v/>
      </c>
      <c r="O15" s="989">
        <f>IF(M15=0,"","VENCIDO")</f>
        <v/>
      </c>
      <c r="Q15" s="997" t="n"/>
      <c r="R15" s="994" t="n"/>
      <c r="S15" s="994" t="n"/>
      <c r="T15" s="994" t="n"/>
      <c r="U15" s="994" t="n"/>
      <c r="V15" s="994" t="n"/>
      <c r="W15" s="994" t="n"/>
      <c r="X15" s="994" t="n"/>
      <c r="Y15" s="994" t="n"/>
      <c r="Z15" s="994" t="n"/>
      <c r="AA15" s="994" t="n"/>
      <c r="AB15" s="994" t="n"/>
      <c r="AC15" s="974" t="n"/>
      <c r="AN15" s="2" t="n"/>
      <c r="AO15" s="2" t="n"/>
    </row>
    <row r="16" ht="18.75" customHeight="1">
      <c r="A16" s="993" t="n"/>
      <c r="B16" s="972" t="n"/>
      <c r="C16" s="973" t="n"/>
      <c r="D16" s="994" t="n"/>
      <c r="E16" s="994" t="n"/>
      <c r="F16" s="994" t="n"/>
      <c r="G16" s="994" t="n"/>
      <c r="H16" s="994" t="n"/>
      <c r="I16" s="973" t="n"/>
      <c r="J16" s="973" t="n"/>
      <c r="K16" s="995" t="n"/>
      <c r="L16" s="996" t="n"/>
      <c r="M16" s="987" t="n"/>
      <c r="N16" s="988">
        <f>IFERROR(IF(DATEDIF(TODAY(),M16,"M")&lt;=6,"ROJO",IF(DATEDIF(TODAY(),M16,"M")&gt;=12,"VERDE",IF(AND(DATEDIF(TODAY(),M16,"M")&gt;6,DATEDIF(TODAY(),M16,"M")&lt;=11),"AMARILLO",IF(M16&lt;TODAY(),"VENCIDO",0)))),O16)</f>
        <v/>
      </c>
      <c r="O16" s="989">
        <f>IF(M16=0,"","VENCIDO")</f>
        <v/>
      </c>
      <c r="Q16" s="997" t="n"/>
      <c r="R16" s="994" t="n"/>
      <c r="S16" s="994" t="n"/>
      <c r="T16" s="994" t="n"/>
      <c r="U16" s="994" t="n"/>
      <c r="V16" s="994" t="n"/>
      <c r="W16" s="994" t="n"/>
      <c r="X16" s="994" t="n"/>
      <c r="Y16" s="994" t="n"/>
      <c r="Z16" s="994" t="n"/>
      <c r="AA16" s="994" t="n"/>
      <c r="AB16" s="994" t="n"/>
      <c r="AC16" s="974" t="n"/>
      <c r="AN16" s="2" t="n"/>
      <c r="AO16" s="2" t="n"/>
    </row>
    <row r="17" ht="18.75" customHeight="1">
      <c r="A17" s="993" t="n"/>
      <c r="B17" s="972" t="n"/>
      <c r="C17" s="973" t="n"/>
      <c r="D17" s="994" t="n"/>
      <c r="E17" s="994" t="n"/>
      <c r="F17" s="994" t="n"/>
      <c r="G17" s="994" t="n"/>
      <c r="H17" s="994" t="n"/>
      <c r="I17" s="973" t="n"/>
      <c r="J17" s="973" t="n"/>
      <c r="K17" s="995" t="n"/>
      <c r="L17" s="996" t="n"/>
      <c r="M17" s="987" t="n"/>
      <c r="N17" s="988">
        <f>IFERROR(IF(DATEDIF(TODAY(),M17,"M")&lt;=6,"ROJO",IF(DATEDIF(TODAY(),M17,"M")&gt;=12,"VERDE",IF(AND(DATEDIF(TODAY(),M17,"M")&gt;6,DATEDIF(TODAY(),M17,"M")&lt;=11),"AMARILLO",IF(M17&lt;TODAY(),"VENCIDO",0)))),O17)</f>
        <v/>
      </c>
      <c r="O17" s="989">
        <f>IF(M17=0,"","VENCIDO")</f>
        <v/>
      </c>
      <c r="Q17" s="997" t="n"/>
      <c r="R17" s="994" t="n"/>
      <c r="S17" s="994" t="n"/>
      <c r="T17" s="994" t="n"/>
      <c r="U17" s="994" t="n"/>
      <c r="V17" s="994" t="n"/>
      <c r="W17" s="994" t="n"/>
      <c r="X17" s="994" t="n"/>
      <c r="Y17" s="994" t="n"/>
      <c r="Z17" s="994" t="n"/>
      <c r="AA17" s="994" t="n"/>
      <c r="AB17" s="994" t="n"/>
      <c r="AC17" s="974" t="n"/>
      <c r="AN17" s="2" t="n"/>
      <c r="AO17" s="2" t="n"/>
    </row>
    <row r="18" ht="18.75" customHeight="1" thickBot="1">
      <c r="A18" s="993" t="n"/>
      <c r="B18" s="972" t="n"/>
      <c r="C18" s="975" t="n"/>
      <c r="D18" s="998" t="n"/>
      <c r="E18" s="998" t="n"/>
      <c r="F18" s="998" t="n"/>
      <c r="G18" s="998" t="n"/>
      <c r="H18" s="998" t="n"/>
      <c r="I18" s="999" t="n"/>
      <c r="J18" s="975" t="n"/>
      <c r="K18" s="1000" t="n"/>
      <c r="L18" s="1001" t="n"/>
      <c r="M18" s="987" t="n"/>
      <c r="N18" s="988">
        <f>IFERROR(IF(DATEDIF(TODAY(),M18,"M")&lt;=6,"ROJO",IF(DATEDIF(TODAY(),M18,"M")&gt;=12,"VERDE",IF(AND(DATEDIF(TODAY(),M18,"M")&gt;6,DATEDIF(TODAY(),M18,"M")&lt;=11),"AMARILLO",IF(M18&lt;TODAY(),"VENCIDO",0)))),O18)</f>
        <v/>
      </c>
      <c r="O18" s="989">
        <f>IF(M18=0,"","VENCIDO")</f>
        <v/>
      </c>
      <c r="Q18" s="1002" t="n"/>
      <c r="R18" s="998" t="n"/>
      <c r="S18" s="998" t="n"/>
      <c r="T18" s="998" t="n"/>
      <c r="U18" s="998" t="n"/>
      <c r="V18" s="998" t="n"/>
      <c r="W18" s="998" t="n"/>
      <c r="X18" s="998" t="n"/>
      <c r="Y18" s="998" t="n"/>
      <c r="Z18" s="998" t="n"/>
      <c r="AA18" s="998" t="n"/>
      <c r="AB18" s="998" t="n"/>
      <c r="AC18" s="1003" t="n"/>
      <c r="AN18" s="2" t="inlineStr">
        <is>
          <t>BARRANQUILLA</t>
        </is>
      </c>
      <c r="AO18" s="2" t="inlineStr">
        <is>
          <t>MAYO</t>
        </is>
      </c>
    </row>
    <row r="19" ht="18.75" customHeight="1" thickBot="1">
      <c r="A19" s="1004" t="n"/>
      <c r="B19" s="1005" t="n"/>
      <c r="C19" s="1006" t="n"/>
      <c r="D19" s="1007" t="n"/>
      <c r="E19" s="1007" t="n"/>
      <c r="F19" s="1008" t="n"/>
      <c r="G19" s="1008" t="n"/>
      <c r="H19" s="1008" t="n"/>
      <c r="I19" s="1009" t="n"/>
      <c r="J19" s="1010">
        <f>J14=K19</f>
        <v/>
      </c>
      <c r="K19" s="1011">
        <f>SUM(K14:K18)</f>
        <v/>
      </c>
      <c r="L19" s="1012" t="n"/>
      <c r="M19" s="1013" t="n"/>
      <c r="N19" s="1014">
        <f>IFERROR(IF(DATEDIF(TODAY(),M19,"M")&lt;=6,"ROJO",IF(DATEDIF(TODAY(),M19,"M")&gt;=12,"VERDE",IF(AND(DATEDIF(TODAY(),M19,"M")&gt;6,DATEDIF(TODAY(),M19,"M")&lt;=11),"AMARILLO",IF(M19&lt;TODAY(),"VENCIDO",0)))),O19)</f>
        <v/>
      </c>
      <c r="O19" s="989">
        <f>IF(M19=0,"","VENCIDO")</f>
        <v/>
      </c>
      <c r="Q19" s="1015" t="n"/>
      <c r="R19" s="1016" t="n"/>
      <c r="S19" s="1016" t="n"/>
      <c r="T19" s="1016" t="n"/>
      <c r="U19" s="1016" t="n"/>
      <c r="V19" s="1016" t="n"/>
      <c r="W19" s="1016" t="n"/>
      <c r="X19" s="1016" t="n"/>
      <c r="Y19" s="1016" t="n"/>
      <c r="Z19" s="1016" t="n"/>
      <c r="AA19" s="1016" t="n"/>
      <c r="AB19" s="1016" t="n"/>
      <c r="AC19" s="194" t="n"/>
      <c r="AN19" s="2" t="n"/>
      <c r="AO19" s="2" t="n"/>
    </row>
    <row r="20" ht="18.75" customHeight="1">
      <c r="A20" s="979" t="inlineStr">
        <is>
          <t xml:space="preserve">Hepatitis B pediátrica </t>
        </is>
      </c>
      <c r="B20" s="980" t="n"/>
      <c r="C20" s="1017">
        <f>ENERO!K19</f>
        <v/>
      </c>
      <c r="D20" s="1018" t="n"/>
      <c r="E20" s="1018" t="n"/>
      <c r="F20" s="1018" t="n"/>
      <c r="G20" s="1018" t="n"/>
      <c r="H20" s="1018" t="n"/>
      <c r="I20" s="983">
        <f>AC20</f>
        <v/>
      </c>
      <c r="J20" s="1019">
        <f>+(C20+D20+F20+E20)-(G20+H20+I20)</f>
        <v/>
      </c>
      <c r="K20" s="985" t="n"/>
      <c r="L20" s="986" t="n"/>
      <c r="M20" s="987" t="n"/>
      <c r="N20" s="988">
        <f>IFERROR(IF(DATEDIF(TODAY(),M20,"M")&lt;=6,"ROJO",IF(DATEDIF(TODAY(),M20,"M")&gt;=12,"VERDE",IF(AND(DATEDIF(TODAY(),M20,"M")&gt;6,DATEDIF(TODAY(),M20,"M")&lt;=11),"AMARILLO",IF(M20&lt;TODAY(),"VENCIDO",0)))),O20)</f>
        <v/>
      </c>
      <c r="O20" s="989">
        <f>IF(M20=0,"","VENCIDO")</f>
        <v/>
      </c>
      <c r="Q20" s="990" t="n"/>
      <c r="R20" s="991" t="n"/>
      <c r="S20" s="991" t="n"/>
      <c r="T20" s="991" t="n"/>
      <c r="U20" s="991" t="n"/>
      <c r="V20" s="991" t="n"/>
      <c r="W20" s="991" t="n"/>
      <c r="X20" s="991" t="n"/>
      <c r="Y20" s="991" t="n"/>
      <c r="Z20" s="991" t="n"/>
      <c r="AA20" s="991" t="n"/>
      <c r="AB20" s="991" t="n"/>
      <c r="AC20" s="992">
        <f>SUM(Q20:AB24)</f>
        <v/>
      </c>
      <c r="AE20" s="2">
        <f>IFERROR(AA18*100/(W18+AA18),0)</f>
        <v/>
      </c>
      <c r="AH20" s="2">
        <f>+IF(AC20&lt;&gt;I20,1,0)</f>
        <v/>
      </c>
      <c r="AN20" s="2" t="n"/>
      <c r="AO20" s="2" t="n"/>
    </row>
    <row r="21" ht="18.75" customHeight="1">
      <c r="A21" s="993" t="n"/>
      <c r="B21" s="972" t="n"/>
      <c r="C21" s="973" t="n"/>
      <c r="D21" s="994" t="n"/>
      <c r="E21" s="994" t="n"/>
      <c r="F21" s="994" t="n"/>
      <c r="G21" s="994" t="n"/>
      <c r="H21" s="994" t="n"/>
      <c r="I21" s="973" t="n"/>
      <c r="J21" s="973" t="n"/>
      <c r="K21" s="995" t="n"/>
      <c r="L21" s="996" t="n"/>
      <c r="M21" s="987" t="n"/>
      <c r="N21" s="988">
        <f>IFERROR(IF(DATEDIF(TODAY(),M21,"M")&lt;=6,"ROJO",IF(DATEDIF(TODAY(),M21,"M")&gt;=12,"VERDE",IF(AND(DATEDIF(TODAY(),M21,"M")&gt;6,DATEDIF(TODAY(),M21,"M")&lt;=11),"AMARILLO",IF(M21&lt;TODAY(),"VENCIDO",0)))),O21)</f>
        <v/>
      </c>
      <c r="O21" s="989">
        <f>IF(M21=0,"","VENCIDO")</f>
        <v/>
      </c>
      <c r="Q21" s="997" t="n"/>
      <c r="R21" s="994" t="n"/>
      <c r="S21" s="994" t="n"/>
      <c r="T21" s="994" t="n"/>
      <c r="U21" s="994" t="n"/>
      <c r="V21" s="994" t="n"/>
      <c r="W21" s="994" t="n"/>
      <c r="X21" s="994" t="n"/>
      <c r="Y21" s="994" t="n"/>
      <c r="Z21" s="994" t="n"/>
      <c r="AA21" s="994" t="n"/>
      <c r="AB21" s="994" t="n"/>
      <c r="AC21" s="974" t="n"/>
      <c r="AN21" s="2" t="n"/>
      <c r="AO21" s="2" t="n"/>
    </row>
    <row r="22" ht="18.75" customHeight="1">
      <c r="A22" s="993" t="n"/>
      <c r="B22" s="972" t="n"/>
      <c r="C22" s="973" t="n"/>
      <c r="D22" s="994" t="n"/>
      <c r="E22" s="994" t="n"/>
      <c r="F22" s="994" t="n"/>
      <c r="G22" s="994" t="n"/>
      <c r="H22" s="994" t="n"/>
      <c r="I22" s="973" t="n"/>
      <c r="J22" s="973" t="n"/>
      <c r="K22" s="995" t="n"/>
      <c r="L22" s="996" t="n"/>
      <c r="M22" s="987" t="n"/>
      <c r="N22" s="988">
        <f>IFERROR(IF(DATEDIF(TODAY(),M22,"M")&lt;=6,"ROJO",IF(DATEDIF(TODAY(),M22,"M")&gt;=12,"VERDE",IF(AND(DATEDIF(TODAY(),M22,"M")&gt;6,DATEDIF(TODAY(),M22,"M")&lt;=11),"AMARILLO",IF(M22&lt;TODAY(),"VENCIDO",0)))),O22)</f>
        <v/>
      </c>
      <c r="O22" s="989">
        <f>IF(M22=0,"","VENCIDO")</f>
        <v/>
      </c>
      <c r="Q22" s="997" t="n"/>
      <c r="R22" s="994" t="n"/>
      <c r="S22" s="994" t="n"/>
      <c r="T22" s="994" t="n"/>
      <c r="U22" s="994" t="n"/>
      <c r="V22" s="994" t="n"/>
      <c r="W22" s="994" t="n"/>
      <c r="X22" s="994" t="n"/>
      <c r="Y22" s="994" t="n"/>
      <c r="Z22" s="994" t="n"/>
      <c r="AA22" s="994" t="n"/>
      <c r="AB22" s="994" t="n"/>
      <c r="AC22" s="974" t="n"/>
      <c r="AN22" s="2" t="n"/>
      <c r="AO22" s="2" t="n"/>
    </row>
    <row r="23" ht="18.75" customHeight="1">
      <c r="A23" s="993" t="n"/>
      <c r="B23" s="972" t="n"/>
      <c r="C23" s="973" t="n"/>
      <c r="D23" s="994" t="n"/>
      <c r="E23" s="994" t="n"/>
      <c r="F23" s="994" t="n"/>
      <c r="G23" s="994" t="n"/>
      <c r="H23" s="994" t="n"/>
      <c r="I23" s="973" t="n"/>
      <c r="J23" s="973" t="n"/>
      <c r="K23" s="995" t="n"/>
      <c r="L23" s="996" t="n"/>
      <c r="M23" s="987" t="n"/>
      <c r="N23" s="988">
        <f>IFERROR(IF(DATEDIF(TODAY(),M23,"M")&lt;=6,"ROJO",IF(DATEDIF(TODAY(),M23,"M")&gt;=12,"VERDE",IF(AND(DATEDIF(TODAY(),M23,"M")&gt;6,DATEDIF(TODAY(),M23,"M")&lt;=11),"AMARILLO",IF(M23&lt;TODAY(),"VENCIDO",0)))),O23)</f>
        <v/>
      </c>
      <c r="O23" s="989">
        <f>IF(M23=0,"","VENCIDO")</f>
        <v/>
      </c>
      <c r="Q23" s="997" t="n"/>
      <c r="R23" s="994" t="n"/>
      <c r="S23" s="994" t="n"/>
      <c r="T23" s="994" t="n"/>
      <c r="U23" s="994" t="n"/>
      <c r="V23" s="994" t="n"/>
      <c r="W23" s="994" t="n"/>
      <c r="X23" s="994" t="n"/>
      <c r="Y23" s="994" t="n"/>
      <c r="Z23" s="994" t="n"/>
      <c r="AA23" s="994" t="n"/>
      <c r="AB23" s="994" t="n"/>
      <c r="AC23" s="974" t="n"/>
      <c r="AN23" s="2" t="n"/>
      <c r="AO23" s="2" t="n"/>
    </row>
    <row r="24" ht="18.75" customHeight="1" thickBot="1">
      <c r="A24" s="993" t="n"/>
      <c r="B24" s="972" t="n"/>
      <c r="C24" s="999" t="n"/>
      <c r="D24" s="1020" t="n"/>
      <c r="E24" s="1020" t="n"/>
      <c r="F24" s="1020" t="n"/>
      <c r="G24" s="1020" t="n"/>
      <c r="H24" s="1020" t="n"/>
      <c r="I24" s="999" t="n"/>
      <c r="J24" s="999" t="n"/>
      <c r="K24" s="1000" t="n"/>
      <c r="L24" s="1001" t="n"/>
      <c r="M24" s="987" t="n"/>
      <c r="N24" s="988">
        <f>IFERROR(IF(DATEDIF(TODAY(),M24,"M")&lt;=6,"ROJO",IF(DATEDIF(TODAY(),M24,"M")&gt;=12,"VERDE",IF(AND(DATEDIF(TODAY(),M24,"M")&gt;6,DATEDIF(TODAY(),M24,"M")&lt;=11),"AMARILLO",IF(M24&lt;TODAY(),"VENCIDO",0)))),O24)</f>
        <v/>
      </c>
      <c r="O24" s="989">
        <f>IF(M24=0,"","VENCIDO")</f>
        <v/>
      </c>
      <c r="Q24" s="1002" t="n"/>
      <c r="R24" s="998" t="n"/>
      <c r="S24" s="998" t="n"/>
      <c r="T24" s="998" t="n"/>
      <c r="U24" s="998" t="n"/>
      <c r="V24" s="998" t="n"/>
      <c r="W24" s="998" t="n"/>
      <c r="X24" s="998" t="n"/>
      <c r="Y24" s="998" t="n"/>
      <c r="Z24" s="998" t="n"/>
      <c r="AA24" s="998" t="n"/>
      <c r="AB24" s="998" t="n"/>
      <c r="AC24" s="1003" t="n"/>
      <c r="AN24" s="2" t="inlineStr">
        <is>
          <t>CAQUETA</t>
        </is>
      </c>
      <c r="AO24" s="2" t="inlineStr">
        <is>
          <t>NOVIEMBRE</t>
        </is>
      </c>
    </row>
    <row r="25" ht="18.75" customHeight="1" thickBot="1">
      <c r="A25" s="1004" t="n"/>
      <c r="B25" s="1005" t="n"/>
      <c r="C25" s="1021" t="n"/>
      <c r="D25" s="1022" t="n"/>
      <c r="E25" s="1022" t="n"/>
      <c r="F25" s="1023" t="n"/>
      <c r="G25" s="1023" t="n"/>
      <c r="H25" s="1023" t="n"/>
      <c r="I25" s="1024" t="n"/>
      <c r="J25" s="1010">
        <f>J20=K25</f>
        <v/>
      </c>
      <c r="K25" s="1025">
        <f>SUM(K20:K24)</f>
        <v/>
      </c>
      <c r="L25" s="1015" t="n"/>
      <c r="M25" s="1013" t="n"/>
      <c r="N25" s="1014">
        <f>IFERROR(IF(DATEDIF(TODAY(),M25,"M")&lt;=6,"ROJO",IF(DATEDIF(TODAY(),M25,"M")&gt;=12,"VERDE",IF(AND(DATEDIF(TODAY(),M25,"M")&gt;6,DATEDIF(TODAY(),M25,"M")&lt;=11),"AMARILLO",IF(M25&lt;TODAY(),"VENCIDO",0)))),O25)</f>
        <v/>
      </c>
      <c r="O25" s="989">
        <f>IF(M25=0,"","VENCIDO")</f>
        <v/>
      </c>
      <c r="Q25" s="1015" t="n"/>
      <c r="R25" s="1016" t="n"/>
      <c r="S25" s="1016" t="n"/>
      <c r="T25" s="1016" t="n"/>
      <c r="U25" s="1016" t="n"/>
      <c r="V25" s="1016" t="n"/>
      <c r="W25" s="1016" t="n"/>
      <c r="X25" s="1016" t="n"/>
      <c r="Y25" s="1016" t="n"/>
      <c r="Z25" s="1016" t="n"/>
      <c r="AA25" s="1016" t="n"/>
      <c r="AB25" s="1016" t="n"/>
      <c r="AC25" s="194" t="n"/>
      <c r="AE25" s="2">
        <f>IFERROR(AA23*100/(W23+AA23),0)</f>
        <v/>
      </c>
      <c r="AN25" s="2" t="n"/>
      <c r="AO25" s="2" t="n"/>
    </row>
    <row r="26" ht="18.75" customHeight="1">
      <c r="A26" s="979" t="inlineStr">
        <is>
          <t xml:space="preserve">Hepatitis B adultos </t>
        </is>
      </c>
      <c r="B26" s="980" t="n"/>
      <c r="C26" s="1017">
        <f>ENERO!K25</f>
        <v/>
      </c>
      <c r="D26" s="1018" t="n"/>
      <c r="E26" s="1018" t="n"/>
      <c r="F26" s="1018" t="n"/>
      <c r="G26" s="1018" t="n"/>
      <c r="H26" s="1018" t="n"/>
      <c r="I26" s="983">
        <f>AC26</f>
        <v/>
      </c>
      <c r="J26" s="1019">
        <f>+(C26+D26+F26)-(E26+I26+H26)</f>
        <v/>
      </c>
      <c r="K26" s="985" t="n"/>
      <c r="L26" s="986" t="n"/>
      <c r="M26" s="987" t="n"/>
      <c r="N26" s="988">
        <f>IFERROR(IF(DATEDIF(TODAY(),M26,"M")&lt;=6,"ROJO",IF(DATEDIF(TODAY(),M26,"M")&gt;=12,"VERDE",IF(AND(DATEDIF(TODAY(),M26,"M")&gt;6,DATEDIF(TODAY(),M26,"M")&lt;=11),"AMARILLO",IF(M26&lt;TODAY(),"VENCIDO",0)))),O26)</f>
        <v/>
      </c>
      <c r="O26" s="989">
        <f>IF(M26=0,"","VENCIDO")</f>
        <v/>
      </c>
      <c r="Q26" s="990" t="n"/>
      <c r="R26" s="991" t="n"/>
      <c r="S26" s="991" t="n"/>
      <c r="T26" s="991" t="n"/>
      <c r="U26" s="991" t="n"/>
      <c r="V26" s="991" t="n"/>
      <c r="W26" s="991" t="n"/>
      <c r="X26" s="991" t="n"/>
      <c r="Y26" s="991" t="n"/>
      <c r="Z26" s="991" t="n"/>
      <c r="AA26" s="991" t="n"/>
      <c r="AB26" s="991" t="n"/>
      <c r="AC26" s="992">
        <f>SUM(Q26:AB30)</f>
        <v/>
      </c>
      <c r="AH26" s="2">
        <f>+IF(AC26&lt;&gt;I26,1,0)</f>
        <v/>
      </c>
      <c r="AN26" s="2" t="n"/>
    </row>
    <row r="27" ht="18.75" customHeight="1">
      <c r="A27" s="993" t="n"/>
      <c r="B27" s="972" t="n"/>
      <c r="C27" s="973" t="n"/>
      <c r="D27" s="994" t="n"/>
      <c r="E27" s="994" t="n"/>
      <c r="F27" s="994" t="n"/>
      <c r="G27" s="994" t="n"/>
      <c r="H27" s="994" t="n"/>
      <c r="I27" s="973" t="n"/>
      <c r="J27" s="973" t="n"/>
      <c r="K27" s="995" t="n"/>
      <c r="L27" s="996" t="n"/>
      <c r="M27" s="987" t="n"/>
      <c r="N27" s="988">
        <f>IFERROR(IF(DATEDIF(TODAY(),M27,"M")&lt;=6,"ROJO",IF(DATEDIF(TODAY(),M27,"M")&gt;=12,"VERDE",IF(AND(DATEDIF(TODAY(),M27,"M")&gt;6,DATEDIF(TODAY(),M27,"M")&lt;=11),"AMARILLO",IF(M27&lt;TODAY(),"VENCIDO",0)))),O27)</f>
        <v/>
      </c>
      <c r="O27" s="989">
        <f>IF(M27=0,"","VENCIDO")</f>
        <v/>
      </c>
      <c r="Q27" s="997" t="n"/>
      <c r="R27" s="994" t="n"/>
      <c r="S27" s="994" t="n"/>
      <c r="T27" s="994" t="n"/>
      <c r="U27" s="994" t="n"/>
      <c r="V27" s="994" t="n"/>
      <c r="W27" s="994" t="n"/>
      <c r="X27" s="994" t="n"/>
      <c r="Y27" s="994" t="n"/>
      <c r="Z27" s="994" t="n"/>
      <c r="AA27" s="994" t="n"/>
      <c r="AB27" s="994" t="n"/>
      <c r="AC27" s="974" t="n"/>
      <c r="AN27" s="2" t="n"/>
    </row>
    <row r="28" ht="18.75" customHeight="1">
      <c r="A28" s="993" t="n"/>
      <c r="B28" s="972" t="n"/>
      <c r="C28" s="973" t="n"/>
      <c r="D28" s="994" t="n"/>
      <c r="E28" s="994" t="n"/>
      <c r="F28" s="994" t="n"/>
      <c r="G28" s="994" t="n"/>
      <c r="H28" s="994" t="n"/>
      <c r="I28" s="973" t="n"/>
      <c r="J28" s="973" t="n"/>
      <c r="K28" s="995" t="n"/>
      <c r="L28" s="996" t="n"/>
      <c r="M28" s="987" t="n"/>
      <c r="N28" s="988">
        <f>IFERROR(IF(DATEDIF(TODAY(),M28,"M")&lt;=6,"ROJO",IF(DATEDIF(TODAY(),M28,"M")&gt;=12,"VERDE",IF(AND(DATEDIF(TODAY(),M28,"M")&gt;6,DATEDIF(TODAY(),M28,"M")&lt;=11),"AMARILLO",IF(M28&lt;TODAY(),"VENCIDO",0)))),O28)</f>
        <v/>
      </c>
      <c r="O28" s="989">
        <f>IF(M28=0,"","VENCIDO")</f>
        <v/>
      </c>
      <c r="Q28" s="997" t="n"/>
      <c r="R28" s="994" t="n"/>
      <c r="S28" s="994" t="n"/>
      <c r="T28" s="994" t="n"/>
      <c r="U28" s="994" t="n"/>
      <c r="V28" s="994" t="n"/>
      <c r="W28" s="994" t="n"/>
      <c r="X28" s="994" t="n"/>
      <c r="Y28" s="994" t="n"/>
      <c r="Z28" s="994" t="n"/>
      <c r="AA28" s="994" t="n"/>
      <c r="AB28" s="994" t="n"/>
      <c r="AC28" s="974" t="n"/>
      <c r="AN28" s="2" t="n"/>
    </row>
    <row r="29" ht="18.75" customHeight="1">
      <c r="A29" s="993" t="n"/>
      <c r="B29" s="972" t="n"/>
      <c r="C29" s="973" t="n"/>
      <c r="D29" s="994" t="n"/>
      <c r="E29" s="994" t="n"/>
      <c r="F29" s="994" t="n"/>
      <c r="G29" s="994" t="n"/>
      <c r="H29" s="994" t="n"/>
      <c r="I29" s="973" t="n"/>
      <c r="J29" s="973" t="n"/>
      <c r="K29" s="995" t="n"/>
      <c r="L29" s="996" t="n"/>
      <c r="M29" s="987" t="n"/>
      <c r="N29" s="988">
        <f>IFERROR(IF(DATEDIF(TODAY(),M29,"M")&lt;=6,"ROJO",IF(DATEDIF(TODAY(),M29,"M")&gt;=12,"VERDE",IF(AND(DATEDIF(TODAY(),M29,"M")&gt;6,DATEDIF(TODAY(),M29,"M")&lt;=11),"AMARILLO",IF(M29&lt;TODAY(),"VENCIDO",0)))),O29)</f>
        <v/>
      </c>
      <c r="O29" s="989">
        <f>IF(M29=0,"","VENCIDO")</f>
        <v/>
      </c>
      <c r="Q29" s="997" t="n"/>
      <c r="R29" s="994" t="n"/>
      <c r="S29" s="994" t="n"/>
      <c r="T29" s="994" t="n"/>
      <c r="U29" s="994" t="n"/>
      <c r="V29" s="994" t="n"/>
      <c r="W29" s="994" t="n"/>
      <c r="X29" s="994" t="n"/>
      <c r="Y29" s="994" t="n"/>
      <c r="Z29" s="994" t="n"/>
      <c r="AA29" s="994" t="n"/>
      <c r="AB29" s="994" t="n"/>
      <c r="AC29" s="974" t="n"/>
      <c r="AN29" s="2" t="n"/>
    </row>
    <row r="30" ht="18.75" customHeight="1" thickBot="1">
      <c r="A30" s="993" t="n"/>
      <c r="B30" s="972" t="n"/>
      <c r="C30" s="999" t="n"/>
      <c r="D30" s="1020" t="n"/>
      <c r="E30" s="1020" t="n"/>
      <c r="F30" s="1020" t="n"/>
      <c r="G30" s="1020" t="n"/>
      <c r="H30" s="1020" t="n"/>
      <c r="I30" s="999" t="n"/>
      <c r="J30" s="999" t="n"/>
      <c r="K30" s="1000" t="n"/>
      <c r="L30" s="1001" t="n"/>
      <c r="M30" s="987" t="n"/>
      <c r="N30" s="988">
        <f>IFERROR(IF(DATEDIF(TODAY(),M30,"M")&lt;=6,"ROJO",IF(DATEDIF(TODAY(),M30,"M")&gt;=12,"VERDE",IF(AND(DATEDIF(TODAY(),M30,"M")&gt;6,DATEDIF(TODAY(),M30,"M")&lt;=11),"AMARILLO",IF(M30&lt;TODAY(),"VENCIDO",0)))),O30)</f>
        <v/>
      </c>
      <c r="O30" s="989">
        <f>IF(M30=0,"","VENCIDO")</f>
        <v/>
      </c>
      <c r="Q30" s="1002" t="n"/>
      <c r="R30" s="998" t="n"/>
      <c r="S30" s="998" t="n"/>
      <c r="T30" s="998" t="n"/>
      <c r="U30" s="998" t="n"/>
      <c r="V30" s="998" t="n"/>
      <c r="W30" s="998" t="n"/>
      <c r="X30" s="998" t="n"/>
      <c r="Y30" s="998" t="n"/>
      <c r="Z30" s="998" t="n"/>
      <c r="AA30" s="998" t="n"/>
      <c r="AB30" s="998" t="n"/>
      <c r="AC30" s="1003" t="n"/>
      <c r="AN30" s="2" t="inlineStr">
        <is>
          <t>CAQUETA</t>
        </is>
      </c>
    </row>
    <row r="31" ht="18.75" customHeight="1" thickBot="1">
      <c r="A31" s="1004" t="n"/>
      <c r="B31" s="1005" t="n"/>
      <c r="C31" s="1021" t="n"/>
      <c r="D31" s="1022" t="n"/>
      <c r="E31" s="1022" t="n"/>
      <c r="F31" s="1023" t="n"/>
      <c r="G31" s="1023" t="n"/>
      <c r="H31" s="1023" t="n"/>
      <c r="I31" s="1024" t="n"/>
      <c r="J31" s="1010">
        <f>J26=K31</f>
        <v/>
      </c>
      <c r="K31" s="1025">
        <f>SUM(K26:K30)</f>
        <v/>
      </c>
      <c r="L31" s="1015" t="n"/>
      <c r="M31" s="1013" t="n"/>
      <c r="N31" s="1014">
        <f>IFERROR(IF(DATEDIF(TODAY(),M31,"M")&lt;=6,"ROJO",IF(DATEDIF(TODAY(),M31,"M")&gt;=12,"VERDE",IF(AND(DATEDIF(TODAY(),M31,"M")&gt;6,DATEDIF(TODAY(),M31,"M")&lt;=11),"AMARILLO",IF(M31&lt;TODAY(),"VENCIDO",0)))),O31)</f>
        <v/>
      </c>
      <c r="O31" s="989">
        <f>IF(M31=0,"","VENCIDO")</f>
        <v/>
      </c>
      <c r="Q31" s="1015" t="n"/>
      <c r="R31" s="1016" t="n"/>
      <c r="S31" s="1016" t="n"/>
      <c r="T31" s="1016" t="n"/>
      <c r="U31" s="1016" t="n"/>
      <c r="V31" s="1016" t="n"/>
      <c r="W31" s="1016" t="n"/>
      <c r="X31" s="1016" t="n"/>
      <c r="Y31" s="1016" t="n"/>
      <c r="Z31" s="1016" t="n"/>
      <c r="AA31" s="1016" t="n"/>
      <c r="AB31" s="1016" t="n"/>
      <c r="AC31" s="194" t="n"/>
      <c r="AE31" s="2">
        <f>IFERROR(AA29*100/(W29+AA29),0)</f>
        <v/>
      </c>
      <c r="AN31" s="2" t="n"/>
    </row>
    <row r="32" ht="18.75" customHeight="1">
      <c r="A32" s="979" t="inlineStr">
        <is>
          <t>Polio inactivada - VIP</t>
        </is>
      </c>
      <c r="B32" s="980" t="n"/>
      <c r="C32" s="1017">
        <f>ENERO!K31</f>
        <v/>
      </c>
      <c r="D32" s="1018" t="n"/>
      <c r="E32" s="1018" t="n"/>
      <c r="F32" s="1018" t="n"/>
      <c r="G32" s="1018" t="n"/>
      <c r="H32" s="1018" t="n"/>
      <c r="I32" s="983">
        <f>AC32</f>
        <v/>
      </c>
      <c r="J32" s="1019">
        <f>+(C32+D32+F32+E32)-(G32+H32+I32)</f>
        <v/>
      </c>
      <c r="K32" s="985" t="n"/>
      <c r="L32" s="986" t="n"/>
      <c r="M32" s="987" t="n"/>
      <c r="N32" s="988">
        <f>IFERROR(IF(DATEDIF(TODAY(),M32,"M")&lt;=6,"ROJO",IF(DATEDIF(TODAY(),M32,"M")&gt;=12,"VERDE",IF(AND(DATEDIF(TODAY(),M32,"M")&gt;6,DATEDIF(TODAY(),M32,"M")&lt;=11),"AMARILLO",IF(M32&lt;TODAY(),"VENCIDO",0)))),O32)</f>
        <v/>
      </c>
      <c r="O32" s="989">
        <f>IF(M32=0,"","VENCIDO")</f>
        <v/>
      </c>
      <c r="Q32" s="990" t="n"/>
      <c r="R32" s="991" t="n"/>
      <c r="S32" s="991" t="n"/>
      <c r="T32" s="991" t="n"/>
      <c r="U32" s="991" t="n"/>
      <c r="V32" s="991" t="n"/>
      <c r="W32" s="991" t="n"/>
      <c r="X32" s="991" t="n"/>
      <c r="Y32" s="991" t="n"/>
      <c r="Z32" s="991" t="n"/>
      <c r="AA32" s="991" t="n"/>
      <c r="AB32" s="991" t="n"/>
      <c r="AC32" s="992">
        <f>SUM(Q32:AB36)</f>
        <v/>
      </c>
      <c r="AH32" s="2">
        <f>+IF(AC32&lt;&gt;I32,1,0)</f>
        <v/>
      </c>
      <c r="AN32" s="2" t="n"/>
    </row>
    <row r="33" ht="18.75" customHeight="1">
      <c r="A33" s="993" t="n"/>
      <c r="B33" s="972" t="n"/>
      <c r="C33" s="973" t="n"/>
      <c r="D33" s="994" t="n"/>
      <c r="E33" s="994" t="n"/>
      <c r="F33" s="994" t="n"/>
      <c r="G33" s="994" t="n"/>
      <c r="H33" s="994" t="n"/>
      <c r="I33" s="973" t="n"/>
      <c r="J33" s="973" t="n"/>
      <c r="K33" s="995" t="n"/>
      <c r="L33" s="996" t="n"/>
      <c r="M33" s="987" t="n"/>
      <c r="N33" s="988">
        <f>IFERROR(IF(DATEDIF(TODAY(),M33,"M")&lt;=6,"ROJO",IF(DATEDIF(TODAY(),M33,"M")&gt;=12,"VERDE",IF(AND(DATEDIF(TODAY(),M33,"M")&gt;6,DATEDIF(TODAY(),M33,"M")&lt;=11),"AMARILLO",IF(M33&lt;TODAY(),"VENCIDO",0)))),O33)</f>
        <v/>
      </c>
      <c r="O33" s="989">
        <f>IF(M33=0,"","VENCIDO")</f>
        <v/>
      </c>
      <c r="Q33" s="997" t="n"/>
      <c r="R33" s="994" t="n"/>
      <c r="S33" s="994" t="n"/>
      <c r="T33" s="994" t="n"/>
      <c r="U33" s="994" t="n"/>
      <c r="V33" s="994" t="n"/>
      <c r="W33" s="994" t="n"/>
      <c r="X33" s="994" t="n"/>
      <c r="Y33" s="994" t="n"/>
      <c r="Z33" s="994" t="n"/>
      <c r="AA33" s="994" t="n"/>
      <c r="AB33" s="994" t="n"/>
      <c r="AC33" s="974" t="n"/>
      <c r="AN33" s="2" t="n"/>
    </row>
    <row r="34" ht="18.75" customHeight="1">
      <c r="A34" s="993" t="n"/>
      <c r="B34" s="972" t="n"/>
      <c r="C34" s="973" t="n"/>
      <c r="D34" s="994" t="n"/>
      <c r="E34" s="994" t="n"/>
      <c r="F34" s="994" t="n"/>
      <c r="G34" s="994" t="n"/>
      <c r="H34" s="994" t="n"/>
      <c r="I34" s="973" t="n"/>
      <c r="J34" s="973" t="n"/>
      <c r="K34" s="995" t="n"/>
      <c r="L34" s="996" t="n"/>
      <c r="M34" s="987" t="n"/>
      <c r="N34" s="988">
        <f>IFERROR(IF(DATEDIF(TODAY(),M34,"M")&lt;=6,"ROJO",IF(DATEDIF(TODAY(),M34,"M")&gt;=12,"VERDE",IF(AND(DATEDIF(TODAY(),M34,"M")&gt;6,DATEDIF(TODAY(),M34,"M")&lt;=11),"AMARILLO",IF(M34&lt;TODAY(),"VENCIDO",0)))),O34)</f>
        <v/>
      </c>
      <c r="O34" s="989">
        <f>IF(M34=0,"","VENCIDO")</f>
        <v/>
      </c>
      <c r="Q34" s="997" t="n"/>
      <c r="R34" s="994" t="n"/>
      <c r="S34" s="994" t="n"/>
      <c r="T34" s="994" t="n"/>
      <c r="U34" s="994" t="n"/>
      <c r="V34" s="994" t="n"/>
      <c r="W34" s="994" t="n"/>
      <c r="X34" s="994" t="n"/>
      <c r="Y34" s="994" t="n"/>
      <c r="Z34" s="994" t="n"/>
      <c r="AA34" s="994" t="n"/>
      <c r="AB34" s="994" t="n"/>
      <c r="AC34" s="974" t="n"/>
      <c r="AN34" s="2" t="n"/>
    </row>
    <row r="35" ht="18.75" customHeight="1">
      <c r="A35" s="993" t="n"/>
      <c r="B35" s="972" t="n"/>
      <c r="C35" s="973" t="n"/>
      <c r="D35" s="994" t="n"/>
      <c r="E35" s="994" t="n"/>
      <c r="F35" s="994" t="n"/>
      <c r="G35" s="994" t="n"/>
      <c r="H35" s="994" t="n"/>
      <c r="I35" s="973" t="n"/>
      <c r="J35" s="973" t="n"/>
      <c r="K35" s="995" t="n"/>
      <c r="L35" s="996" t="n"/>
      <c r="M35" s="987" t="n"/>
      <c r="N35" s="988">
        <f>IFERROR(IF(DATEDIF(TODAY(),M35,"M")&lt;=6,"ROJO",IF(DATEDIF(TODAY(),M35,"M")&gt;=12,"VERDE",IF(AND(DATEDIF(TODAY(),M35,"M")&gt;6,DATEDIF(TODAY(),M35,"M")&lt;=11),"AMARILLO",IF(M35&lt;TODAY(),"VENCIDO",0)))),O35)</f>
        <v/>
      </c>
      <c r="O35" s="989">
        <f>IF(M35=0,"","VENCIDO")</f>
        <v/>
      </c>
      <c r="Q35" s="997" t="n"/>
      <c r="R35" s="994" t="n"/>
      <c r="S35" s="994" t="n"/>
      <c r="T35" s="994" t="n"/>
      <c r="U35" s="994" t="n"/>
      <c r="V35" s="994" t="n"/>
      <c r="W35" s="994" t="n"/>
      <c r="X35" s="994" t="n"/>
      <c r="Y35" s="994" t="n"/>
      <c r="Z35" s="994" t="n"/>
      <c r="AA35" s="994" t="n"/>
      <c r="AB35" s="994" t="n"/>
      <c r="AC35" s="974" t="n"/>
      <c r="AN35" s="2" t="n"/>
    </row>
    <row r="36" ht="18.75" customHeight="1" thickBot="1">
      <c r="A36" s="993" t="n"/>
      <c r="B36" s="972" t="n"/>
      <c r="C36" s="999" t="n"/>
      <c r="D36" s="1020" t="n"/>
      <c r="E36" s="1020" t="n"/>
      <c r="F36" s="1020" t="n"/>
      <c r="G36" s="1020" t="n"/>
      <c r="H36" s="1020" t="n"/>
      <c r="I36" s="999" t="n"/>
      <c r="J36" s="999" t="n"/>
      <c r="K36" s="1000" t="n"/>
      <c r="L36" s="1001" t="n"/>
      <c r="M36" s="987" t="n"/>
      <c r="N36" s="988">
        <f>IFERROR(IF(DATEDIF(TODAY(),M36,"M")&lt;=6,"ROJO",IF(DATEDIF(TODAY(),M36,"M")&gt;=12,"VERDE",IF(AND(DATEDIF(TODAY(),M36,"M")&gt;6,DATEDIF(TODAY(),M36,"M")&lt;=11),"AMARILLO",IF(M36&lt;TODAY(),"VENCIDO",0)))),O36)</f>
        <v/>
      </c>
      <c r="O36" s="989">
        <f>IF(M36=0,"","VENCIDO")</f>
        <v/>
      </c>
      <c r="Q36" s="1002" t="n"/>
      <c r="R36" s="998" t="n"/>
      <c r="S36" s="998" t="n"/>
      <c r="T36" s="998" t="n"/>
      <c r="U36" s="998" t="n"/>
      <c r="V36" s="998" t="n"/>
      <c r="W36" s="998" t="n"/>
      <c r="X36" s="998" t="n"/>
      <c r="Y36" s="998" t="n"/>
      <c r="Z36" s="998" t="n"/>
      <c r="AA36" s="998" t="n"/>
      <c r="AB36" s="998" t="n"/>
      <c r="AC36" s="1003" t="n"/>
      <c r="AE36" s="2">
        <f>IFERROR(AA34*100/(W34+AA34),0)</f>
        <v/>
      </c>
      <c r="AN36" s="2" t="inlineStr">
        <is>
          <t>CUNDINAMARCA</t>
        </is>
      </c>
    </row>
    <row r="37" ht="18.75" customHeight="1" thickBot="1">
      <c r="A37" s="1004" t="n"/>
      <c r="B37" s="1005" t="n"/>
      <c r="C37" s="1021" t="n"/>
      <c r="D37" s="1022" t="n"/>
      <c r="E37" s="1022" t="n"/>
      <c r="F37" s="1023" t="n"/>
      <c r="G37" s="1023" t="n"/>
      <c r="H37" s="1023" t="n"/>
      <c r="I37" s="1024" t="n"/>
      <c r="J37" s="1010">
        <f>J32=K37</f>
        <v/>
      </c>
      <c r="K37" s="1025">
        <f>SUM(K32:K36)</f>
        <v/>
      </c>
      <c r="L37" s="1015" t="n"/>
      <c r="M37" s="1013" t="n"/>
      <c r="N37" s="1014">
        <f>IFERROR(IF(DATEDIF(TODAY(),M37,"M")&lt;=6,"ROJO",IF(DATEDIF(TODAY(),M37,"M")&gt;=12,"VERDE",IF(AND(DATEDIF(TODAY(),M37,"M")&gt;6,DATEDIF(TODAY(),M37,"M")&lt;=11),"AMARILLO",IF(M37&lt;TODAY(),"VENCIDO",0)))),O37)</f>
        <v/>
      </c>
      <c r="O37" s="989">
        <f>IF(M37=0,"","VENCIDO")</f>
        <v/>
      </c>
      <c r="Q37" s="1015" t="n"/>
      <c r="R37" s="1016" t="n"/>
      <c r="S37" s="1016" t="n"/>
      <c r="T37" s="1016" t="n"/>
      <c r="U37" s="1016" t="n"/>
      <c r="V37" s="1016" t="n"/>
      <c r="W37" s="1016" t="n"/>
      <c r="X37" s="1016" t="n"/>
      <c r="Y37" s="1016" t="n"/>
      <c r="Z37" s="1016" t="n"/>
      <c r="AA37" s="1016" t="n"/>
      <c r="AB37" s="1016" t="n"/>
      <c r="AC37" s="194" t="n"/>
      <c r="AN37" s="2" t="n"/>
    </row>
    <row r="38" ht="18.75" customHeight="1">
      <c r="A38" s="979" t="inlineStr">
        <is>
          <t>Polio oral</t>
        </is>
      </c>
      <c r="B38" s="980" t="n"/>
      <c r="C38" s="1017">
        <f>ENERO!#REF!</f>
        <v/>
      </c>
      <c r="D38" s="1018" t="n"/>
      <c r="E38" s="1018" t="n"/>
      <c r="F38" s="1018" t="n"/>
      <c r="G38" s="1018" t="n"/>
      <c r="H38" s="1018" t="n"/>
      <c r="I38" s="983">
        <f>AC38</f>
        <v/>
      </c>
      <c r="J38" s="1019">
        <f>+(C38+D38+F38+E38)-(G38+H38+I38)</f>
        <v/>
      </c>
      <c r="K38" s="985" t="n"/>
      <c r="L38" s="986" t="n"/>
      <c r="M38" s="987" t="n"/>
      <c r="N38" s="988">
        <f>IFERROR(IF(DATEDIF(TODAY(),M38,"M")&lt;=6,"ROJO",IF(DATEDIF(TODAY(),M38,"M")&gt;=12,"VERDE",IF(AND(DATEDIF(TODAY(),M38,"M")&gt;6,DATEDIF(TODAY(),M38,"M")&lt;=11),"AMARILLO",IF(M38&lt;TODAY(),"VENCIDO",0)))),O38)</f>
        <v/>
      </c>
      <c r="O38" s="989">
        <f>IF(M38=0,"","VENCIDO")</f>
        <v/>
      </c>
      <c r="Q38" s="990" t="n"/>
      <c r="R38" s="991" t="n"/>
      <c r="S38" s="991" t="n"/>
      <c r="T38" s="991" t="n"/>
      <c r="U38" s="991" t="n"/>
      <c r="V38" s="991" t="n"/>
      <c r="W38" s="991" t="n"/>
      <c r="X38" s="991" t="n"/>
      <c r="Y38" s="991" t="n"/>
      <c r="Z38" s="991" t="n"/>
      <c r="AA38" s="991" t="n"/>
      <c r="AB38" s="991" t="n"/>
      <c r="AC38" s="992">
        <f>SUM(Q38:AB42)</f>
        <v/>
      </c>
      <c r="AH38" s="2">
        <f>+IF(AC38&lt;&gt;I38,1,0)</f>
        <v/>
      </c>
      <c r="AN38" s="2" t="n"/>
    </row>
    <row r="39" ht="15" customHeight="1">
      <c r="A39" s="993" t="n"/>
      <c r="B39" s="972" t="n"/>
      <c r="C39" s="973" t="n"/>
      <c r="D39" s="994" t="n"/>
      <c r="E39" s="994" t="n"/>
      <c r="F39" s="994" t="n"/>
      <c r="G39" s="994" t="n"/>
      <c r="H39" s="994" t="n"/>
      <c r="I39" s="973" t="n"/>
      <c r="J39" s="973" t="n"/>
      <c r="K39" s="995" t="n"/>
      <c r="L39" s="996" t="n"/>
      <c r="M39" s="987" t="n"/>
      <c r="N39" s="988">
        <f>IFERROR(IF(DATEDIF(TODAY(),M39,"M")&lt;=6,"ROJO",IF(DATEDIF(TODAY(),M39,"M")&gt;=12,"VERDE",IF(AND(DATEDIF(TODAY(),M39,"M")&gt;6,DATEDIF(TODAY(),M39,"M")&lt;=11),"AMARILLO",IF(M39&lt;TODAY(),"VENCIDO",0)))),O39)</f>
        <v/>
      </c>
      <c r="O39" s="989">
        <f>IF(M39=0,"","VENCIDO")</f>
        <v/>
      </c>
      <c r="Q39" s="997" t="n"/>
      <c r="R39" s="994" t="n"/>
      <c r="S39" s="994" t="n"/>
      <c r="T39" s="994" t="n"/>
      <c r="U39" s="994" t="n"/>
      <c r="V39" s="994" t="n"/>
      <c r="W39" s="994" t="n"/>
      <c r="X39" s="994" t="n"/>
      <c r="Y39" s="994" t="n"/>
      <c r="Z39" s="994" t="n"/>
      <c r="AA39" s="994" t="n"/>
      <c r="AB39" s="994" t="n"/>
      <c r="AC39" s="974" t="n"/>
      <c r="AN39" s="2" t="n"/>
    </row>
    <row r="40" ht="15" customHeight="1">
      <c r="A40" s="993" t="n"/>
      <c r="B40" s="972" t="n"/>
      <c r="C40" s="973" t="n"/>
      <c r="D40" s="994" t="n"/>
      <c r="E40" s="994" t="n"/>
      <c r="F40" s="994" t="n"/>
      <c r="G40" s="994" t="n"/>
      <c r="H40" s="994" t="n"/>
      <c r="I40" s="973" t="n"/>
      <c r="J40" s="973" t="n"/>
      <c r="K40" s="995" t="n"/>
      <c r="L40" s="996" t="n"/>
      <c r="M40" s="987" t="n"/>
      <c r="N40" s="988">
        <f>IFERROR(IF(DATEDIF(TODAY(),M40,"M")&lt;=6,"ROJO",IF(DATEDIF(TODAY(),M40,"M")&gt;=12,"VERDE",IF(AND(DATEDIF(TODAY(),M40,"M")&gt;6,DATEDIF(TODAY(),M40,"M")&lt;=11),"AMARILLO",IF(M40&lt;TODAY(),"VENCIDO",0)))),O40)</f>
        <v/>
      </c>
      <c r="O40" s="989">
        <f>IF(M40=0,"","VENCIDO")</f>
        <v/>
      </c>
      <c r="Q40" s="997" t="n"/>
      <c r="R40" s="994" t="n"/>
      <c r="S40" s="994" t="n"/>
      <c r="T40" s="994" t="n"/>
      <c r="U40" s="994" t="n"/>
      <c r="V40" s="994" t="n"/>
      <c r="W40" s="994" t="n"/>
      <c r="X40" s="994" t="n"/>
      <c r="Y40" s="994" t="n"/>
      <c r="Z40" s="994" t="n"/>
      <c r="AA40" s="994" t="n"/>
      <c r="AB40" s="994" t="n"/>
      <c r="AC40" s="974" t="n"/>
      <c r="AN40" s="2" t="n"/>
    </row>
    <row r="41" ht="15" customHeight="1">
      <c r="A41" s="993" t="n"/>
      <c r="B41" s="972" t="n"/>
      <c r="C41" s="973" t="n"/>
      <c r="D41" s="994" t="n"/>
      <c r="E41" s="994" t="n"/>
      <c r="F41" s="994" t="n"/>
      <c r="G41" s="994" t="n"/>
      <c r="H41" s="994" t="n"/>
      <c r="I41" s="973" t="n"/>
      <c r="J41" s="973" t="n"/>
      <c r="K41" s="995" t="n"/>
      <c r="L41" s="996" t="n"/>
      <c r="M41" s="987" t="n"/>
      <c r="N41" s="988">
        <f>IFERROR(IF(DATEDIF(TODAY(),M41,"M")&lt;=6,"ROJO",IF(DATEDIF(TODAY(),M41,"M")&gt;=12,"VERDE",IF(AND(DATEDIF(TODAY(),M41,"M")&gt;6,DATEDIF(TODAY(),M41,"M")&lt;=11),"AMARILLO",IF(M41&lt;TODAY(),"VENCIDO",0)))),O41)</f>
        <v/>
      </c>
      <c r="O41" s="989">
        <f>IF(M41=0,"","VENCIDO")</f>
        <v/>
      </c>
      <c r="Q41" s="997" t="n"/>
      <c r="R41" s="994" t="n"/>
      <c r="S41" s="994" t="n"/>
      <c r="T41" s="994" t="n"/>
      <c r="U41" s="994" t="n"/>
      <c r="V41" s="994" t="n"/>
      <c r="W41" s="994" t="n"/>
      <c r="X41" s="994" t="n"/>
      <c r="Y41" s="994" t="n"/>
      <c r="Z41" s="994" t="n"/>
      <c r="AA41" s="994" t="n"/>
      <c r="AB41" s="994" t="n"/>
      <c r="AC41" s="974" t="n"/>
      <c r="AN41" s="2" t="n"/>
    </row>
    <row r="42" ht="15.75" customHeight="1" thickBot="1">
      <c r="A42" s="993" t="n"/>
      <c r="B42" s="972" t="n"/>
      <c r="C42" s="999" t="n"/>
      <c r="D42" s="1020" t="n"/>
      <c r="E42" s="1020" t="n"/>
      <c r="F42" s="1020" t="n"/>
      <c r="G42" s="1020" t="n"/>
      <c r="H42" s="1020" t="n"/>
      <c r="I42" s="999" t="n"/>
      <c r="J42" s="999" t="n"/>
      <c r="K42" s="1000" t="n"/>
      <c r="L42" s="1001" t="n"/>
      <c r="M42" s="987" t="n"/>
      <c r="N42" s="988">
        <f>IFERROR(IF(DATEDIF(TODAY(),M42,"M")&lt;=6,"ROJO",IF(DATEDIF(TODAY(),M42,"M")&gt;=12,"VERDE",IF(AND(DATEDIF(TODAY(),M42,"M")&gt;6,DATEDIF(TODAY(),M42,"M")&lt;=11),"AMARILLO",IF(M42&lt;TODAY(),"VENCIDO",0)))),O42)</f>
        <v/>
      </c>
      <c r="O42" s="989">
        <f>IF(M42=0,"","VENCIDO")</f>
        <v/>
      </c>
      <c r="Q42" s="1002" t="n"/>
      <c r="R42" s="998" t="n"/>
      <c r="S42" s="998" t="n"/>
      <c r="T42" s="998" t="n"/>
      <c r="U42" s="998" t="n"/>
      <c r="V42" s="998" t="n"/>
      <c r="W42" s="998" t="n"/>
      <c r="X42" s="998" t="n"/>
      <c r="Y42" s="998" t="n"/>
      <c r="Z42" s="998" t="n"/>
      <c r="AA42" s="998" t="n"/>
      <c r="AB42" s="998" t="n"/>
      <c r="AC42" s="1003" t="n"/>
      <c r="AE42" s="2">
        <f>IFERROR(AA40*100/(W40+AA40),0)</f>
        <v/>
      </c>
      <c r="AN42" s="2" t="inlineStr">
        <is>
          <t>SANTA MARTA</t>
        </is>
      </c>
    </row>
    <row r="43" ht="14.4" customHeight="1" thickBot="1">
      <c r="A43" s="1004" t="n"/>
      <c r="B43" s="1005" t="n"/>
      <c r="C43" s="1021" t="n"/>
      <c r="D43" s="1022" t="n"/>
      <c r="E43" s="1022" t="n"/>
      <c r="F43" s="1023" t="n"/>
      <c r="G43" s="1023" t="n"/>
      <c r="H43" s="1023" t="n"/>
      <c r="I43" s="1024" t="n"/>
      <c r="J43" s="1010">
        <f>J38=K43</f>
        <v/>
      </c>
      <c r="K43" s="1025">
        <f>SUM(K38:K42)</f>
        <v/>
      </c>
      <c r="L43" s="1015" t="n"/>
      <c r="M43" s="1013" t="n"/>
      <c r="N43" s="1014">
        <f>IFERROR(IF(DATEDIF(TODAY(),M43,"M")&lt;=6,"ROJO",IF(DATEDIF(TODAY(),M43,"M")&gt;=12,"VERDE",IF(AND(DATEDIF(TODAY(),M43,"M")&gt;6,DATEDIF(TODAY(),M43,"M")&lt;=11),"AMARILLO",IF(M43&lt;TODAY(),"VENCIDO",0)))),O43)</f>
        <v/>
      </c>
      <c r="O43" s="989">
        <f>IF(M43=0,"","VENCIDO")</f>
        <v/>
      </c>
      <c r="Q43" s="1015" t="n"/>
      <c r="R43" s="1016" t="n"/>
      <c r="S43" s="1016" t="n"/>
      <c r="T43" s="1016" t="n"/>
      <c r="U43" s="1016" t="n"/>
      <c r="V43" s="1016" t="n"/>
      <c r="W43" s="1016" t="n"/>
      <c r="X43" s="1016" t="n"/>
      <c r="Y43" s="1016" t="n"/>
      <c r="Z43" s="1016" t="n"/>
      <c r="AA43" s="1016" t="n"/>
      <c r="AB43" s="1016" t="n"/>
      <c r="AC43" s="194" t="n"/>
      <c r="AN43" s="2" t="n"/>
    </row>
    <row r="44" ht="14.25" customHeight="1">
      <c r="A44" s="979" t="inlineStr">
        <is>
          <t>Pentavalente</t>
        </is>
      </c>
      <c r="B44" s="980" t="n"/>
      <c r="C44" s="1017">
        <f>ENERO!K37</f>
        <v/>
      </c>
      <c r="D44" s="1018" t="n"/>
      <c r="E44" s="1018" t="n"/>
      <c r="F44" s="1018" t="n"/>
      <c r="G44" s="1018" t="n"/>
      <c r="H44" s="1018" t="n"/>
      <c r="I44" s="983">
        <f>AC44</f>
        <v/>
      </c>
      <c r="J44" s="1019">
        <f>+(C44+D44+F44+E44)-(G44+H44+I44)</f>
        <v/>
      </c>
      <c r="K44" s="985" t="n"/>
      <c r="L44" s="986" t="n"/>
      <c r="M44" s="987" t="n"/>
      <c r="N44" s="988">
        <f>IFERROR(IF(DATEDIF(TODAY(),M44,"M")&lt;=6,"ROJO",IF(DATEDIF(TODAY(),M44,"M")&gt;=12,"VERDE",IF(AND(DATEDIF(TODAY(),M44,"M")&gt;6,DATEDIF(TODAY(),M44,"M")&lt;=11),"AMARILLO",IF(M44&lt;TODAY(),"VENCIDO",0)))),O44)</f>
        <v/>
      </c>
      <c r="O44" s="989">
        <f>IF(M44=0,"","VENCIDO")</f>
        <v/>
      </c>
      <c r="Q44" s="990" t="n"/>
      <c r="R44" s="991" t="n"/>
      <c r="S44" s="991" t="n"/>
      <c r="T44" s="991" t="n"/>
      <c r="U44" s="991" t="n"/>
      <c r="V44" s="991" t="n"/>
      <c r="W44" s="991" t="n"/>
      <c r="X44" s="991" t="n"/>
      <c r="Y44" s="991" t="n"/>
      <c r="Z44" s="991" t="n"/>
      <c r="AA44" s="991" t="n"/>
      <c r="AB44" s="991" t="n"/>
      <c r="AC44" s="992">
        <f>SUM(Q44:AB48)</f>
        <v/>
      </c>
      <c r="AH44" s="2">
        <f>+IF(AC44&lt;&gt;I44,1,0)</f>
        <v/>
      </c>
      <c r="AN44" s="2" t="n"/>
    </row>
    <row r="45" ht="14.25" customHeight="1">
      <c r="A45" s="993" t="n"/>
      <c r="B45" s="972" t="n"/>
      <c r="C45" s="973" t="n"/>
      <c r="D45" s="994" t="n"/>
      <c r="E45" s="994" t="n"/>
      <c r="F45" s="994" t="n"/>
      <c r="G45" s="994" t="n"/>
      <c r="H45" s="994" t="n"/>
      <c r="I45" s="973" t="n"/>
      <c r="J45" s="973" t="n"/>
      <c r="K45" s="995" t="n"/>
      <c r="L45" s="996" t="n"/>
      <c r="M45" s="987" t="n"/>
      <c r="N45" s="988">
        <f>IFERROR(IF(DATEDIF(TODAY(),M45,"M")&lt;=6,"ROJO",IF(DATEDIF(TODAY(),M45,"M")&gt;=12,"VERDE",IF(AND(DATEDIF(TODAY(),M45,"M")&gt;6,DATEDIF(TODAY(),M45,"M")&lt;=11),"AMARILLO",IF(M45&lt;TODAY(),"VENCIDO",0)))),O45)</f>
        <v/>
      </c>
      <c r="O45" s="989">
        <f>IF(M45=0,"","VENCIDO")</f>
        <v/>
      </c>
      <c r="Q45" s="997" t="n"/>
      <c r="R45" s="994" t="n"/>
      <c r="S45" s="994" t="n"/>
      <c r="T45" s="994" t="n"/>
      <c r="U45" s="994" t="n"/>
      <c r="V45" s="994" t="n"/>
      <c r="W45" s="994" t="n"/>
      <c r="X45" s="994" t="n"/>
      <c r="Y45" s="994" t="n"/>
      <c r="Z45" s="994" t="n"/>
      <c r="AA45" s="994" t="n"/>
      <c r="AB45" s="994" t="n"/>
      <c r="AC45" s="974" t="n"/>
      <c r="AN45" s="2" t="n"/>
    </row>
    <row r="46" ht="14.25" customHeight="1">
      <c r="A46" s="993" t="n"/>
      <c r="B46" s="972" t="n"/>
      <c r="C46" s="973" t="n"/>
      <c r="D46" s="994" t="n"/>
      <c r="E46" s="994" t="n"/>
      <c r="F46" s="994" t="n"/>
      <c r="G46" s="994" t="n"/>
      <c r="H46" s="994" t="n"/>
      <c r="I46" s="973" t="n"/>
      <c r="J46" s="973" t="n"/>
      <c r="K46" s="995" t="n"/>
      <c r="L46" s="996" t="n"/>
      <c r="M46" s="987" t="n"/>
      <c r="N46" s="988">
        <f>IFERROR(IF(DATEDIF(TODAY(),M46,"M")&lt;=6,"ROJO",IF(DATEDIF(TODAY(),M46,"M")&gt;=12,"VERDE",IF(AND(DATEDIF(TODAY(),M46,"M")&gt;6,DATEDIF(TODAY(),M46,"M")&lt;=11),"AMARILLO",IF(M46&lt;TODAY(),"VENCIDO",0)))),O46)</f>
        <v/>
      </c>
      <c r="O46" s="989">
        <f>IF(M46=0,"","VENCIDO")</f>
        <v/>
      </c>
      <c r="Q46" s="997" t="n"/>
      <c r="R46" s="994" t="n"/>
      <c r="S46" s="994" t="n"/>
      <c r="T46" s="994" t="n"/>
      <c r="U46" s="994" t="n"/>
      <c r="V46" s="994" t="n"/>
      <c r="W46" s="994" t="n"/>
      <c r="X46" s="994" t="n"/>
      <c r="Y46" s="994" t="n"/>
      <c r="Z46" s="994" t="n"/>
      <c r="AA46" s="994" t="n"/>
      <c r="AB46" s="994" t="n"/>
      <c r="AC46" s="974" t="n"/>
      <c r="AN46" s="2" t="n"/>
    </row>
    <row r="47" ht="14.25" customHeight="1">
      <c r="A47" s="993" t="n"/>
      <c r="B47" s="972" t="n"/>
      <c r="C47" s="973" t="n"/>
      <c r="D47" s="994" t="n"/>
      <c r="E47" s="994" t="n"/>
      <c r="F47" s="994" t="n"/>
      <c r="G47" s="994" t="n"/>
      <c r="H47" s="994" t="n"/>
      <c r="I47" s="973" t="n"/>
      <c r="J47" s="973" t="n"/>
      <c r="K47" s="995" t="n"/>
      <c r="L47" s="996" t="n"/>
      <c r="M47" s="987" t="n"/>
      <c r="N47" s="988">
        <f>IFERROR(IF(DATEDIF(TODAY(),M47,"M")&lt;=6,"ROJO",IF(DATEDIF(TODAY(),M47,"M")&gt;=12,"VERDE",IF(AND(DATEDIF(TODAY(),M47,"M")&gt;6,DATEDIF(TODAY(),M47,"M")&lt;=11),"AMARILLO",IF(M47&lt;TODAY(),"VENCIDO",0)))),O47)</f>
        <v/>
      </c>
      <c r="O47" s="989">
        <f>IF(M47=0,"","VENCIDO")</f>
        <v/>
      </c>
      <c r="Q47" s="997" t="n"/>
      <c r="R47" s="994" t="n"/>
      <c r="S47" s="994" t="n"/>
      <c r="T47" s="994" t="n"/>
      <c r="U47" s="994" t="n"/>
      <c r="V47" s="994" t="n"/>
      <c r="W47" s="994" t="n"/>
      <c r="X47" s="994" t="n"/>
      <c r="Y47" s="994" t="n"/>
      <c r="Z47" s="994" t="n"/>
      <c r="AA47" s="994" t="n"/>
      <c r="AB47" s="994" t="n"/>
      <c r="AC47" s="974" t="n"/>
      <c r="AE47" s="2">
        <f>IFERROR(AA45*100/(W45+AA45),0)</f>
        <v/>
      </c>
      <c r="AN47" s="2" t="n"/>
    </row>
    <row r="48" ht="15" customHeight="1" thickBot="1">
      <c r="A48" s="993" t="n"/>
      <c r="B48" s="972" t="n"/>
      <c r="C48" s="999" t="n"/>
      <c r="D48" s="1020" t="n"/>
      <c r="E48" s="1020" t="n"/>
      <c r="F48" s="1020" t="n"/>
      <c r="G48" s="1020" t="n"/>
      <c r="H48" s="1020" t="n"/>
      <c r="I48" s="999" t="n"/>
      <c r="J48" s="999" t="n"/>
      <c r="K48" s="1000" t="n"/>
      <c r="L48" s="1001" t="n"/>
      <c r="M48" s="987" t="n"/>
      <c r="N48" s="988">
        <f>IFERROR(IF(DATEDIF(TODAY(),M48,"M")&lt;=6,"ROJO",IF(DATEDIF(TODAY(),M48,"M")&gt;=12,"VERDE",IF(AND(DATEDIF(TODAY(),M48,"M")&gt;6,DATEDIF(TODAY(),M48,"M")&lt;=11),"AMARILLO",IF(M48&lt;TODAY(),"VENCIDO",0)))),O48)</f>
        <v/>
      </c>
      <c r="O48" s="989">
        <f>IF(M48=0,"","VENCIDO")</f>
        <v/>
      </c>
      <c r="Q48" s="1002" t="n"/>
      <c r="R48" s="998" t="n"/>
      <c r="S48" s="998" t="n"/>
      <c r="T48" s="998" t="n"/>
      <c r="U48" s="998" t="n"/>
      <c r="V48" s="998" t="n"/>
      <c r="W48" s="998" t="n"/>
      <c r="X48" s="998" t="n"/>
      <c r="Y48" s="998" t="n"/>
      <c r="Z48" s="998" t="n"/>
      <c r="AA48" s="998" t="n"/>
      <c r="AB48" s="998" t="n"/>
      <c r="AC48" s="1003" t="n"/>
      <c r="AN48" s="2" t="inlineStr">
        <is>
          <t>RISARALDA</t>
        </is>
      </c>
    </row>
    <row r="49" ht="14.4" customHeight="1" thickBot="1">
      <c r="A49" s="1004" t="n"/>
      <c r="B49" s="1005" t="n"/>
      <c r="C49" s="1021" t="n"/>
      <c r="D49" s="1022" t="n"/>
      <c r="E49" s="1022" t="n"/>
      <c r="F49" s="1023" t="n"/>
      <c r="G49" s="1023" t="n"/>
      <c r="H49" s="1023" t="n"/>
      <c r="I49" s="1024" t="n"/>
      <c r="J49" s="1010">
        <f>J44=K49</f>
        <v/>
      </c>
      <c r="K49" s="1025">
        <f>SUM(K44:K48)</f>
        <v/>
      </c>
      <c r="L49" s="1015" t="n"/>
      <c r="M49" s="1013" t="n"/>
      <c r="N49" s="1014">
        <f>IFERROR(IF(DATEDIF(TODAY(),M49,"M")&lt;=6,"ROJO",IF(DATEDIF(TODAY(),M49,"M")&gt;=12,"VERDE",IF(AND(DATEDIF(TODAY(),M49,"M")&gt;6,DATEDIF(TODAY(),M49,"M")&lt;=11),"AMARILLO",IF(M49&lt;TODAY(),"VENCIDO",0)))),O49)</f>
        <v/>
      </c>
      <c r="O49" s="989">
        <f>IF(M49=0,"","VENCIDO")</f>
        <v/>
      </c>
      <c r="Q49" s="1015" t="n"/>
      <c r="R49" s="1016" t="n"/>
      <c r="S49" s="1016" t="n"/>
      <c r="T49" s="1016" t="n"/>
      <c r="U49" s="1016" t="n"/>
      <c r="V49" s="1016" t="n"/>
      <c r="W49" s="1016" t="n"/>
      <c r="X49" s="1016" t="n"/>
      <c r="Y49" s="1016" t="n"/>
      <c r="Z49" s="1016" t="n"/>
      <c r="AA49" s="1016" t="n"/>
      <c r="AB49" s="1016" t="n"/>
      <c r="AC49" s="194" t="n"/>
      <c r="AN49" s="2" t="n"/>
    </row>
    <row r="50" ht="14.25" customHeight="1">
      <c r="A50" s="979" t="inlineStr">
        <is>
          <t>Hexavalente</t>
        </is>
      </c>
      <c r="B50" s="980" t="n"/>
      <c r="C50" s="1017">
        <f>ENERO!K43</f>
        <v/>
      </c>
      <c r="D50" s="1018" t="n"/>
      <c r="E50" s="1018" t="n"/>
      <c r="F50" s="1018" t="n"/>
      <c r="G50" s="1018" t="n"/>
      <c r="H50" s="1018" t="n"/>
      <c r="I50" s="983">
        <f>AC50</f>
        <v/>
      </c>
      <c r="J50" s="1019">
        <f>+(C50+D50+F50+E50)-(G50+H50+I50)</f>
        <v/>
      </c>
      <c r="K50" s="985" t="n"/>
      <c r="L50" s="986" t="n"/>
      <c r="M50" s="987" t="n"/>
      <c r="N50" s="988">
        <f>IFERROR(IF(DATEDIF(TODAY(),M50,"M")&lt;=6,"ROJO",IF(DATEDIF(TODAY(),M50,"M")&gt;=12,"VERDE",IF(AND(DATEDIF(TODAY(),M50,"M")&gt;6,DATEDIF(TODAY(),M50,"M")&lt;=11),"AMARILLO",IF(M50&lt;TODAY(),"VENCIDO",0)))),O50)</f>
        <v/>
      </c>
      <c r="O50" s="989">
        <f>IF(M50=0,"","VENCIDO")</f>
        <v/>
      </c>
      <c r="Q50" s="990" t="n"/>
      <c r="R50" s="991" t="n"/>
      <c r="S50" s="991" t="n"/>
      <c r="T50" s="991" t="n"/>
      <c r="U50" s="991" t="n"/>
      <c r="V50" s="991" t="n"/>
      <c r="W50" s="991" t="n"/>
      <c r="X50" s="991" t="n"/>
      <c r="Y50" s="991" t="n"/>
      <c r="Z50" s="991" t="n"/>
      <c r="AA50" s="991" t="n"/>
      <c r="AB50" s="991" t="n"/>
      <c r="AC50" s="992">
        <f>SUM(Q50:AB54)</f>
        <v/>
      </c>
      <c r="AH50" s="2">
        <f>+IF(AC50&lt;&gt;I50,1,0)</f>
        <v/>
      </c>
      <c r="AN50" s="2" t="n"/>
    </row>
    <row r="51" ht="14.25" customHeight="1">
      <c r="A51" s="993" t="n"/>
      <c r="B51" s="972" t="n"/>
      <c r="C51" s="973" t="n"/>
      <c r="D51" s="994" t="n"/>
      <c r="E51" s="994" t="n"/>
      <c r="F51" s="994" t="n"/>
      <c r="G51" s="994" t="n"/>
      <c r="H51" s="994" t="n"/>
      <c r="I51" s="973" t="n"/>
      <c r="J51" s="973" t="n"/>
      <c r="K51" s="995" t="n"/>
      <c r="L51" s="996" t="n"/>
      <c r="M51" s="987" t="n"/>
      <c r="N51" s="988">
        <f>IFERROR(IF(DATEDIF(TODAY(),M51,"M")&lt;=6,"ROJO",IF(DATEDIF(TODAY(),M51,"M")&gt;=12,"VERDE",IF(AND(DATEDIF(TODAY(),M51,"M")&gt;6,DATEDIF(TODAY(),M51,"M")&lt;=11),"AMARILLO",IF(M51&lt;TODAY(),"VENCIDO",0)))),O51)</f>
        <v/>
      </c>
      <c r="O51" s="989">
        <f>IF(M51=0,"","VENCIDO")</f>
        <v/>
      </c>
      <c r="Q51" s="997" t="n"/>
      <c r="R51" s="994" t="n"/>
      <c r="S51" s="994" t="n"/>
      <c r="T51" s="994" t="n"/>
      <c r="U51" s="994" t="n"/>
      <c r="V51" s="994" t="n"/>
      <c r="W51" s="994" t="n"/>
      <c r="X51" s="994" t="n"/>
      <c r="Y51" s="994" t="n"/>
      <c r="Z51" s="994" t="n"/>
      <c r="AA51" s="994" t="n"/>
      <c r="AB51" s="994" t="n"/>
      <c r="AC51" s="974" t="n"/>
      <c r="AN51" s="2" t="n"/>
    </row>
    <row r="52" ht="14.25" customHeight="1">
      <c r="A52" s="993" t="n"/>
      <c r="B52" s="972" t="n"/>
      <c r="C52" s="973" t="n"/>
      <c r="D52" s="994" t="n"/>
      <c r="E52" s="994" t="n"/>
      <c r="F52" s="994" t="n"/>
      <c r="G52" s="994" t="n"/>
      <c r="H52" s="994" t="n"/>
      <c r="I52" s="973" t="n"/>
      <c r="J52" s="973" t="n"/>
      <c r="K52" s="995" t="n"/>
      <c r="L52" s="996" t="n"/>
      <c r="M52" s="987" t="n"/>
      <c r="N52" s="988">
        <f>IFERROR(IF(DATEDIF(TODAY(),M52,"M")&lt;=6,"ROJO",IF(DATEDIF(TODAY(),M52,"M")&gt;=12,"VERDE",IF(AND(DATEDIF(TODAY(),M52,"M")&gt;6,DATEDIF(TODAY(),M52,"M")&lt;=11),"AMARILLO",IF(M52&lt;TODAY(),"VENCIDO",0)))),O52)</f>
        <v/>
      </c>
      <c r="O52" s="989">
        <f>IF(M52=0,"","VENCIDO")</f>
        <v/>
      </c>
      <c r="Q52" s="997" t="n"/>
      <c r="R52" s="994" t="n"/>
      <c r="S52" s="994" t="n"/>
      <c r="T52" s="994" t="n"/>
      <c r="U52" s="994" t="n"/>
      <c r="V52" s="994" t="n"/>
      <c r="W52" s="994" t="n"/>
      <c r="X52" s="994" t="n"/>
      <c r="Y52" s="994" t="n"/>
      <c r="Z52" s="994" t="n"/>
      <c r="AA52" s="994" t="n"/>
      <c r="AB52" s="994" t="n"/>
      <c r="AC52" s="974" t="n"/>
      <c r="AN52" s="2" t="n"/>
    </row>
    <row r="53" ht="14.25" customHeight="1">
      <c r="A53" s="993" t="n"/>
      <c r="B53" s="972" t="n"/>
      <c r="C53" s="973" t="n"/>
      <c r="D53" s="994" t="n"/>
      <c r="E53" s="994" t="n"/>
      <c r="F53" s="994" t="n"/>
      <c r="G53" s="994" t="n"/>
      <c r="H53" s="994" t="n"/>
      <c r="I53" s="973" t="n"/>
      <c r="J53" s="973" t="n"/>
      <c r="K53" s="995" t="n"/>
      <c r="L53" s="996" t="n"/>
      <c r="M53" s="987" t="n"/>
      <c r="N53" s="988">
        <f>IFERROR(IF(DATEDIF(TODAY(),M53,"M")&lt;=6,"ROJO",IF(DATEDIF(TODAY(),M53,"M")&gt;=12,"VERDE",IF(AND(DATEDIF(TODAY(),M53,"M")&gt;6,DATEDIF(TODAY(),M53,"M")&lt;=11),"AMARILLO",IF(M53&lt;TODAY(),"VENCIDO",0)))),O53)</f>
        <v/>
      </c>
      <c r="O53" s="989">
        <f>IF(M53=0,"","VENCIDO")</f>
        <v/>
      </c>
      <c r="Q53" s="997" t="n"/>
      <c r="R53" s="994" t="n"/>
      <c r="S53" s="994" t="n"/>
      <c r="T53" s="994" t="n"/>
      <c r="U53" s="994" t="n"/>
      <c r="V53" s="994" t="n"/>
      <c r="W53" s="994" t="n"/>
      <c r="X53" s="994" t="n"/>
      <c r="Y53" s="994" t="n"/>
      <c r="Z53" s="994" t="n"/>
      <c r="AA53" s="994" t="n"/>
      <c r="AB53" s="994" t="n"/>
      <c r="AC53" s="974" t="n"/>
      <c r="AE53" s="2">
        <f>IFERROR(AA51*100/(W51+AA51),0)</f>
        <v/>
      </c>
      <c r="AN53" s="2" t="n"/>
    </row>
    <row r="54" ht="15" customHeight="1" thickBot="1">
      <c r="A54" s="993" t="n"/>
      <c r="B54" s="972" t="n"/>
      <c r="C54" s="999" t="n"/>
      <c r="D54" s="1020" t="n"/>
      <c r="E54" s="1020" t="n"/>
      <c r="F54" s="1020" t="n"/>
      <c r="G54" s="1020" t="n"/>
      <c r="H54" s="1020" t="n"/>
      <c r="I54" s="999" t="n"/>
      <c r="J54" s="999" t="n"/>
      <c r="K54" s="1000" t="n"/>
      <c r="L54" s="1001" t="n"/>
      <c r="M54" s="987" t="n"/>
      <c r="N54" s="988">
        <f>IFERROR(IF(DATEDIF(TODAY(),M54,"M")&lt;=6,"ROJO",IF(DATEDIF(TODAY(),M54,"M")&gt;=12,"VERDE",IF(AND(DATEDIF(TODAY(),M54,"M")&gt;6,DATEDIF(TODAY(),M54,"M")&lt;=11),"AMARILLO",IF(M54&lt;TODAY(),"VENCIDO",0)))),O54)</f>
        <v/>
      </c>
      <c r="O54" s="989">
        <f>IF(M54=0,"","VENCIDO")</f>
        <v/>
      </c>
      <c r="Q54" s="1002" t="n"/>
      <c r="R54" s="998" t="n"/>
      <c r="S54" s="998" t="n"/>
      <c r="T54" s="998" t="n"/>
      <c r="U54" s="998" t="n"/>
      <c r="V54" s="998" t="n"/>
      <c r="W54" s="998" t="n"/>
      <c r="X54" s="998" t="n"/>
      <c r="Y54" s="998" t="n"/>
      <c r="Z54" s="998" t="n"/>
      <c r="AA54" s="998" t="n"/>
      <c r="AB54" s="998" t="n"/>
      <c r="AC54" s="1003" t="n"/>
      <c r="AN54" s="2" t="inlineStr">
        <is>
          <t>RISARALDA</t>
        </is>
      </c>
    </row>
    <row r="55" ht="14.4" customHeight="1" thickBot="1">
      <c r="A55" s="1004" t="n"/>
      <c r="B55" s="1005" t="n"/>
      <c r="C55" s="1021" t="n"/>
      <c r="D55" s="1022" t="n"/>
      <c r="E55" s="1022" t="n"/>
      <c r="F55" s="1023" t="n"/>
      <c r="G55" s="1023" t="n"/>
      <c r="H55" s="1023" t="n"/>
      <c r="I55" s="1024" t="n"/>
      <c r="J55" s="1010">
        <f>J50=K55</f>
        <v/>
      </c>
      <c r="K55" s="1025">
        <f>SUM(K50:K54)</f>
        <v/>
      </c>
      <c r="L55" s="1015" t="n"/>
      <c r="M55" s="1013" t="n"/>
      <c r="N55" s="1014">
        <f>IFERROR(IF(DATEDIF(TODAY(),M55,"M")&lt;=6,"ROJO",IF(DATEDIF(TODAY(),M55,"M")&gt;=12,"VERDE",IF(AND(DATEDIF(TODAY(),M55,"M")&gt;6,DATEDIF(TODAY(),M55,"M")&lt;=11),"AMARILLO",IF(M55&lt;TODAY(),"VENCIDO",0)))),O55)</f>
        <v/>
      </c>
      <c r="O55" s="989">
        <f>IF(M55=0,"","VENCIDO")</f>
        <v/>
      </c>
      <c r="Q55" s="1015" t="n"/>
      <c r="R55" s="1016" t="n"/>
      <c r="S55" s="1016" t="n"/>
      <c r="T55" s="1016" t="n"/>
      <c r="U55" s="1016" t="n"/>
      <c r="V55" s="1016" t="n"/>
      <c r="W55" s="1016" t="n"/>
      <c r="X55" s="1016" t="n"/>
      <c r="Y55" s="1016" t="n"/>
      <c r="Z55" s="1016" t="n"/>
      <c r="AA55" s="1016" t="n"/>
      <c r="AB55" s="1016" t="n"/>
      <c r="AC55" s="194" t="n"/>
      <c r="AN55" s="2" t="n"/>
    </row>
    <row r="56" ht="14.25" customHeight="1">
      <c r="A56" s="979" t="inlineStr">
        <is>
          <t>DPT</t>
        </is>
      </c>
      <c r="B56" s="980" t="n"/>
      <c r="C56" s="1017">
        <f>ENERO!K55</f>
        <v/>
      </c>
      <c r="D56" s="1018" t="n"/>
      <c r="E56" s="1018" t="n"/>
      <c r="F56" s="1018" t="n"/>
      <c r="G56" s="1018" t="n"/>
      <c r="H56" s="1018" t="n"/>
      <c r="I56" s="983">
        <f>AC56</f>
        <v/>
      </c>
      <c r="J56" s="1019">
        <f>+(C56+D56+F56+E56)-(G56+H56+I56)</f>
        <v/>
      </c>
      <c r="K56" s="985" t="n"/>
      <c r="L56" s="986" t="n"/>
      <c r="M56" s="987" t="n"/>
      <c r="N56" s="988">
        <f>IFERROR(IF(DATEDIF(TODAY(),M56,"M")&lt;=6,"ROJO",IF(DATEDIF(TODAY(),M56,"M")&gt;=12,"VERDE",IF(AND(DATEDIF(TODAY(),M56,"M")&gt;6,DATEDIF(TODAY(),M56,"M")&lt;=11),"AMARILLO",IF(M56&lt;TODAY(),"VENCIDO",0)))),O56)</f>
        <v/>
      </c>
      <c r="O56" s="989">
        <f>IF(M56=0,"","VENCIDO")</f>
        <v/>
      </c>
      <c r="Q56" s="990" t="n"/>
      <c r="R56" s="991" t="n"/>
      <c r="S56" s="991" t="n"/>
      <c r="T56" s="991" t="n"/>
      <c r="U56" s="991" t="n"/>
      <c r="V56" s="991" t="n"/>
      <c r="W56" s="991" t="n"/>
      <c r="X56" s="991" t="n"/>
      <c r="Y56" s="991" t="n"/>
      <c r="Z56" s="991" t="n"/>
      <c r="AA56" s="991" t="n"/>
      <c r="AB56" s="991" t="n"/>
      <c r="AC56" s="992">
        <f>SUM(Q56:AB60)</f>
        <v/>
      </c>
      <c r="AH56" s="2">
        <f>+IF(AC56&lt;&gt;I56,1,0)</f>
        <v/>
      </c>
      <c r="AN56" s="2" t="n"/>
    </row>
    <row r="57" ht="14.25" customHeight="1">
      <c r="A57" s="993" t="n"/>
      <c r="B57" s="972" t="n"/>
      <c r="C57" s="973" t="n"/>
      <c r="D57" s="994" t="n"/>
      <c r="E57" s="994" t="n"/>
      <c r="F57" s="994" t="n"/>
      <c r="G57" s="994" t="n"/>
      <c r="H57" s="994" t="n"/>
      <c r="I57" s="973" t="n"/>
      <c r="J57" s="973" t="n"/>
      <c r="K57" s="995" t="n"/>
      <c r="L57" s="996" t="n"/>
      <c r="M57" s="987" t="n"/>
      <c r="N57" s="988">
        <f>IFERROR(IF(DATEDIF(TODAY(),M57,"M")&lt;=6,"ROJO",IF(DATEDIF(TODAY(),M57,"M")&gt;=12,"VERDE",IF(AND(DATEDIF(TODAY(),M57,"M")&gt;6,DATEDIF(TODAY(),M57,"M")&lt;=11),"AMARILLO",IF(M57&lt;TODAY(),"VENCIDO",0)))),O57)</f>
        <v/>
      </c>
      <c r="O57" s="989">
        <f>IF(M57=0,"","VENCIDO")</f>
        <v/>
      </c>
      <c r="Q57" s="997" t="n"/>
      <c r="R57" s="994" t="n"/>
      <c r="S57" s="994" t="n"/>
      <c r="T57" s="994" t="n"/>
      <c r="U57" s="994" t="n"/>
      <c r="V57" s="994" t="n"/>
      <c r="W57" s="994" t="n"/>
      <c r="X57" s="994" t="n"/>
      <c r="Y57" s="994" t="n"/>
      <c r="Z57" s="994" t="n"/>
      <c r="AA57" s="994" t="n"/>
      <c r="AB57" s="994" t="n"/>
      <c r="AC57" s="974" t="n"/>
      <c r="AN57" s="2" t="n"/>
    </row>
    <row r="58" ht="14.25" customHeight="1">
      <c r="A58" s="993" t="n"/>
      <c r="B58" s="972" t="n"/>
      <c r="C58" s="973" t="n"/>
      <c r="D58" s="994" t="n"/>
      <c r="E58" s="994" t="n"/>
      <c r="F58" s="994" t="n"/>
      <c r="G58" s="994" t="n"/>
      <c r="H58" s="994" t="n"/>
      <c r="I58" s="973" t="n"/>
      <c r="J58" s="973" t="n"/>
      <c r="K58" s="995" t="n"/>
      <c r="L58" s="996" t="n"/>
      <c r="M58" s="987" t="n"/>
      <c r="N58" s="988">
        <f>IFERROR(IF(DATEDIF(TODAY(),M58,"M")&lt;=6,"ROJO",IF(DATEDIF(TODAY(),M58,"M")&gt;=12,"VERDE",IF(AND(DATEDIF(TODAY(),M58,"M")&gt;6,DATEDIF(TODAY(),M58,"M")&lt;=11),"AMARILLO",IF(M58&lt;TODAY(),"VENCIDO",0)))),O58)</f>
        <v/>
      </c>
      <c r="O58" s="989">
        <f>IF(M58=0,"","VENCIDO")</f>
        <v/>
      </c>
      <c r="Q58" s="997" t="n"/>
      <c r="R58" s="994" t="n"/>
      <c r="S58" s="994" t="n"/>
      <c r="T58" s="994" t="n"/>
      <c r="U58" s="994" t="n"/>
      <c r="V58" s="994" t="n"/>
      <c r="W58" s="994" t="n"/>
      <c r="X58" s="994" t="n"/>
      <c r="Y58" s="994" t="n"/>
      <c r="Z58" s="994" t="n"/>
      <c r="AA58" s="994" t="n"/>
      <c r="AB58" s="994" t="n"/>
      <c r="AC58" s="974" t="n"/>
      <c r="AN58" s="2" t="n"/>
    </row>
    <row r="59" ht="14.25" customHeight="1">
      <c r="A59" s="993" t="n"/>
      <c r="B59" s="972" t="n"/>
      <c r="C59" s="973" t="n"/>
      <c r="D59" s="994" t="n"/>
      <c r="E59" s="994" t="n"/>
      <c r="F59" s="994" t="n"/>
      <c r="G59" s="994" t="n"/>
      <c r="H59" s="994" t="n"/>
      <c r="I59" s="973" t="n"/>
      <c r="J59" s="973" t="n"/>
      <c r="K59" s="995" t="n"/>
      <c r="L59" s="996" t="n"/>
      <c r="M59" s="987" t="n"/>
      <c r="N59" s="988">
        <f>IFERROR(IF(DATEDIF(TODAY(),M59,"M")&lt;=6,"ROJO",IF(DATEDIF(TODAY(),M59,"M")&gt;=12,"VERDE",IF(AND(DATEDIF(TODAY(),M59,"M")&gt;6,DATEDIF(TODAY(),M59,"M")&lt;=11),"AMARILLO",IF(M59&lt;TODAY(),"VENCIDO",0)))),O59)</f>
        <v/>
      </c>
      <c r="O59" s="989">
        <f>IF(M59=0,"","VENCIDO")</f>
        <v/>
      </c>
      <c r="Q59" s="997" t="n"/>
      <c r="R59" s="994" t="n"/>
      <c r="S59" s="994" t="n"/>
      <c r="T59" s="994" t="n"/>
      <c r="U59" s="994" t="n"/>
      <c r="V59" s="994" t="n"/>
      <c r="W59" s="994" t="n"/>
      <c r="X59" s="994" t="n"/>
      <c r="Y59" s="994" t="n"/>
      <c r="Z59" s="994" t="n"/>
      <c r="AA59" s="994" t="n"/>
      <c r="AB59" s="994" t="n"/>
      <c r="AC59" s="974" t="n"/>
      <c r="AE59" s="2">
        <f>IFERROR(AA57*100/(W57+AA57),0)</f>
        <v/>
      </c>
      <c r="AN59" s="2" t="n"/>
    </row>
    <row r="60" ht="15" customHeight="1" thickBot="1">
      <c r="A60" s="993" t="n"/>
      <c r="B60" s="972" t="n"/>
      <c r="C60" s="999" t="n"/>
      <c r="D60" s="1020" t="n"/>
      <c r="E60" s="1020" t="n"/>
      <c r="F60" s="1020" t="n"/>
      <c r="G60" s="1020" t="n"/>
      <c r="H60" s="1020" t="n"/>
      <c r="I60" s="999" t="n"/>
      <c r="J60" s="999" t="n"/>
      <c r="K60" s="1000" t="n"/>
      <c r="L60" s="1001" t="n"/>
      <c r="M60" s="987" t="n"/>
      <c r="N60" s="988">
        <f>IFERROR(IF(DATEDIF(TODAY(),M60,"M")&lt;=6,"ROJO",IF(DATEDIF(TODAY(),M60,"M")&gt;=12,"VERDE",IF(AND(DATEDIF(TODAY(),M60,"M")&gt;6,DATEDIF(TODAY(),M60,"M")&lt;=11),"AMARILLO",IF(M60&lt;TODAY(),"VENCIDO",0)))),O60)</f>
        <v/>
      </c>
      <c r="O60" s="989">
        <f>IF(M60=0,"","VENCIDO")</f>
        <v/>
      </c>
      <c r="Q60" s="1002" t="n"/>
      <c r="R60" s="998" t="n"/>
      <c r="S60" s="998" t="n"/>
      <c r="T60" s="998" t="n"/>
      <c r="U60" s="998" t="n"/>
      <c r="V60" s="998" t="n"/>
      <c r="W60" s="998" t="n"/>
      <c r="X60" s="998" t="n"/>
      <c r="Y60" s="998" t="n"/>
      <c r="Z60" s="998" t="n"/>
      <c r="AA60" s="998" t="n"/>
      <c r="AB60" s="998" t="n"/>
      <c r="AC60" s="1003" t="n"/>
      <c r="AN60" s="2" t="inlineStr">
        <is>
          <t>BUENAVENTURA</t>
        </is>
      </c>
    </row>
    <row r="61" ht="14.4" customHeight="1" thickBot="1">
      <c r="A61" s="1004" t="n"/>
      <c r="B61" s="1005" t="n"/>
      <c r="C61" s="1021" t="n"/>
      <c r="D61" s="1022" t="n"/>
      <c r="E61" s="1022" t="n"/>
      <c r="F61" s="1023" t="n"/>
      <c r="G61" s="1023" t="n"/>
      <c r="H61" s="1023" t="n"/>
      <c r="I61" s="1024" t="n"/>
      <c r="J61" s="1010">
        <f>J56=K61</f>
        <v/>
      </c>
      <c r="K61" s="1025">
        <f>SUM(K56:K60)</f>
        <v/>
      </c>
      <c r="L61" s="1015" t="n"/>
      <c r="M61" s="1013" t="n"/>
      <c r="N61" s="1014">
        <f>IFERROR(IF(DATEDIF(TODAY(),M61,"M")&lt;=6,"ROJO",IF(DATEDIF(TODAY(),M61,"M")&gt;=12,"VERDE",IF(AND(DATEDIF(TODAY(),M61,"M")&gt;6,DATEDIF(TODAY(),M61,"M")&lt;=11),"AMARILLO",IF(M61&lt;TODAY(),"VENCIDO",0)))),O61)</f>
        <v/>
      </c>
      <c r="O61" s="989">
        <f>IF(M61=0,"","VENCIDO")</f>
        <v/>
      </c>
      <c r="Q61" s="1015" t="n"/>
      <c r="R61" s="1016" t="n"/>
      <c r="S61" s="1016" t="n"/>
      <c r="T61" s="1016" t="n"/>
      <c r="U61" s="1016" t="n"/>
      <c r="V61" s="1016" t="n"/>
      <c r="W61" s="1016" t="n"/>
      <c r="X61" s="1016" t="n"/>
      <c r="Y61" s="1016" t="n"/>
      <c r="Z61" s="1016" t="n"/>
      <c r="AA61" s="1016" t="n"/>
      <c r="AB61" s="1016" t="n"/>
      <c r="AC61" s="194" t="n"/>
      <c r="AN61" s="2" t="n"/>
    </row>
    <row r="62" ht="14.25" customHeight="1">
      <c r="A62" s="979" t="inlineStr">
        <is>
          <t>DTaP Pediatrica</t>
        </is>
      </c>
      <c r="B62" s="980" t="n"/>
      <c r="C62" s="1017">
        <f>ENERO!K61</f>
        <v/>
      </c>
      <c r="D62" s="1018" t="n"/>
      <c r="E62" s="1018" t="n"/>
      <c r="F62" s="1018" t="n"/>
      <c r="G62" s="1018" t="n"/>
      <c r="H62" s="1018" t="n"/>
      <c r="I62" s="983">
        <f>AC62</f>
        <v/>
      </c>
      <c r="J62" s="1019">
        <f>+(C62+D62+F62+E62)-(G62+H62+I62)</f>
        <v/>
      </c>
      <c r="K62" s="985" t="n"/>
      <c r="L62" s="986" t="n"/>
      <c r="M62" s="987" t="n"/>
      <c r="N62" s="988">
        <f>IFERROR(IF(DATEDIF(TODAY(),M62,"M")&lt;=6,"ROJO",IF(DATEDIF(TODAY(),M62,"M")&gt;=12,"VERDE",IF(AND(DATEDIF(TODAY(),M62,"M")&gt;6,DATEDIF(TODAY(),M62,"M")&lt;=11),"AMARILLO",IF(M62&lt;TODAY(),"VENCIDO",0)))),O62)</f>
        <v/>
      </c>
      <c r="O62" s="989">
        <f>IF(M62=0,"","VENCIDO")</f>
        <v/>
      </c>
      <c r="Q62" s="990" t="n"/>
      <c r="R62" s="991" t="n"/>
      <c r="S62" s="991" t="n"/>
      <c r="T62" s="991" t="n"/>
      <c r="U62" s="991" t="n"/>
      <c r="V62" s="991" t="n"/>
      <c r="W62" s="991" t="n"/>
      <c r="X62" s="991" t="n"/>
      <c r="Y62" s="991" t="n"/>
      <c r="Z62" s="991" t="n"/>
      <c r="AA62" s="991" t="n"/>
      <c r="AB62" s="991" t="n"/>
      <c r="AC62" s="992">
        <f>SUM(Q62:AB66)</f>
        <v/>
      </c>
      <c r="AH62" s="2">
        <f>+IF(AC62&lt;&gt;I62,1,0)</f>
        <v/>
      </c>
      <c r="AN62" s="2" t="n"/>
    </row>
    <row r="63" ht="14.25" customHeight="1">
      <c r="A63" s="993" t="n"/>
      <c r="B63" s="972" t="n"/>
      <c r="C63" s="973" t="n"/>
      <c r="D63" s="994" t="n"/>
      <c r="E63" s="994" t="n"/>
      <c r="F63" s="994" t="n"/>
      <c r="G63" s="994" t="n"/>
      <c r="H63" s="994" t="n"/>
      <c r="I63" s="973" t="n"/>
      <c r="J63" s="973" t="n"/>
      <c r="K63" s="995" t="n"/>
      <c r="L63" s="996" t="n"/>
      <c r="M63" s="987" t="n"/>
      <c r="N63" s="988">
        <f>IFERROR(IF(DATEDIF(TODAY(),M63,"M")&lt;=6,"ROJO",IF(DATEDIF(TODAY(),M63,"M")&gt;=12,"VERDE",IF(AND(DATEDIF(TODAY(),M63,"M")&gt;6,DATEDIF(TODAY(),M63,"M")&lt;=11),"AMARILLO",IF(M63&lt;TODAY(),"VENCIDO",0)))),O63)</f>
        <v/>
      </c>
      <c r="O63" s="989">
        <f>IF(M63=0,"","VENCIDO")</f>
        <v/>
      </c>
      <c r="Q63" s="997" t="n"/>
      <c r="R63" s="994" t="n"/>
      <c r="S63" s="994" t="n"/>
      <c r="T63" s="994" t="n"/>
      <c r="U63" s="994" t="n"/>
      <c r="V63" s="994" t="n"/>
      <c r="W63" s="994" t="n"/>
      <c r="X63" s="994" t="n"/>
      <c r="Y63" s="994" t="n"/>
      <c r="Z63" s="994" t="n"/>
      <c r="AA63" s="994" t="n"/>
      <c r="AB63" s="994" t="n"/>
      <c r="AC63" s="974" t="n"/>
    </row>
    <row r="64" ht="14.25" customHeight="1">
      <c r="A64" s="993" t="n"/>
      <c r="B64" s="972" t="n"/>
      <c r="C64" s="973" t="n"/>
      <c r="D64" s="994" t="n"/>
      <c r="E64" s="994" t="n"/>
      <c r="F64" s="994" t="n"/>
      <c r="G64" s="994" t="n"/>
      <c r="H64" s="994" t="n"/>
      <c r="I64" s="973" t="n"/>
      <c r="J64" s="973" t="n"/>
      <c r="K64" s="995" t="n"/>
      <c r="L64" s="996" t="n"/>
      <c r="M64" s="987" t="n"/>
      <c r="N64" s="988">
        <f>IFERROR(IF(DATEDIF(TODAY(),M64,"M")&lt;=6,"ROJO",IF(DATEDIF(TODAY(),M64,"M")&gt;=12,"VERDE",IF(AND(DATEDIF(TODAY(),M64,"M")&gt;6,DATEDIF(TODAY(),M64,"M")&lt;=11),"AMARILLO",IF(M64&lt;TODAY(),"VENCIDO",0)))),O64)</f>
        <v/>
      </c>
      <c r="O64" s="989">
        <f>IF(M64=0,"","VENCIDO")</f>
        <v/>
      </c>
      <c r="Q64" s="997" t="n"/>
      <c r="R64" s="994" t="n"/>
      <c r="S64" s="994" t="n"/>
      <c r="T64" s="994" t="n"/>
      <c r="U64" s="994" t="n"/>
      <c r="V64" s="994" t="n"/>
      <c r="W64" s="994" t="n"/>
      <c r="X64" s="994" t="n"/>
      <c r="Y64" s="994" t="n"/>
      <c r="Z64" s="994" t="n"/>
      <c r="AA64" s="994" t="n"/>
      <c r="AB64" s="994" t="n"/>
      <c r="AC64" s="974" t="n"/>
      <c r="AE64" s="2">
        <f>IFERROR(AA62*100/(W62+AA62),0)</f>
        <v/>
      </c>
    </row>
    <row r="65" ht="14.25" customHeight="1">
      <c r="A65" s="993" t="n"/>
      <c r="B65" s="972" t="n"/>
      <c r="C65" s="973" t="n"/>
      <c r="D65" s="994" t="n"/>
      <c r="E65" s="994" t="n"/>
      <c r="F65" s="994" t="n"/>
      <c r="G65" s="994" t="n"/>
      <c r="H65" s="994" t="n"/>
      <c r="I65" s="973" t="n"/>
      <c r="J65" s="973" t="n"/>
      <c r="K65" s="995" t="n"/>
      <c r="L65" s="996" t="n"/>
      <c r="M65" s="987" t="n"/>
      <c r="N65" s="988">
        <f>IFERROR(IF(DATEDIF(TODAY(),M65,"M")&lt;=6,"ROJO",IF(DATEDIF(TODAY(),M65,"M")&gt;=12,"VERDE",IF(AND(DATEDIF(TODAY(),M65,"M")&gt;6,DATEDIF(TODAY(),M65,"M")&lt;=11),"AMARILLO",IF(M65&lt;TODAY(),"VENCIDO",0)))),O65)</f>
        <v/>
      </c>
      <c r="O65" s="989">
        <f>IF(M65=0,"","VENCIDO")</f>
        <v/>
      </c>
      <c r="Q65" s="997" t="n"/>
      <c r="R65" s="994" t="n"/>
      <c r="S65" s="994" t="n"/>
      <c r="T65" s="994" t="n"/>
      <c r="U65" s="994" t="n"/>
      <c r="V65" s="994" t="n"/>
      <c r="W65" s="994" t="n"/>
      <c r="X65" s="994" t="n"/>
      <c r="Y65" s="994" t="n"/>
      <c r="Z65" s="994" t="n"/>
      <c r="AA65" s="994" t="n"/>
      <c r="AB65" s="994" t="n"/>
      <c r="AC65" s="974" t="n"/>
    </row>
    <row r="66" ht="15" customHeight="1" thickBot="1">
      <c r="A66" s="993" t="n"/>
      <c r="B66" s="972" t="n"/>
      <c r="C66" s="999" t="n"/>
      <c r="D66" s="1020" t="n"/>
      <c r="E66" s="1020" t="n"/>
      <c r="F66" s="1020" t="n"/>
      <c r="G66" s="1020" t="n"/>
      <c r="H66" s="1020" t="n"/>
      <c r="I66" s="999" t="n"/>
      <c r="J66" s="999" t="n"/>
      <c r="K66" s="1000" t="n"/>
      <c r="L66" s="1001" t="n"/>
      <c r="M66" s="987" t="n"/>
      <c r="N66" s="988">
        <f>IFERROR(IF(DATEDIF(TODAY(),M66,"M")&lt;=6,"ROJO",IF(DATEDIF(TODAY(),M66,"M")&gt;=12,"VERDE",IF(AND(DATEDIF(TODAY(),M66,"M")&gt;6,DATEDIF(TODAY(),M66,"M")&lt;=11),"AMARILLO",IF(M66&lt;TODAY(),"VENCIDO",0)))),O66)</f>
        <v/>
      </c>
      <c r="O66" s="989">
        <f>IF(M66=0,"","VENCIDO")</f>
        <v/>
      </c>
      <c r="Q66" s="1002" t="n"/>
      <c r="R66" s="998" t="n"/>
      <c r="S66" s="998" t="n"/>
      <c r="T66" s="998" t="n"/>
      <c r="U66" s="998" t="n"/>
      <c r="V66" s="998" t="n"/>
      <c r="W66" s="998" t="n"/>
      <c r="X66" s="998" t="n"/>
      <c r="Y66" s="998" t="n"/>
      <c r="Z66" s="998" t="n"/>
      <c r="AA66" s="998" t="n"/>
      <c r="AB66" s="998" t="n"/>
      <c r="AC66" s="1003" t="n"/>
    </row>
    <row r="67" ht="14.4" customHeight="1" thickBot="1">
      <c r="A67" s="1004" t="n"/>
      <c r="B67" s="1005" t="n"/>
      <c r="C67" s="1021" t="n"/>
      <c r="D67" s="1022" t="n"/>
      <c r="E67" s="1022" t="n"/>
      <c r="F67" s="1023" t="n"/>
      <c r="G67" s="1023" t="n"/>
      <c r="H67" s="1023" t="n"/>
      <c r="I67" s="1024" t="n"/>
      <c r="J67" s="1010">
        <f>J62=K67</f>
        <v/>
      </c>
      <c r="K67" s="1025">
        <f>SUM(K62:K66)</f>
        <v/>
      </c>
      <c r="L67" s="1015" t="n"/>
      <c r="M67" s="1013" t="n"/>
      <c r="N67" s="1014">
        <f>IFERROR(IF(DATEDIF(TODAY(),M67,"M")&lt;=6,"ROJO",IF(DATEDIF(TODAY(),M67,"M")&gt;=12,"VERDE",IF(AND(DATEDIF(TODAY(),M67,"M")&gt;6,DATEDIF(TODAY(),M67,"M")&lt;=11),"AMARILLO",IF(M67&lt;TODAY(),"VENCIDO",0)))),O67)</f>
        <v/>
      </c>
      <c r="O67" s="989">
        <f>IF(M67=0,"","VENCIDO")</f>
        <v/>
      </c>
      <c r="Q67" s="1015" t="n"/>
      <c r="R67" s="1016" t="n"/>
      <c r="S67" s="1016" t="n"/>
      <c r="T67" s="1016" t="n"/>
      <c r="U67" s="1016" t="n"/>
      <c r="V67" s="1016" t="n"/>
      <c r="W67" s="1016" t="n"/>
      <c r="X67" s="1016" t="n"/>
      <c r="Y67" s="1016" t="n"/>
      <c r="Z67" s="1016" t="n"/>
      <c r="AA67" s="1016" t="n"/>
      <c r="AB67" s="1016" t="n"/>
      <c r="AC67" s="194" t="n"/>
    </row>
    <row r="68" ht="14.25" customHeight="1">
      <c r="A68" s="979" t="inlineStr">
        <is>
          <t>Td pediatrica</t>
        </is>
      </c>
      <c r="B68" s="980" t="n"/>
      <c r="C68" s="1017">
        <f>ENERO!#REF!</f>
        <v/>
      </c>
      <c r="D68" s="1018" t="n"/>
      <c r="E68" s="1018" t="n"/>
      <c r="F68" s="1018" t="n"/>
      <c r="G68" s="1018" t="n"/>
      <c r="H68" s="1018" t="n"/>
      <c r="I68" s="983">
        <f>AC68</f>
        <v/>
      </c>
      <c r="J68" s="1019">
        <f>+(C68+D68+F68+E68)-(G68+H68+I68)</f>
        <v/>
      </c>
      <c r="K68" s="985" t="n"/>
      <c r="L68" s="986" t="n"/>
      <c r="M68" s="987" t="n"/>
      <c r="N68" s="988">
        <f>IFERROR(IF(DATEDIF(TODAY(),M68,"M")&lt;=6,"ROJO",IF(DATEDIF(TODAY(),M68,"M")&gt;=12,"VERDE",IF(AND(DATEDIF(TODAY(),M68,"M")&gt;6,DATEDIF(TODAY(),M68,"M")&lt;=11),"AMARILLO",IF(M68&lt;TODAY(),"VENCIDO",0)))),O68)</f>
        <v/>
      </c>
      <c r="O68" s="989">
        <f>IF(M68=0,"","VENCIDO")</f>
        <v/>
      </c>
      <c r="Q68" s="990" t="n"/>
      <c r="R68" s="991" t="n"/>
      <c r="S68" s="991" t="n"/>
      <c r="T68" s="991" t="n"/>
      <c r="U68" s="991" t="n"/>
      <c r="V68" s="991" t="n"/>
      <c r="W68" s="991" t="n"/>
      <c r="X68" s="991" t="n"/>
      <c r="Y68" s="991" t="n"/>
      <c r="Z68" s="991" t="n"/>
      <c r="AA68" s="991" t="n"/>
      <c r="AB68" s="991" t="n"/>
      <c r="AC68" s="992">
        <f>SUM(Q68:AB72)</f>
        <v/>
      </c>
      <c r="AH68" s="2">
        <f>+IF(AC68&lt;&gt;I68,1,0)</f>
        <v/>
      </c>
    </row>
    <row r="69" ht="14.25" customHeight="1">
      <c r="A69" s="993" t="n"/>
      <c r="B69" s="972" t="n"/>
      <c r="C69" s="973" t="n"/>
      <c r="D69" s="994" t="n"/>
      <c r="E69" s="994" t="n"/>
      <c r="F69" s="994" t="n"/>
      <c r="G69" s="994" t="n"/>
      <c r="H69" s="994" t="n"/>
      <c r="I69" s="973" t="n"/>
      <c r="J69" s="973" t="n"/>
      <c r="K69" s="995" t="n"/>
      <c r="L69" s="996" t="n"/>
      <c r="M69" s="987" t="n"/>
      <c r="N69" s="988">
        <f>IFERROR(IF(DATEDIF(TODAY(),M69,"M")&lt;=6,"ROJO",IF(DATEDIF(TODAY(),M69,"M")&gt;=12,"VERDE",IF(AND(DATEDIF(TODAY(),M69,"M")&gt;6,DATEDIF(TODAY(),M69,"M")&lt;=11),"AMARILLO",IF(M69&lt;TODAY(),"VENCIDO",0)))),O69)</f>
        <v/>
      </c>
      <c r="O69" s="989">
        <f>IF(M69=0,"","VENCIDO")</f>
        <v/>
      </c>
      <c r="Q69" s="997" t="n"/>
      <c r="R69" s="994" t="n"/>
      <c r="S69" s="994" t="n"/>
      <c r="T69" s="994" t="n"/>
      <c r="U69" s="994" t="n"/>
      <c r="V69" s="994" t="n"/>
      <c r="W69" s="994" t="n"/>
      <c r="X69" s="994" t="n"/>
      <c r="Y69" s="994" t="n"/>
      <c r="Z69" s="994" t="n"/>
      <c r="AA69" s="994" t="n"/>
      <c r="AB69" s="994" t="n"/>
      <c r="AC69" s="974" t="n"/>
    </row>
    <row r="70" ht="14.25" customHeight="1">
      <c r="A70" s="993" t="n"/>
      <c r="B70" s="972" t="n"/>
      <c r="C70" s="973" t="n"/>
      <c r="D70" s="994" t="n"/>
      <c r="E70" s="994" t="n"/>
      <c r="F70" s="994" t="n"/>
      <c r="G70" s="994" t="n"/>
      <c r="H70" s="994" t="n"/>
      <c r="I70" s="973" t="n"/>
      <c r="J70" s="973" t="n"/>
      <c r="K70" s="995" t="n"/>
      <c r="L70" s="996" t="n"/>
      <c r="M70" s="987" t="n"/>
      <c r="N70" s="988">
        <f>IFERROR(IF(DATEDIF(TODAY(),M70,"M")&lt;=6,"ROJO",IF(DATEDIF(TODAY(),M70,"M")&gt;=12,"VERDE",IF(AND(DATEDIF(TODAY(),M70,"M")&gt;6,DATEDIF(TODAY(),M70,"M")&lt;=11),"AMARILLO",IF(M70&lt;TODAY(),"VENCIDO",0)))),O70)</f>
        <v/>
      </c>
      <c r="O70" s="989">
        <f>IF(M70=0,"","VENCIDO")</f>
        <v/>
      </c>
      <c r="Q70" s="997" t="n"/>
      <c r="R70" s="994" t="n"/>
      <c r="S70" s="994" t="n"/>
      <c r="T70" s="994" t="n"/>
      <c r="U70" s="994" t="n"/>
      <c r="V70" s="994" t="n"/>
      <c r="W70" s="994" t="n"/>
      <c r="X70" s="994" t="n"/>
      <c r="Y70" s="994" t="n"/>
      <c r="Z70" s="994" t="n"/>
      <c r="AA70" s="994" t="n"/>
      <c r="AB70" s="994" t="n"/>
      <c r="AC70" s="974" t="n"/>
      <c r="AE70" s="2">
        <f>IFERROR(AA68*100/(W68+AA68),0)</f>
        <v/>
      </c>
    </row>
    <row r="71" ht="14.25" customHeight="1">
      <c r="A71" s="993" t="n"/>
      <c r="B71" s="972" t="n"/>
      <c r="C71" s="973" t="n"/>
      <c r="D71" s="994" t="n"/>
      <c r="E71" s="994" t="n"/>
      <c r="F71" s="994" t="n"/>
      <c r="G71" s="994" t="n"/>
      <c r="H71" s="994" t="n"/>
      <c r="I71" s="973" t="n"/>
      <c r="J71" s="973" t="n"/>
      <c r="K71" s="995" t="n"/>
      <c r="L71" s="996" t="n"/>
      <c r="M71" s="987" t="n"/>
      <c r="N71" s="988">
        <f>IFERROR(IF(DATEDIF(TODAY(),M71,"M")&lt;=6,"ROJO",IF(DATEDIF(TODAY(),M71,"M")&gt;=12,"VERDE",IF(AND(DATEDIF(TODAY(),M71,"M")&gt;6,DATEDIF(TODAY(),M71,"M")&lt;=11),"AMARILLO",IF(M71&lt;TODAY(),"VENCIDO",0)))),O71)</f>
        <v/>
      </c>
      <c r="O71" s="989">
        <f>IF(M71=0,"","VENCIDO")</f>
        <v/>
      </c>
      <c r="Q71" s="997" t="n"/>
      <c r="R71" s="994" t="n"/>
      <c r="S71" s="994" t="n"/>
      <c r="T71" s="994" t="n"/>
      <c r="U71" s="994" t="n"/>
      <c r="V71" s="994" t="n"/>
      <c r="W71" s="994" t="n"/>
      <c r="X71" s="994" t="n"/>
      <c r="Y71" s="994" t="n"/>
      <c r="Z71" s="994" t="n"/>
      <c r="AA71" s="994" t="n"/>
      <c r="AB71" s="994" t="n"/>
      <c r="AC71" s="974" t="n"/>
    </row>
    <row r="72" ht="15" customHeight="1" thickBot="1">
      <c r="A72" s="993" t="n"/>
      <c r="B72" s="972" t="n"/>
      <c r="C72" s="999" t="n"/>
      <c r="D72" s="1020" t="n"/>
      <c r="E72" s="1020" t="n"/>
      <c r="F72" s="1020" t="n"/>
      <c r="G72" s="1020" t="n"/>
      <c r="H72" s="1020" t="n"/>
      <c r="I72" s="999" t="n"/>
      <c r="J72" s="999" t="n"/>
      <c r="K72" s="1000" t="n"/>
      <c r="L72" s="1001" t="n"/>
      <c r="M72" s="987" t="n"/>
      <c r="N72" s="988">
        <f>IFERROR(IF(DATEDIF(TODAY(),M72,"M")&lt;=6,"ROJO",IF(DATEDIF(TODAY(),M72,"M")&gt;=12,"VERDE",IF(AND(DATEDIF(TODAY(),M72,"M")&gt;6,DATEDIF(TODAY(),M72,"M")&lt;=11),"AMARILLO",IF(M72&lt;TODAY(),"VENCIDO",0)))),O72)</f>
        <v/>
      </c>
      <c r="O72" s="989">
        <f>IF(M72=0,"","VENCIDO")</f>
        <v/>
      </c>
      <c r="Q72" s="1002" t="n"/>
      <c r="R72" s="998" t="n"/>
      <c r="S72" s="998" t="n"/>
      <c r="T72" s="998" t="n"/>
      <c r="U72" s="998" t="n"/>
      <c r="V72" s="998" t="n"/>
      <c r="W72" s="998" t="n"/>
      <c r="X72" s="998" t="n"/>
      <c r="Y72" s="998" t="n"/>
      <c r="Z72" s="998" t="n"/>
      <c r="AA72" s="998" t="n"/>
      <c r="AB72" s="998" t="n"/>
      <c r="AC72" s="1003" t="n"/>
    </row>
    <row r="73" ht="14.4" customHeight="1" thickBot="1">
      <c r="A73" s="1004" t="n"/>
      <c r="B73" s="1005" t="n"/>
      <c r="C73" s="1021" t="n"/>
      <c r="D73" s="1022" t="n"/>
      <c r="E73" s="1022" t="n"/>
      <c r="F73" s="1023" t="n"/>
      <c r="G73" s="1023" t="n"/>
      <c r="H73" s="1023" t="n"/>
      <c r="I73" s="1024" t="n"/>
      <c r="J73" s="1010">
        <f>J68=K73</f>
        <v/>
      </c>
      <c r="K73" s="1025">
        <f>SUM(K68:K72)</f>
        <v/>
      </c>
      <c r="L73" s="1015" t="n"/>
      <c r="M73" s="1013" t="n"/>
      <c r="N73" s="1014">
        <f>IFERROR(IF(DATEDIF(TODAY(),M73,"M")&lt;=6,"ROJO",IF(DATEDIF(TODAY(),M73,"M")&gt;=12,"VERDE",IF(AND(DATEDIF(TODAY(),M73,"M")&gt;6,DATEDIF(TODAY(),M73,"M")&lt;=11),"AMARILLO",IF(M73&lt;TODAY(),"VENCIDO",0)))),O73)</f>
        <v/>
      </c>
      <c r="O73" s="989">
        <f>IF(M73=0,"","VENCIDO")</f>
        <v/>
      </c>
      <c r="Q73" s="1015" t="n"/>
      <c r="R73" s="1016" t="n"/>
      <c r="S73" s="1016" t="n"/>
      <c r="T73" s="1016" t="n"/>
      <c r="U73" s="1016" t="n"/>
      <c r="V73" s="1016" t="n"/>
      <c r="W73" s="1016" t="n"/>
      <c r="X73" s="1016" t="n"/>
      <c r="Y73" s="1016" t="n"/>
      <c r="Z73" s="1016" t="n"/>
      <c r="AA73" s="1016" t="n"/>
      <c r="AB73" s="1016" t="n"/>
      <c r="AC73" s="194" t="n"/>
    </row>
    <row r="74" ht="14.25" customHeight="1">
      <c r="A74" s="979" t="inlineStr">
        <is>
          <t>Rotavirus</t>
        </is>
      </c>
      <c r="B74" s="980" t="n"/>
      <c r="C74" s="1017">
        <f>ENERO!K67</f>
        <v/>
      </c>
      <c r="D74" s="1018" t="n"/>
      <c r="E74" s="1018" t="n"/>
      <c r="F74" s="1018" t="n"/>
      <c r="G74" s="1018" t="n"/>
      <c r="H74" s="1018" t="n"/>
      <c r="I74" s="983">
        <f>AC74</f>
        <v/>
      </c>
      <c r="J74" s="1019">
        <f>+(C74+D74+F74+E74)-(G74+H74+I74)</f>
        <v/>
      </c>
      <c r="K74" s="985" t="n"/>
      <c r="L74" s="986" t="n"/>
      <c r="M74" s="987" t="n"/>
      <c r="N74" s="988">
        <f>IFERROR(IF(DATEDIF(TODAY(),M74,"M")&lt;=6,"ROJO",IF(DATEDIF(TODAY(),M74,"M")&gt;=12,"VERDE",IF(AND(DATEDIF(TODAY(),M74,"M")&gt;6,DATEDIF(TODAY(),M74,"M")&lt;=11),"AMARILLO",IF(M74&lt;TODAY(),"VENCIDO",0)))),O74)</f>
        <v/>
      </c>
      <c r="O74" s="989">
        <f>IF(M74=0,"","VENCIDO")</f>
        <v/>
      </c>
      <c r="Q74" s="990" t="n"/>
      <c r="R74" s="991" t="n"/>
      <c r="S74" s="991" t="n"/>
      <c r="T74" s="991" t="n"/>
      <c r="U74" s="991" t="n"/>
      <c r="V74" s="991" t="n"/>
      <c r="W74" s="991" t="n"/>
      <c r="X74" s="991" t="n"/>
      <c r="Y74" s="991" t="n"/>
      <c r="Z74" s="991" t="n"/>
      <c r="AA74" s="991" t="n"/>
      <c r="AB74" s="991" t="n"/>
      <c r="AC74" s="992">
        <f>SUM(Q74:AB78)</f>
        <v/>
      </c>
      <c r="AH74" s="2">
        <f>+IF(AC74&lt;&gt;I74,1,0)</f>
        <v/>
      </c>
    </row>
    <row r="75" ht="14.25" customHeight="1">
      <c r="A75" s="993" t="n"/>
      <c r="B75" s="972" t="n"/>
      <c r="C75" s="973" t="n"/>
      <c r="D75" s="994" t="n"/>
      <c r="E75" s="994" t="n"/>
      <c r="F75" s="994" t="n"/>
      <c r="G75" s="994" t="n"/>
      <c r="H75" s="994" t="n"/>
      <c r="I75" s="973" t="n"/>
      <c r="J75" s="973" t="n"/>
      <c r="K75" s="995" t="n"/>
      <c r="L75" s="996" t="n"/>
      <c r="M75" s="987" t="n"/>
      <c r="N75" s="988">
        <f>IFERROR(IF(DATEDIF(TODAY(),M75,"M")&lt;=6,"ROJO",IF(DATEDIF(TODAY(),M75,"M")&gt;=12,"VERDE",IF(AND(DATEDIF(TODAY(),M75,"M")&gt;6,DATEDIF(TODAY(),M75,"M")&lt;=11),"AMARILLO",IF(M75&lt;TODAY(),"VENCIDO",0)))),O75)</f>
        <v/>
      </c>
      <c r="O75" s="989">
        <f>IF(M75=0,"","VENCIDO")</f>
        <v/>
      </c>
      <c r="Q75" s="997" t="n"/>
      <c r="R75" s="994" t="n"/>
      <c r="S75" s="994" t="n"/>
      <c r="T75" s="994" t="n"/>
      <c r="U75" s="994" t="n"/>
      <c r="V75" s="994" t="n"/>
      <c r="W75" s="994" t="n"/>
      <c r="X75" s="994" t="n"/>
      <c r="Y75" s="994" t="n"/>
      <c r="Z75" s="994" t="n"/>
      <c r="AA75" s="994" t="n"/>
      <c r="AB75" s="994" t="n"/>
      <c r="AC75" s="974" t="n"/>
      <c r="AE75" s="2">
        <f>IFERROR(AA73*100/(W73+AA73),0)</f>
        <v/>
      </c>
    </row>
    <row r="76" ht="14.25" customHeight="1">
      <c r="A76" s="993" t="n"/>
      <c r="B76" s="972" t="n"/>
      <c r="C76" s="973" t="n"/>
      <c r="D76" s="994" t="n"/>
      <c r="E76" s="994" t="n"/>
      <c r="F76" s="994" t="n"/>
      <c r="G76" s="994" t="n"/>
      <c r="H76" s="994" t="n"/>
      <c r="I76" s="973" t="n"/>
      <c r="J76" s="973" t="n"/>
      <c r="K76" s="995" t="n"/>
      <c r="L76" s="996" t="n"/>
      <c r="M76" s="987" t="n"/>
      <c r="N76" s="988">
        <f>IFERROR(IF(DATEDIF(TODAY(),M76,"M")&lt;=6,"ROJO",IF(DATEDIF(TODAY(),M76,"M")&gt;=12,"VERDE",IF(AND(DATEDIF(TODAY(),M76,"M")&gt;6,DATEDIF(TODAY(),M76,"M")&lt;=11),"AMARILLO",IF(M76&lt;TODAY(),"VENCIDO",0)))),O76)</f>
        <v/>
      </c>
      <c r="O76" s="989">
        <f>IF(M76=0,"","VENCIDO")</f>
        <v/>
      </c>
      <c r="Q76" s="997" t="n"/>
      <c r="R76" s="994" t="n"/>
      <c r="S76" s="994" t="n"/>
      <c r="T76" s="994" t="n"/>
      <c r="U76" s="994" t="n"/>
      <c r="V76" s="994" t="n"/>
      <c r="W76" s="994" t="n"/>
      <c r="X76" s="994" t="n"/>
      <c r="Y76" s="994" t="n"/>
      <c r="Z76" s="994" t="n"/>
      <c r="AA76" s="994" t="n"/>
      <c r="AB76" s="994" t="n"/>
      <c r="AC76" s="974" t="n"/>
    </row>
    <row r="77" ht="14.25" customHeight="1">
      <c r="A77" s="993" t="n"/>
      <c r="B77" s="972" t="n"/>
      <c r="C77" s="973" t="n"/>
      <c r="D77" s="994" t="n"/>
      <c r="E77" s="994" t="n"/>
      <c r="F77" s="994" t="n"/>
      <c r="G77" s="994" t="n"/>
      <c r="H77" s="994" t="n"/>
      <c r="I77" s="973" t="n"/>
      <c r="J77" s="973" t="n"/>
      <c r="K77" s="995" t="n"/>
      <c r="L77" s="996" t="n"/>
      <c r="M77" s="987" t="n"/>
      <c r="N77" s="988">
        <f>IFERROR(IF(DATEDIF(TODAY(),M77,"M")&lt;=6,"ROJO",IF(DATEDIF(TODAY(),M77,"M")&gt;=12,"VERDE",IF(AND(DATEDIF(TODAY(),M77,"M")&gt;6,DATEDIF(TODAY(),M77,"M")&lt;=11),"AMARILLO",IF(M77&lt;TODAY(),"VENCIDO",0)))),O77)</f>
        <v/>
      </c>
      <c r="O77" s="989">
        <f>IF(M77=0,"","VENCIDO")</f>
        <v/>
      </c>
      <c r="Q77" s="997" t="n"/>
      <c r="R77" s="994" t="n"/>
      <c r="S77" s="994" t="n"/>
      <c r="T77" s="994" t="n"/>
      <c r="U77" s="994" t="n"/>
      <c r="V77" s="994" t="n"/>
      <c r="W77" s="994" t="n"/>
      <c r="X77" s="994" t="n"/>
      <c r="Y77" s="994" t="n"/>
      <c r="Z77" s="994" t="n"/>
      <c r="AA77" s="994" t="n"/>
      <c r="AB77" s="994" t="n"/>
      <c r="AC77" s="974" t="n"/>
    </row>
    <row r="78" ht="15" customHeight="1" thickBot="1">
      <c r="A78" s="993" t="n"/>
      <c r="B78" s="972" t="n"/>
      <c r="C78" s="999" t="n"/>
      <c r="D78" s="1020" t="n"/>
      <c r="E78" s="1020" t="n"/>
      <c r="F78" s="1020" t="n"/>
      <c r="G78" s="1020" t="n"/>
      <c r="H78" s="1020" t="n"/>
      <c r="I78" s="999" t="n"/>
      <c r="J78" s="999" t="n"/>
      <c r="K78" s="1000" t="n"/>
      <c r="L78" s="1001" t="n"/>
      <c r="M78" s="987" t="n"/>
      <c r="N78" s="988">
        <f>IFERROR(IF(DATEDIF(TODAY(),M78,"M")&lt;=6,"ROJO",IF(DATEDIF(TODAY(),M78,"M")&gt;=12,"VERDE",IF(AND(DATEDIF(TODAY(),M78,"M")&gt;6,DATEDIF(TODAY(),M78,"M")&lt;=11),"AMARILLO",IF(M78&lt;TODAY(),"VENCIDO",0)))),O78)</f>
        <v/>
      </c>
      <c r="O78" s="989">
        <f>IF(M78=0,"","VENCIDO")</f>
        <v/>
      </c>
      <c r="Q78" s="1002" t="n"/>
      <c r="R78" s="998" t="n"/>
      <c r="S78" s="998" t="n"/>
      <c r="T78" s="998" t="n"/>
      <c r="U78" s="998" t="n"/>
      <c r="V78" s="998" t="n"/>
      <c r="W78" s="998" t="n"/>
      <c r="X78" s="998" t="n"/>
      <c r="Y78" s="998" t="n"/>
      <c r="Z78" s="998" t="n"/>
      <c r="AA78" s="998" t="n"/>
      <c r="AB78" s="998" t="n"/>
      <c r="AC78" s="1003" t="n"/>
    </row>
    <row r="79" ht="14.4" customHeight="1" thickBot="1">
      <c r="A79" s="1004" t="n"/>
      <c r="B79" s="1005" t="n"/>
      <c r="C79" s="1021" t="n"/>
      <c r="D79" s="1022" t="n"/>
      <c r="E79" s="1022" t="n"/>
      <c r="F79" s="1023" t="n"/>
      <c r="G79" s="1023" t="n"/>
      <c r="H79" s="1023" t="n"/>
      <c r="I79" s="1024" t="n"/>
      <c r="J79" s="1010">
        <f>J74=K79</f>
        <v/>
      </c>
      <c r="K79" s="1025">
        <f>SUM(K74:K78)</f>
        <v/>
      </c>
      <c r="L79" s="1015" t="n"/>
      <c r="M79" s="1013" t="n"/>
      <c r="N79" s="1014">
        <f>IFERROR(IF(DATEDIF(TODAY(),M79,"M")&lt;=6,"ROJO",IF(DATEDIF(TODAY(),M79,"M")&gt;=12,"VERDE",IF(AND(DATEDIF(TODAY(),M79,"M")&gt;6,DATEDIF(TODAY(),M79,"M")&lt;=11),"AMARILLO",IF(M79&lt;TODAY(),"VENCIDO",0)))),O79)</f>
        <v/>
      </c>
      <c r="O79" s="989">
        <f>IF(M79=0,"","VENCIDO")</f>
        <v/>
      </c>
      <c r="Q79" s="1015" t="n"/>
      <c r="R79" s="1016" t="n"/>
      <c r="S79" s="1016" t="n"/>
      <c r="T79" s="1016" t="n"/>
      <c r="U79" s="1016" t="n"/>
      <c r="V79" s="1016" t="n"/>
      <c r="W79" s="1016" t="n"/>
      <c r="X79" s="1016" t="n"/>
      <c r="Y79" s="1016" t="n"/>
      <c r="Z79" s="1016" t="n"/>
      <c r="AA79" s="1016" t="n"/>
      <c r="AB79" s="1016" t="n"/>
      <c r="AC79" s="194" t="n"/>
    </row>
    <row r="80" ht="14.25" customHeight="1">
      <c r="A80" s="979" t="inlineStr">
        <is>
          <t>Neumococo_Decavalente</t>
        </is>
      </c>
      <c r="B80" s="980" t="n"/>
      <c r="C80" s="1017">
        <f>ENERO!K73</f>
        <v/>
      </c>
      <c r="D80" s="1018" t="n"/>
      <c r="E80" s="1018" t="n"/>
      <c r="F80" s="1018" t="n"/>
      <c r="G80" s="1018" t="n"/>
      <c r="H80" s="1018" t="n"/>
      <c r="I80" s="983">
        <f>AC80</f>
        <v/>
      </c>
      <c r="J80" s="1019">
        <f>+(C80+D80+F80+E80)-(G80+H80+I80)</f>
        <v/>
      </c>
      <c r="K80" s="985" t="n"/>
      <c r="L80" s="986" t="n"/>
      <c r="M80" s="987" t="n"/>
      <c r="N80" s="988">
        <f>IFERROR(IF(DATEDIF(TODAY(),M80,"M")&lt;=6,"ROJO",IF(DATEDIF(TODAY(),M80,"M")&gt;=12,"VERDE",IF(AND(DATEDIF(TODAY(),M80,"M")&gt;6,DATEDIF(TODAY(),M80,"M")&lt;=11),"AMARILLO",IF(M80&lt;TODAY(),"VENCIDO",0)))),O80)</f>
        <v/>
      </c>
      <c r="O80" s="989">
        <f>IF(M80=0,"","VENCIDO")</f>
        <v/>
      </c>
      <c r="Q80" s="990" t="n"/>
      <c r="R80" s="991" t="n"/>
      <c r="S80" s="991" t="n"/>
      <c r="T80" s="991" t="n"/>
      <c r="U80" s="991" t="n"/>
      <c r="V80" s="991" t="n"/>
      <c r="W80" s="991" t="n"/>
      <c r="X80" s="991" t="n"/>
      <c r="Y80" s="991" t="n"/>
      <c r="Z80" s="991" t="n"/>
      <c r="AA80" s="991" t="n"/>
      <c r="AB80" s="991" t="n"/>
      <c r="AC80" s="992">
        <f>SUM(Q80:AB84)</f>
        <v/>
      </c>
      <c r="AH80" s="2">
        <f>+IF(AC80&lt;&gt;I80,1,0)</f>
        <v/>
      </c>
    </row>
    <row r="81" ht="14.25" customHeight="1">
      <c r="A81" s="993" t="n"/>
      <c r="B81" s="972" t="n"/>
      <c r="C81" s="973" t="n"/>
      <c r="D81" s="994" t="n"/>
      <c r="E81" s="994" t="n"/>
      <c r="F81" s="994" t="n"/>
      <c r="G81" s="994" t="n"/>
      <c r="H81" s="994" t="n"/>
      <c r="I81" s="973" t="n"/>
      <c r="J81" s="973" t="n"/>
      <c r="K81" s="995" t="n"/>
      <c r="L81" s="996" t="n"/>
      <c r="M81" s="987" t="n"/>
      <c r="N81" s="988">
        <f>IFERROR(IF(DATEDIF(TODAY(),M81,"M")&lt;=6,"ROJO",IF(DATEDIF(TODAY(),M81,"M")&gt;=12,"VERDE",IF(AND(DATEDIF(TODAY(),M81,"M")&gt;6,DATEDIF(TODAY(),M81,"M")&lt;=11),"AMARILLO",IF(M81&lt;TODAY(),"VENCIDO",0)))),O81)</f>
        <v/>
      </c>
      <c r="O81" s="989">
        <f>IF(M81=0,"","VENCIDO")</f>
        <v/>
      </c>
      <c r="Q81" s="997" t="n"/>
      <c r="R81" s="994" t="n"/>
      <c r="S81" s="994" t="n"/>
      <c r="T81" s="994" t="n"/>
      <c r="U81" s="994" t="n"/>
      <c r="V81" s="994" t="n"/>
      <c r="W81" s="994" t="n"/>
      <c r="X81" s="994" t="n"/>
      <c r="Y81" s="994" t="n"/>
      <c r="Z81" s="994" t="n"/>
      <c r="AA81" s="994" t="n"/>
      <c r="AB81" s="994" t="n"/>
      <c r="AC81" s="974" t="n"/>
      <c r="AE81" s="2">
        <f>IFERROR(AA79*100/(W79+AA79),0)</f>
        <v/>
      </c>
    </row>
    <row r="82" ht="14.25" customHeight="1">
      <c r="A82" s="993" t="n"/>
      <c r="B82" s="972" t="n"/>
      <c r="C82" s="973" t="n"/>
      <c r="D82" s="994" t="n"/>
      <c r="E82" s="994" t="n"/>
      <c r="F82" s="994" t="n"/>
      <c r="G82" s="994" t="n"/>
      <c r="H82" s="994" t="n"/>
      <c r="I82" s="973" t="n"/>
      <c r="J82" s="973" t="n"/>
      <c r="K82" s="995" t="n"/>
      <c r="L82" s="996" t="n"/>
      <c r="M82" s="987" t="n"/>
      <c r="N82" s="988">
        <f>IFERROR(IF(DATEDIF(TODAY(),M82,"M")&lt;=6,"ROJO",IF(DATEDIF(TODAY(),M82,"M")&gt;=12,"VERDE",IF(AND(DATEDIF(TODAY(),M82,"M")&gt;6,DATEDIF(TODAY(),M82,"M")&lt;=11),"AMARILLO",IF(M82&lt;TODAY(),"VENCIDO",0)))),O82)</f>
        <v/>
      </c>
      <c r="O82" s="989">
        <f>IF(M82=0,"","VENCIDO")</f>
        <v/>
      </c>
      <c r="Q82" s="997" t="n"/>
      <c r="R82" s="994" t="n"/>
      <c r="S82" s="994" t="n"/>
      <c r="T82" s="994" t="n"/>
      <c r="U82" s="994" t="n"/>
      <c r="V82" s="994" t="n"/>
      <c r="W82" s="994" t="n"/>
      <c r="X82" s="994" t="n"/>
      <c r="Y82" s="994" t="n"/>
      <c r="Z82" s="994" t="n"/>
      <c r="AA82" s="994" t="n"/>
      <c r="AB82" s="994" t="n"/>
      <c r="AC82" s="974" t="n"/>
    </row>
    <row r="83" ht="14.25" customHeight="1">
      <c r="A83" s="993" t="n"/>
      <c r="B83" s="972" t="n"/>
      <c r="C83" s="973" t="n"/>
      <c r="D83" s="994" t="n"/>
      <c r="E83" s="994" t="n"/>
      <c r="F83" s="994" t="n"/>
      <c r="G83" s="994" t="n"/>
      <c r="H83" s="994" t="n"/>
      <c r="I83" s="973" t="n"/>
      <c r="J83" s="973" t="n"/>
      <c r="K83" s="995" t="n"/>
      <c r="L83" s="996" t="n"/>
      <c r="M83" s="987" t="n"/>
      <c r="N83" s="988">
        <f>IFERROR(IF(DATEDIF(TODAY(),M83,"M")&lt;=6,"ROJO",IF(DATEDIF(TODAY(),M83,"M")&gt;=12,"VERDE",IF(AND(DATEDIF(TODAY(),M83,"M")&gt;6,DATEDIF(TODAY(),M83,"M")&lt;=11),"AMARILLO",IF(M83&lt;TODAY(),"VENCIDO",0)))),O83)</f>
        <v/>
      </c>
      <c r="O83" s="989">
        <f>IF(M83=0,"","VENCIDO")</f>
        <v/>
      </c>
      <c r="Q83" s="997" t="n"/>
      <c r="R83" s="994" t="n"/>
      <c r="S83" s="994" t="n"/>
      <c r="T83" s="994" t="n"/>
      <c r="U83" s="994" t="n"/>
      <c r="V83" s="994" t="n"/>
      <c r="W83" s="994" t="n"/>
      <c r="X83" s="994" t="n"/>
      <c r="Y83" s="994" t="n"/>
      <c r="Z83" s="994" t="n"/>
      <c r="AA83" s="994" t="n"/>
      <c r="AB83" s="994" t="n"/>
      <c r="AC83" s="974" t="n"/>
    </row>
    <row r="84" ht="15" customHeight="1" thickBot="1">
      <c r="A84" s="993" t="n"/>
      <c r="B84" s="972" t="n"/>
      <c r="C84" s="999" t="n"/>
      <c r="D84" s="1020" t="n"/>
      <c r="E84" s="1020" t="n"/>
      <c r="F84" s="1020" t="n"/>
      <c r="G84" s="1020" t="n"/>
      <c r="H84" s="1020" t="n"/>
      <c r="I84" s="999" t="n"/>
      <c r="J84" s="999" t="n"/>
      <c r="K84" s="1000" t="n"/>
      <c r="L84" s="1001" t="n"/>
      <c r="M84" s="987" t="n"/>
      <c r="N84" s="988">
        <f>IFERROR(IF(DATEDIF(TODAY(),M84,"M")&lt;=6,"ROJO",IF(DATEDIF(TODAY(),M84,"M")&gt;=12,"VERDE",IF(AND(DATEDIF(TODAY(),M84,"M")&gt;6,DATEDIF(TODAY(),M84,"M")&lt;=11),"AMARILLO",IF(M84&lt;TODAY(),"VENCIDO",0)))),O84)</f>
        <v/>
      </c>
      <c r="O84" s="989">
        <f>IF(M84=0,"","VENCIDO")</f>
        <v/>
      </c>
      <c r="Q84" s="1002" t="n"/>
      <c r="R84" s="998" t="n"/>
      <c r="S84" s="998" t="n"/>
      <c r="T84" s="998" t="n"/>
      <c r="U84" s="998" t="n"/>
      <c r="V84" s="998" t="n"/>
      <c r="W84" s="998" t="n"/>
      <c r="X84" s="998" t="n"/>
      <c r="Y84" s="998" t="n"/>
      <c r="Z84" s="998" t="n"/>
      <c r="AA84" s="998" t="n"/>
      <c r="AB84" s="998" t="n"/>
      <c r="AC84" s="1003" t="n"/>
    </row>
    <row r="85" ht="14.4" customHeight="1" thickBot="1">
      <c r="A85" s="1004" t="n"/>
      <c r="B85" s="1005" t="n"/>
      <c r="C85" s="1021" t="n"/>
      <c r="D85" s="1022" t="n"/>
      <c r="E85" s="1022" t="n"/>
      <c r="F85" s="1023" t="n"/>
      <c r="G85" s="1023" t="n"/>
      <c r="H85" s="1023" t="n"/>
      <c r="I85" s="1024" t="n"/>
      <c r="J85" s="1010">
        <f>J80=K85</f>
        <v/>
      </c>
      <c r="K85" s="1025">
        <f>SUM(K80:K84)</f>
        <v/>
      </c>
      <c r="L85" s="1015" t="n"/>
      <c r="M85" s="1013" t="n"/>
      <c r="N85" s="1014">
        <f>IFERROR(IF(DATEDIF(TODAY(),M85,"M")&lt;=6,"ROJO",IF(DATEDIF(TODAY(),M85,"M")&gt;=12,"VERDE",IF(AND(DATEDIF(TODAY(),M85,"M")&gt;6,DATEDIF(TODAY(),M85,"M")&lt;=11),"AMARILLO",IF(M85&lt;TODAY(),"VENCIDO",0)))),O85)</f>
        <v/>
      </c>
      <c r="O85" s="989">
        <f>IF(M85=0,"","VENCIDO")</f>
        <v/>
      </c>
      <c r="Q85" s="1015" t="n"/>
      <c r="R85" s="1016" t="n"/>
      <c r="S85" s="1016" t="n"/>
      <c r="T85" s="1016" t="n"/>
      <c r="U85" s="1016" t="n"/>
      <c r="V85" s="1016" t="n"/>
      <c r="W85" s="1016" t="n"/>
      <c r="X85" s="1016" t="n"/>
      <c r="Y85" s="1016" t="n"/>
      <c r="Z85" s="1016" t="n"/>
      <c r="AA85" s="1016" t="n"/>
      <c r="AB85" s="1016" t="n"/>
      <c r="AC85" s="194" t="n"/>
    </row>
    <row r="86" ht="14.25" customHeight="1">
      <c r="A86" s="979" t="inlineStr">
        <is>
          <t>Neumococo_Trecevalente</t>
        </is>
      </c>
      <c r="B86" s="980" t="n"/>
      <c r="C86" s="1017">
        <f>ENERO!K79</f>
        <v/>
      </c>
      <c r="D86" s="1018" t="n"/>
      <c r="E86" s="1018" t="n"/>
      <c r="F86" s="1018" t="n"/>
      <c r="G86" s="1018" t="n"/>
      <c r="H86" s="1018" t="n"/>
      <c r="I86" s="983">
        <f>AC86</f>
        <v/>
      </c>
      <c r="J86" s="1019">
        <f>+(C86+D86+F86+E86)-(G86+H86+I86)</f>
        <v/>
      </c>
      <c r="K86" s="985" t="n"/>
      <c r="L86" s="986" t="n"/>
      <c r="M86" s="987" t="n"/>
      <c r="N86" s="988">
        <f>IFERROR(IF(DATEDIF(TODAY(),M86,"M")&lt;=6,"ROJO",IF(DATEDIF(TODAY(),M86,"M")&gt;=12,"VERDE",IF(AND(DATEDIF(TODAY(),M86,"M")&gt;6,DATEDIF(TODAY(),M86,"M")&lt;=11),"AMARILLO",IF(M86&lt;TODAY(),"VENCIDO",0)))),O86)</f>
        <v/>
      </c>
      <c r="O86" s="989">
        <f>IF(M86=0,"","VENCIDO")</f>
        <v/>
      </c>
      <c r="Q86" s="990" t="n"/>
      <c r="R86" s="991" t="n"/>
      <c r="S86" s="991" t="n"/>
      <c r="T86" s="991" t="n"/>
      <c r="U86" s="991" t="n"/>
      <c r="V86" s="991" t="n"/>
      <c r="W86" s="991" t="n"/>
      <c r="X86" s="991" t="n"/>
      <c r="Y86" s="991" t="n"/>
      <c r="Z86" s="991" t="n"/>
      <c r="AA86" s="991" t="n"/>
      <c r="AB86" s="991" t="n"/>
      <c r="AC86" s="992">
        <f>SUM(Q86:AB90)</f>
        <v/>
      </c>
      <c r="AE86" s="2">
        <f>IFERROR(AA84*100/(W84+AA84),0)</f>
        <v/>
      </c>
      <c r="AH86" s="2">
        <f>+IF(AC86&lt;&gt;I86,1,0)</f>
        <v/>
      </c>
    </row>
    <row r="87" ht="14.25" customHeight="1">
      <c r="A87" s="993" t="n"/>
      <c r="B87" s="972" t="n"/>
      <c r="C87" s="973" t="n"/>
      <c r="D87" s="994" t="n"/>
      <c r="E87" s="994" t="n"/>
      <c r="F87" s="994" t="n"/>
      <c r="G87" s="994" t="n"/>
      <c r="H87" s="994" t="n"/>
      <c r="I87" s="973" t="n"/>
      <c r="J87" s="973" t="n"/>
      <c r="K87" s="995" t="n"/>
      <c r="L87" s="996" t="n"/>
      <c r="M87" s="987" t="n"/>
      <c r="N87" s="988">
        <f>IFERROR(IF(DATEDIF(TODAY(),M87,"M")&lt;=6,"ROJO",IF(DATEDIF(TODAY(),M87,"M")&gt;=12,"VERDE",IF(AND(DATEDIF(TODAY(),M87,"M")&gt;6,DATEDIF(TODAY(),M87,"M")&lt;=11),"AMARILLO",IF(M87&lt;TODAY(),"VENCIDO",0)))),O87)</f>
        <v/>
      </c>
      <c r="O87" s="989">
        <f>IF(M87=0,"","VENCIDO")</f>
        <v/>
      </c>
      <c r="Q87" s="997" t="n"/>
      <c r="R87" s="994" t="n"/>
      <c r="S87" s="994" t="n"/>
      <c r="T87" s="994" t="n"/>
      <c r="U87" s="994" t="n"/>
      <c r="V87" s="994" t="n"/>
      <c r="W87" s="994" t="n"/>
      <c r="X87" s="994" t="n"/>
      <c r="Y87" s="994" t="n"/>
      <c r="Z87" s="994" t="n"/>
      <c r="AA87" s="994" t="n"/>
      <c r="AB87" s="994" t="n"/>
      <c r="AC87" s="974" t="n"/>
    </row>
    <row r="88" ht="14.25" customHeight="1">
      <c r="A88" s="993" t="n"/>
      <c r="B88" s="972" t="n"/>
      <c r="C88" s="973" t="n"/>
      <c r="D88" s="994" t="n"/>
      <c r="E88" s="994" t="n"/>
      <c r="F88" s="994" t="n"/>
      <c r="G88" s="994" t="n"/>
      <c r="H88" s="994" t="n"/>
      <c r="I88" s="973" t="n"/>
      <c r="J88" s="973" t="n"/>
      <c r="K88" s="995" t="n"/>
      <c r="L88" s="996" t="n"/>
      <c r="M88" s="987" t="n"/>
      <c r="N88" s="988">
        <f>IFERROR(IF(DATEDIF(TODAY(),M88,"M")&lt;=6,"ROJO",IF(DATEDIF(TODAY(),M88,"M")&gt;=12,"VERDE",IF(AND(DATEDIF(TODAY(),M88,"M")&gt;6,DATEDIF(TODAY(),M88,"M")&lt;=11),"AMARILLO",IF(M88&lt;TODAY(),"VENCIDO",0)))),O88)</f>
        <v/>
      </c>
      <c r="O88" s="989">
        <f>IF(M88=0,"","VENCIDO")</f>
        <v/>
      </c>
      <c r="Q88" s="997" t="n"/>
      <c r="R88" s="994" t="n"/>
      <c r="S88" s="994" t="n"/>
      <c r="T88" s="994" t="n"/>
      <c r="U88" s="994" t="n"/>
      <c r="V88" s="994" t="n"/>
      <c r="W88" s="994" t="n"/>
      <c r="X88" s="994" t="n"/>
      <c r="Y88" s="994" t="n"/>
      <c r="Z88" s="994" t="n"/>
      <c r="AA88" s="994" t="n"/>
      <c r="AB88" s="994" t="n"/>
      <c r="AC88" s="974" t="n"/>
    </row>
    <row r="89" ht="14.25" customHeight="1">
      <c r="A89" s="993" t="n"/>
      <c r="B89" s="972" t="n"/>
      <c r="C89" s="973" t="n"/>
      <c r="D89" s="994" t="n"/>
      <c r="E89" s="994" t="n"/>
      <c r="F89" s="994" t="n"/>
      <c r="G89" s="994" t="n"/>
      <c r="H89" s="994" t="n"/>
      <c r="I89" s="973" t="n"/>
      <c r="J89" s="973" t="n"/>
      <c r="K89" s="995" t="n"/>
      <c r="L89" s="996" t="n"/>
      <c r="M89" s="987" t="n"/>
      <c r="N89" s="988">
        <f>IFERROR(IF(DATEDIF(TODAY(),M89,"M")&lt;=6,"ROJO",IF(DATEDIF(TODAY(),M89,"M")&gt;=12,"VERDE",IF(AND(DATEDIF(TODAY(),M89,"M")&gt;6,DATEDIF(TODAY(),M89,"M")&lt;=11),"AMARILLO",IF(M89&lt;TODAY(),"VENCIDO",0)))),O89)</f>
        <v/>
      </c>
      <c r="O89" s="989">
        <f>IF(M89=0,"","VENCIDO")</f>
        <v/>
      </c>
      <c r="Q89" s="997" t="n"/>
      <c r="R89" s="994" t="n"/>
      <c r="S89" s="994" t="n"/>
      <c r="T89" s="994" t="n"/>
      <c r="U89" s="994" t="n"/>
      <c r="V89" s="994" t="n"/>
      <c r="W89" s="994" t="n"/>
      <c r="X89" s="994" t="n"/>
      <c r="Y89" s="994" t="n"/>
      <c r="Z89" s="994" t="n"/>
      <c r="AA89" s="994" t="n"/>
      <c r="AB89" s="994" t="n"/>
      <c r="AC89" s="974" t="n"/>
    </row>
    <row r="90" ht="15" customHeight="1" thickBot="1">
      <c r="A90" s="993" t="n"/>
      <c r="B90" s="972" t="n"/>
      <c r="C90" s="999" t="n"/>
      <c r="D90" s="1020" t="n"/>
      <c r="E90" s="1020" t="n"/>
      <c r="F90" s="1020" t="n"/>
      <c r="G90" s="1020" t="n"/>
      <c r="H90" s="1020" t="n"/>
      <c r="I90" s="999" t="n"/>
      <c r="J90" s="999" t="n"/>
      <c r="K90" s="1000" t="n"/>
      <c r="L90" s="1001" t="n"/>
      <c r="M90" s="987" t="n"/>
      <c r="N90" s="988">
        <f>IFERROR(IF(DATEDIF(TODAY(),M90,"M")&lt;=6,"ROJO",IF(DATEDIF(TODAY(),M90,"M")&gt;=12,"VERDE",IF(AND(DATEDIF(TODAY(),M90,"M")&gt;6,DATEDIF(TODAY(),M90,"M")&lt;=11),"AMARILLO",IF(M90&lt;TODAY(),"VENCIDO",0)))),O90)</f>
        <v/>
      </c>
      <c r="O90" s="989">
        <f>IF(M90=0,"","VENCIDO")</f>
        <v/>
      </c>
      <c r="Q90" s="1002" t="n"/>
      <c r="R90" s="998" t="n"/>
      <c r="S90" s="998" t="n"/>
      <c r="T90" s="998" t="n"/>
      <c r="U90" s="998" t="n"/>
      <c r="V90" s="998" t="n"/>
      <c r="W90" s="998" t="n"/>
      <c r="X90" s="998" t="n"/>
      <c r="Y90" s="998" t="n"/>
      <c r="Z90" s="998" t="n"/>
      <c r="AA90" s="998" t="n"/>
      <c r="AB90" s="998" t="n"/>
      <c r="AC90" s="1003" t="n"/>
    </row>
    <row r="91" ht="14.4" customHeight="1" thickBot="1">
      <c r="A91" s="1004" t="n"/>
      <c r="B91" s="1005" t="n"/>
      <c r="C91" s="1021" t="n"/>
      <c r="D91" s="1022" t="n"/>
      <c r="E91" s="1022" t="n"/>
      <c r="F91" s="1023" t="n"/>
      <c r="G91" s="1023" t="n"/>
      <c r="H91" s="1023" t="n"/>
      <c r="I91" s="1024" t="n"/>
      <c r="J91" s="1010">
        <f>J86=K91</f>
        <v/>
      </c>
      <c r="K91" s="1025">
        <f>SUM(K86:K90)</f>
        <v/>
      </c>
      <c r="L91" s="1015" t="n"/>
      <c r="M91" s="1013" t="n"/>
      <c r="N91" s="1014">
        <f>IFERROR(IF(DATEDIF(TODAY(),M91,"M")&lt;=6,"ROJO",IF(DATEDIF(TODAY(),M91,"M")&gt;=12,"VERDE",IF(AND(DATEDIF(TODAY(),M91,"M")&gt;6,DATEDIF(TODAY(),M91,"M")&lt;=11),"AMARILLO",IF(M91&lt;TODAY(),"VENCIDO",0)))),O91)</f>
        <v/>
      </c>
      <c r="O91" s="989">
        <f>IF(M91=0,"","VENCIDO")</f>
        <v/>
      </c>
      <c r="Q91" s="1015" t="n"/>
      <c r="R91" s="1016" t="n"/>
      <c r="S91" s="1016" t="n"/>
      <c r="T91" s="1016" t="n"/>
      <c r="U91" s="1016" t="n"/>
      <c r="V91" s="1016" t="n"/>
      <c r="W91" s="1016" t="n"/>
      <c r="X91" s="1016" t="n"/>
      <c r="Y91" s="1016" t="n"/>
      <c r="Z91" s="1016" t="n"/>
      <c r="AA91" s="1016" t="n"/>
      <c r="AB91" s="1016" t="n"/>
      <c r="AC91" s="194" t="n"/>
    </row>
    <row r="92" ht="14.25" customHeight="1">
      <c r="A92" s="979" t="inlineStr">
        <is>
          <t>Triple Viral (vacuna)</t>
        </is>
      </c>
      <c r="B92" s="980" t="n"/>
      <c r="C92" s="1017">
        <f>ENERO!K85</f>
        <v/>
      </c>
      <c r="D92" s="1018" t="n"/>
      <c r="E92" s="1018" t="n"/>
      <c r="F92" s="1018" t="n"/>
      <c r="G92" s="1018" t="n"/>
      <c r="H92" s="1018" t="n"/>
      <c r="I92" s="983">
        <f>AC92</f>
        <v/>
      </c>
      <c r="J92" s="1019">
        <f>+(C92+D92+F92+E92)-(G92+H92+I92)</f>
        <v/>
      </c>
      <c r="K92" s="985" t="n"/>
      <c r="L92" s="986" t="n"/>
      <c r="M92" s="987" t="n"/>
      <c r="N92" s="988">
        <f>IFERROR(IF(DATEDIF(TODAY(),M92,"M")&lt;=6,"ROJO",IF(DATEDIF(TODAY(),M92,"M")&gt;=12,"VERDE",IF(AND(DATEDIF(TODAY(),M92,"M")&gt;6,DATEDIF(TODAY(),M92,"M")&lt;=11),"AMARILLO",IF(M92&lt;TODAY(),"VENCIDO",0)))),O92)</f>
        <v/>
      </c>
      <c r="O92" s="989">
        <f>IF(M92=0,"","VENCIDO")</f>
        <v/>
      </c>
      <c r="Q92" s="990" t="n"/>
      <c r="R92" s="991" t="n"/>
      <c r="S92" s="991" t="n"/>
      <c r="T92" s="991" t="n"/>
      <c r="U92" s="991" t="n"/>
      <c r="V92" s="991" t="n"/>
      <c r="W92" s="991" t="n"/>
      <c r="X92" s="991" t="n"/>
      <c r="Y92" s="991" t="n"/>
      <c r="Z92" s="991" t="n"/>
      <c r="AA92" s="991" t="n"/>
      <c r="AB92" s="991" t="n"/>
      <c r="AC92" s="992">
        <f>SUM(Q92:AB96)</f>
        <v/>
      </c>
      <c r="AE92" s="2">
        <f>IFERROR(AA90*100/(W90+AA90),0)</f>
        <v/>
      </c>
      <c r="AH92" s="2">
        <f>+IF(AC92&lt;&gt;I92,1,0)</f>
        <v/>
      </c>
    </row>
    <row r="93" ht="14.25" customHeight="1">
      <c r="A93" s="993" t="n"/>
      <c r="B93" s="972" t="n"/>
      <c r="C93" s="973" t="n"/>
      <c r="D93" s="994" t="n"/>
      <c r="E93" s="994" t="n"/>
      <c r="F93" s="994" t="n"/>
      <c r="G93" s="994" t="n"/>
      <c r="H93" s="994" t="n"/>
      <c r="I93" s="973" t="n"/>
      <c r="J93" s="973" t="n"/>
      <c r="K93" s="995" t="n"/>
      <c r="L93" s="996" t="n"/>
      <c r="M93" s="987" t="n"/>
      <c r="N93" s="988">
        <f>IFERROR(IF(DATEDIF(TODAY(),M93,"M")&lt;=6,"ROJO",IF(DATEDIF(TODAY(),M93,"M")&gt;=12,"VERDE",IF(AND(DATEDIF(TODAY(),M93,"M")&gt;6,DATEDIF(TODAY(),M93,"M")&lt;=11),"AMARILLO",IF(M93&lt;TODAY(),"VENCIDO",0)))),O93)</f>
        <v/>
      </c>
      <c r="O93" s="989">
        <f>IF(M93=0,"","VENCIDO")</f>
        <v/>
      </c>
      <c r="Q93" s="997" t="n"/>
      <c r="R93" s="994" t="n"/>
      <c r="S93" s="994" t="n"/>
      <c r="T93" s="994" t="n"/>
      <c r="U93" s="994" t="n"/>
      <c r="V93" s="994" t="n"/>
      <c r="W93" s="994" t="n"/>
      <c r="X93" s="994" t="n"/>
      <c r="Y93" s="994" t="n"/>
      <c r="Z93" s="994" t="n"/>
      <c r="AA93" s="994" t="n"/>
      <c r="AB93" s="994" t="n"/>
      <c r="AC93" s="974" t="n"/>
    </row>
    <row r="94" ht="14.25" customHeight="1">
      <c r="A94" s="993" t="n"/>
      <c r="B94" s="972" t="n"/>
      <c r="C94" s="973" t="n"/>
      <c r="D94" s="994" t="n"/>
      <c r="E94" s="994" t="n"/>
      <c r="F94" s="994" t="n"/>
      <c r="G94" s="994" t="n"/>
      <c r="H94" s="994" t="n"/>
      <c r="I94" s="973" t="n"/>
      <c r="J94" s="973" t="n"/>
      <c r="K94" s="995" t="n"/>
      <c r="L94" s="996" t="n"/>
      <c r="M94" s="987" t="n"/>
      <c r="N94" s="988">
        <f>IFERROR(IF(DATEDIF(TODAY(),M94,"M")&lt;=6,"ROJO",IF(DATEDIF(TODAY(),M94,"M")&gt;=12,"VERDE",IF(AND(DATEDIF(TODAY(),M94,"M")&gt;6,DATEDIF(TODAY(),M94,"M")&lt;=11),"AMARILLO",IF(M94&lt;TODAY(),"VENCIDO",0)))),O94)</f>
        <v/>
      </c>
      <c r="O94" s="989">
        <f>IF(M94=0,"","VENCIDO")</f>
        <v/>
      </c>
      <c r="Q94" s="997" t="n"/>
      <c r="R94" s="994" t="n"/>
      <c r="S94" s="994" t="n"/>
      <c r="T94" s="994" t="n"/>
      <c r="U94" s="994" t="n"/>
      <c r="V94" s="994" t="n"/>
      <c r="W94" s="994" t="n"/>
      <c r="X94" s="994" t="n"/>
      <c r="Y94" s="994" t="n"/>
      <c r="Z94" s="994" t="n"/>
      <c r="AA94" s="994" t="n"/>
      <c r="AB94" s="994" t="n"/>
      <c r="AC94" s="974" t="n"/>
    </row>
    <row r="95" ht="14.25" customHeight="1">
      <c r="A95" s="993" t="n"/>
      <c r="B95" s="972" t="n"/>
      <c r="C95" s="973" t="n"/>
      <c r="D95" s="994" t="n"/>
      <c r="E95" s="994" t="n"/>
      <c r="F95" s="994" t="n"/>
      <c r="G95" s="994" t="n"/>
      <c r="H95" s="994" t="n"/>
      <c r="I95" s="973" t="n"/>
      <c r="J95" s="973" t="n"/>
      <c r="K95" s="995" t="n"/>
      <c r="L95" s="996" t="n"/>
      <c r="M95" s="987" t="n"/>
      <c r="N95" s="988">
        <f>IFERROR(IF(DATEDIF(TODAY(),M95,"M")&lt;=6,"ROJO",IF(DATEDIF(TODAY(),M95,"M")&gt;=12,"VERDE",IF(AND(DATEDIF(TODAY(),M95,"M")&gt;6,DATEDIF(TODAY(),M95,"M")&lt;=11),"AMARILLO",IF(M95&lt;TODAY(),"VENCIDO",0)))),O95)</f>
        <v/>
      </c>
      <c r="O95" s="989">
        <f>IF(M95=0,"","VENCIDO")</f>
        <v/>
      </c>
      <c r="Q95" s="997" t="n"/>
      <c r="R95" s="994" t="n"/>
      <c r="S95" s="994" t="n"/>
      <c r="T95" s="994" t="n"/>
      <c r="U95" s="994" t="n"/>
      <c r="V95" s="994" t="n"/>
      <c r="W95" s="994" t="n"/>
      <c r="X95" s="994" t="n"/>
      <c r="Y95" s="994" t="n"/>
      <c r="Z95" s="994" t="n"/>
      <c r="AA95" s="994" t="n"/>
      <c r="AB95" s="994" t="n"/>
      <c r="AC95" s="974" t="n"/>
    </row>
    <row r="96" ht="15" customHeight="1" thickBot="1">
      <c r="A96" s="993" t="n"/>
      <c r="B96" s="972" t="n"/>
      <c r="C96" s="999" t="n"/>
      <c r="D96" s="1020" t="n"/>
      <c r="E96" s="1020" t="n"/>
      <c r="F96" s="1020" t="n"/>
      <c r="G96" s="1020" t="n"/>
      <c r="H96" s="1020" t="n"/>
      <c r="I96" s="999" t="n"/>
      <c r="J96" s="999" t="n"/>
      <c r="K96" s="1000" t="n"/>
      <c r="L96" s="1001" t="n"/>
      <c r="M96" s="987" t="n">
        <v>44985</v>
      </c>
      <c r="N96" s="988">
        <f>IFERROR(IF(DATEDIF(TODAY(),M96,"M")&lt;=6,"ROJO",IF(DATEDIF(TODAY(),M96,"M")&gt;=12,"VERDE",IF(AND(DATEDIF(TODAY(),M96,"M")&gt;6,DATEDIF(TODAY(),M96,"M")&lt;=11),"AMARILLO",IF(M96&lt;TODAY(),"VENCIDO",0)))),O96)</f>
        <v/>
      </c>
      <c r="O96" s="989">
        <f>IF(M96=0,"","VENCIDO")</f>
        <v/>
      </c>
      <c r="Q96" s="1002" t="n"/>
      <c r="R96" s="998" t="n"/>
      <c r="S96" s="998" t="n"/>
      <c r="T96" s="998" t="n"/>
      <c r="U96" s="998" t="n"/>
      <c r="V96" s="998" t="n"/>
      <c r="W96" s="998" t="n"/>
      <c r="X96" s="998" t="n"/>
      <c r="Y96" s="998" t="n"/>
      <c r="Z96" s="998" t="n"/>
      <c r="AA96" s="998" t="n"/>
      <c r="AB96" s="998" t="n"/>
      <c r="AC96" s="1003" t="n"/>
    </row>
    <row r="97" ht="14.4" customHeight="1" thickBot="1">
      <c r="A97" s="1004" t="n"/>
      <c r="B97" s="1005" t="n"/>
      <c r="C97" s="1021" t="n"/>
      <c r="D97" s="1022" t="n"/>
      <c r="E97" s="1022" t="n"/>
      <c r="F97" s="1023" t="n"/>
      <c r="G97" s="1023" t="n"/>
      <c r="H97" s="1023" t="n"/>
      <c r="I97" s="1024" t="n"/>
      <c r="J97" s="1010">
        <f>J92=K97</f>
        <v/>
      </c>
      <c r="K97" s="1025">
        <f>SUM(K92:K96)</f>
        <v/>
      </c>
      <c r="L97" s="1015" t="n"/>
      <c r="M97" s="1013" t="n"/>
      <c r="N97" s="1014">
        <f>IFERROR(IF(DATEDIF(TODAY(),M97,"M")&lt;=6,"ROJO",IF(DATEDIF(TODAY(),M97,"M")&gt;=12,"VERDE",IF(AND(DATEDIF(TODAY(),M97,"M")&gt;6,DATEDIF(TODAY(),M97,"M")&lt;=11),"AMARILLO",IF(M97&lt;TODAY(),"VENCIDO",0)))),O97)</f>
        <v/>
      </c>
      <c r="O97" s="989">
        <f>IF(M97=0,"","VENCIDO")</f>
        <v/>
      </c>
      <c r="Q97" s="1015" t="n"/>
      <c r="R97" s="1016" t="n"/>
      <c r="S97" s="1016" t="n"/>
      <c r="T97" s="1016" t="n"/>
      <c r="U97" s="1016" t="n"/>
      <c r="V97" s="1016" t="n"/>
      <c r="W97" s="1016" t="n"/>
      <c r="X97" s="1016" t="n"/>
      <c r="Y97" s="1016" t="n"/>
      <c r="Z97" s="1016" t="n"/>
      <c r="AA97" s="1016" t="n"/>
      <c r="AB97" s="1016" t="n"/>
      <c r="AC97" s="194" t="n"/>
      <c r="AE97" s="2">
        <f>IFERROR(AA95*100/(W95+AA95),0)</f>
        <v/>
      </c>
    </row>
    <row r="98" ht="14.25" customHeight="1">
      <c r="A98" s="979" t="inlineStr">
        <is>
          <t>Sarampion Rubéola (vacuna)</t>
        </is>
      </c>
      <c r="B98" s="980" t="n"/>
      <c r="C98" s="1017">
        <f>ENERO!K103</f>
        <v/>
      </c>
      <c r="D98" s="1018" t="n"/>
      <c r="E98" s="1018" t="n"/>
      <c r="F98" s="1018" t="n"/>
      <c r="G98" s="1018" t="n"/>
      <c r="H98" s="1018" t="n"/>
      <c r="I98" s="983">
        <f>AC98</f>
        <v/>
      </c>
      <c r="J98" s="1019">
        <f>+(C98+D98+F98+E98)-(G98+H98+I98)</f>
        <v/>
      </c>
      <c r="K98" s="985" t="n"/>
      <c r="L98" s="986" t="n"/>
      <c r="M98" s="987" t="n"/>
      <c r="N98" s="988">
        <f>IFERROR(IF(DATEDIF(TODAY(),M98,"M")&lt;=6,"ROJO",IF(DATEDIF(TODAY(),M98,"M")&gt;=12,"VERDE",IF(AND(DATEDIF(TODAY(),M98,"M")&gt;6,DATEDIF(TODAY(),M98,"M")&lt;=11),"AMARILLO",IF(M98&lt;TODAY(),"VENCIDO",0)))),O98)</f>
        <v/>
      </c>
      <c r="O98" s="989">
        <f>IF(M98=0,"","VENCIDO")</f>
        <v/>
      </c>
      <c r="Q98" s="990" t="n"/>
      <c r="R98" s="991" t="n"/>
      <c r="S98" s="991" t="n"/>
      <c r="T98" s="991" t="n"/>
      <c r="U98" s="991" t="n"/>
      <c r="V98" s="991" t="n"/>
      <c r="W98" s="991" t="n"/>
      <c r="X98" s="991" t="n"/>
      <c r="Y98" s="991" t="n"/>
      <c r="Z98" s="991" t="n"/>
      <c r="AA98" s="991" t="n"/>
      <c r="AB98" s="991" t="n"/>
      <c r="AC98" s="992">
        <f>SUM(Q98:AB102)</f>
        <v/>
      </c>
      <c r="AH98" s="2">
        <f>+IF(AC98&lt;&gt;I98,1,0)</f>
        <v/>
      </c>
    </row>
    <row r="99" ht="14.25" customHeight="1">
      <c r="A99" s="993" t="n"/>
      <c r="B99" s="972" t="n"/>
      <c r="C99" s="973" t="n"/>
      <c r="D99" s="994" t="n"/>
      <c r="E99" s="994" t="n"/>
      <c r="F99" s="994" t="n"/>
      <c r="G99" s="994" t="n"/>
      <c r="H99" s="994" t="n"/>
      <c r="I99" s="973" t="n"/>
      <c r="J99" s="973" t="n"/>
      <c r="K99" s="995" t="n"/>
      <c r="L99" s="996" t="n"/>
      <c r="M99" s="987" t="n"/>
      <c r="N99" s="988">
        <f>IFERROR(IF(DATEDIF(TODAY(),M99,"M")&lt;=6,"ROJO",IF(DATEDIF(TODAY(),M99,"M")&gt;=12,"VERDE",IF(AND(DATEDIF(TODAY(),M99,"M")&gt;6,DATEDIF(TODAY(),M99,"M")&lt;=11),"AMARILLO",IF(M99&lt;TODAY(),"VENCIDO",0)))),O99)</f>
        <v/>
      </c>
      <c r="O99" s="989">
        <f>IF(M99=0,"","VENCIDO")</f>
        <v/>
      </c>
      <c r="Q99" s="997" t="n"/>
      <c r="R99" s="994" t="n"/>
      <c r="S99" s="994" t="n"/>
      <c r="T99" s="994" t="n"/>
      <c r="U99" s="994" t="n"/>
      <c r="V99" s="994" t="n"/>
      <c r="W99" s="994" t="n"/>
      <c r="X99" s="994" t="n"/>
      <c r="Y99" s="994" t="n"/>
      <c r="Z99" s="994" t="n"/>
      <c r="AA99" s="994" t="n"/>
      <c r="AB99" s="994" t="n"/>
      <c r="AC99" s="974" t="n"/>
    </row>
    <row r="100" ht="14.25" customHeight="1">
      <c r="A100" s="993" t="n"/>
      <c r="B100" s="972" t="n"/>
      <c r="C100" s="973" t="n"/>
      <c r="D100" s="994" t="n"/>
      <c r="E100" s="994" t="n"/>
      <c r="F100" s="994" t="n"/>
      <c r="G100" s="994" t="n"/>
      <c r="H100" s="994" t="n"/>
      <c r="I100" s="973" t="n"/>
      <c r="J100" s="973" t="n"/>
      <c r="K100" s="995" t="n"/>
      <c r="L100" s="996" t="n"/>
      <c r="M100" s="987" t="n"/>
      <c r="N100" s="988">
        <f>IFERROR(IF(DATEDIF(TODAY(),M100,"M")&lt;=6,"ROJO",IF(DATEDIF(TODAY(),M100,"M")&gt;=12,"VERDE",IF(AND(DATEDIF(TODAY(),M100,"M")&gt;6,DATEDIF(TODAY(),M100,"M")&lt;=11),"AMARILLO",IF(M100&lt;TODAY(),"VENCIDO",0)))),O100)</f>
        <v/>
      </c>
      <c r="O100" s="989">
        <f>IF(M100=0,"","VENCIDO")</f>
        <v/>
      </c>
      <c r="Q100" s="997" t="n"/>
      <c r="R100" s="994" t="n"/>
      <c r="S100" s="994" t="n"/>
      <c r="T100" s="994" t="n"/>
      <c r="U100" s="994" t="n"/>
      <c r="V100" s="994" t="n"/>
      <c r="W100" s="994" t="n"/>
      <c r="X100" s="994" t="n"/>
      <c r="Y100" s="994" t="n"/>
      <c r="Z100" s="994" t="n"/>
      <c r="AA100" s="994" t="n"/>
      <c r="AB100" s="994" t="n"/>
      <c r="AC100" s="974" t="n"/>
    </row>
    <row r="101" ht="14.25" customHeight="1">
      <c r="A101" s="993" t="n"/>
      <c r="B101" s="972" t="n"/>
      <c r="C101" s="973" t="n"/>
      <c r="D101" s="994" t="n"/>
      <c r="E101" s="994" t="n"/>
      <c r="F101" s="994" t="n"/>
      <c r="G101" s="994" t="n"/>
      <c r="H101" s="994" t="n"/>
      <c r="I101" s="973" t="n"/>
      <c r="J101" s="973" t="n"/>
      <c r="K101" s="995" t="n"/>
      <c r="L101" s="996" t="n"/>
      <c r="M101" s="987" t="n"/>
      <c r="N101" s="988">
        <f>IFERROR(IF(DATEDIF(TODAY(),M101,"M")&lt;=6,"ROJO",IF(DATEDIF(TODAY(),M101,"M")&gt;=12,"VERDE",IF(AND(DATEDIF(TODAY(),M101,"M")&gt;6,DATEDIF(TODAY(),M101,"M")&lt;=11),"AMARILLO",IF(M101&lt;TODAY(),"VENCIDO",0)))),O101)</f>
        <v/>
      </c>
      <c r="O101" s="989">
        <f>IF(M101=0,"","VENCIDO")</f>
        <v/>
      </c>
      <c r="Q101" s="997" t="n"/>
      <c r="R101" s="994" t="n"/>
      <c r="S101" s="994" t="n"/>
      <c r="T101" s="994" t="n"/>
      <c r="U101" s="994" t="n"/>
      <c r="V101" s="994" t="n"/>
      <c r="W101" s="994" t="n"/>
      <c r="X101" s="994" t="n"/>
      <c r="Y101" s="994" t="n"/>
      <c r="Z101" s="994" t="n"/>
      <c r="AA101" s="994" t="n"/>
      <c r="AB101" s="994" t="n"/>
      <c r="AC101" s="974" t="n"/>
    </row>
    <row r="102" ht="15" customHeight="1" thickBot="1">
      <c r="A102" s="993" t="n"/>
      <c r="B102" s="972" t="n"/>
      <c r="C102" s="999" t="n"/>
      <c r="D102" s="1020" t="n"/>
      <c r="E102" s="1020" t="n"/>
      <c r="F102" s="1020" t="n"/>
      <c r="G102" s="1020" t="n"/>
      <c r="H102" s="1020" t="n"/>
      <c r="I102" s="999" t="n"/>
      <c r="J102" s="999" t="n"/>
      <c r="K102" s="1000" t="n"/>
      <c r="L102" s="1001" t="n"/>
      <c r="M102" s="987" t="n"/>
      <c r="N102" s="988">
        <f>IFERROR(IF(DATEDIF(TODAY(),M102,"M")&lt;=6,"ROJO",IF(DATEDIF(TODAY(),M102,"M")&gt;=12,"VERDE",IF(AND(DATEDIF(TODAY(),M102,"M")&gt;6,DATEDIF(TODAY(),M102,"M")&lt;=11),"AMARILLO",IF(M102&lt;TODAY(),"VENCIDO",0)))),O102)</f>
        <v/>
      </c>
      <c r="O102" s="989">
        <f>IF(M102=0,"","VENCIDO")</f>
        <v/>
      </c>
      <c r="Q102" s="1002" t="n"/>
      <c r="R102" s="998" t="n"/>
      <c r="S102" s="998" t="n"/>
      <c r="T102" s="998" t="n"/>
      <c r="U102" s="998" t="n"/>
      <c r="V102" s="998" t="n"/>
      <c r="W102" s="998" t="n"/>
      <c r="X102" s="998" t="n"/>
      <c r="Y102" s="998" t="n"/>
      <c r="Z102" s="998" t="n"/>
      <c r="AA102" s="998" t="n"/>
      <c r="AB102" s="998" t="n"/>
      <c r="AC102" s="1003" t="n"/>
    </row>
    <row r="103" ht="14.4" customHeight="1" thickBot="1">
      <c r="A103" s="1004" t="n"/>
      <c r="B103" s="1005" t="n"/>
      <c r="C103" s="1021" t="n"/>
      <c r="D103" s="1022" t="n"/>
      <c r="E103" s="1022" t="n"/>
      <c r="F103" s="1023" t="n"/>
      <c r="G103" s="1023" t="n"/>
      <c r="H103" s="1023" t="n"/>
      <c r="I103" s="1024" t="n"/>
      <c r="J103" s="1010">
        <f>J98=K103</f>
        <v/>
      </c>
      <c r="K103" s="1025">
        <f>SUM(K98:K102)</f>
        <v/>
      </c>
      <c r="L103" s="1015" t="n"/>
      <c r="M103" s="1013" t="n"/>
      <c r="N103" s="1014">
        <f>IFERROR(IF(DATEDIF(TODAY(),M103,"M")&lt;=6,"ROJO",IF(DATEDIF(TODAY(),M103,"M")&gt;=12,"VERDE",IF(AND(DATEDIF(TODAY(),M103,"M")&gt;6,DATEDIF(TODAY(),M103,"M")&lt;=11),"AMARILLO",IF(M103&lt;TODAY(),"VENCIDO",0)))),O103)</f>
        <v/>
      </c>
      <c r="O103" s="989">
        <f>IF(M103=0,"","VENCIDO")</f>
        <v/>
      </c>
      <c r="Q103" s="1015" t="n"/>
      <c r="R103" s="1016" t="n"/>
      <c r="S103" s="1016" t="n"/>
      <c r="T103" s="1016" t="n"/>
      <c r="U103" s="1016" t="n"/>
      <c r="V103" s="1016" t="n"/>
      <c r="W103" s="1016" t="n"/>
      <c r="X103" s="1016" t="n"/>
      <c r="Y103" s="1016" t="n"/>
      <c r="Z103" s="1016" t="n"/>
      <c r="AA103" s="1016" t="n"/>
      <c r="AB103" s="1016" t="n"/>
      <c r="AC103" s="194" t="n"/>
      <c r="AE103" s="2">
        <f>IFERROR(AA101*100/(W101+AA101),0)</f>
        <v/>
      </c>
    </row>
    <row r="104" ht="15.75" customHeight="1">
      <c r="A104" s="979" t="inlineStr">
        <is>
          <t>Fiebre amarilla (vacuna)</t>
        </is>
      </c>
      <c r="B104" s="980" t="n"/>
      <c r="C104" s="1017">
        <f>ENERO!K121</f>
        <v/>
      </c>
      <c r="D104" s="1018" t="n"/>
      <c r="E104" s="1018" t="n"/>
      <c r="F104" s="1018" t="n"/>
      <c r="G104" s="1018" t="n"/>
      <c r="H104" s="1018" t="n"/>
      <c r="I104" s="983">
        <f>AC104</f>
        <v/>
      </c>
      <c r="J104" s="1019">
        <f>+(C104+D104+F104+E104)-(G104+H104+I104)</f>
        <v/>
      </c>
      <c r="K104" s="985" t="n"/>
      <c r="L104" s="986" t="n"/>
      <c r="M104" s="987" t="n"/>
      <c r="N104" s="988">
        <f>IFERROR(IF(DATEDIF(TODAY(),M104,"M")&lt;=6,"ROJO",IF(DATEDIF(TODAY(),M104,"M")&gt;=12,"VERDE",IF(AND(DATEDIF(TODAY(),M104,"M")&gt;6,DATEDIF(TODAY(),M104,"M")&lt;=11),"AMARILLO",IF(M104&lt;TODAY(),"VENCIDO",0)))),O104)</f>
        <v/>
      </c>
      <c r="O104" s="989">
        <f>IF(M104=0,"","VENCIDO")</f>
        <v/>
      </c>
      <c r="Q104" s="990" t="n"/>
      <c r="R104" s="991" t="n"/>
      <c r="S104" s="991" t="n"/>
      <c r="T104" s="991" t="n"/>
      <c r="U104" s="991" t="n"/>
      <c r="V104" s="991" t="n"/>
      <c r="W104" s="991" t="n"/>
      <c r="X104" s="991" t="n"/>
      <c r="Y104" s="991" t="n"/>
      <c r="Z104" s="991" t="n"/>
      <c r="AA104" s="991" t="n"/>
      <c r="AB104" s="991" t="n"/>
      <c r="AC104" s="992">
        <f>SUM(Q104:AB108)</f>
        <v/>
      </c>
      <c r="AH104" s="2">
        <f>+IF(AC104&lt;&gt;I104,1,0)</f>
        <v/>
      </c>
    </row>
    <row r="105" ht="15" customHeight="1">
      <c r="A105" s="993" t="n"/>
      <c r="B105" s="972" t="n"/>
      <c r="C105" s="973" t="n"/>
      <c r="D105" s="994" t="n"/>
      <c r="E105" s="994" t="n"/>
      <c r="F105" s="994" t="n"/>
      <c r="G105" s="994" t="n"/>
      <c r="H105" s="994" t="n"/>
      <c r="I105" s="973" t="n"/>
      <c r="J105" s="973" t="n"/>
      <c r="K105" s="995" t="n"/>
      <c r="L105" s="996" t="n"/>
      <c r="M105" s="987" t="n"/>
      <c r="N105" s="988">
        <f>IFERROR(IF(DATEDIF(TODAY(),M105,"M")&lt;=6,"ROJO",IF(DATEDIF(TODAY(),M105,"M")&gt;=12,"VERDE",IF(AND(DATEDIF(TODAY(),M105,"M")&gt;6,DATEDIF(TODAY(),M105,"M")&lt;=11),"AMARILLO",IF(M105&lt;TODAY(),"VENCIDO",0)))),O105)</f>
        <v/>
      </c>
      <c r="O105" s="989">
        <f>IF(M105=0,"","VENCIDO")</f>
        <v/>
      </c>
      <c r="Q105" s="997" t="n"/>
      <c r="R105" s="994" t="n"/>
      <c r="S105" s="994" t="n"/>
      <c r="T105" s="994" t="n"/>
      <c r="U105" s="994" t="n"/>
      <c r="V105" s="994" t="n"/>
      <c r="W105" s="994" t="n"/>
      <c r="X105" s="994" t="n"/>
      <c r="Y105" s="994" t="n"/>
      <c r="Z105" s="994" t="n"/>
      <c r="AA105" s="994" t="n"/>
      <c r="AB105" s="994" t="n"/>
      <c r="AC105" s="974" t="n"/>
    </row>
    <row r="106" ht="15" customHeight="1">
      <c r="A106" s="993" t="n"/>
      <c r="B106" s="972" t="n"/>
      <c r="C106" s="973" t="n"/>
      <c r="D106" s="994" t="n"/>
      <c r="E106" s="994" t="n"/>
      <c r="F106" s="994" t="n"/>
      <c r="G106" s="994" t="n"/>
      <c r="H106" s="994" t="n"/>
      <c r="I106" s="973" t="n"/>
      <c r="J106" s="973" t="n"/>
      <c r="K106" s="995" t="n"/>
      <c r="L106" s="996" t="n"/>
      <c r="M106" s="987" t="n"/>
      <c r="N106" s="988">
        <f>IFERROR(IF(DATEDIF(TODAY(),M106,"M")&lt;=6,"ROJO",IF(DATEDIF(TODAY(),M106,"M")&gt;=12,"VERDE",IF(AND(DATEDIF(TODAY(),M106,"M")&gt;6,DATEDIF(TODAY(),M106,"M")&lt;=11),"AMARILLO",IF(M106&lt;TODAY(),"VENCIDO",0)))),O106)</f>
        <v/>
      </c>
      <c r="O106" s="989">
        <f>IF(M106=0,"","VENCIDO")</f>
        <v/>
      </c>
      <c r="Q106" s="997" t="n"/>
      <c r="R106" s="994" t="n"/>
      <c r="S106" s="994" t="n"/>
      <c r="T106" s="994" t="n"/>
      <c r="U106" s="994" t="n"/>
      <c r="V106" s="994" t="n"/>
      <c r="W106" s="994" t="n"/>
      <c r="X106" s="994" t="n"/>
      <c r="Y106" s="994" t="n"/>
      <c r="Z106" s="994" t="n"/>
      <c r="AA106" s="994" t="n"/>
      <c r="AB106" s="994" t="n"/>
      <c r="AC106" s="974" t="n"/>
    </row>
    <row r="107" ht="15" customHeight="1">
      <c r="A107" s="993" t="n"/>
      <c r="B107" s="972" t="n"/>
      <c r="C107" s="973" t="n"/>
      <c r="D107" s="994" t="n"/>
      <c r="E107" s="994" t="n"/>
      <c r="F107" s="994" t="n"/>
      <c r="G107" s="994" t="n"/>
      <c r="H107" s="994" t="n"/>
      <c r="I107" s="973" t="n"/>
      <c r="J107" s="973" t="n"/>
      <c r="K107" s="995" t="n"/>
      <c r="L107" s="996" t="n"/>
      <c r="M107" s="987" t="n"/>
      <c r="N107" s="988">
        <f>IFERROR(IF(DATEDIF(TODAY(),M107,"M")&lt;=6,"ROJO",IF(DATEDIF(TODAY(),M107,"M")&gt;=12,"VERDE",IF(AND(DATEDIF(TODAY(),M107,"M")&gt;6,DATEDIF(TODAY(),M107,"M")&lt;=11),"AMARILLO",IF(M107&lt;TODAY(),"VENCIDO",0)))),O107)</f>
        <v/>
      </c>
      <c r="O107" s="989">
        <f>IF(M107=0,"","VENCIDO")</f>
        <v/>
      </c>
      <c r="Q107" s="997" t="n"/>
      <c r="R107" s="994" t="n"/>
      <c r="S107" s="994" t="n"/>
      <c r="T107" s="994" t="n"/>
      <c r="U107" s="994" t="n"/>
      <c r="V107" s="994" t="n"/>
      <c r="W107" s="994" t="n"/>
      <c r="X107" s="994" t="n"/>
      <c r="Y107" s="994" t="n"/>
      <c r="Z107" s="994" t="n"/>
      <c r="AA107" s="994" t="n"/>
      <c r="AB107" s="994" t="n"/>
      <c r="AC107" s="974" t="n"/>
    </row>
    <row r="108" ht="15.75" customHeight="1" thickBot="1">
      <c r="A108" s="993" t="n"/>
      <c r="B108" s="972" t="n"/>
      <c r="C108" s="999" t="n"/>
      <c r="D108" s="1020" t="n"/>
      <c r="E108" s="1020" t="n"/>
      <c r="F108" s="1020" t="n"/>
      <c r="G108" s="1020" t="n"/>
      <c r="H108" s="1020" t="n"/>
      <c r="I108" s="999" t="n"/>
      <c r="J108" s="999" t="n"/>
      <c r="K108" s="1000" t="n"/>
      <c r="L108" s="1001" t="n"/>
      <c r="M108" s="987" t="n"/>
      <c r="N108" s="988">
        <f>IFERROR(IF(DATEDIF(TODAY(),M108,"M")&lt;=6,"ROJO",IF(DATEDIF(TODAY(),M108,"M")&gt;=12,"VERDE",IF(AND(DATEDIF(TODAY(),M108,"M")&gt;6,DATEDIF(TODAY(),M108,"M")&lt;=11),"AMARILLO",IF(M108&lt;TODAY(),"VENCIDO",0)))),O108)</f>
        <v/>
      </c>
      <c r="O108" s="989">
        <f>IF(M108=0,"","VENCIDO")</f>
        <v/>
      </c>
      <c r="Q108" s="1002" t="n"/>
      <c r="R108" s="998" t="n"/>
      <c r="S108" s="998" t="n"/>
      <c r="T108" s="998" t="n"/>
      <c r="U108" s="998" t="n"/>
      <c r="V108" s="998" t="n"/>
      <c r="W108" s="998" t="n"/>
      <c r="X108" s="998" t="n"/>
      <c r="Y108" s="998" t="n"/>
      <c r="Z108" s="998" t="n"/>
      <c r="AA108" s="998" t="n"/>
      <c r="AB108" s="998" t="n"/>
      <c r="AC108" s="1003" t="n"/>
      <c r="AE108" s="2">
        <f>IFERROR(AA106*100/(W106+AA106),0)</f>
        <v/>
      </c>
    </row>
    <row r="109" ht="14.4" customHeight="1" thickBot="1">
      <c r="A109" s="1004" t="n"/>
      <c r="B109" s="1005" t="n"/>
      <c r="C109" s="1021" t="n"/>
      <c r="D109" s="1022" t="n"/>
      <c r="E109" s="1022" t="n"/>
      <c r="F109" s="1023" t="n"/>
      <c r="G109" s="1023" t="n"/>
      <c r="H109" s="1023" t="n"/>
      <c r="I109" s="1024" t="n"/>
      <c r="J109" s="1010">
        <f>J104=K109</f>
        <v/>
      </c>
      <c r="K109" s="1025">
        <f>SUM(K104:K108)</f>
        <v/>
      </c>
      <c r="L109" s="1015" t="n"/>
      <c r="M109" s="1013" t="n"/>
      <c r="N109" s="1014">
        <f>IFERROR(IF(DATEDIF(TODAY(),M109,"M")&lt;=6,"ROJO",IF(DATEDIF(TODAY(),M109,"M")&gt;=12,"VERDE",IF(AND(DATEDIF(TODAY(),M109,"M")&gt;6,DATEDIF(TODAY(),M109,"M")&lt;=11),"AMARILLO",IF(M109&lt;TODAY(),"VENCIDO",0)))),O109)</f>
        <v/>
      </c>
      <c r="O109" s="989">
        <f>IF(M109=0,"","VENCIDO")</f>
        <v/>
      </c>
      <c r="Q109" s="1015" t="n"/>
      <c r="R109" s="1016" t="n"/>
      <c r="S109" s="1016" t="n"/>
      <c r="T109" s="1016" t="n"/>
      <c r="U109" s="1016" t="n"/>
      <c r="V109" s="1016" t="n"/>
      <c r="W109" s="1016" t="n"/>
      <c r="X109" s="1016" t="n"/>
      <c r="Y109" s="1016" t="n"/>
      <c r="Z109" s="1016" t="n"/>
      <c r="AA109" s="1016" t="n"/>
      <c r="AB109" s="1016" t="n"/>
      <c r="AC109" s="194" t="n"/>
    </row>
    <row r="110" ht="14.25" customHeight="1">
      <c r="A110" s="979" t="inlineStr">
        <is>
          <t xml:space="preserve">Hepatitis A pediátrica </t>
        </is>
      </c>
      <c r="B110" s="980" t="n"/>
      <c r="C110" s="1017">
        <f>ENERO!K127</f>
        <v/>
      </c>
      <c r="D110" s="1018" t="n"/>
      <c r="E110" s="1018" t="n"/>
      <c r="F110" s="1018" t="n"/>
      <c r="G110" s="1018" t="n"/>
      <c r="H110" s="1018" t="n"/>
      <c r="I110" s="983">
        <f>AC110</f>
        <v/>
      </c>
      <c r="J110" s="1019">
        <f>+(C110+D110+F110+E110)-(G110+H110+I110)</f>
        <v/>
      </c>
      <c r="K110" s="985" t="n"/>
      <c r="L110" s="986" t="n"/>
      <c r="M110" s="987" t="n"/>
      <c r="N110" s="988">
        <f>IFERROR(IF(DATEDIF(TODAY(),M110,"M")&lt;=6,"ROJO",IF(DATEDIF(TODAY(),M110,"M")&gt;=12,"VERDE",IF(AND(DATEDIF(TODAY(),M110,"M")&gt;6,DATEDIF(TODAY(),M110,"M")&lt;=11),"AMARILLO",IF(M110&lt;TODAY(),"VENCIDO",0)))),O110)</f>
        <v/>
      </c>
      <c r="O110" s="989">
        <f>IF(M110=0,"","VENCIDO")</f>
        <v/>
      </c>
      <c r="Q110" s="990" t="n"/>
      <c r="R110" s="991" t="n"/>
      <c r="S110" s="991" t="n"/>
      <c r="T110" s="991" t="n"/>
      <c r="U110" s="991" t="n"/>
      <c r="V110" s="991" t="n"/>
      <c r="W110" s="991" t="n"/>
      <c r="X110" s="991" t="n"/>
      <c r="Y110" s="991" t="n"/>
      <c r="Z110" s="991" t="n"/>
      <c r="AA110" s="991" t="n"/>
      <c r="AB110" s="991" t="n"/>
      <c r="AC110" s="992">
        <f>SUM(Q110:AB114)</f>
        <v/>
      </c>
      <c r="AH110" s="2">
        <f>+IF(AC110&lt;&gt;I110,1,0)</f>
        <v/>
      </c>
    </row>
    <row r="111" ht="14.25" customHeight="1">
      <c r="A111" s="993" t="n"/>
      <c r="B111" s="972" t="n"/>
      <c r="C111" s="973" t="n"/>
      <c r="D111" s="994" t="n"/>
      <c r="E111" s="994" t="n"/>
      <c r="F111" s="994" t="n"/>
      <c r="G111" s="994" t="n"/>
      <c r="H111" s="994" t="n"/>
      <c r="I111" s="973" t="n"/>
      <c r="J111" s="973" t="n"/>
      <c r="K111" s="995" t="n"/>
      <c r="L111" s="996" t="n"/>
      <c r="M111" s="987" t="n"/>
      <c r="N111" s="988">
        <f>IFERROR(IF(DATEDIF(TODAY(),M111,"M")&lt;=6,"ROJO",IF(DATEDIF(TODAY(),M111,"M")&gt;=12,"VERDE",IF(AND(DATEDIF(TODAY(),M111,"M")&gt;6,DATEDIF(TODAY(),M111,"M")&lt;=11),"AMARILLO",IF(M111&lt;TODAY(),"VENCIDO",0)))),O111)</f>
        <v/>
      </c>
      <c r="O111" s="989">
        <f>IF(M111=0,"","VENCIDO")</f>
        <v/>
      </c>
      <c r="Q111" s="997" t="n"/>
      <c r="R111" s="994" t="n"/>
      <c r="S111" s="994" t="n"/>
      <c r="T111" s="994" t="n"/>
      <c r="U111" s="994" t="n"/>
      <c r="V111" s="994" t="n"/>
      <c r="W111" s="994" t="n"/>
      <c r="X111" s="994" t="n"/>
      <c r="Y111" s="994" t="n"/>
      <c r="Z111" s="994" t="n"/>
      <c r="AA111" s="994" t="n"/>
      <c r="AB111" s="994" t="n"/>
      <c r="AC111" s="974" t="n"/>
    </row>
    <row r="112" ht="14.25" customHeight="1">
      <c r="A112" s="993" t="n"/>
      <c r="B112" s="972" t="n"/>
      <c r="C112" s="973" t="n"/>
      <c r="D112" s="994" t="n"/>
      <c r="E112" s="994" t="n"/>
      <c r="F112" s="994" t="n"/>
      <c r="G112" s="994" t="n"/>
      <c r="H112" s="994" t="n"/>
      <c r="I112" s="973" t="n"/>
      <c r="J112" s="973" t="n"/>
      <c r="K112" s="995" t="n"/>
      <c r="L112" s="996" t="n"/>
      <c r="M112" s="987" t="n"/>
      <c r="N112" s="988">
        <f>IFERROR(IF(DATEDIF(TODAY(),M112,"M")&lt;=6,"ROJO",IF(DATEDIF(TODAY(),M112,"M")&gt;=12,"VERDE",IF(AND(DATEDIF(TODAY(),M112,"M")&gt;6,DATEDIF(TODAY(),M112,"M")&lt;=11),"AMARILLO",IF(M112&lt;TODAY(),"VENCIDO",0)))),O112)</f>
        <v/>
      </c>
      <c r="O112" s="989">
        <f>IF(M112=0,"","VENCIDO")</f>
        <v/>
      </c>
      <c r="Q112" s="997" t="n"/>
      <c r="R112" s="994" t="n"/>
      <c r="S112" s="994" t="n"/>
      <c r="T112" s="994" t="n"/>
      <c r="U112" s="994" t="n"/>
      <c r="V112" s="994" t="n"/>
      <c r="W112" s="994" t="n"/>
      <c r="X112" s="994" t="n"/>
      <c r="Y112" s="994" t="n"/>
      <c r="Z112" s="994" t="n"/>
      <c r="AA112" s="994" t="n"/>
      <c r="AB112" s="994" t="n"/>
      <c r="AC112" s="974" t="n"/>
    </row>
    <row r="113" ht="14.25" customHeight="1">
      <c r="A113" s="993" t="n"/>
      <c r="B113" s="972" t="n"/>
      <c r="C113" s="973" t="n"/>
      <c r="D113" s="994" t="n"/>
      <c r="E113" s="994" t="n"/>
      <c r="F113" s="994" t="n"/>
      <c r="G113" s="994" t="n"/>
      <c r="H113" s="994" t="n"/>
      <c r="I113" s="973" t="n"/>
      <c r="J113" s="973" t="n"/>
      <c r="K113" s="995" t="n"/>
      <c r="L113" s="996" t="n"/>
      <c r="M113" s="987" t="n"/>
      <c r="N113" s="988">
        <f>IFERROR(IF(DATEDIF(TODAY(),M113,"M")&lt;=6,"ROJO",IF(DATEDIF(TODAY(),M113,"M")&gt;=12,"VERDE",IF(AND(DATEDIF(TODAY(),M113,"M")&gt;6,DATEDIF(TODAY(),M113,"M")&lt;=11),"AMARILLO",IF(M113&lt;TODAY(),"VENCIDO",0)))),O113)</f>
        <v/>
      </c>
      <c r="O113" s="989">
        <f>IF(M113=0,"","VENCIDO")</f>
        <v/>
      </c>
      <c r="Q113" s="997" t="n"/>
      <c r="R113" s="994" t="n"/>
      <c r="S113" s="994" t="n"/>
      <c r="T113" s="994" t="n"/>
      <c r="U113" s="994" t="n"/>
      <c r="V113" s="994" t="n"/>
      <c r="W113" s="994" t="n"/>
      <c r="X113" s="994" t="n"/>
      <c r="Y113" s="994" t="n"/>
      <c r="Z113" s="994" t="n"/>
      <c r="AA113" s="994" t="n"/>
      <c r="AB113" s="994" t="n"/>
      <c r="AC113" s="974" t="n"/>
    </row>
    <row r="114" ht="15" customHeight="1" thickBot="1">
      <c r="A114" s="993" t="n"/>
      <c r="B114" s="972" t="n"/>
      <c r="C114" s="999" t="n"/>
      <c r="D114" s="1020" t="n"/>
      <c r="E114" s="1020" t="n"/>
      <c r="F114" s="1020" t="n"/>
      <c r="G114" s="1020" t="n"/>
      <c r="H114" s="1020" t="n"/>
      <c r="I114" s="999" t="n"/>
      <c r="J114" s="999" t="n"/>
      <c r="K114" s="1000" t="n"/>
      <c r="L114" s="1001" t="n"/>
      <c r="M114" s="987" t="n"/>
      <c r="N114" s="988">
        <f>IFERROR(IF(DATEDIF(TODAY(),M114,"M")&lt;=6,"ROJO",IF(DATEDIF(TODAY(),M114,"M")&gt;=12,"VERDE",IF(AND(DATEDIF(TODAY(),M114,"M")&gt;6,DATEDIF(TODAY(),M114,"M")&lt;=11),"AMARILLO",IF(M114&lt;TODAY(),"VENCIDO",0)))),O114)</f>
        <v/>
      </c>
      <c r="O114" s="989">
        <f>IF(M114=0,"","VENCIDO")</f>
        <v/>
      </c>
      <c r="Q114" s="1002" t="n"/>
      <c r="R114" s="998" t="n"/>
      <c r="S114" s="998" t="n"/>
      <c r="T114" s="998" t="n"/>
      <c r="U114" s="998" t="n"/>
      <c r="V114" s="998" t="n"/>
      <c r="W114" s="998" t="n"/>
      <c r="X114" s="998" t="n"/>
      <c r="Y114" s="998" t="n"/>
      <c r="Z114" s="998" t="n"/>
      <c r="AA114" s="998" t="n"/>
      <c r="AB114" s="998" t="n"/>
      <c r="AC114" s="1003" t="n"/>
      <c r="AE114" s="2">
        <f>IFERROR(AA112*100/(W112+AA112),0)</f>
        <v/>
      </c>
    </row>
    <row r="115" ht="14.4" customHeight="1" thickBot="1">
      <c r="A115" s="1004" t="n"/>
      <c r="B115" s="1005" t="n"/>
      <c r="C115" s="1021" t="n"/>
      <c r="D115" s="1022" t="n"/>
      <c r="E115" s="1022" t="n"/>
      <c r="F115" s="1023" t="n"/>
      <c r="G115" s="1023" t="n"/>
      <c r="H115" s="1023" t="n"/>
      <c r="I115" s="1024" t="n"/>
      <c r="J115" s="1010">
        <f>J110=K115</f>
        <v/>
      </c>
      <c r="K115" s="1025">
        <f>SUM(K110:K114)</f>
        <v/>
      </c>
      <c r="L115" s="1015" t="n"/>
      <c r="M115" s="1013" t="n"/>
      <c r="N115" s="1014">
        <f>IFERROR(IF(DATEDIF(TODAY(),M115,"M")&lt;=6,"ROJO",IF(DATEDIF(TODAY(),M115,"M")&gt;=12,"VERDE",IF(AND(DATEDIF(TODAY(),M115,"M")&gt;6,DATEDIF(TODAY(),M115,"M")&lt;=11),"AMARILLO",IF(M115&lt;TODAY(),"VENCIDO",0)))),O115)</f>
        <v/>
      </c>
      <c r="O115" s="989">
        <f>IF(M115=0,"","VENCIDO")</f>
        <v/>
      </c>
      <c r="Q115" s="1015" t="n"/>
      <c r="R115" s="1016" t="n"/>
      <c r="S115" s="1016" t="n"/>
      <c r="T115" s="1016" t="n"/>
      <c r="U115" s="1016" t="n"/>
      <c r="V115" s="1016" t="n"/>
      <c r="W115" s="1016" t="n"/>
      <c r="X115" s="1016" t="n"/>
      <c r="Y115" s="1016" t="n"/>
      <c r="Z115" s="1016" t="n"/>
      <c r="AA115" s="1016" t="n"/>
      <c r="AB115" s="1016" t="n"/>
      <c r="AC115" s="194" t="n"/>
    </row>
    <row r="116" ht="15" customHeight="1">
      <c r="A116" s="979" t="inlineStr">
        <is>
          <t>Varicela (vacuna)</t>
        </is>
      </c>
      <c r="B116" s="980" t="n"/>
      <c r="C116" s="1017">
        <f>ENERO!K133</f>
        <v/>
      </c>
      <c r="D116" s="1018" t="n"/>
      <c r="E116" s="1018" t="n"/>
      <c r="F116" s="1018" t="n"/>
      <c r="G116" s="1018" t="n"/>
      <c r="H116" s="1018" t="n"/>
      <c r="I116" s="983">
        <f>AC116</f>
        <v/>
      </c>
      <c r="J116" s="1019">
        <f>+(C116+D116+F116+E116)-(G116+H116+I116)</f>
        <v/>
      </c>
      <c r="K116" s="985" t="n"/>
      <c r="L116" s="986" t="n"/>
      <c r="M116" s="987" t="n"/>
      <c r="N116" s="988">
        <f>IFERROR(IF(DATEDIF(TODAY(),M116,"M")&lt;=6,"ROJO",IF(DATEDIF(TODAY(),M116,"M")&gt;=12,"VERDE",IF(AND(DATEDIF(TODAY(),M116,"M")&gt;6,DATEDIF(TODAY(),M116,"M")&lt;=11),"AMARILLO",IF(M116&lt;TODAY(),"VENCIDO",0)))),O116)</f>
        <v/>
      </c>
      <c r="O116" s="989">
        <f>IF(M116=0,"","VENCIDO")</f>
        <v/>
      </c>
      <c r="Q116" s="990" t="n"/>
      <c r="R116" s="991" t="n"/>
      <c r="S116" s="991" t="n"/>
      <c r="T116" s="991" t="n"/>
      <c r="U116" s="991" t="n"/>
      <c r="V116" s="991" t="n"/>
      <c r="W116" s="991" t="n"/>
      <c r="X116" s="991" t="n"/>
      <c r="Y116" s="991" t="n"/>
      <c r="Z116" s="991" t="n"/>
      <c r="AA116" s="991" t="n"/>
      <c r="AB116" s="991" t="n"/>
      <c r="AC116" s="992">
        <f>SUM(Q116:AB120)</f>
        <v/>
      </c>
      <c r="AH116" s="2">
        <f>+IF(AC116&lt;&gt;I116,1,0)</f>
        <v/>
      </c>
    </row>
    <row r="117" ht="15" customHeight="1">
      <c r="A117" s="993" t="n"/>
      <c r="B117" s="972" t="n"/>
      <c r="C117" s="973" t="n"/>
      <c r="D117" s="994" t="n"/>
      <c r="E117" s="994" t="n"/>
      <c r="F117" s="994" t="n"/>
      <c r="G117" s="994" t="n"/>
      <c r="H117" s="994" t="n"/>
      <c r="I117" s="973" t="n"/>
      <c r="J117" s="973" t="n"/>
      <c r="K117" s="995" t="n"/>
      <c r="L117" s="996" t="n"/>
      <c r="M117" s="987" t="n"/>
      <c r="N117" s="988">
        <f>IFERROR(IF(DATEDIF(TODAY(),M117,"M")&lt;=6,"ROJO",IF(DATEDIF(TODAY(),M117,"M")&gt;=12,"VERDE",IF(AND(DATEDIF(TODAY(),M117,"M")&gt;6,DATEDIF(TODAY(),M117,"M")&lt;=11),"AMARILLO",IF(M117&lt;TODAY(),"VENCIDO",0)))),O117)</f>
        <v/>
      </c>
      <c r="O117" s="989">
        <f>IF(M117=0,"","VENCIDO")</f>
        <v/>
      </c>
      <c r="Q117" s="997" t="n"/>
      <c r="R117" s="994" t="n"/>
      <c r="S117" s="994" t="n"/>
      <c r="T117" s="994" t="n"/>
      <c r="U117" s="994" t="n"/>
      <c r="V117" s="994" t="n"/>
      <c r="W117" s="994" t="n"/>
      <c r="X117" s="994" t="n"/>
      <c r="Y117" s="994" t="n"/>
      <c r="Z117" s="994" t="n"/>
      <c r="AA117" s="994" t="n"/>
      <c r="AB117" s="994" t="n"/>
      <c r="AC117" s="974" t="n"/>
    </row>
    <row r="118" ht="15" customHeight="1">
      <c r="A118" s="993" t="n"/>
      <c r="B118" s="972" t="n"/>
      <c r="C118" s="973" t="n"/>
      <c r="D118" s="994" t="n"/>
      <c r="E118" s="994" t="n"/>
      <c r="F118" s="994" t="n"/>
      <c r="G118" s="994" t="n"/>
      <c r="H118" s="994" t="n"/>
      <c r="I118" s="973" t="n"/>
      <c r="J118" s="973" t="n"/>
      <c r="K118" s="995" t="n"/>
      <c r="L118" s="996" t="n"/>
      <c r="M118" s="987" t="n"/>
      <c r="N118" s="988">
        <f>IFERROR(IF(DATEDIF(TODAY(),M118,"M")&lt;=6,"ROJO",IF(DATEDIF(TODAY(),M118,"M")&gt;=12,"VERDE",IF(AND(DATEDIF(TODAY(),M118,"M")&gt;6,DATEDIF(TODAY(),M118,"M")&lt;=11),"AMARILLO",IF(M118&lt;TODAY(),"VENCIDO",0)))),O118)</f>
        <v/>
      </c>
      <c r="O118" s="989">
        <f>IF(M118=0,"","VENCIDO")</f>
        <v/>
      </c>
      <c r="Q118" s="997" t="n"/>
      <c r="R118" s="994" t="n"/>
      <c r="S118" s="994" t="n"/>
      <c r="T118" s="994" t="n"/>
      <c r="U118" s="994" t="n"/>
      <c r="V118" s="994" t="n"/>
      <c r="W118" s="994" t="n"/>
      <c r="X118" s="994" t="n"/>
      <c r="Y118" s="994" t="n"/>
      <c r="Z118" s="994" t="n"/>
      <c r="AA118" s="994" t="n"/>
      <c r="AB118" s="994" t="n"/>
      <c r="AC118" s="974" t="n"/>
    </row>
    <row r="119" ht="15" customHeight="1">
      <c r="A119" s="993" t="n"/>
      <c r="B119" s="972" t="n"/>
      <c r="C119" s="973" t="n"/>
      <c r="D119" s="994" t="n"/>
      <c r="E119" s="994" t="n"/>
      <c r="F119" s="994" t="n"/>
      <c r="G119" s="994" t="n"/>
      <c r="H119" s="994" t="n"/>
      <c r="I119" s="973" t="n"/>
      <c r="J119" s="973" t="n"/>
      <c r="K119" s="995" t="n"/>
      <c r="L119" s="996" t="n"/>
      <c r="M119" s="987" t="n"/>
      <c r="N119" s="988">
        <f>IFERROR(IF(DATEDIF(TODAY(),M119,"M")&lt;=6,"ROJO",IF(DATEDIF(TODAY(),M119,"M")&gt;=12,"VERDE",IF(AND(DATEDIF(TODAY(),M119,"M")&gt;6,DATEDIF(TODAY(),M119,"M")&lt;=11),"AMARILLO",IF(M119&lt;TODAY(),"VENCIDO",0)))),O119)</f>
        <v/>
      </c>
      <c r="O119" s="989">
        <f>IF(M119=0,"","VENCIDO")</f>
        <v/>
      </c>
      <c r="Q119" s="997" t="n"/>
      <c r="R119" s="994" t="n"/>
      <c r="S119" s="994" t="n"/>
      <c r="T119" s="994" t="n"/>
      <c r="U119" s="994" t="n"/>
      <c r="V119" s="994" t="n"/>
      <c r="W119" s="994" t="n"/>
      <c r="X119" s="994" t="n"/>
      <c r="Y119" s="994" t="n"/>
      <c r="Z119" s="994" t="n"/>
      <c r="AA119" s="994" t="n"/>
      <c r="AB119" s="994" t="n"/>
      <c r="AC119" s="974" t="n"/>
      <c r="AE119" s="2">
        <f>IFERROR(AA117*100/(W117+AA117),0)</f>
        <v/>
      </c>
    </row>
    <row r="120" ht="15.75" customHeight="1" thickBot="1">
      <c r="A120" s="993" t="n"/>
      <c r="B120" s="972" t="n"/>
      <c r="C120" s="999" t="n"/>
      <c r="D120" s="1020" t="n"/>
      <c r="E120" s="1020" t="n"/>
      <c r="F120" s="1020" t="n"/>
      <c r="G120" s="1020" t="n"/>
      <c r="H120" s="1020" t="n"/>
      <c r="I120" s="999" t="n"/>
      <c r="J120" s="999" t="n"/>
      <c r="K120" s="1000" t="n"/>
      <c r="L120" s="1001" t="n"/>
      <c r="M120" s="987" t="n"/>
      <c r="N120" s="988">
        <f>IFERROR(IF(DATEDIF(TODAY(),M120,"M")&lt;=6,"ROJO",IF(DATEDIF(TODAY(),M120,"M")&gt;=12,"VERDE",IF(AND(DATEDIF(TODAY(),M120,"M")&gt;6,DATEDIF(TODAY(),M120,"M")&lt;=11),"AMARILLO",IF(M120&lt;TODAY(),"VENCIDO",0)))),O120)</f>
        <v/>
      </c>
      <c r="O120" s="989">
        <f>IF(M120=0,"","VENCIDO")</f>
        <v/>
      </c>
      <c r="Q120" s="1002" t="n"/>
      <c r="R120" s="998" t="n"/>
      <c r="S120" s="998" t="n"/>
      <c r="T120" s="998" t="n"/>
      <c r="U120" s="998" t="n"/>
      <c r="V120" s="998" t="n"/>
      <c r="W120" s="998" t="n"/>
      <c r="X120" s="998" t="n"/>
      <c r="Y120" s="998" t="n"/>
      <c r="Z120" s="998" t="n"/>
      <c r="AA120" s="998" t="n"/>
      <c r="AB120" s="998" t="n"/>
      <c r="AC120" s="1003" t="n"/>
    </row>
    <row r="121" ht="15.75" customHeight="1" thickBot="1">
      <c r="A121" s="1004" t="n"/>
      <c r="B121" s="1005" t="n"/>
      <c r="C121" s="1021" t="n"/>
      <c r="D121" s="1022" t="n"/>
      <c r="E121" s="1022" t="n"/>
      <c r="F121" s="1023" t="n"/>
      <c r="G121" s="1023" t="n"/>
      <c r="H121" s="1023" t="n"/>
      <c r="I121" s="1024" t="n"/>
      <c r="J121" s="1010">
        <f>J116=K121</f>
        <v/>
      </c>
      <c r="K121" s="1025">
        <f>SUM(K116:K120)</f>
        <v/>
      </c>
      <c r="L121" s="1015" t="n"/>
      <c r="M121" s="1013" t="n"/>
      <c r="N121" s="1014">
        <f>IFERROR(IF(DATEDIF(TODAY(),M121,"M")&lt;=6,"ROJO",IF(DATEDIF(TODAY(),M121,"M")&gt;=12,"VERDE",IF(AND(DATEDIF(TODAY(),M121,"M")&gt;6,DATEDIF(TODAY(),M121,"M")&lt;=11),"AMARILLO",IF(M121&lt;TODAY(),"VENCIDO",0)))),O121)</f>
        <v/>
      </c>
      <c r="O121" s="989">
        <f>IF(M121=0,"","VENCIDO")</f>
        <v/>
      </c>
      <c r="Q121" s="1015" t="n"/>
      <c r="R121" s="1016" t="n"/>
      <c r="S121" s="1016" t="n"/>
      <c r="T121" s="1016" t="n"/>
      <c r="U121" s="1016" t="n"/>
      <c r="V121" s="1016" t="n"/>
      <c r="W121" s="1016" t="n"/>
      <c r="X121" s="1016" t="n"/>
      <c r="Y121" s="1016" t="n"/>
      <c r="Z121" s="1016" t="n"/>
      <c r="AA121" s="1016" t="n"/>
      <c r="AB121" s="1016" t="n"/>
      <c r="AC121" s="194" t="n"/>
    </row>
    <row r="122" ht="15" customHeight="1">
      <c r="A122" s="979" t="inlineStr">
        <is>
          <t>Td Adultos</t>
        </is>
      </c>
      <c r="B122" s="980" t="n"/>
      <c r="C122" s="1017">
        <f>ENERO!K145</f>
        <v/>
      </c>
      <c r="D122" s="1018" t="n"/>
      <c r="E122" s="1018" t="n"/>
      <c r="F122" s="1018" t="n"/>
      <c r="G122" s="1018" t="n"/>
      <c r="H122" s="1018" t="n"/>
      <c r="I122" s="983">
        <f>AC122</f>
        <v/>
      </c>
      <c r="J122" s="1019">
        <f>+(C122+D122+F122+E122)-(G122+H122+I122)</f>
        <v/>
      </c>
      <c r="K122" s="985" t="n"/>
      <c r="L122" s="986" t="n"/>
      <c r="M122" s="987" t="n"/>
      <c r="N122" s="988">
        <f>IFERROR(IF(DATEDIF(TODAY(),M122,"M")&lt;=6,"ROJO",IF(DATEDIF(TODAY(),M122,"M")&gt;=12,"VERDE",IF(AND(DATEDIF(TODAY(),M122,"M")&gt;6,DATEDIF(TODAY(),M122,"M")&lt;=11),"AMARILLO",IF(M122&lt;TODAY(),"VENCIDO",0)))),O122)</f>
        <v/>
      </c>
      <c r="O122" s="989">
        <f>IF(M122=0,"","VENCIDO")</f>
        <v/>
      </c>
      <c r="Q122" s="990" t="n"/>
      <c r="R122" s="991" t="n"/>
      <c r="S122" s="991" t="n"/>
      <c r="T122" s="991" t="n"/>
      <c r="U122" s="991" t="n"/>
      <c r="V122" s="991" t="n"/>
      <c r="W122" s="991" t="n"/>
      <c r="X122" s="991" t="n"/>
      <c r="Y122" s="991" t="n"/>
      <c r="Z122" s="991" t="n"/>
      <c r="AA122" s="991" t="n"/>
      <c r="AB122" s="991" t="n"/>
      <c r="AC122" s="992">
        <f>SUM(Q122:AB126)</f>
        <v/>
      </c>
      <c r="AH122" s="2">
        <f>+IF(AC122&lt;&gt;I122,1,0)</f>
        <v/>
      </c>
    </row>
    <row r="123" ht="15" customHeight="1">
      <c r="A123" s="993" t="n"/>
      <c r="B123" s="972" t="n"/>
      <c r="C123" s="973" t="n"/>
      <c r="D123" s="994" t="n"/>
      <c r="E123" s="994" t="n"/>
      <c r="F123" s="994" t="n"/>
      <c r="G123" s="994" t="n"/>
      <c r="H123" s="994" t="n"/>
      <c r="I123" s="973" t="n"/>
      <c r="J123" s="973" t="n"/>
      <c r="K123" s="995" t="n"/>
      <c r="L123" s="996" t="n"/>
      <c r="M123" s="987" t="n"/>
      <c r="N123" s="988">
        <f>IFERROR(IF(DATEDIF(TODAY(),M123,"M")&lt;=6,"ROJO",IF(DATEDIF(TODAY(),M123,"M")&gt;=12,"VERDE",IF(AND(DATEDIF(TODAY(),M123,"M")&gt;6,DATEDIF(TODAY(),M123,"M")&lt;=11),"AMARILLO",IF(M123&lt;TODAY(),"VENCIDO",0)))),O123)</f>
        <v/>
      </c>
      <c r="O123" s="989">
        <f>IF(M123=0,"","VENCIDO")</f>
        <v/>
      </c>
      <c r="Q123" s="997" t="n"/>
      <c r="R123" s="994" t="n"/>
      <c r="S123" s="994" t="n"/>
      <c r="T123" s="994" t="n"/>
      <c r="U123" s="994" t="n"/>
      <c r="V123" s="994" t="n"/>
      <c r="W123" s="994" t="n"/>
      <c r="X123" s="994" t="n"/>
      <c r="Y123" s="994" t="n"/>
      <c r="Z123" s="994" t="n"/>
      <c r="AA123" s="994" t="n"/>
      <c r="AB123" s="994" t="n"/>
      <c r="AC123" s="974" t="n"/>
    </row>
    <row r="124" ht="15" customHeight="1">
      <c r="A124" s="993" t="n"/>
      <c r="B124" s="972" t="n"/>
      <c r="C124" s="973" t="n"/>
      <c r="D124" s="994" t="n"/>
      <c r="E124" s="994" t="n"/>
      <c r="F124" s="994" t="n"/>
      <c r="G124" s="994" t="n"/>
      <c r="H124" s="994" t="n"/>
      <c r="I124" s="973" t="n"/>
      <c r="J124" s="973" t="n"/>
      <c r="K124" s="995" t="n"/>
      <c r="L124" s="996" t="n"/>
      <c r="M124" s="987" t="n"/>
      <c r="N124" s="988">
        <f>IFERROR(IF(DATEDIF(TODAY(),M124,"M")&lt;=6,"ROJO",IF(DATEDIF(TODAY(),M124,"M")&gt;=12,"VERDE",IF(AND(DATEDIF(TODAY(),M124,"M")&gt;6,DATEDIF(TODAY(),M124,"M")&lt;=11),"AMARILLO",IF(M124&lt;TODAY(),"VENCIDO",0)))),O124)</f>
        <v/>
      </c>
      <c r="O124" s="989">
        <f>IF(M124=0,"","VENCIDO")</f>
        <v/>
      </c>
      <c r="Q124" s="997" t="n"/>
      <c r="R124" s="994" t="n"/>
      <c r="S124" s="994" t="n"/>
      <c r="T124" s="994" t="n"/>
      <c r="U124" s="994" t="n"/>
      <c r="V124" s="994" t="n"/>
      <c r="W124" s="994" t="n"/>
      <c r="X124" s="994" t="n"/>
      <c r="Y124" s="994" t="n"/>
      <c r="Z124" s="994" t="n"/>
      <c r="AA124" s="994" t="n"/>
      <c r="AB124" s="994" t="n"/>
      <c r="AC124" s="974" t="n"/>
    </row>
    <row r="125" ht="15" customHeight="1">
      <c r="A125" s="993" t="n"/>
      <c r="B125" s="972" t="n"/>
      <c r="C125" s="973" t="n"/>
      <c r="D125" s="994" t="n"/>
      <c r="E125" s="994" t="n"/>
      <c r="F125" s="994" t="n"/>
      <c r="G125" s="994" t="n"/>
      <c r="H125" s="994" t="n"/>
      <c r="I125" s="973" t="n"/>
      <c r="J125" s="973" t="n"/>
      <c r="K125" s="995" t="n"/>
      <c r="L125" s="996" t="n"/>
      <c r="M125" s="987" t="n"/>
      <c r="N125" s="988">
        <f>IFERROR(IF(DATEDIF(TODAY(),M125,"M")&lt;=6,"ROJO",IF(DATEDIF(TODAY(),M125,"M")&gt;=12,"VERDE",IF(AND(DATEDIF(TODAY(),M125,"M")&gt;6,DATEDIF(TODAY(),M125,"M")&lt;=11),"AMARILLO",IF(M125&lt;TODAY(),"VENCIDO",0)))),O125)</f>
        <v/>
      </c>
      <c r="O125" s="989">
        <f>IF(M125=0,"","VENCIDO")</f>
        <v/>
      </c>
      <c r="Q125" s="997" t="n"/>
      <c r="R125" s="994" t="n"/>
      <c r="S125" s="994" t="n"/>
      <c r="T125" s="994" t="n"/>
      <c r="U125" s="994" t="n"/>
      <c r="V125" s="994" t="n"/>
      <c r="W125" s="994" t="n"/>
      <c r="X125" s="994" t="n"/>
      <c r="Y125" s="994" t="n"/>
      <c r="Z125" s="994" t="n"/>
      <c r="AA125" s="994" t="n"/>
      <c r="AB125" s="994" t="n"/>
      <c r="AC125" s="974" t="n"/>
      <c r="AE125" s="2">
        <f>IFERROR(AA123*100/(W123+AA123),0)</f>
        <v/>
      </c>
    </row>
    <row r="126" ht="15.75" customHeight="1" thickBot="1">
      <c r="A126" s="993" t="n"/>
      <c r="B126" s="972" t="n"/>
      <c r="C126" s="999" t="n"/>
      <c r="D126" s="1020" t="n"/>
      <c r="E126" s="1020" t="n"/>
      <c r="F126" s="1020" t="n"/>
      <c r="G126" s="1020" t="n"/>
      <c r="H126" s="1020" t="n"/>
      <c r="I126" s="999" t="n"/>
      <c r="J126" s="999" t="n"/>
      <c r="K126" s="1000" t="n"/>
      <c r="L126" s="1001" t="n"/>
      <c r="M126" s="987" t="n"/>
      <c r="N126" s="988">
        <f>IFERROR(IF(DATEDIF(TODAY(),M126,"M")&lt;=6,"ROJO",IF(DATEDIF(TODAY(),M126,"M")&gt;=12,"VERDE",IF(AND(DATEDIF(TODAY(),M126,"M")&gt;6,DATEDIF(TODAY(),M126,"M")&lt;=11),"AMARILLO",IF(M126&lt;TODAY(),"VENCIDO",0)))),O126)</f>
        <v/>
      </c>
      <c r="O126" s="989">
        <f>IF(M126=0,"","VENCIDO")</f>
        <v/>
      </c>
      <c r="Q126" s="1002" t="n"/>
      <c r="R126" s="998" t="n"/>
      <c r="S126" s="998" t="n"/>
      <c r="T126" s="998" t="n"/>
      <c r="U126" s="998" t="n"/>
      <c r="V126" s="998" t="n"/>
      <c r="W126" s="998" t="n"/>
      <c r="X126" s="998" t="n"/>
      <c r="Y126" s="998" t="n"/>
      <c r="Z126" s="998" t="n"/>
      <c r="AA126" s="998" t="n"/>
      <c r="AB126" s="998" t="n"/>
      <c r="AC126" s="1003" t="n"/>
    </row>
    <row r="127" ht="14.4" customHeight="1" thickBot="1">
      <c r="A127" s="1004" t="n"/>
      <c r="B127" s="1005" t="n"/>
      <c r="C127" s="1021" t="n"/>
      <c r="D127" s="1022" t="n"/>
      <c r="E127" s="1022" t="n"/>
      <c r="F127" s="1023" t="n"/>
      <c r="G127" s="1023" t="n"/>
      <c r="H127" s="1023" t="n"/>
      <c r="I127" s="1024" t="n"/>
      <c r="J127" s="1010">
        <f>J122=K127</f>
        <v/>
      </c>
      <c r="K127" s="1025">
        <f>SUM(K122:K126)</f>
        <v/>
      </c>
      <c r="L127" s="1015" t="n"/>
      <c r="M127" s="1013" t="n"/>
      <c r="N127" s="1014">
        <f>IFERROR(IF(DATEDIF(TODAY(),M127,"M")&lt;=6,"ROJO",IF(DATEDIF(TODAY(),M127,"M")&gt;=12,"VERDE",IF(AND(DATEDIF(TODAY(),M127,"M")&gt;6,DATEDIF(TODAY(),M127,"M")&lt;=11),"AMARILLO",IF(M127&lt;TODAY(),"VENCIDO",0)))),O127)</f>
        <v/>
      </c>
      <c r="O127" s="989">
        <f>IF(M127=0,"","VENCIDO")</f>
        <v/>
      </c>
      <c r="Q127" s="1015" t="n"/>
      <c r="R127" s="1016" t="n"/>
      <c r="S127" s="1016" t="n"/>
      <c r="T127" s="1016" t="n"/>
      <c r="U127" s="1016" t="n"/>
      <c r="V127" s="1016" t="n"/>
      <c r="W127" s="1016" t="n"/>
      <c r="X127" s="1016" t="n"/>
      <c r="Y127" s="1016" t="n"/>
      <c r="Z127" s="1016" t="n"/>
      <c r="AA127" s="1016" t="n"/>
      <c r="AB127" s="1016" t="n"/>
      <c r="AC127" s="194" t="n"/>
    </row>
    <row r="128" ht="15" customHeight="1">
      <c r="A128" s="979" t="inlineStr">
        <is>
          <t>DTaP Adolescentes /Adultos</t>
        </is>
      </c>
      <c r="B128" s="980" t="n"/>
      <c r="C128" s="1017">
        <f>ENERO!K151</f>
        <v/>
      </c>
      <c r="D128" s="1018" t="n"/>
      <c r="E128" s="1018" t="n"/>
      <c r="F128" s="1018" t="n"/>
      <c r="G128" s="1018" t="n"/>
      <c r="H128" s="1018" t="n"/>
      <c r="I128" s="983">
        <f>AC128</f>
        <v/>
      </c>
      <c r="J128" s="1019">
        <f>+(C128+D128+F128+E128)-(G128+H128+I128)</f>
        <v/>
      </c>
      <c r="K128" s="985" t="n"/>
      <c r="L128" s="986" t="n"/>
      <c r="M128" s="987" t="n"/>
      <c r="N128" s="988">
        <f>IFERROR(IF(DATEDIF(TODAY(),M128,"M")&lt;=6,"ROJO",IF(DATEDIF(TODAY(),M128,"M")&gt;=12,"VERDE",IF(AND(DATEDIF(TODAY(),M128,"M")&gt;6,DATEDIF(TODAY(),M128,"M")&lt;=11),"AMARILLO",IF(M128&lt;TODAY(),"VENCIDO",0)))),O128)</f>
        <v/>
      </c>
      <c r="O128" s="989">
        <f>IF(M128=0,"","VENCIDO")</f>
        <v/>
      </c>
      <c r="Q128" s="990" t="n"/>
      <c r="R128" s="991" t="n"/>
      <c r="S128" s="991" t="n"/>
      <c r="T128" s="991" t="n"/>
      <c r="U128" s="991" t="n"/>
      <c r="V128" s="991" t="n"/>
      <c r="W128" s="991" t="n"/>
      <c r="X128" s="991" t="n"/>
      <c r="Y128" s="991" t="n"/>
      <c r="Z128" s="991" t="n"/>
      <c r="AA128" s="991" t="n"/>
      <c r="AB128" s="991" t="n"/>
      <c r="AC128" s="992">
        <f>SUM(Q128:AB132)</f>
        <v/>
      </c>
      <c r="AH128" s="2">
        <f>+IF(AC128&lt;&gt;I128,1,0)</f>
        <v/>
      </c>
    </row>
    <row r="129" ht="15" customHeight="1">
      <c r="A129" s="993" t="n"/>
      <c r="B129" s="972" t="n"/>
      <c r="C129" s="973" t="n"/>
      <c r="D129" s="994" t="n"/>
      <c r="E129" s="994" t="n"/>
      <c r="F129" s="994" t="n"/>
      <c r="G129" s="994" t="n"/>
      <c r="H129" s="994" t="n"/>
      <c r="I129" s="973" t="n"/>
      <c r="J129" s="973" t="n"/>
      <c r="K129" s="995" t="n"/>
      <c r="L129" s="996" t="n"/>
      <c r="M129" s="987" t="n"/>
      <c r="N129" s="988">
        <f>IFERROR(IF(DATEDIF(TODAY(),M129,"M")&lt;=6,"ROJO",IF(DATEDIF(TODAY(),M129,"M")&gt;=12,"VERDE",IF(AND(DATEDIF(TODAY(),M129,"M")&gt;6,DATEDIF(TODAY(),M129,"M")&lt;=11),"AMARILLO",IF(M129&lt;TODAY(),"VENCIDO",0)))),O129)</f>
        <v/>
      </c>
      <c r="O129" s="989">
        <f>IF(M129=0,"","VENCIDO")</f>
        <v/>
      </c>
      <c r="Q129" s="997" t="n"/>
      <c r="R129" s="994" t="n"/>
      <c r="S129" s="994" t="n"/>
      <c r="T129" s="994" t="n"/>
      <c r="U129" s="994" t="n"/>
      <c r="V129" s="994" t="n"/>
      <c r="W129" s="994" t="n"/>
      <c r="X129" s="994" t="n"/>
      <c r="Y129" s="994" t="n"/>
      <c r="Z129" s="994" t="n"/>
      <c r="AA129" s="994" t="n"/>
      <c r="AB129" s="994" t="n"/>
      <c r="AC129" s="974" t="n"/>
    </row>
    <row r="130" ht="15" customHeight="1">
      <c r="A130" s="993" t="n"/>
      <c r="B130" s="972" t="n"/>
      <c r="C130" s="973" t="n"/>
      <c r="D130" s="994" t="n"/>
      <c r="E130" s="994" t="n"/>
      <c r="F130" s="994" t="n"/>
      <c r="G130" s="994" t="n"/>
      <c r="H130" s="994" t="n"/>
      <c r="I130" s="973" t="n"/>
      <c r="J130" s="973" t="n"/>
      <c r="K130" s="995" t="n"/>
      <c r="L130" s="996" t="n"/>
      <c r="M130" s="987" t="n"/>
      <c r="N130" s="988">
        <f>IFERROR(IF(DATEDIF(TODAY(),M130,"M")&lt;=6,"ROJO",IF(DATEDIF(TODAY(),M130,"M")&gt;=12,"VERDE",IF(AND(DATEDIF(TODAY(),M130,"M")&gt;6,DATEDIF(TODAY(),M130,"M")&lt;=11),"AMARILLO",IF(M130&lt;TODAY(),"VENCIDO",0)))),O130)</f>
        <v/>
      </c>
      <c r="O130" s="989">
        <f>IF(M130=0,"","VENCIDO")</f>
        <v/>
      </c>
      <c r="Q130" s="997" t="n"/>
      <c r="R130" s="994" t="n"/>
      <c r="S130" s="994" t="n"/>
      <c r="T130" s="994" t="n"/>
      <c r="U130" s="994" t="n"/>
      <c r="V130" s="994" t="n"/>
      <c r="W130" s="994" t="n"/>
      <c r="X130" s="994" t="n"/>
      <c r="Y130" s="994" t="n"/>
      <c r="Z130" s="994" t="n"/>
      <c r="AA130" s="994" t="n"/>
      <c r="AB130" s="994" t="n"/>
      <c r="AC130" s="974" t="n"/>
      <c r="AE130" s="2">
        <f>IFERROR(AA128*100/(W128+AA128),0)</f>
        <v/>
      </c>
    </row>
    <row r="131" ht="15" customHeight="1">
      <c r="A131" s="993" t="n"/>
      <c r="B131" s="972" t="n"/>
      <c r="C131" s="973" t="n"/>
      <c r="D131" s="994" t="n"/>
      <c r="E131" s="994" t="n"/>
      <c r="F131" s="994" t="n"/>
      <c r="G131" s="994" t="n"/>
      <c r="H131" s="994" t="n"/>
      <c r="I131" s="973" t="n"/>
      <c r="J131" s="973" t="n"/>
      <c r="K131" s="995" t="n"/>
      <c r="L131" s="996" t="n"/>
      <c r="M131" s="987" t="n"/>
      <c r="N131" s="988">
        <f>IFERROR(IF(DATEDIF(TODAY(),M131,"M")&lt;=6,"ROJO",IF(DATEDIF(TODAY(),M131,"M")&gt;=12,"VERDE",IF(AND(DATEDIF(TODAY(),M131,"M")&gt;6,DATEDIF(TODAY(),M131,"M")&lt;=11),"AMARILLO",IF(M131&lt;TODAY(),"VENCIDO",0)))),O131)</f>
        <v/>
      </c>
      <c r="O131" s="989">
        <f>IF(M131=0,"","VENCIDO")</f>
        <v/>
      </c>
      <c r="Q131" s="997" t="n"/>
      <c r="R131" s="994" t="n"/>
      <c r="S131" s="994" t="n"/>
      <c r="T131" s="994" t="n"/>
      <c r="U131" s="994" t="n"/>
      <c r="V131" s="994" t="n"/>
      <c r="W131" s="994" t="n"/>
      <c r="X131" s="994" t="n"/>
      <c r="Y131" s="994" t="n"/>
      <c r="Z131" s="994" t="n"/>
      <c r="AA131" s="994" t="n"/>
      <c r="AB131" s="994" t="n"/>
      <c r="AC131" s="974" t="n"/>
    </row>
    <row r="132" ht="15.75" customHeight="1" thickBot="1">
      <c r="A132" s="993" t="n"/>
      <c r="B132" s="972" t="n"/>
      <c r="C132" s="999" t="n"/>
      <c r="D132" s="1020" t="n"/>
      <c r="E132" s="1020" t="n"/>
      <c r="F132" s="1020" t="n"/>
      <c r="G132" s="1020" t="n"/>
      <c r="H132" s="1020" t="n"/>
      <c r="I132" s="999" t="n"/>
      <c r="J132" s="999" t="n"/>
      <c r="K132" s="1000" t="n"/>
      <c r="L132" s="1001" t="n"/>
      <c r="M132" s="987" t="n"/>
      <c r="N132" s="988">
        <f>IFERROR(IF(DATEDIF(TODAY(),M132,"M")&lt;=6,"ROJO",IF(DATEDIF(TODAY(),M132,"M")&gt;=12,"VERDE",IF(AND(DATEDIF(TODAY(),M132,"M")&gt;6,DATEDIF(TODAY(),M132,"M")&lt;=11),"AMARILLO",IF(M132&lt;TODAY(),"VENCIDO",0)))),O132)</f>
        <v/>
      </c>
      <c r="O132" s="989">
        <f>IF(M132=0,"","VENCIDO")</f>
        <v/>
      </c>
      <c r="Q132" s="1002" t="n"/>
      <c r="R132" s="998" t="n"/>
      <c r="S132" s="998" t="n"/>
      <c r="T132" s="998" t="n"/>
      <c r="U132" s="998" t="n"/>
      <c r="V132" s="998" t="n"/>
      <c r="W132" s="998" t="n"/>
      <c r="X132" s="998" t="n"/>
      <c r="Y132" s="998" t="n"/>
      <c r="Z132" s="998" t="n"/>
      <c r="AA132" s="998" t="n"/>
      <c r="AB132" s="998" t="n"/>
      <c r="AC132" s="1003" t="n"/>
    </row>
    <row r="133" ht="14.4" customHeight="1" thickBot="1">
      <c r="A133" s="1004" t="n"/>
      <c r="B133" s="1005" t="n"/>
      <c r="C133" s="1021" t="n"/>
      <c r="D133" s="1022" t="n"/>
      <c r="E133" s="1022" t="n"/>
      <c r="F133" s="1023" t="n"/>
      <c r="G133" s="1023" t="n"/>
      <c r="H133" s="1023" t="n"/>
      <c r="I133" s="1024" t="n"/>
      <c r="J133" s="1010">
        <f>J128=K133</f>
        <v/>
      </c>
      <c r="K133" s="1025">
        <f>SUM(K128:K132)</f>
        <v/>
      </c>
      <c r="L133" s="1015" t="n"/>
      <c r="M133" s="1013" t="n"/>
      <c r="N133" s="1014">
        <f>IFERROR(IF(DATEDIF(TODAY(),M133,"M")&lt;=6,"ROJO",IF(DATEDIF(TODAY(),M133,"M")&gt;=12,"VERDE",IF(AND(DATEDIF(TODAY(),M133,"M")&gt;6,DATEDIF(TODAY(),M133,"M")&lt;=11),"AMARILLO",IF(M133&lt;TODAY(),"VENCIDO",0)))),O133)</f>
        <v/>
      </c>
      <c r="O133" s="989">
        <f>IF(M133=0,"","VENCIDO")</f>
        <v/>
      </c>
      <c r="Q133" s="1015" t="n"/>
      <c r="R133" s="1016" t="n"/>
      <c r="S133" s="1016" t="n"/>
      <c r="T133" s="1016" t="n"/>
      <c r="U133" s="1016" t="n"/>
      <c r="V133" s="1016" t="n"/>
      <c r="W133" s="1016" t="n"/>
      <c r="X133" s="1016" t="n"/>
      <c r="Y133" s="1016" t="n"/>
      <c r="Z133" s="1016" t="n"/>
      <c r="AA133" s="1016" t="n"/>
      <c r="AB133" s="1016" t="n"/>
      <c r="AC133" s="194" t="n"/>
    </row>
    <row r="134" ht="14.25" customHeight="1">
      <c r="A134" s="979" t="inlineStr">
        <is>
          <t>Influenza pediatrica</t>
        </is>
      </c>
      <c r="B134" s="980" t="n"/>
      <c r="C134" s="1017">
        <f>ENERO!K157</f>
        <v/>
      </c>
      <c r="D134" s="1018" t="n"/>
      <c r="E134" s="1018" t="n"/>
      <c r="F134" s="1018" t="n"/>
      <c r="G134" s="1018" t="n"/>
      <c r="H134" s="1018" t="n"/>
      <c r="I134" s="983">
        <f>AC134</f>
        <v/>
      </c>
      <c r="J134" s="1019">
        <f>+(C134+D134+F134+E134)-(G134+H134+I134)</f>
        <v/>
      </c>
      <c r="K134" s="985" t="n"/>
      <c r="L134" s="986" t="n"/>
      <c r="M134" s="987" t="n"/>
      <c r="N134" s="988">
        <f>IFERROR(IF(DATEDIF(TODAY(),M134,"M")&lt;=6,"ROJO",IF(DATEDIF(TODAY(),M134,"M")&gt;=12,"VERDE",IF(AND(DATEDIF(TODAY(),M134,"M")&gt;6,DATEDIF(TODAY(),M134,"M")&lt;=11),"AMARILLO",IF(M134&lt;TODAY(),"VENCIDO",0)))),O134)</f>
        <v/>
      </c>
      <c r="O134" s="989">
        <f>IF(M134=0,"","VENCIDO")</f>
        <v/>
      </c>
      <c r="Q134" s="990" t="n"/>
      <c r="R134" s="991" t="n"/>
      <c r="S134" s="991" t="n"/>
      <c r="T134" s="991" t="n"/>
      <c r="U134" s="991" t="n"/>
      <c r="V134" s="991" t="n"/>
      <c r="W134" s="991" t="n"/>
      <c r="X134" s="991" t="n"/>
      <c r="Y134" s="991" t="n"/>
      <c r="Z134" s="991" t="n"/>
      <c r="AA134" s="991" t="n"/>
      <c r="AB134" s="991" t="n"/>
      <c r="AC134" s="992">
        <f>SUM(Q134:AB138)</f>
        <v/>
      </c>
      <c r="AH134" s="2">
        <f>+IF(AC134&lt;&gt;I134,1,0)</f>
        <v/>
      </c>
    </row>
    <row r="135" ht="15" customHeight="1">
      <c r="A135" s="993" t="n"/>
      <c r="B135" s="972" t="n"/>
      <c r="C135" s="973" t="n"/>
      <c r="D135" s="994" t="n"/>
      <c r="E135" s="994" t="n"/>
      <c r="F135" s="994" t="n"/>
      <c r="G135" s="994" t="n"/>
      <c r="H135" s="994" t="n"/>
      <c r="I135" s="973" t="n"/>
      <c r="J135" s="973" t="n"/>
      <c r="K135" s="995" t="n"/>
      <c r="L135" s="996" t="n"/>
      <c r="M135" s="987" t="n"/>
      <c r="N135" s="988">
        <f>IFERROR(IF(DATEDIF(TODAY(),M135,"M")&lt;=6,"ROJO",IF(DATEDIF(TODAY(),M135,"M")&gt;=12,"VERDE",IF(AND(DATEDIF(TODAY(),M135,"M")&gt;6,DATEDIF(TODAY(),M135,"M")&lt;=11),"AMARILLO",IF(M135&lt;TODAY(),"VENCIDO",0)))),O135)</f>
        <v/>
      </c>
      <c r="O135" s="989">
        <f>IF(M135=0,"","VENCIDO")</f>
        <v/>
      </c>
      <c r="Q135" s="997" t="n"/>
      <c r="R135" s="994" t="n"/>
      <c r="S135" s="994" t="n"/>
      <c r="T135" s="994" t="n"/>
      <c r="U135" s="994" t="n"/>
      <c r="V135" s="994" t="n"/>
      <c r="W135" s="994" t="n"/>
      <c r="X135" s="994" t="n"/>
      <c r="Y135" s="994" t="n"/>
      <c r="Z135" s="994" t="n"/>
      <c r="AA135" s="994" t="n"/>
      <c r="AB135" s="994" t="n"/>
      <c r="AC135" s="974" t="n"/>
    </row>
    <row r="136" ht="15" customHeight="1">
      <c r="A136" s="993" t="n"/>
      <c r="B136" s="972" t="n"/>
      <c r="C136" s="973" t="n"/>
      <c r="D136" s="994" t="n"/>
      <c r="E136" s="994" t="n"/>
      <c r="F136" s="994" t="n"/>
      <c r="G136" s="994" t="n"/>
      <c r="H136" s="994" t="n"/>
      <c r="I136" s="973" t="n"/>
      <c r="J136" s="973" t="n"/>
      <c r="K136" s="995" t="n"/>
      <c r="L136" s="996" t="n"/>
      <c r="M136" s="987" t="n"/>
      <c r="N136" s="988">
        <f>IFERROR(IF(DATEDIF(TODAY(),M136,"M")&lt;=6,"ROJO",IF(DATEDIF(TODAY(),M136,"M")&gt;=12,"VERDE",IF(AND(DATEDIF(TODAY(),M136,"M")&gt;6,DATEDIF(TODAY(),M136,"M")&lt;=11),"AMARILLO",IF(M136&lt;TODAY(),"VENCIDO",0)))),O136)</f>
        <v/>
      </c>
      <c r="O136" s="989">
        <f>IF(M136=0,"","VENCIDO")</f>
        <v/>
      </c>
      <c r="Q136" s="997" t="n"/>
      <c r="R136" s="994" t="n"/>
      <c r="S136" s="994" t="n"/>
      <c r="T136" s="994" t="n"/>
      <c r="U136" s="994" t="n"/>
      <c r="V136" s="994" t="n"/>
      <c r="W136" s="994" t="n"/>
      <c r="X136" s="994" t="n"/>
      <c r="Y136" s="994" t="n"/>
      <c r="Z136" s="994" t="n"/>
      <c r="AA136" s="994" t="n"/>
      <c r="AB136" s="994" t="n"/>
      <c r="AC136" s="974" t="n"/>
      <c r="AE136" s="2">
        <f>IFERROR(AA134*100/(W134+AA134),0)</f>
        <v/>
      </c>
    </row>
    <row r="137" ht="15" customHeight="1">
      <c r="A137" s="993" t="n"/>
      <c r="B137" s="972" t="n"/>
      <c r="C137" s="973" t="n"/>
      <c r="D137" s="994" t="n"/>
      <c r="E137" s="994" t="n"/>
      <c r="F137" s="994" t="n"/>
      <c r="G137" s="994" t="n"/>
      <c r="H137" s="994" t="n"/>
      <c r="I137" s="973" t="n"/>
      <c r="J137" s="973" t="n"/>
      <c r="K137" s="995" t="n"/>
      <c r="L137" s="996" t="n"/>
      <c r="M137" s="987" t="n"/>
      <c r="N137" s="988">
        <f>IFERROR(IF(DATEDIF(TODAY(),M137,"M")&lt;=6,"ROJO",IF(DATEDIF(TODAY(),M137,"M")&gt;=12,"VERDE",IF(AND(DATEDIF(TODAY(),M137,"M")&gt;6,DATEDIF(TODAY(),M137,"M")&lt;=11),"AMARILLO",IF(M137&lt;TODAY(),"VENCIDO",0)))),O137)</f>
        <v/>
      </c>
      <c r="O137" s="989">
        <f>IF(M137=0,"","VENCIDO")</f>
        <v/>
      </c>
      <c r="Q137" s="997" t="n"/>
      <c r="R137" s="994" t="n"/>
      <c r="S137" s="994" t="n"/>
      <c r="T137" s="994" t="n"/>
      <c r="U137" s="994" t="n"/>
      <c r="V137" s="994" t="n"/>
      <c r="W137" s="994" t="n"/>
      <c r="X137" s="994" t="n"/>
      <c r="Y137" s="994" t="n"/>
      <c r="Z137" s="994" t="n"/>
      <c r="AA137" s="994" t="n"/>
      <c r="AB137" s="994" t="n"/>
      <c r="AC137" s="974" t="n"/>
    </row>
    <row r="138" ht="15.75" customHeight="1" thickBot="1">
      <c r="A138" s="993" t="n"/>
      <c r="B138" s="972" t="n"/>
      <c r="C138" s="999" t="n"/>
      <c r="D138" s="1020" t="n"/>
      <c r="E138" s="1020" t="n"/>
      <c r="F138" s="1020" t="n"/>
      <c r="G138" s="1020" t="n"/>
      <c r="H138" s="1020" t="n"/>
      <c r="I138" s="999" t="n"/>
      <c r="J138" s="999" t="n"/>
      <c r="K138" s="1000" t="n"/>
      <c r="L138" s="1001" t="n"/>
      <c r="M138" s="987" t="n"/>
      <c r="N138" s="988">
        <f>IFERROR(IF(DATEDIF(TODAY(),M138,"M")&lt;=6,"ROJO",IF(DATEDIF(TODAY(),M138,"M")&gt;=12,"VERDE",IF(AND(DATEDIF(TODAY(),M138,"M")&gt;6,DATEDIF(TODAY(),M138,"M")&lt;=11),"AMARILLO",IF(M138&lt;TODAY(),"VENCIDO",0)))),O138)</f>
        <v/>
      </c>
      <c r="O138" s="989">
        <f>IF(M138=0,"","VENCIDO")</f>
        <v/>
      </c>
      <c r="Q138" s="1002" t="n"/>
      <c r="R138" s="998" t="n"/>
      <c r="S138" s="998" t="n"/>
      <c r="T138" s="998" t="n"/>
      <c r="U138" s="998" t="n"/>
      <c r="V138" s="998" t="n"/>
      <c r="W138" s="998" t="n"/>
      <c r="X138" s="998" t="n"/>
      <c r="Y138" s="998" t="n"/>
      <c r="Z138" s="998" t="n"/>
      <c r="AA138" s="998" t="n"/>
      <c r="AB138" s="998" t="n"/>
      <c r="AC138" s="1003" t="n"/>
    </row>
    <row r="139" ht="14.4" customHeight="1" thickBot="1">
      <c r="A139" s="1004" t="n"/>
      <c r="B139" s="1005" t="n"/>
      <c r="C139" s="1021" t="n"/>
      <c r="D139" s="1022" t="n"/>
      <c r="E139" s="1022" t="n"/>
      <c r="F139" s="1023" t="n"/>
      <c r="G139" s="1023" t="n"/>
      <c r="H139" s="1023" t="n"/>
      <c r="I139" s="1024" t="n"/>
      <c r="J139" s="1010">
        <f>J134=K139</f>
        <v/>
      </c>
      <c r="K139" s="1025">
        <f>SUM(K134:K138)</f>
        <v/>
      </c>
      <c r="L139" s="1015" t="n"/>
      <c r="M139" s="1013" t="n"/>
      <c r="N139" s="1014">
        <f>IFERROR(IF(DATEDIF(TODAY(),M139,"M")&lt;=6,"ROJO",IF(DATEDIF(TODAY(),M139,"M")&gt;=12,"VERDE",IF(AND(DATEDIF(TODAY(),M139,"M")&gt;6,DATEDIF(TODAY(),M139,"M")&lt;=11),"AMARILLO",IF(M139&lt;TODAY(),"VENCIDO",0)))),O139)</f>
        <v/>
      </c>
      <c r="O139" s="989">
        <f>IF(M139=0,"","VENCIDO")</f>
        <v/>
      </c>
      <c r="Q139" s="1015" t="n"/>
      <c r="R139" s="1016" t="n"/>
      <c r="S139" s="1016" t="n"/>
      <c r="T139" s="1016" t="n"/>
      <c r="U139" s="1016" t="n"/>
      <c r="V139" s="1016" t="n"/>
      <c r="W139" s="1016" t="n"/>
      <c r="X139" s="1016" t="n"/>
      <c r="Y139" s="1016" t="n"/>
      <c r="Z139" s="1016" t="n"/>
      <c r="AA139" s="1016" t="n"/>
      <c r="AB139" s="1016" t="n"/>
      <c r="AC139" s="194" t="n"/>
    </row>
    <row r="140" ht="15" customHeight="1">
      <c r="A140" s="979" t="inlineStr">
        <is>
          <t>Influenza Adultos</t>
        </is>
      </c>
      <c r="B140" s="980" t="n"/>
      <c r="C140" s="1017">
        <f>ENERO!K163</f>
        <v/>
      </c>
      <c r="D140" s="1018" t="n"/>
      <c r="E140" s="1018" t="n"/>
      <c r="F140" s="1018" t="n"/>
      <c r="G140" s="1018" t="n"/>
      <c r="H140" s="1018" t="n"/>
      <c r="I140" s="983">
        <f>AC140</f>
        <v/>
      </c>
      <c r="J140" s="1019">
        <f>+(C140+D140+F140+E140)-(G140+H140+I140)</f>
        <v/>
      </c>
      <c r="K140" s="985" t="n"/>
      <c r="L140" s="986" t="n"/>
      <c r="M140" s="987" t="n"/>
      <c r="N140" s="988">
        <f>IFERROR(IF(DATEDIF(TODAY(),M140,"M")&lt;=6,"ROJO",IF(DATEDIF(TODAY(),M140,"M")&gt;=12,"VERDE",IF(AND(DATEDIF(TODAY(),M140,"M")&gt;6,DATEDIF(TODAY(),M140,"M")&lt;=11),"AMARILLO",IF(M140&lt;TODAY(),"VENCIDO",0)))),O140)</f>
        <v/>
      </c>
      <c r="O140" s="989">
        <f>IF(M140=0,"","VENCIDO")</f>
        <v/>
      </c>
      <c r="Q140" s="990" t="n"/>
      <c r="R140" s="991" t="n"/>
      <c r="S140" s="991" t="n"/>
      <c r="T140" s="991" t="n"/>
      <c r="U140" s="991" t="n"/>
      <c r="V140" s="991" t="n"/>
      <c r="W140" s="991" t="n"/>
      <c r="X140" s="991" t="n"/>
      <c r="Y140" s="991" t="n"/>
      <c r="Z140" s="991" t="n"/>
      <c r="AA140" s="991" t="n"/>
      <c r="AB140" s="991" t="n"/>
      <c r="AC140" s="992">
        <f>SUM(Q140:AB144)</f>
        <v/>
      </c>
      <c r="AH140" s="2">
        <f>+IF(AC140&lt;&gt;I140,1,0)</f>
        <v/>
      </c>
    </row>
    <row r="141" ht="15" customHeight="1">
      <c r="A141" s="993" t="n"/>
      <c r="B141" s="972" t="n"/>
      <c r="C141" s="973" t="n"/>
      <c r="D141" s="994" t="n"/>
      <c r="E141" s="994" t="n"/>
      <c r="F141" s="994" t="n"/>
      <c r="G141" s="994" t="n"/>
      <c r="H141" s="994" t="n"/>
      <c r="I141" s="973" t="n"/>
      <c r="J141" s="973" t="n"/>
      <c r="K141" s="995" t="n"/>
      <c r="L141" s="996" t="n"/>
      <c r="M141" s="987" t="n"/>
      <c r="N141" s="988">
        <f>IFERROR(IF(DATEDIF(TODAY(),M141,"M")&lt;=6,"ROJO",IF(DATEDIF(TODAY(),M141,"M")&gt;=12,"VERDE",IF(AND(DATEDIF(TODAY(),M141,"M")&gt;6,DATEDIF(TODAY(),M141,"M")&lt;=11),"AMARILLO",IF(M141&lt;TODAY(),"VENCIDO",0)))),O141)</f>
        <v/>
      </c>
      <c r="O141" s="989">
        <f>IF(M141=0,"","VENCIDO")</f>
        <v/>
      </c>
      <c r="Q141" s="997" t="n"/>
      <c r="R141" s="994" t="n"/>
      <c r="S141" s="994" t="n"/>
      <c r="T141" s="994" t="n"/>
      <c r="U141" s="994" t="n"/>
      <c r="V141" s="994" t="n"/>
      <c r="W141" s="994" t="n"/>
      <c r="X141" s="994" t="n"/>
      <c r="Y141" s="994" t="n"/>
      <c r="Z141" s="994" t="n"/>
      <c r="AA141" s="994" t="n"/>
      <c r="AB141" s="994" t="n"/>
      <c r="AC141" s="974" t="n"/>
      <c r="AE141" s="2">
        <f>IFERROR(AA139*100/(W139+AA139),0)</f>
        <v/>
      </c>
    </row>
    <row r="142" ht="15" customHeight="1">
      <c r="A142" s="993" t="n"/>
      <c r="B142" s="972" t="n"/>
      <c r="C142" s="973" t="n"/>
      <c r="D142" s="994" t="n"/>
      <c r="E142" s="994" t="n"/>
      <c r="F142" s="994" t="n"/>
      <c r="G142" s="994" t="n"/>
      <c r="H142" s="994" t="n"/>
      <c r="I142" s="973" t="n"/>
      <c r="J142" s="973" t="n"/>
      <c r="K142" s="995" t="n"/>
      <c r="L142" s="996" t="n"/>
      <c r="M142" s="987" t="n"/>
      <c r="N142" s="988">
        <f>IFERROR(IF(DATEDIF(TODAY(),M142,"M")&lt;=6,"ROJO",IF(DATEDIF(TODAY(),M142,"M")&gt;=12,"VERDE",IF(AND(DATEDIF(TODAY(),M142,"M")&gt;6,DATEDIF(TODAY(),M142,"M")&lt;=11),"AMARILLO",IF(M142&lt;TODAY(),"VENCIDO",0)))),O142)</f>
        <v/>
      </c>
      <c r="O142" s="989">
        <f>IF(M142=0,"","VENCIDO")</f>
        <v/>
      </c>
      <c r="Q142" s="997" t="n"/>
      <c r="R142" s="994" t="n"/>
      <c r="S142" s="994" t="n"/>
      <c r="T142" s="994" t="n"/>
      <c r="U142" s="994" t="n"/>
      <c r="V142" s="994" t="n"/>
      <c r="W142" s="994" t="n"/>
      <c r="X142" s="994" t="n"/>
      <c r="Y142" s="994" t="n"/>
      <c r="Z142" s="994" t="n"/>
      <c r="AA142" s="994" t="n"/>
      <c r="AB142" s="994" t="n"/>
      <c r="AC142" s="974" t="n"/>
    </row>
    <row r="143" ht="15" customHeight="1">
      <c r="A143" s="993" t="n"/>
      <c r="B143" s="972" t="n"/>
      <c r="C143" s="973" t="n"/>
      <c r="D143" s="994" t="n"/>
      <c r="E143" s="994" t="n"/>
      <c r="F143" s="994" t="n"/>
      <c r="G143" s="994" t="n"/>
      <c r="H143" s="994" t="n"/>
      <c r="I143" s="973" t="n"/>
      <c r="J143" s="973" t="n"/>
      <c r="K143" s="995" t="n"/>
      <c r="L143" s="996" t="n"/>
      <c r="M143" s="987" t="n"/>
      <c r="N143" s="988">
        <f>IFERROR(IF(DATEDIF(TODAY(),M143,"M")&lt;=6,"ROJO",IF(DATEDIF(TODAY(),M143,"M")&gt;=12,"VERDE",IF(AND(DATEDIF(TODAY(),M143,"M")&gt;6,DATEDIF(TODAY(),M143,"M")&lt;=11),"AMARILLO",IF(M143&lt;TODAY(),"VENCIDO",0)))),O143)</f>
        <v/>
      </c>
      <c r="O143" s="989">
        <f>IF(M143=0,"","VENCIDO")</f>
        <v/>
      </c>
      <c r="Q143" s="997" t="n"/>
      <c r="R143" s="994" t="n"/>
      <c r="S143" s="994" t="n"/>
      <c r="T143" s="994" t="n"/>
      <c r="U143" s="994" t="n"/>
      <c r="V143" s="994" t="n"/>
      <c r="W143" s="994" t="n"/>
      <c r="X143" s="994" t="n"/>
      <c r="Y143" s="994" t="n"/>
      <c r="Z143" s="994" t="n"/>
      <c r="AA143" s="994" t="n"/>
      <c r="AB143" s="994" t="n"/>
      <c r="AC143" s="974" t="n"/>
    </row>
    <row r="144" ht="15.75" customHeight="1" thickBot="1">
      <c r="A144" s="993" t="n"/>
      <c r="B144" s="972" t="n"/>
      <c r="C144" s="999" t="n"/>
      <c r="D144" s="1020" t="n"/>
      <c r="E144" s="1020" t="n"/>
      <c r="F144" s="1020" t="n"/>
      <c r="G144" s="1020" t="n"/>
      <c r="H144" s="1020" t="n"/>
      <c r="I144" s="999" t="n"/>
      <c r="J144" s="999" t="n"/>
      <c r="K144" s="1000" t="n"/>
      <c r="L144" s="1001" t="n"/>
      <c r="M144" s="987" t="n"/>
      <c r="N144" s="988">
        <f>IFERROR(IF(DATEDIF(TODAY(),M144,"M")&lt;=6,"ROJO",IF(DATEDIF(TODAY(),M144,"M")&gt;=12,"VERDE",IF(AND(DATEDIF(TODAY(),M144,"M")&gt;6,DATEDIF(TODAY(),M144,"M")&lt;=11),"AMARILLO",IF(M144&lt;TODAY(),"VENCIDO",0)))),O144)</f>
        <v/>
      </c>
      <c r="O144" s="989">
        <f>IF(M144=0,"","VENCIDO")</f>
        <v/>
      </c>
      <c r="Q144" s="1002" t="n"/>
      <c r="R144" s="998" t="n"/>
      <c r="S144" s="998" t="n"/>
      <c r="T144" s="998" t="n"/>
      <c r="U144" s="998" t="n"/>
      <c r="V144" s="998" t="n"/>
      <c r="W144" s="998" t="n"/>
      <c r="X144" s="998" t="n"/>
      <c r="Y144" s="998" t="n"/>
      <c r="Z144" s="998" t="n"/>
      <c r="AA144" s="998" t="n"/>
      <c r="AB144" s="998" t="n"/>
      <c r="AC144" s="1003" t="n"/>
    </row>
    <row r="145" ht="14.4" customHeight="1" thickBot="1">
      <c r="A145" s="1004" t="n"/>
      <c r="B145" s="1005" t="n"/>
      <c r="C145" s="1021" t="n"/>
      <c r="D145" s="1022" t="n"/>
      <c r="E145" s="1022" t="n"/>
      <c r="F145" s="1023" t="n"/>
      <c r="G145" s="1023" t="n"/>
      <c r="H145" s="1023" t="n"/>
      <c r="I145" s="1024" t="n"/>
      <c r="J145" s="1010">
        <f>J140=K145</f>
        <v/>
      </c>
      <c r="K145" s="1025">
        <f>SUM(K140:K144)</f>
        <v/>
      </c>
      <c r="L145" s="1015" t="n"/>
      <c r="M145" s="1013" t="n"/>
      <c r="N145" s="1014">
        <f>IFERROR(IF(DATEDIF(TODAY(),M145,"M")&lt;=6,"ROJO",IF(DATEDIF(TODAY(),M145,"M")&gt;=12,"VERDE",IF(AND(DATEDIF(TODAY(),M145,"M")&gt;6,DATEDIF(TODAY(),M145,"M")&lt;=11),"AMARILLO",IF(M145&lt;TODAY(),"VENCIDO",0)))),O145)</f>
        <v/>
      </c>
      <c r="O145" s="989">
        <f>IF(M145=0,"","VENCIDO")</f>
        <v/>
      </c>
      <c r="Q145" s="1015" t="n"/>
      <c r="R145" s="1016" t="n"/>
      <c r="S145" s="1016" t="n"/>
      <c r="T145" s="1016" t="n"/>
      <c r="U145" s="1016" t="n"/>
      <c r="V145" s="1016" t="n"/>
      <c r="W145" s="1016" t="n"/>
      <c r="X145" s="1016" t="n"/>
      <c r="Y145" s="1016" t="n"/>
      <c r="Z145" s="1016" t="n"/>
      <c r="AA145" s="1016" t="n"/>
      <c r="AB145" s="1016" t="n"/>
      <c r="AC145" s="194" t="n"/>
    </row>
    <row r="146" ht="15" customHeight="1">
      <c r="A146" s="979" t="inlineStr">
        <is>
          <t>VPH (vacuna)</t>
        </is>
      </c>
      <c r="B146" s="980" t="n"/>
      <c r="C146" s="1017">
        <f>ENERO!K181</f>
        <v/>
      </c>
      <c r="D146" s="1018" t="n"/>
      <c r="E146" s="1018" t="n"/>
      <c r="F146" s="1018" t="n"/>
      <c r="G146" s="1018" t="n"/>
      <c r="H146" s="1018" t="n"/>
      <c r="I146" s="983">
        <f>AC146</f>
        <v/>
      </c>
      <c r="J146" s="1019">
        <f>+(C146+D146+F146+E146)-(G146+H146+I146)</f>
        <v/>
      </c>
      <c r="K146" s="985" t="n"/>
      <c r="L146" s="986" t="n"/>
      <c r="M146" s="987" t="n"/>
      <c r="N146" s="988">
        <f>IFERROR(IF(DATEDIF(TODAY(),M146,"M")&lt;=6,"ROJO",IF(DATEDIF(TODAY(),M146,"M")&gt;=12,"VERDE",IF(AND(DATEDIF(TODAY(),M146,"M")&gt;6,DATEDIF(TODAY(),M146,"M")&lt;=11),"AMARILLO",IF(M146&lt;TODAY(),"VENCIDO",0)))),O146)</f>
        <v/>
      </c>
      <c r="O146" s="989">
        <f>IF(M146=0,"","VENCIDO")</f>
        <v/>
      </c>
      <c r="Q146" s="990" t="n"/>
      <c r="R146" s="991" t="n"/>
      <c r="S146" s="991" t="n"/>
      <c r="T146" s="991" t="n"/>
      <c r="U146" s="991" t="n"/>
      <c r="V146" s="991" t="n"/>
      <c r="W146" s="991" t="n"/>
      <c r="X146" s="991" t="n"/>
      <c r="Y146" s="991" t="n"/>
      <c r="Z146" s="991" t="n"/>
      <c r="AA146" s="991" t="n"/>
      <c r="AB146" s="991" t="n"/>
      <c r="AC146" s="992">
        <f>SUM(Q146:AB150)</f>
        <v/>
      </c>
      <c r="AH146" s="2">
        <f>+IF(AC146&lt;&gt;I146,1,0)</f>
        <v/>
      </c>
    </row>
    <row r="147" ht="15" customHeight="1">
      <c r="A147" s="993" t="n"/>
      <c r="B147" s="972" t="n"/>
      <c r="C147" s="973" t="n"/>
      <c r="D147" s="994" t="n"/>
      <c r="E147" s="994" t="n"/>
      <c r="F147" s="994" t="n"/>
      <c r="G147" s="994" t="n"/>
      <c r="H147" s="994" t="n"/>
      <c r="I147" s="973" t="n"/>
      <c r="J147" s="973" t="n"/>
      <c r="K147" s="995" t="n"/>
      <c r="L147" s="996" t="n"/>
      <c r="M147" s="987" t="n"/>
      <c r="N147" s="988">
        <f>IFERROR(IF(DATEDIF(TODAY(),M147,"M")&lt;=6,"ROJO",IF(DATEDIF(TODAY(),M147,"M")&gt;=12,"VERDE",IF(AND(DATEDIF(TODAY(),M147,"M")&gt;6,DATEDIF(TODAY(),M147,"M")&lt;=11),"AMARILLO",IF(M147&lt;TODAY(),"VENCIDO",0)))),O147)</f>
        <v/>
      </c>
      <c r="O147" s="989">
        <f>IF(M147=0,"","VENCIDO")</f>
        <v/>
      </c>
      <c r="Q147" s="997" t="n"/>
      <c r="R147" s="994" t="n"/>
      <c r="S147" s="994" t="n"/>
      <c r="T147" s="994" t="n"/>
      <c r="U147" s="994" t="n"/>
      <c r="V147" s="994" t="n"/>
      <c r="W147" s="994" t="n"/>
      <c r="X147" s="994" t="n"/>
      <c r="Y147" s="994" t="n"/>
      <c r="Z147" s="994" t="n"/>
      <c r="AA147" s="994" t="n"/>
      <c r="AB147" s="994" t="n"/>
      <c r="AC147" s="974" t="n"/>
      <c r="AE147" s="2">
        <f>IFERROR(AA145*100/(W145+AA145),0)</f>
        <v/>
      </c>
    </row>
    <row r="148" ht="15" customHeight="1">
      <c r="A148" s="993" t="n"/>
      <c r="B148" s="972" t="n"/>
      <c r="C148" s="973" t="n"/>
      <c r="D148" s="994" t="n"/>
      <c r="E148" s="994" t="n"/>
      <c r="F148" s="994" t="n"/>
      <c r="G148" s="994" t="n"/>
      <c r="H148" s="994" t="n"/>
      <c r="I148" s="973" t="n"/>
      <c r="J148" s="973" t="n"/>
      <c r="K148" s="995" t="n"/>
      <c r="L148" s="996" t="n"/>
      <c r="M148" s="987" t="n"/>
      <c r="N148" s="988">
        <f>IFERROR(IF(DATEDIF(TODAY(),M148,"M")&lt;=6,"ROJO",IF(DATEDIF(TODAY(),M148,"M")&gt;=12,"VERDE",IF(AND(DATEDIF(TODAY(),M148,"M")&gt;6,DATEDIF(TODAY(),M148,"M")&lt;=11),"AMARILLO",IF(M148&lt;TODAY(),"VENCIDO",0)))),O148)</f>
        <v/>
      </c>
      <c r="O148" s="989">
        <f>IF(M148=0,"","VENCIDO")</f>
        <v/>
      </c>
      <c r="Q148" s="997" t="n"/>
      <c r="R148" s="994" t="n"/>
      <c r="S148" s="994" t="n"/>
      <c r="T148" s="994" t="n"/>
      <c r="U148" s="994" t="n"/>
      <c r="V148" s="994" t="n"/>
      <c r="W148" s="994" t="n"/>
      <c r="X148" s="994" t="n"/>
      <c r="Y148" s="994" t="n"/>
      <c r="Z148" s="994" t="n"/>
      <c r="AA148" s="994" t="n"/>
      <c r="AB148" s="994" t="n"/>
      <c r="AC148" s="974" t="n"/>
    </row>
    <row r="149" ht="15" customHeight="1">
      <c r="A149" s="993" t="n"/>
      <c r="B149" s="972" t="n"/>
      <c r="C149" s="973" t="n"/>
      <c r="D149" s="994" t="n"/>
      <c r="E149" s="994" t="n"/>
      <c r="F149" s="994" t="n"/>
      <c r="G149" s="994" t="n"/>
      <c r="H149" s="994" t="n"/>
      <c r="I149" s="973" t="n"/>
      <c r="J149" s="973" t="n"/>
      <c r="K149" s="995" t="n"/>
      <c r="L149" s="996" t="n"/>
      <c r="M149" s="987" t="n"/>
      <c r="N149" s="988">
        <f>IFERROR(IF(DATEDIF(TODAY(),M149,"M")&lt;=6,"ROJO",IF(DATEDIF(TODAY(),M149,"M")&gt;=12,"VERDE",IF(AND(DATEDIF(TODAY(),M149,"M")&gt;6,DATEDIF(TODAY(),M149,"M")&lt;=11),"AMARILLO",IF(M149&lt;TODAY(),"VENCIDO",0)))),O149)</f>
        <v/>
      </c>
      <c r="O149" s="989">
        <f>IF(M149=0,"","VENCIDO")</f>
        <v/>
      </c>
      <c r="Q149" s="997" t="n"/>
      <c r="R149" s="994" t="n"/>
      <c r="S149" s="994" t="n"/>
      <c r="T149" s="994" t="n"/>
      <c r="U149" s="994" t="n"/>
      <c r="V149" s="994" t="n"/>
      <c r="W149" s="994" t="n"/>
      <c r="X149" s="994" t="n"/>
      <c r="Y149" s="994" t="n"/>
      <c r="Z149" s="994" t="n"/>
      <c r="AA149" s="994" t="n"/>
      <c r="AB149" s="994" t="n"/>
      <c r="AC149" s="974" t="n"/>
    </row>
    <row r="150" ht="15.75" customHeight="1" thickBot="1">
      <c r="A150" s="993" t="n"/>
      <c r="B150" s="972" t="n"/>
      <c r="C150" s="999" t="n"/>
      <c r="D150" s="1020" t="n"/>
      <c r="E150" s="1020" t="n"/>
      <c r="F150" s="1020" t="n"/>
      <c r="G150" s="1020" t="n"/>
      <c r="H150" s="1020" t="n"/>
      <c r="I150" s="999" t="n"/>
      <c r="J150" s="999" t="n"/>
      <c r="K150" s="1000" t="n"/>
      <c r="L150" s="1001" t="n"/>
      <c r="M150" s="987" t="n"/>
      <c r="N150" s="988">
        <f>IFERROR(IF(DATEDIF(TODAY(),M150,"M")&lt;=6,"ROJO",IF(DATEDIF(TODAY(),M150,"M")&gt;=12,"VERDE",IF(AND(DATEDIF(TODAY(),M150,"M")&gt;6,DATEDIF(TODAY(),M150,"M")&lt;=11),"AMARILLO",IF(M150&lt;TODAY(),"VENCIDO",0)))),O150)</f>
        <v/>
      </c>
      <c r="O150" s="989">
        <f>IF(M150=0,"","VENCIDO")</f>
        <v/>
      </c>
      <c r="Q150" s="1002" t="n"/>
      <c r="R150" s="998" t="n"/>
      <c r="S150" s="998" t="n"/>
      <c r="T150" s="998" t="n"/>
      <c r="U150" s="998" t="n"/>
      <c r="V150" s="998" t="n"/>
      <c r="W150" s="998" t="n"/>
      <c r="X150" s="998" t="n"/>
      <c r="Y150" s="998" t="n"/>
      <c r="Z150" s="998" t="n"/>
      <c r="AA150" s="998" t="n"/>
      <c r="AB150" s="998" t="n"/>
      <c r="AC150" s="1003" t="n"/>
    </row>
    <row r="151" ht="14.4" customHeight="1" thickBot="1">
      <c r="A151" s="1004" t="n"/>
      <c r="B151" s="1005" t="n"/>
      <c r="C151" s="1021" t="n"/>
      <c r="D151" s="1022" t="n"/>
      <c r="E151" s="1022" t="n"/>
      <c r="F151" s="1023" t="n"/>
      <c r="G151" s="1023" t="n"/>
      <c r="H151" s="1023" t="n"/>
      <c r="I151" s="1024" t="n"/>
      <c r="J151" s="1010">
        <f>J146=K151</f>
        <v/>
      </c>
      <c r="K151" s="1025">
        <f>SUM(K146:K150)</f>
        <v/>
      </c>
      <c r="L151" s="1015" t="n"/>
      <c r="M151" s="1013" t="n"/>
      <c r="N151" s="1014">
        <f>IFERROR(IF(DATEDIF(TODAY(),M151,"M")&lt;=6,"ROJO",IF(DATEDIF(TODAY(),M151,"M")&gt;=12,"VERDE",IF(AND(DATEDIF(TODAY(),M151,"M")&gt;6,DATEDIF(TODAY(),M151,"M")&lt;=11),"AMARILLO",IF(M151&lt;TODAY(),"VENCIDO",0)))),O151)</f>
        <v/>
      </c>
      <c r="O151" s="989">
        <f>IF(M151=0,"","VENCIDO")</f>
        <v/>
      </c>
      <c r="Q151" s="1015" t="n"/>
      <c r="R151" s="1016" t="n"/>
      <c r="S151" s="1016" t="n"/>
      <c r="T151" s="1016" t="n"/>
      <c r="U151" s="1016" t="n"/>
      <c r="V151" s="1016" t="n"/>
      <c r="W151" s="1016" t="n"/>
      <c r="X151" s="1016" t="n"/>
      <c r="Y151" s="1016" t="n"/>
      <c r="Z151" s="1016" t="n"/>
      <c r="AA151" s="1016" t="n"/>
      <c r="AB151" s="1016" t="n"/>
      <c r="AC151" s="194" t="n"/>
    </row>
    <row r="152" ht="15" customHeight="1">
      <c r="A152" s="979" t="inlineStr">
        <is>
          <t>Antirrabica Humana (vacuna)</t>
        </is>
      </c>
      <c r="B152" s="980" t="n"/>
      <c r="C152" s="1017">
        <f>ENERO!K187</f>
        <v/>
      </c>
      <c r="D152" s="1018" t="n"/>
      <c r="E152" s="1018" t="n"/>
      <c r="F152" s="1018" t="n"/>
      <c r="G152" s="1018" t="n"/>
      <c r="H152" s="1018" t="n"/>
      <c r="I152" s="983">
        <f>AC152</f>
        <v/>
      </c>
      <c r="J152" s="1019">
        <f>+(C152+D152+F152+E152)-(G152+H152+I152)</f>
        <v/>
      </c>
      <c r="K152" s="985" t="n"/>
      <c r="L152" s="986" t="n"/>
      <c r="M152" s="987" t="n"/>
      <c r="N152" s="988">
        <f>IFERROR(IF(DATEDIF(TODAY(),M152,"M")&lt;=6,"ROJO",IF(DATEDIF(TODAY(),M152,"M")&gt;=12,"VERDE",IF(AND(DATEDIF(TODAY(),M152,"M")&gt;6,DATEDIF(TODAY(),M152,"M")&lt;=11),"AMARILLO",IF(M152&lt;TODAY(),"VENCIDO",0)))),O152)</f>
        <v/>
      </c>
      <c r="O152" s="989">
        <f>IF(M152=0,"","VENCIDO")</f>
        <v/>
      </c>
      <c r="Q152" s="990" t="n"/>
      <c r="R152" s="991" t="n"/>
      <c r="S152" s="991" t="n"/>
      <c r="T152" s="991" t="n"/>
      <c r="U152" s="991" t="n"/>
      <c r="V152" s="991" t="n"/>
      <c r="W152" s="991" t="n"/>
      <c r="X152" s="991" t="n"/>
      <c r="Y152" s="991" t="n"/>
      <c r="Z152" s="991" t="n"/>
      <c r="AA152" s="991" t="n"/>
      <c r="AB152" s="991" t="n"/>
      <c r="AC152" s="992">
        <f>SUM(Q152:AB156)</f>
        <v/>
      </c>
      <c r="AE152" s="2">
        <f>IFERROR(AA150*100/(W150+AA150),0)</f>
        <v/>
      </c>
      <c r="AH152" s="2">
        <f>+IF(AC152&lt;&gt;I152,1,0)</f>
        <v/>
      </c>
    </row>
    <row r="153" ht="15" customHeight="1">
      <c r="A153" s="993" t="n"/>
      <c r="B153" s="972" t="n"/>
      <c r="C153" s="973" t="n"/>
      <c r="D153" s="994" t="n"/>
      <c r="E153" s="994" t="n"/>
      <c r="F153" s="994" t="n"/>
      <c r="G153" s="994" t="n"/>
      <c r="H153" s="994" t="n"/>
      <c r="I153" s="973" t="n"/>
      <c r="J153" s="973" t="n"/>
      <c r="K153" s="995" t="n"/>
      <c r="L153" s="996" t="n"/>
      <c r="M153" s="987" t="n"/>
      <c r="N153" s="988">
        <f>IFERROR(IF(DATEDIF(TODAY(),M153,"M")&lt;=6,"ROJO",IF(DATEDIF(TODAY(),M153,"M")&gt;=12,"VERDE",IF(AND(DATEDIF(TODAY(),M153,"M")&gt;6,DATEDIF(TODAY(),M153,"M")&lt;=11),"AMARILLO",IF(M153&lt;TODAY(),"VENCIDO",0)))),O153)</f>
        <v/>
      </c>
      <c r="O153" s="989">
        <f>IF(M153=0,"","VENCIDO")</f>
        <v/>
      </c>
      <c r="Q153" s="997" t="n"/>
      <c r="R153" s="994" t="n"/>
      <c r="S153" s="994" t="n"/>
      <c r="T153" s="994" t="n"/>
      <c r="U153" s="994" t="n"/>
      <c r="V153" s="994" t="n"/>
      <c r="W153" s="994" t="n"/>
      <c r="X153" s="994" t="n"/>
      <c r="Y153" s="994" t="n"/>
      <c r="Z153" s="994" t="n"/>
      <c r="AA153" s="994" t="n"/>
      <c r="AB153" s="994" t="n"/>
      <c r="AC153" s="974" t="n"/>
    </row>
    <row r="154" ht="15" customHeight="1">
      <c r="A154" s="993" t="n"/>
      <c r="B154" s="972" t="n"/>
      <c r="C154" s="973" t="n"/>
      <c r="D154" s="994" t="n"/>
      <c r="E154" s="994" t="n"/>
      <c r="F154" s="994" t="n"/>
      <c r="G154" s="994" t="n"/>
      <c r="H154" s="994" t="n"/>
      <c r="I154" s="973" t="n"/>
      <c r="J154" s="973" t="n"/>
      <c r="K154" s="995" t="n"/>
      <c r="L154" s="996" t="n"/>
      <c r="M154" s="987" t="n"/>
      <c r="N154" s="988">
        <f>IFERROR(IF(DATEDIF(TODAY(),M154,"M")&lt;=6,"ROJO",IF(DATEDIF(TODAY(),M154,"M")&gt;=12,"VERDE",IF(AND(DATEDIF(TODAY(),M154,"M")&gt;6,DATEDIF(TODAY(),M154,"M")&lt;=11),"AMARILLO",IF(M154&lt;TODAY(),"VENCIDO",0)))),O154)</f>
        <v/>
      </c>
      <c r="O154" s="989">
        <f>IF(M154=0,"","VENCIDO")</f>
        <v/>
      </c>
      <c r="Q154" s="997" t="n"/>
      <c r="R154" s="994" t="n"/>
      <c r="S154" s="994" t="n"/>
      <c r="T154" s="994" t="n"/>
      <c r="U154" s="994" t="n"/>
      <c r="V154" s="994" t="n"/>
      <c r="W154" s="994" t="n"/>
      <c r="X154" s="994" t="n"/>
      <c r="Y154" s="994" t="n"/>
      <c r="Z154" s="994" t="n"/>
      <c r="AA154" s="994" t="n"/>
      <c r="AB154" s="994" t="n"/>
      <c r="AC154" s="974" t="n"/>
    </row>
    <row r="155" ht="15" customHeight="1">
      <c r="A155" s="993" t="n"/>
      <c r="B155" s="972" t="n"/>
      <c r="C155" s="973" t="n"/>
      <c r="D155" s="994" t="n"/>
      <c r="E155" s="994" t="n"/>
      <c r="F155" s="994" t="n"/>
      <c r="G155" s="994" t="n"/>
      <c r="H155" s="994" t="n"/>
      <c r="I155" s="973" t="n"/>
      <c r="J155" s="973" t="n"/>
      <c r="K155" s="995" t="n"/>
      <c r="L155" s="996" t="n"/>
      <c r="M155" s="987" t="n"/>
      <c r="N155" s="988">
        <f>IFERROR(IF(DATEDIF(TODAY(),M155,"M")&lt;=6,"ROJO",IF(DATEDIF(TODAY(),M155,"M")&gt;=12,"VERDE",IF(AND(DATEDIF(TODAY(),M155,"M")&gt;6,DATEDIF(TODAY(),M155,"M")&lt;=11),"AMARILLO",IF(M155&lt;TODAY(),"VENCIDO",0)))),O155)</f>
        <v/>
      </c>
      <c r="O155" s="989">
        <f>IF(M155=0,"","VENCIDO")</f>
        <v/>
      </c>
      <c r="Q155" s="997" t="n"/>
      <c r="R155" s="994" t="n"/>
      <c r="S155" s="994" t="n"/>
      <c r="T155" s="994" t="n"/>
      <c r="U155" s="994" t="n"/>
      <c r="V155" s="994" t="n"/>
      <c r="W155" s="994" t="n"/>
      <c r="X155" s="994" t="n"/>
      <c r="Y155" s="994" t="n"/>
      <c r="Z155" s="994" t="n"/>
      <c r="AA155" s="994" t="n"/>
      <c r="AB155" s="994" t="n"/>
      <c r="AC155" s="974" t="n"/>
    </row>
    <row r="156" ht="15.75" customHeight="1" thickBot="1">
      <c r="A156" s="993" t="n"/>
      <c r="B156" s="972" t="n"/>
      <c r="C156" s="999" t="n"/>
      <c r="D156" s="1020" t="n"/>
      <c r="E156" s="1020" t="n"/>
      <c r="F156" s="1020" t="n"/>
      <c r="G156" s="1020" t="n"/>
      <c r="H156" s="1020" t="n"/>
      <c r="I156" s="999" t="n"/>
      <c r="J156" s="999" t="n"/>
      <c r="K156" s="1000" t="n"/>
      <c r="L156" s="1001" t="n"/>
      <c r="M156" s="987" t="n"/>
      <c r="N156" s="988">
        <f>IFERROR(IF(DATEDIF(TODAY(),M156,"M")&lt;=6,"ROJO",IF(DATEDIF(TODAY(),M156,"M")&gt;=12,"VERDE",IF(AND(DATEDIF(TODAY(),M156,"M")&gt;6,DATEDIF(TODAY(),M156,"M")&lt;=11),"AMARILLO",IF(M156&lt;TODAY(),"VENCIDO",0)))),O156)</f>
        <v/>
      </c>
      <c r="O156" s="989">
        <f>IF(M156=0,"","VENCIDO")</f>
        <v/>
      </c>
      <c r="Q156" s="1002" t="n"/>
      <c r="R156" s="998" t="n"/>
      <c r="S156" s="998" t="n"/>
      <c r="T156" s="998" t="n"/>
      <c r="U156" s="998" t="n"/>
      <c r="V156" s="998" t="n"/>
      <c r="W156" s="998" t="n"/>
      <c r="X156" s="998" t="n"/>
      <c r="Y156" s="998" t="n"/>
      <c r="Z156" s="998" t="n"/>
      <c r="AA156" s="998" t="n"/>
      <c r="AB156" s="998" t="n"/>
      <c r="AC156" s="1003" t="n"/>
    </row>
    <row r="157" ht="14.4" customHeight="1" thickBot="1">
      <c r="A157" s="1004" t="n"/>
      <c r="B157" s="1005" t="n"/>
      <c r="C157" s="1021" t="n"/>
      <c r="D157" s="1022" t="n"/>
      <c r="E157" s="1022" t="n"/>
      <c r="F157" s="1023" t="n"/>
      <c r="G157" s="1023" t="n"/>
      <c r="H157" s="1023" t="n"/>
      <c r="I157" s="1024" t="n"/>
      <c r="J157" s="1010">
        <f>J152=K157</f>
        <v/>
      </c>
      <c r="K157" s="1025">
        <f>SUM(K152:K156)</f>
        <v/>
      </c>
      <c r="L157" s="1015" t="n"/>
      <c r="M157" s="1013" t="n"/>
      <c r="N157" s="1014">
        <f>IFERROR(IF(DATEDIF(TODAY(),M157,"M")&lt;=6,"ROJO",IF(DATEDIF(TODAY(),M157,"M")&gt;=12,"VERDE",IF(AND(DATEDIF(TODAY(),M157,"M")&gt;6,DATEDIF(TODAY(),M157,"M")&lt;=11),"AMARILLO",IF(M157&lt;TODAY(),"VENCIDO",0)))),O157)</f>
        <v/>
      </c>
      <c r="O157" s="989">
        <f>IF(M157=0,"","VENCIDO")</f>
        <v/>
      </c>
      <c r="Q157" s="1015" t="n"/>
      <c r="R157" s="1016" t="n"/>
      <c r="S157" s="1016" t="n"/>
      <c r="T157" s="1016" t="n"/>
      <c r="U157" s="1016" t="n"/>
      <c r="V157" s="1016" t="n"/>
      <c r="W157" s="1016" t="n"/>
      <c r="X157" s="1016" t="n"/>
      <c r="Y157" s="1016" t="n"/>
      <c r="Z157" s="1016" t="n"/>
      <c r="AA157" s="1016" t="n"/>
      <c r="AB157" s="1016" t="n"/>
      <c r="AC157" s="194" t="n"/>
    </row>
    <row r="158" ht="15" customHeight="1">
      <c r="A158" s="979" t="inlineStr">
        <is>
          <t>Inmunoglobulina antirrabica humana (suero)</t>
        </is>
      </c>
      <c r="B158" s="980" t="n"/>
      <c r="C158" s="1017">
        <f>ENERO!K193</f>
        <v/>
      </c>
      <c r="D158" s="1018" t="n"/>
      <c r="E158" s="1018" t="n"/>
      <c r="F158" s="1018" t="n"/>
      <c r="G158" s="1018" t="n"/>
      <c r="H158" s="1018" t="n"/>
      <c r="I158" s="983">
        <f>AC158</f>
        <v/>
      </c>
      <c r="J158" s="1019">
        <f>+(C158+D158+F158+E158)-(G158+H158+I158)</f>
        <v/>
      </c>
      <c r="K158" s="985" t="n"/>
      <c r="L158" s="986" t="n"/>
      <c r="M158" s="987" t="n"/>
      <c r="N158" s="988">
        <f>IFERROR(IF(DATEDIF(TODAY(),M158,"M")&lt;=6,"ROJO",IF(DATEDIF(TODAY(),M158,"M")&gt;=12,"VERDE",IF(AND(DATEDIF(TODAY(),M158,"M")&gt;6,DATEDIF(TODAY(),M158,"M")&lt;=11),"AMARILLO",IF(M158&lt;TODAY(),"VENCIDO",0)))),O158)</f>
        <v/>
      </c>
      <c r="O158" s="989">
        <f>IF(M158=0,"","VENCIDO")</f>
        <v/>
      </c>
      <c r="Q158" s="990" t="n"/>
      <c r="R158" s="991" t="n"/>
      <c r="S158" s="991" t="n"/>
      <c r="T158" s="991" t="n"/>
      <c r="U158" s="991" t="n"/>
      <c r="V158" s="991" t="n"/>
      <c r="W158" s="991" t="n"/>
      <c r="X158" s="991" t="n"/>
      <c r="Y158" s="991" t="n"/>
      <c r="Z158" s="991" t="n"/>
      <c r="AA158" s="991" t="n"/>
      <c r="AB158" s="991" t="n"/>
      <c r="AC158" s="992">
        <f>SUM(Q158:AB162)</f>
        <v/>
      </c>
      <c r="AE158" s="2">
        <f>IFERROR(AA156*100/(W156+AA156),0)</f>
        <v/>
      </c>
      <c r="AH158" s="2">
        <f>+IF(AC158&lt;&gt;I158,1,0)</f>
        <v/>
      </c>
    </row>
    <row r="159" ht="15" customHeight="1">
      <c r="A159" s="993" t="n"/>
      <c r="B159" s="972" t="n"/>
      <c r="C159" s="973" t="n"/>
      <c r="D159" s="994" t="n"/>
      <c r="E159" s="994" t="n"/>
      <c r="F159" s="994" t="n"/>
      <c r="G159" s="994" t="n"/>
      <c r="H159" s="994" t="n"/>
      <c r="I159" s="973" t="n"/>
      <c r="J159" s="973" t="n"/>
      <c r="K159" s="995" t="n"/>
      <c r="L159" s="996" t="n"/>
      <c r="M159" s="987" t="n"/>
      <c r="N159" s="988">
        <f>IFERROR(IF(DATEDIF(TODAY(),M159,"M")&lt;=6,"ROJO",IF(DATEDIF(TODAY(),M159,"M")&gt;=12,"VERDE",IF(AND(DATEDIF(TODAY(),M159,"M")&gt;6,DATEDIF(TODAY(),M159,"M")&lt;=11),"AMARILLO",IF(M159&lt;TODAY(),"VENCIDO",0)))),O159)</f>
        <v/>
      </c>
      <c r="O159" s="989">
        <f>IF(M159=0,"","VENCIDO")</f>
        <v/>
      </c>
      <c r="Q159" s="997" t="n"/>
      <c r="R159" s="994" t="n"/>
      <c r="S159" s="994" t="n"/>
      <c r="T159" s="994" t="n"/>
      <c r="U159" s="994" t="n"/>
      <c r="V159" s="994" t="n"/>
      <c r="W159" s="994" t="n"/>
      <c r="X159" s="994" t="n"/>
      <c r="Y159" s="994" t="n"/>
      <c r="Z159" s="994" t="n"/>
      <c r="AA159" s="994" t="n"/>
      <c r="AB159" s="994" t="n"/>
      <c r="AC159" s="974" t="n"/>
    </row>
    <row r="160" ht="15" customHeight="1">
      <c r="A160" s="993" t="n"/>
      <c r="B160" s="972" t="n"/>
      <c r="C160" s="973" t="n"/>
      <c r="D160" s="994" t="n"/>
      <c r="E160" s="994" t="n"/>
      <c r="F160" s="994" t="n"/>
      <c r="G160" s="994" t="n"/>
      <c r="H160" s="994" t="n"/>
      <c r="I160" s="973" t="n"/>
      <c r="J160" s="973" t="n"/>
      <c r="K160" s="995" t="n"/>
      <c r="L160" s="996" t="n"/>
      <c r="M160" s="987" t="n"/>
      <c r="N160" s="988">
        <f>IFERROR(IF(DATEDIF(TODAY(),M160,"M")&lt;=6,"ROJO",IF(DATEDIF(TODAY(),M160,"M")&gt;=12,"VERDE",IF(AND(DATEDIF(TODAY(),M160,"M")&gt;6,DATEDIF(TODAY(),M160,"M")&lt;=11),"AMARILLO",IF(M160&lt;TODAY(),"VENCIDO",0)))),O160)</f>
        <v/>
      </c>
      <c r="O160" s="989">
        <f>IF(M160=0,"","VENCIDO")</f>
        <v/>
      </c>
      <c r="Q160" s="997" t="n"/>
      <c r="R160" s="994" t="n"/>
      <c r="S160" s="994" t="n"/>
      <c r="T160" s="994" t="n"/>
      <c r="U160" s="994" t="n"/>
      <c r="V160" s="994" t="n"/>
      <c r="W160" s="994" t="n"/>
      <c r="X160" s="994" t="n"/>
      <c r="Y160" s="994" t="n"/>
      <c r="Z160" s="994" t="n"/>
      <c r="AA160" s="994" t="n"/>
      <c r="AB160" s="994" t="n"/>
      <c r="AC160" s="974" t="n"/>
    </row>
    <row r="161" ht="15" customHeight="1">
      <c r="A161" s="993" t="n"/>
      <c r="B161" s="972" t="n"/>
      <c r="C161" s="973" t="n"/>
      <c r="D161" s="994" t="n"/>
      <c r="E161" s="994" t="n"/>
      <c r="F161" s="994" t="n"/>
      <c r="G161" s="994" t="n"/>
      <c r="H161" s="994" t="n"/>
      <c r="I161" s="973" t="n"/>
      <c r="J161" s="973" t="n"/>
      <c r="K161" s="995" t="n"/>
      <c r="L161" s="996" t="n"/>
      <c r="M161" s="987" t="n"/>
      <c r="N161" s="988">
        <f>IFERROR(IF(DATEDIF(TODAY(),M161,"M")&lt;=6,"ROJO",IF(DATEDIF(TODAY(),M161,"M")&gt;=12,"VERDE",IF(AND(DATEDIF(TODAY(),M161,"M")&gt;6,DATEDIF(TODAY(),M161,"M")&lt;=11),"AMARILLO",IF(M161&lt;TODAY(),"VENCIDO",0)))),O161)</f>
        <v/>
      </c>
      <c r="O161" s="989">
        <f>IF(M161=0,"","VENCIDO")</f>
        <v/>
      </c>
      <c r="Q161" s="997" t="n"/>
      <c r="R161" s="994" t="n"/>
      <c r="S161" s="994" t="n"/>
      <c r="T161" s="994" t="n"/>
      <c r="U161" s="994" t="n"/>
      <c r="V161" s="994" t="n"/>
      <c r="W161" s="994" t="n"/>
      <c r="X161" s="994" t="n"/>
      <c r="Y161" s="994" t="n"/>
      <c r="Z161" s="994" t="n"/>
      <c r="AA161" s="994" t="n"/>
      <c r="AB161" s="994" t="n"/>
      <c r="AC161" s="974" t="n"/>
    </row>
    <row r="162" ht="15.75" customHeight="1" thickBot="1">
      <c r="A162" s="993" t="n"/>
      <c r="B162" s="972" t="n"/>
      <c r="C162" s="999" t="n"/>
      <c r="D162" s="1020" t="n"/>
      <c r="E162" s="1020" t="n"/>
      <c r="F162" s="1020" t="n"/>
      <c r="G162" s="1020" t="n"/>
      <c r="H162" s="1020" t="n"/>
      <c r="I162" s="999" t="n"/>
      <c r="J162" s="999" t="n"/>
      <c r="K162" s="1000" t="n"/>
      <c r="L162" s="1001" t="n"/>
      <c r="M162" s="987" t="n"/>
      <c r="N162" s="988">
        <f>IFERROR(IF(DATEDIF(TODAY(),M162,"M")&lt;=6,"ROJO",IF(DATEDIF(TODAY(),M162,"M")&gt;=12,"VERDE",IF(AND(DATEDIF(TODAY(),M162,"M")&gt;6,DATEDIF(TODAY(),M162,"M")&lt;=11),"AMARILLO",IF(M162&lt;TODAY(),"VENCIDO",0)))),O162)</f>
        <v/>
      </c>
      <c r="O162" s="989">
        <f>IF(M162=0,"","VENCIDO")</f>
        <v/>
      </c>
      <c r="Q162" s="1002" t="n"/>
      <c r="R162" s="998" t="n"/>
      <c r="S162" s="998" t="n"/>
      <c r="T162" s="998" t="n"/>
      <c r="U162" s="998" t="n"/>
      <c r="V162" s="998" t="n"/>
      <c r="W162" s="998" t="n"/>
      <c r="X162" s="998" t="n"/>
      <c r="Y162" s="998" t="n"/>
      <c r="Z162" s="998" t="n"/>
      <c r="AA162" s="998" t="n"/>
      <c r="AB162" s="998" t="n"/>
      <c r="AC162" s="1003" t="n"/>
    </row>
    <row r="163" ht="15.75" customHeight="1" thickBot="1">
      <c r="A163" s="1004" t="n"/>
      <c r="B163" s="1005" t="n"/>
      <c r="C163" s="1021" t="n"/>
      <c r="D163" s="1022" t="n"/>
      <c r="E163" s="1022" t="n"/>
      <c r="F163" s="1023" t="n"/>
      <c r="G163" s="1023" t="n"/>
      <c r="H163" s="1023" t="n"/>
      <c r="I163" s="1024" t="n"/>
      <c r="J163" s="1010">
        <f>J158=K163</f>
        <v/>
      </c>
      <c r="K163" s="1025">
        <f>SUM(K158:K162)</f>
        <v/>
      </c>
      <c r="L163" s="1015" t="n"/>
      <c r="M163" s="1013" t="n"/>
      <c r="N163" s="1014">
        <f>IFERROR(IF(DATEDIF(TODAY(),M163,"M")&lt;=6,"ROJO",IF(DATEDIF(TODAY(),M163,"M")&gt;=12,"VERDE",IF(AND(DATEDIF(TODAY(),M163,"M")&gt;6,DATEDIF(TODAY(),M163,"M")&lt;=11),"AMARILLO",IF(M163&lt;TODAY(),"VENCIDO",0)))),O163)</f>
        <v/>
      </c>
      <c r="O163" s="989">
        <f>IF(M163=0,"","VENCIDO")</f>
        <v/>
      </c>
      <c r="Q163" s="1015" t="n"/>
      <c r="R163" s="1016" t="n"/>
      <c r="S163" s="1016" t="n"/>
      <c r="T163" s="1016" t="n"/>
      <c r="U163" s="1016" t="n"/>
      <c r="V163" s="1016" t="n"/>
      <c r="W163" s="1016" t="n"/>
      <c r="X163" s="1016" t="n"/>
      <c r="Y163" s="1016" t="n"/>
      <c r="Z163" s="1016" t="n"/>
      <c r="AA163" s="1016" t="n"/>
      <c r="AB163" s="1016" t="n"/>
      <c r="AC163" s="194" t="n"/>
      <c r="AE163" s="2">
        <f>IFERROR(AA161*100/(W161+AA161),0)</f>
        <v/>
      </c>
    </row>
    <row r="164" ht="14.25" customHeight="1">
      <c r="A164" s="979" t="inlineStr">
        <is>
          <t>Inmunoglobulina antihepatitis B</t>
        </is>
      </c>
      <c r="B164" s="980" t="n"/>
      <c r="C164" s="1017">
        <f>ENERO!K205</f>
        <v/>
      </c>
      <c r="D164" s="1018" t="n"/>
      <c r="E164" s="1018" t="n"/>
      <c r="F164" s="1018" t="n"/>
      <c r="G164" s="1018" t="n"/>
      <c r="H164" s="1018" t="n"/>
      <c r="I164" s="983">
        <f>AC164</f>
        <v/>
      </c>
      <c r="J164" s="1019">
        <f>+(C164+D164+F164+E164)-(G164+H164+I164)</f>
        <v/>
      </c>
      <c r="K164" s="985" t="n"/>
      <c r="L164" s="986" t="n"/>
      <c r="M164" s="987" t="n"/>
      <c r="N164" s="988">
        <f>IFERROR(IF(DATEDIF(TODAY(),M164,"M")&lt;=6,"ROJO",IF(DATEDIF(TODAY(),M164,"M")&gt;=12,"VERDE",IF(AND(DATEDIF(TODAY(),M164,"M")&gt;6,DATEDIF(TODAY(),M164,"M")&lt;=11),"AMARILLO",IF(M164&lt;TODAY(),"VENCIDO",0)))),O164)</f>
        <v/>
      </c>
      <c r="O164" s="989">
        <f>IF(M164=0,"","VENCIDO")</f>
        <v/>
      </c>
      <c r="Q164" s="990" t="n"/>
      <c r="R164" s="991" t="n"/>
      <c r="S164" s="991" t="n"/>
      <c r="T164" s="991" t="n"/>
      <c r="U164" s="991" t="n"/>
      <c r="V164" s="991" t="n"/>
      <c r="W164" s="991" t="n"/>
      <c r="X164" s="991" t="n"/>
      <c r="Y164" s="991" t="n"/>
      <c r="Z164" s="991" t="n"/>
      <c r="AA164" s="991" t="n"/>
      <c r="AB164" s="991" t="n"/>
      <c r="AC164" s="992">
        <f>SUM(Q164:AB168)</f>
        <v/>
      </c>
      <c r="AH164" s="2">
        <f>+IF(AC164&lt;&gt;I164,1,0)</f>
        <v/>
      </c>
    </row>
    <row r="165" ht="15" customHeight="1">
      <c r="A165" s="993" t="n"/>
      <c r="B165" s="972" t="n"/>
      <c r="C165" s="973" t="n"/>
      <c r="D165" s="994" t="n"/>
      <c r="E165" s="994" t="n"/>
      <c r="F165" s="994" t="n"/>
      <c r="G165" s="994" t="n"/>
      <c r="H165" s="994" t="n"/>
      <c r="I165" s="973" t="n"/>
      <c r="J165" s="973" t="n"/>
      <c r="K165" s="995" t="n"/>
      <c r="L165" s="996" t="n"/>
      <c r="M165" s="987" t="n"/>
      <c r="N165" s="988">
        <f>IFERROR(IF(DATEDIF(TODAY(),M165,"M")&lt;=6,"ROJO",IF(DATEDIF(TODAY(),M165,"M")&gt;=12,"VERDE",IF(AND(DATEDIF(TODAY(),M165,"M")&gt;6,DATEDIF(TODAY(),M165,"M")&lt;=11),"AMARILLO",IF(M165&lt;TODAY(),"VENCIDO",0)))),O165)</f>
        <v/>
      </c>
      <c r="O165" s="989">
        <f>IF(M165=0,"","VENCIDO")</f>
        <v/>
      </c>
      <c r="Q165" s="997" t="n"/>
      <c r="R165" s="994" t="n"/>
      <c r="S165" s="994" t="n"/>
      <c r="T165" s="994" t="n"/>
      <c r="U165" s="994" t="n"/>
      <c r="V165" s="994" t="n"/>
      <c r="W165" s="994" t="n"/>
      <c r="X165" s="994" t="n"/>
      <c r="Y165" s="994" t="n"/>
      <c r="Z165" s="994" t="n"/>
      <c r="AA165" s="994" t="n"/>
      <c r="AB165" s="994" t="n"/>
      <c r="AC165" s="974" t="n"/>
    </row>
    <row r="166" ht="15" customHeight="1">
      <c r="A166" s="993" t="n"/>
      <c r="B166" s="972" t="n"/>
      <c r="C166" s="973" t="n"/>
      <c r="D166" s="994" t="n"/>
      <c r="E166" s="994" t="n"/>
      <c r="F166" s="994" t="n"/>
      <c r="G166" s="994" t="n"/>
      <c r="H166" s="994" t="n"/>
      <c r="I166" s="973" t="n"/>
      <c r="J166" s="973" t="n"/>
      <c r="K166" s="995" t="n"/>
      <c r="L166" s="996" t="n"/>
      <c r="M166" s="987" t="n"/>
      <c r="N166" s="988">
        <f>IFERROR(IF(DATEDIF(TODAY(),M166,"M")&lt;=6,"ROJO",IF(DATEDIF(TODAY(),M166,"M")&gt;=12,"VERDE",IF(AND(DATEDIF(TODAY(),M166,"M")&gt;6,DATEDIF(TODAY(),M166,"M")&lt;=11),"AMARILLO",IF(M166&lt;TODAY(),"VENCIDO",0)))),O166)</f>
        <v/>
      </c>
      <c r="O166" s="989">
        <f>IF(M166=0,"","VENCIDO")</f>
        <v/>
      </c>
      <c r="Q166" s="997" t="n"/>
      <c r="R166" s="994" t="n"/>
      <c r="S166" s="994" t="n"/>
      <c r="T166" s="994" t="n"/>
      <c r="U166" s="994" t="n"/>
      <c r="V166" s="994" t="n"/>
      <c r="W166" s="994" t="n"/>
      <c r="X166" s="994" t="n"/>
      <c r="Y166" s="994" t="n"/>
      <c r="Z166" s="994" t="n"/>
      <c r="AA166" s="994" t="n"/>
      <c r="AB166" s="994" t="n"/>
      <c r="AC166" s="974" t="n"/>
    </row>
    <row r="167" ht="15" customHeight="1">
      <c r="A167" s="993" t="n"/>
      <c r="B167" s="972" t="n"/>
      <c r="C167" s="973" t="n"/>
      <c r="D167" s="994" t="n"/>
      <c r="E167" s="994" t="n"/>
      <c r="F167" s="994" t="n"/>
      <c r="G167" s="994" t="n"/>
      <c r="H167" s="994" t="n"/>
      <c r="I167" s="973" t="n"/>
      <c r="J167" s="973" t="n"/>
      <c r="K167" s="995" t="n"/>
      <c r="L167" s="996" t="n"/>
      <c r="M167" s="987" t="n"/>
      <c r="N167" s="988">
        <f>IFERROR(IF(DATEDIF(TODAY(),M167,"M")&lt;=6,"ROJO",IF(DATEDIF(TODAY(),M167,"M")&gt;=12,"VERDE",IF(AND(DATEDIF(TODAY(),M167,"M")&gt;6,DATEDIF(TODAY(),M167,"M")&lt;=11),"AMARILLO",IF(M167&lt;TODAY(),"VENCIDO",0)))),O167)</f>
        <v/>
      </c>
      <c r="O167" s="989">
        <f>IF(M167=0,"","VENCIDO")</f>
        <v/>
      </c>
      <c r="Q167" s="997" t="n"/>
      <c r="R167" s="994" t="n"/>
      <c r="S167" s="994" t="n"/>
      <c r="T167" s="994" t="n"/>
      <c r="U167" s="994" t="n"/>
      <c r="V167" s="994" t="n"/>
      <c r="W167" s="994" t="n"/>
      <c r="X167" s="994" t="n"/>
      <c r="Y167" s="994" t="n"/>
      <c r="Z167" s="994" t="n"/>
      <c r="AA167" s="994" t="n"/>
      <c r="AB167" s="994" t="n"/>
      <c r="AC167" s="974" t="n"/>
    </row>
    <row r="168" ht="15.75" customHeight="1" thickBot="1">
      <c r="A168" s="993" t="n"/>
      <c r="B168" s="972" t="n"/>
      <c r="C168" s="999" t="n"/>
      <c r="D168" s="1020" t="n"/>
      <c r="E168" s="1020" t="n"/>
      <c r="F168" s="1020" t="n"/>
      <c r="G168" s="1020" t="n"/>
      <c r="H168" s="1020" t="n"/>
      <c r="I168" s="999" t="n"/>
      <c r="J168" s="999" t="n"/>
      <c r="K168" s="1000" t="n"/>
      <c r="L168" s="1001" t="n"/>
      <c r="M168" s="987" t="n"/>
      <c r="N168" s="988">
        <f>IFERROR(IF(DATEDIF(TODAY(),M168,"M")&lt;=6,"ROJO",IF(DATEDIF(TODAY(),M168,"M")&gt;=12,"VERDE",IF(AND(DATEDIF(TODAY(),M168,"M")&gt;6,DATEDIF(TODAY(),M168,"M")&lt;=11),"AMARILLO",IF(M168&lt;TODAY(),"VENCIDO",0)))),O168)</f>
        <v/>
      </c>
      <c r="O168" s="989">
        <f>IF(M168=0,"","VENCIDO")</f>
        <v/>
      </c>
      <c r="Q168" s="1002" t="n"/>
      <c r="R168" s="998" t="n"/>
      <c r="S168" s="998" t="n"/>
      <c r="T168" s="998" t="n"/>
      <c r="U168" s="998" t="n"/>
      <c r="V168" s="998" t="n"/>
      <c r="W168" s="998" t="n"/>
      <c r="X168" s="998" t="n"/>
      <c r="Y168" s="998" t="n"/>
      <c r="Z168" s="998" t="n"/>
      <c r="AA168" s="998" t="n"/>
      <c r="AB168" s="998" t="n"/>
      <c r="AC168" s="1003" t="n"/>
    </row>
    <row r="169" ht="14.4" customHeight="1" thickBot="1">
      <c r="A169" s="1004" t="n"/>
      <c r="B169" s="1005" t="n"/>
      <c r="C169" s="1021" t="n"/>
      <c r="D169" s="1022" t="n"/>
      <c r="E169" s="1022" t="n"/>
      <c r="F169" s="1023" t="n"/>
      <c r="G169" s="1023" t="n"/>
      <c r="H169" s="1023" t="n"/>
      <c r="I169" s="1024" t="n"/>
      <c r="J169" s="1010">
        <f>J164=K169</f>
        <v/>
      </c>
      <c r="K169" s="1025">
        <f>SUM(K164:K168)</f>
        <v/>
      </c>
      <c r="L169" s="1015" t="n"/>
      <c r="M169" s="1013" t="n"/>
      <c r="N169" s="1014">
        <f>IFERROR(IF(DATEDIF(TODAY(),M169,"M")&lt;=6,"ROJO",IF(DATEDIF(TODAY(),M169,"M")&gt;=12,"VERDE",IF(AND(DATEDIF(TODAY(),M169,"M")&gt;6,DATEDIF(TODAY(),M169,"M")&lt;=11),"AMARILLO",IF(M169&lt;TODAY(),"VENCIDO",0)))),O169)</f>
        <v/>
      </c>
      <c r="O169" s="989">
        <f>IF(M169=0,"","VENCIDO")</f>
        <v/>
      </c>
      <c r="Q169" s="1015" t="n"/>
      <c r="R169" s="1016" t="n"/>
      <c r="S169" s="1016" t="n"/>
      <c r="T169" s="1016" t="n"/>
      <c r="U169" s="1016" t="n"/>
      <c r="V169" s="1016" t="n"/>
      <c r="W169" s="1016" t="n"/>
      <c r="X169" s="1016" t="n"/>
      <c r="Y169" s="1016" t="n"/>
      <c r="Z169" s="1016" t="n"/>
      <c r="AA169" s="1016" t="n"/>
      <c r="AB169" s="1016" t="n"/>
      <c r="AC169" s="194" t="n"/>
      <c r="AE169" s="2">
        <f>IFERROR(AA167*100/(W167+AA167),0)</f>
        <v/>
      </c>
    </row>
    <row r="170" ht="15" customHeight="1">
      <c r="A170" s="979" t="inlineStr">
        <is>
          <t xml:space="preserve">Inmunoglobulina antitetanica </t>
        </is>
      </c>
      <c r="B170" s="980" t="n"/>
      <c r="C170" s="981">
        <f>ENERO!K211</f>
        <v/>
      </c>
      <c r="D170" s="982" t="n"/>
      <c r="E170" s="982" t="n"/>
      <c r="F170" s="982" t="n"/>
      <c r="G170" s="982" t="n"/>
      <c r="H170" s="982" t="n"/>
      <c r="I170" s="1026">
        <f>AC170</f>
        <v/>
      </c>
      <c r="J170" s="984">
        <f>+(C170+D170+F170+E170)-(G170+H170+I170)</f>
        <v/>
      </c>
      <c r="K170" s="985" t="n"/>
      <c r="L170" s="986" t="n"/>
      <c r="M170" s="987" t="n"/>
      <c r="N170" s="988">
        <f>IFERROR(IF(DATEDIF(TODAY(),M170,"M")&lt;=6,"ROJO",IF(DATEDIF(TODAY(),M170,"M")&gt;=12,"VERDE",IF(AND(DATEDIF(TODAY(),M170,"M")&gt;6,DATEDIF(TODAY(),M170,"M")&lt;=11),"AMARILLO",IF(M170&lt;TODAY(),"VENCIDO",0)))),O170)</f>
        <v/>
      </c>
      <c r="O170" s="989">
        <f>IF(M170=0,"","VENCIDO")</f>
        <v/>
      </c>
      <c r="Q170" s="990" t="n"/>
      <c r="R170" s="991" t="n"/>
      <c r="S170" s="991" t="n"/>
      <c r="T170" s="991" t="n"/>
      <c r="U170" s="991" t="n"/>
      <c r="V170" s="991" t="n"/>
      <c r="W170" s="991" t="n"/>
      <c r="X170" s="991" t="n"/>
      <c r="Y170" s="991" t="n"/>
      <c r="Z170" s="991" t="n"/>
      <c r="AA170" s="991" t="n"/>
      <c r="AB170" s="991" t="n"/>
      <c r="AC170" s="992">
        <f>SUM(Q170:AB174)</f>
        <v/>
      </c>
      <c r="AH170" s="2">
        <f>+IF(AC170&lt;&gt;I170,1,0)</f>
        <v/>
      </c>
    </row>
    <row r="171" ht="15" customHeight="1">
      <c r="A171" s="993" t="n"/>
      <c r="B171" s="972" t="n"/>
      <c r="C171" s="973" t="n"/>
      <c r="D171" s="994" t="n"/>
      <c r="E171" s="994" t="n"/>
      <c r="F171" s="994" t="n"/>
      <c r="G171" s="994" t="n"/>
      <c r="H171" s="994" t="n"/>
      <c r="I171" s="973" t="n"/>
      <c r="J171" s="973" t="n"/>
      <c r="K171" s="995" t="n"/>
      <c r="L171" s="996" t="n"/>
      <c r="M171" s="987" t="n"/>
      <c r="N171" s="988">
        <f>IFERROR(IF(DATEDIF(TODAY(),M171,"M")&lt;=6,"ROJO",IF(DATEDIF(TODAY(),M171,"M")&gt;=12,"VERDE",IF(AND(DATEDIF(TODAY(),M171,"M")&gt;6,DATEDIF(TODAY(),M171,"M")&lt;=11),"AMARILLO",IF(M171&lt;TODAY(),"VENCIDO",0)))),O171)</f>
        <v/>
      </c>
      <c r="O171" s="989">
        <f>IF(M171=0,"","VENCIDO")</f>
        <v/>
      </c>
      <c r="Q171" s="997" t="n"/>
      <c r="R171" s="994" t="n"/>
      <c r="S171" s="994" t="n"/>
      <c r="T171" s="994" t="n"/>
      <c r="U171" s="994" t="n"/>
      <c r="V171" s="994" t="n"/>
      <c r="W171" s="994" t="n"/>
      <c r="X171" s="994" t="n"/>
      <c r="Y171" s="994" t="n"/>
      <c r="Z171" s="994" t="n"/>
      <c r="AA171" s="994" t="n"/>
      <c r="AB171" s="994" t="n"/>
      <c r="AC171" s="974" t="n"/>
    </row>
    <row r="172" ht="15" customHeight="1">
      <c r="A172" s="993" t="n"/>
      <c r="B172" s="972" t="n"/>
      <c r="C172" s="973" t="n"/>
      <c r="D172" s="994" t="n"/>
      <c r="E172" s="994" t="n"/>
      <c r="F172" s="994" t="n"/>
      <c r="G172" s="994" t="n"/>
      <c r="H172" s="994" t="n"/>
      <c r="I172" s="973" t="n"/>
      <c r="J172" s="973" t="n"/>
      <c r="K172" s="995" t="n"/>
      <c r="L172" s="996" t="n"/>
      <c r="M172" s="987" t="n"/>
      <c r="N172" s="988">
        <f>IFERROR(IF(DATEDIF(TODAY(),M172,"M")&lt;=6,"ROJO",IF(DATEDIF(TODAY(),M172,"M")&gt;=12,"VERDE",IF(AND(DATEDIF(TODAY(),M172,"M")&gt;6,DATEDIF(TODAY(),M172,"M")&lt;=11),"AMARILLO",IF(M172&lt;TODAY(),"VENCIDO",0)))),O172)</f>
        <v/>
      </c>
      <c r="O172" s="989">
        <f>IF(M172=0,"","VENCIDO")</f>
        <v/>
      </c>
      <c r="Q172" s="997" t="n"/>
      <c r="R172" s="994" t="n"/>
      <c r="S172" s="994" t="n"/>
      <c r="T172" s="994" t="n"/>
      <c r="U172" s="994" t="n"/>
      <c r="V172" s="994" t="n"/>
      <c r="W172" s="994" t="n"/>
      <c r="X172" s="994" t="n"/>
      <c r="Y172" s="994" t="n"/>
      <c r="Z172" s="994" t="n"/>
      <c r="AA172" s="994" t="n"/>
      <c r="AB172" s="994" t="n"/>
      <c r="AC172" s="974" t="n"/>
    </row>
    <row r="173" ht="15" customHeight="1">
      <c r="A173" s="993" t="n"/>
      <c r="B173" s="972" t="n"/>
      <c r="C173" s="973" t="n"/>
      <c r="D173" s="994" t="n"/>
      <c r="E173" s="994" t="n"/>
      <c r="F173" s="994" t="n"/>
      <c r="G173" s="994" t="n"/>
      <c r="H173" s="994" t="n"/>
      <c r="I173" s="973" t="n"/>
      <c r="J173" s="973" t="n"/>
      <c r="K173" s="995" t="n"/>
      <c r="L173" s="996" t="n"/>
      <c r="M173" s="987" t="n"/>
      <c r="N173" s="988">
        <f>IFERROR(IF(DATEDIF(TODAY(),M173,"M")&lt;=6,"ROJO",IF(DATEDIF(TODAY(),M173,"M")&gt;=12,"VERDE",IF(AND(DATEDIF(TODAY(),M173,"M")&gt;6,DATEDIF(TODAY(),M173,"M")&lt;=11),"AMARILLO",IF(M173&lt;TODAY(),"VENCIDO",0)))),O173)</f>
        <v/>
      </c>
      <c r="O173" s="989">
        <f>IF(M173=0,"","VENCIDO")</f>
        <v/>
      </c>
      <c r="Q173" s="997" t="n"/>
      <c r="R173" s="994" t="n"/>
      <c r="S173" s="994" t="n"/>
      <c r="T173" s="994" t="n"/>
      <c r="U173" s="994" t="n"/>
      <c r="V173" s="994" t="n"/>
      <c r="W173" s="994" t="n"/>
      <c r="X173" s="994" t="n"/>
      <c r="Y173" s="994" t="n"/>
      <c r="Z173" s="994" t="n"/>
      <c r="AA173" s="994" t="n"/>
      <c r="AB173" s="994" t="n"/>
      <c r="AC173" s="974" t="n"/>
    </row>
    <row r="174" ht="15.75" customHeight="1" thickBot="1">
      <c r="A174" s="993" t="n"/>
      <c r="B174" s="972" t="n"/>
      <c r="C174" s="975" t="n"/>
      <c r="D174" s="998" t="n"/>
      <c r="E174" s="998" t="n"/>
      <c r="F174" s="998" t="n"/>
      <c r="G174" s="998" t="n"/>
      <c r="H174" s="998" t="n"/>
      <c r="I174" s="975" t="n"/>
      <c r="J174" s="975" t="n"/>
      <c r="K174" s="1000" t="n"/>
      <c r="L174" s="1001" t="n"/>
      <c r="M174" s="987" t="n"/>
      <c r="N174" s="988">
        <f>IFERROR(IF(DATEDIF(TODAY(),M174,"M")&lt;=6,"ROJO",IF(DATEDIF(TODAY(),M174,"M")&gt;=12,"VERDE",IF(AND(DATEDIF(TODAY(),M174,"M")&gt;6,DATEDIF(TODAY(),M174,"M")&lt;=11),"AMARILLO",IF(M174&lt;TODAY(),"VENCIDO",0)))),O174)</f>
        <v/>
      </c>
      <c r="O174" s="989">
        <f>IF(M174=0,"","VENCIDO")</f>
        <v/>
      </c>
      <c r="Q174" s="1002" t="n"/>
      <c r="R174" s="998" t="n"/>
      <c r="S174" s="998" t="n"/>
      <c r="T174" s="998" t="n"/>
      <c r="U174" s="998" t="n"/>
      <c r="V174" s="998" t="n"/>
      <c r="W174" s="998" t="n"/>
      <c r="X174" s="998" t="n"/>
      <c r="Y174" s="998" t="n"/>
      <c r="Z174" s="998" t="n"/>
      <c r="AA174" s="998" t="n"/>
      <c r="AB174" s="998" t="n"/>
      <c r="AC174" s="1003" t="n"/>
      <c r="AE174" s="2">
        <f>IFERROR(AA172*100/(W172+AA172),0)</f>
        <v/>
      </c>
    </row>
    <row r="175" ht="14.4" customHeight="1" thickBot="1">
      <c r="A175" s="1004" t="n"/>
      <c r="B175" s="1005" t="n"/>
      <c r="C175" s="1021" t="n"/>
      <c r="D175" s="1022" t="n"/>
      <c r="E175" s="1022" t="n"/>
      <c r="F175" s="1023" t="n"/>
      <c r="G175" s="1023" t="n"/>
      <c r="H175" s="1023" t="n"/>
      <c r="I175" s="1024" t="n"/>
      <c r="J175" s="1010">
        <f>J170=K175</f>
        <v/>
      </c>
      <c r="K175" s="1025">
        <f>SUM(K170:K174)</f>
        <v/>
      </c>
      <c r="L175" s="1015" t="n"/>
      <c r="M175" s="1013" t="n"/>
      <c r="N175" s="1014">
        <f>IFERROR(IF(DATEDIF(TODAY(),M175,"M")&lt;=6,"ROJO",IF(DATEDIF(TODAY(),M175,"M")&gt;=12,"VERDE",IF(AND(DATEDIF(TODAY(),M175,"M")&gt;6,DATEDIF(TODAY(),M175,"M")&lt;=11),"AMARILLO",IF(M175&lt;TODAY(),"VENCIDO",0)))),O175)</f>
        <v/>
      </c>
      <c r="O175" s="989">
        <f>IF(M175=0,"","VENCIDO")</f>
        <v/>
      </c>
      <c r="Q175" s="1015" t="n"/>
      <c r="R175" s="1016" t="n"/>
      <c r="S175" s="1016" t="n"/>
      <c r="T175" s="1016" t="n"/>
      <c r="U175" s="1016" t="n"/>
      <c r="V175" s="1016" t="n"/>
      <c r="W175" s="1016" t="n"/>
      <c r="X175" s="1016" t="n"/>
      <c r="Y175" s="1016" t="n"/>
      <c r="Z175" s="1016" t="n"/>
      <c r="AA175" s="1016" t="n"/>
      <c r="AB175" s="1016" t="n"/>
      <c r="AC175" s="194" t="n"/>
    </row>
    <row r="176" ht="15" customHeight="1">
      <c r="A176" s="979" t="inlineStr">
        <is>
          <t>Antitoxina difterica</t>
        </is>
      </c>
      <c r="B176" s="980" t="n"/>
      <c r="C176" s="981">
        <f>ENERO!K217</f>
        <v/>
      </c>
      <c r="D176" s="982" t="n"/>
      <c r="E176" s="982" t="n"/>
      <c r="F176" s="982" t="n"/>
      <c r="G176" s="982" t="n"/>
      <c r="H176" s="982" t="n"/>
      <c r="I176" s="1026">
        <f>AC176</f>
        <v/>
      </c>
      <c r="J176" s="984">
        <f>+(C176+D176+F176+E176)-(G176+H176+I176)</f>
        <v/>
      </c>
      <c r="K176" s="985" t="n"/>
      <c r="L176" s="986" t="n"/>
      <c r="M176" s="987" t="n"/>
      <c r="N176" s="988">
        <f>IFERROR(IF(DATEDIF(TODAY(),M176,"M")&lt;=6,"ROJO",IF(DATEDIF(TODAY(),M176,"M")&gt;=12,"VERDE",IF(AND(DATEDIF(TODAY(),M176,"M")&gt;6,DATEDIF(TODAY(),M176,"M")&lt;=11),"AMARILLO",IF(M176&lt;TODAY(),"VENCIDO",0)))),O176)</f>
        <v/>
      </c>
      <c r="O176" s="989">
        <f>IF(M176=0,"","VENCIDO")</f>
        <v/>
      </c>
      <c r="Q176" s="990" t="n"/>
      <c r="R176" s="991" t="n"/>
      <c r="S176" s="991" t="n"/>
      <c r="T176" s="991" t="n"/>
      <c r="U176" s="991" t="n"/>
      <c r="V176" s="991" t="n"/>
      <c r="W176" s="991" t="n"/>
      <c r="X176" s="991" t="n"/>
      <c r="Y176" s="991" t="n"/>
      <c r="Z176" s="991" t="n"/>
      <c r="AA176" s="991" t="n"/>
      <c r="AB176" s="991" t="n"/>
      <c r="AC176" s="992">
        <f>SUM(Q176:AB180)</f>
        <v/>
      </c>
      <c r="AH176" s="2">
        <f>+IF(AC176&lt;&gt;I176,1,0)</f>
        <v/>
      </c>
    </row>
    <row r="177" ht="15" customHeight="1">
      <c r="A177" s="993" t="n"/>
      <c r="B177" s="972" t="n"/>
      <c r="C177" s="973" t="n"/>
      <c r="D177" s="994" t="n"/>
      <c r="E177" s="994" t="n"/>
      <c r="F177" s="994" t="n"/>
      <c r="G177" s="994" t="n"/>
      <c r="H177" s="994" t="n"/>
      <c r="I177" s="973" t="n"/>
      <c r="J177" s="973" t="n"/>
      <c r="K177" s="995" t="n"/>
      <c r="L177" s="996" t="n"/>
      <c r="M177" s="987" t="n"/>
      <c r="N177" s="988">
        <f>IFERROR(IF(DATEDIF(TODAY(),M177,"M")&lt;=6,"ROJO",IF(DATEDIF(TODAY(),M177,"M")&gt;=12,"VERDE",IF(AND(DATEDIF(TODAY(),M177,"M")&gt;6,DATEDIF(TODAY(),M177,"M")&lt;=11),"AMARILLO",IF(M177&lt;TODAY(),"VENCIDO",0)))),O177)</f>
        <v/>
      </c>
      <c r="O177" s="989">
        <f>IF(M177=0,"","VENCIDO")</f>
        <v/>
      </c>
      <c r="Q177" s="997" t="n"/>
      <c r="R177" s="994" t="n"/>
      <c r="S177" s="994" t="n"/>
      <c r="T177" s="994" t="n"/>
      <c r="U177" s="994" t="n"/>
      <c r="V177" s="994" t="n"/>
      <c r="W177" s="994" t="n"/>
      <c r="X177" s="994" t="n"/>
      <c r="Y177" s="994" t="n"/>
      <c r="Z177" s="994" t="n"/>
      <c r="AA177" s="994" t="n"/>
      <c r="AB177" s="994" t="n"/>
      <c r="AC177" s="974" t="n"/>
    </row>
    <row r="178" ht="15" customHeight="1">
      <c r="A178" s="993" t="n"/>
      <c r="B178" s="972" t="n"/>
      <c r="C178" s="973" t="n"/>
      <c r="D178" s="994" t="n"/>
      <c r="E178" s="994" t="n"/>
      <c r="F178" s="994" t="n"/>
      <c r="G178" s="994" t="n"/>
      <c r="H178" s="994" t="n"/>
      <c r="I178" s="973" t="n"/>
      <c r="J178" s="973" t="n"/>
      <c r="K178" s="995" t="n"/>
      <c r="L178" s="996" t="n"/>
      <c r="M178" s="987" t="n"/>
      <c r="N178" s="988">
        <f>IFERROR(IF(DATEDIF(TODAY(),M178,"M")&lt;=6,"ROJO",IF(DATEDIF(TODAY(),M178,"M")&gt;=12,"VERDE",IF(AND(DATEDIF(TODAY(),M178,"M")&gt;6,DATEDIF(TODAY(),M178,"M")&lt;=11),"AMARILLO",IF(M178&lt;TODAY(),"VENCIDO",0)))),O178)</f>
        <v/>
      </c>
      <c r="O178" s="989">
        <f>IF(M178=0,"","VENCIDO")</f>
        <v/>
      </c>
      <c r="Q178" s="997" t="n"/>
      <c r="R178" s="994" t="n"/>
      <c r="S178" s="994" t="n"/>
      <c r="T178" s="994" t="n"/>
      <c r="U178" s="994" t="n"/>
      <c r="V178" s="994" t="n"/>
      <c r="W178" s="994" t="n"/>
      <c r="X178" s="994" t="n"/>
      <c r="Y178" s="994" t="n"/>
      <c r="Z178" s="994" t="n"/>
      <c r="AA178" s="994" t="n"/>
      <c r="AB178" s="994" t="n"/>
      <c r="AC178" s="974" t="n"/>
    </row>
    <row r="179" ht="15" customHeight="1">
      <c r="A179" s="993" t="n"/>
      <c r="B179" s="972" t="n"/>
      <c r="C179" s="973" t="n"/>
      <c r="D179" s="994" t="n"/>
      <c r="E179" s="994" t="n"/>
      <c r="F179" s="994" t="n"/>
      <c r="G179" s="994" t="n"/>
      <c r="H179" s="994" t="n"/>
      <c r="I179" s="973" t="n"/>
      <c r="J179" s="973" t="n"/>
      <c r="K179" s="995" t="n"/>
      <c r="L179" s="996" t="n"/>
      <c r="M179" s="987" t="n"/>
      <c r="N179" s="988">
        <f>IFERROR(IF(DATEDIF(TODAY(),M179,"M")&lt;=6,"ROJO",IF(DATEDIF(TODAY(),M179,"M")&gt;=12,"VERDE",IF(AND(DATEDIF(TODAY(),M179,"M")&gt;6,DATEDIF(TODAY(),M179,"M")&lt;=11),"AMARILLO",IF(M179&lt;TODAY(),"VENCIDO",0)))),O179)</f>
        <v/>
      </c>
      <c r="O179" s="989">
        <f>IF(M179=0,"","VENCIDO")</f>
        <v/>
      </c>
      <c r="Q179" s="997" t="n"/>
      <c r="R179" s="994" t="n"/>
      <c r="S179" s="994" t="n"/>
      <c r="T179" s="994" t="n"/>
      <c r="U179" s="994" t="n"/>
      <c r="V179" s="994" t="n"/>
      <c r="W179" s="994" t="n"/>
      <c r="X179" s="994" t="n"/>
      <c r="Y179" s="994" t="n"/>
      <c r="Z179" s="994" t="n"/>
      <c r="AA179" s="994" t="n"/>
      <c r="AB179" s="994" t="n"/>
      <c r="AC179" s="974" t="n"/>
    </row>
    <row r="180" ht="15.75" customHeight="1" thickBot="1">
      <c r="A180" s="993" t="n"/>
      <c r="B180" s="972" t="n"/>
      <c r="C180" s="975" t="n"/>
      <c r="D180" s="998" t="n"/>
      <c r="E180" s="998" t="n"/>
      <c r="F180" s="998" t="n"/>
      <c r="G180" s="998" t="n"/>
      <c r="H180" s="998" t="n"/>
      <c r="I180" s="975" t="n"/>
      <c r="J180" s="975" t="n"/>
      <c r="K180" s="1000" t="n"/>
      <c r="L180" s="1001" t="n"/>
      <c r="M180" s="987" t="n"/>
      <c r="N180" s="988">
        <f>IFERROR(IF(DATEDIF(TODAY(),M180,"M")&lt;=6,"ROJO",IF(DATEDIF(TODAY(),M180,"M")&gt;=12,"VERDE",IF(AND(DATEDIF(TODAY(),M180,"M")&gt;6,DATEDIF(TODAY(),M180,"M")&lt;=11),"AMARILLO",IF(M180&lt;TODAY(),"VENCIDO",0)))),O180)</f>
        <v/>
      </c>
      <c r="O180" s="989">
        <f>IF(M180=0,"","VENCIDO")</f>
        <v/>
      </c>
      <c r="Q180" s="1002" t="n"/>
      <c r="R180" s="998" t="n"/>
      <c r="S180" s="998" t="n"/>
      <c r="T180" s="998" t="n"/>
      <c r="U180" s="998" t="n"/>
      <c r="V180" s="998" t="n"/>
      <c r="W180" s="998" t="n"/>
      <c r="X180" s="998" t="n"/>
      <c r="Y180" s="998" t="n"/>
      <c r="Z180" s="998" t="n"/>
      <c r="AA180" s="998" t="n"/>
      <c r="AB180" s="998" t="n"/>
      <c r="AC180" s="1003" t="n"/>
      <c r="AE180" s="2">
        <f>IFERROR(AA178*100/(W178+AA178),0)</f>
        <v/>
      </c>
    </row>
    <row r="181" ht="14.4" customHeight="1" thickBot="1">
      <c r="A181" s="1004" t="n"/>
      <c r="B181" s="1005" t="n"/>
      <c r="C181" s="1021" t="n"/>
      <c r="D181" s="1022" t="n"/>
      <c r="E181" s="1022" t="n"/>
      <c r="F181" s="1023" t="n"/>
      <c r="G181" s="1023" t="n"/>
      <c r="H181" s="1023" t="n"/>
      <c r="I181" s="1024" t="n"/>
      <c r="J181" s="1010">
        <f>J176=K181</f>
        <v/>
      </c>
      <c r="K181" s="1025">
        <f>SUM(K176:K180)</f>
        <v/>
      </c>
      <c r="L181" s="1015" t="n"/>
      <c r="M181" s="1013" t="n"/>
      <c r="N181" s="1014">
        <f>IFERROR(IF(DATEDIF(TODAY(),M181,"M")&lt;=6,"ROJO",IF(DATEDIF(TODAY(),M181,"M")&gt;=12,"VERDE",IF(AND(DATEDIF(TODAY(),M181,"M")&gt;6,DATEDIF(TODAY(),M181,"M")&lt;=11),"AMARILLO",IF(M181&lt;TODAY(),"VENCIDO",0)))),O181)</f>
        <v/>
      </c>
      <c r="O181" s="989">
        <f>IF(M181=0,"","VENCIDO")</f>
        <v/>
      </c>
      <c r="Q181" s="1015" t="n"/>
      <c r="R181" s="1016" t="n"/>
      <c r="S181" s="1016" t="n"/>
      <c r="T181" s="1016" t="n"/>
      <c r="U181" s="1016" t="n"/>
      <c r="V181" s="1016" t="n"/>
      <c r="W181" s="1016" t="n"/>
      <c r="X181" s="1016" t="n"/>
      <c r="Y181" s="1016" t="n"/>
      <c r="Z181" s="1016" t="n"/>
      <c r="AA181" s="1016" t="n"/>
      <c r="AB181" s="1016" t="n"/>
      <c r="AC181" s="194" t="n"/>
    </row>
    <row r="182" ht="15" customHeight="1">
      <c r="A182" s="979" t="inlineStr">
        <is>
          <t>Meningococo</t>
        </is>
      </c>
      <c r="B182" s="980" t="n"/>
      <c r="C182" s="981">
        <f>ENERO!K223</f>
        <v/>
      </c>
      <c r="D182" s="982" t="n"/>
      <c r="E182" s="982" t="n"/>
      <c r="F182" s="982" t="n"/>
      <c r="G182" s="982" t="n"/>
      <c r="H182" s="982" t="n"/>
      <c r="I182" s="1026">
        <f>AC182</f>
        <v/>
      </c>
      <c r="J182" s="984">
        <f>+(C182+D182+F182+E182)-(G182+H182+I182)</f>
        <v/>
      </c>
      <c r="K182" s="985" t="n"/>
      <c r="L182" s="986" t="n"/>
      <c r="M182" s="987" t="n"/>
      <c r="N182" s="988">
        <f>IFERROR(IF(DATEDIF(TODAY(),M182,"M")&lt;=6,"ROJO",IF(DATEDIF(TODAY(),M182,"M")&gt;=12,"VERDE",IF(AND(DATEDIF(TODAY(),M182,"M")&gt;6,DATEDIF(TODAY(),M182,"M")&lt;=11),"AMARILLO",IF(M182&lt;TODAY(),"VENCIDO",0)))),O182)</f>
        <v/>
      </c>
      <c r="O182" s="989">
        <f>IF(M182=0,"","VENCIDO")</f>
        <v/>
      </c>
      <c r="Q182" s="990" t="n"/>
      <c r="R182" s="991" t="n"/>
      <c r="S182" s="991" t="n"/>
      <c r="T182" s="991" t="n"/>
      <c r="U182" s="991" t="n"/>
      <c r="V182" s="991" t="n"/>
      <c r="W182" s="991" t="n"/>
      <c r="X182" s="991" t="n"/>
      <c r="Y182" s="991" t="n"/>
      <c r="Z182" s="991" t="n"/>
      <c r="AA182" s="991" t="n"/>
      <c r="AB182" s="991" t="n"/>
      <c r="AC182" s="992">
        <f>SUM(Q182:AB186)</f>
        <v/>
      </c>
      <c r="AH182" s="2">
        <f>+IF(AC182&lt;&gt;I182,1,0)</f>
        <v/>
      </c>
    </row>
    <row r="183" ht="15" customHeight="1">
      <c r="A183" s="993" t="n"/>
      <c r="B183" s="972" t="n"/>
      <c r="C183" s="973" t="n"/>
      <c r="D183" s="994" t="n"/>
      <c r="E183" s="994" t="n"/>
      <c r="F183" s="994" t="n"/>
      <c r="G183" s="994" t="n"/>
      <c r="H183" s="994" t="n"/>
      <c r="I183" s="973" t="n"/>
      <c r="J183" s="973" t="n"/>
      <c r="K183" s="995" t="n"/>
      <c r="L183" s="996" t="n"/>
      <c r="M183" s="987" t="n"/>
      <c r="N183" s="988">
        <f>IFERROR(IF(DATEDIF(TODAY(),M183,"M")&lt;=6,"ROJO",IF(DATEDIF(TODAY(),M183,"M")&gt;=12,"VERDE",IF(AND(DATEDIF(TODAY(),M183,"M")&gt;6,DATEDIF(TODAY(),M183,"M")&lt;=11),"AMARILLO",IF(M183&lt;TODAY(),"VENCIDO",0)))),O183)</f>
        <v/>
      </c>
      <c r="O183" s="989">
        <f>IF(M183=0,"","VENCIDO")</f>
        <v/>
      </c>
      <c r="Q183" s="997" t="n"/>
      <c r="R183" s="994" t="n"/>
      <c r="S183" s="994" t="n"/>
      <c r="T183" s="994" t="n"/>
      <c r="U183" s="994" t="n"/>
      <c r="V183" s="994" t="n"/>
      <c r="W183" s="994" t="n"/>
      <c r="X183" s="994" t="n"/>
      <c r="Y183" s="994" t="n"/>
      <c r="Z183" s="994" t="n"/>
      <c r="AA183" s="994" t="n"/>
      <c r="AB183" s="994" t="n"/>
      <c r="AC183" s="974" t="n"/>
    </row>
    <row r="184" ht="15" customHeight="1">
      <c r="A184" s="993" t="n"/>
      <c r="B184" s="972" t="n"/>
      <c r="C184" s="973" t="n"/>
      <c r="D184" s="994" t="n"/>
      <c r="E184" s="994" t="n"/>
      <c r="F184" s="994" t="n"/>
      <c r="G184" s="994" t="n"/>
      <c r="H184" s="994" t="n"/>
      <c r="I184" s="973" t="n"/>
      <c r="J184" s="973" t="n"/>
      <c r="K184" s="995" t="n"/>
      <c r="L184" s="996" t="n"/>
      <c r="M184" s="987" t="n"/>
      <c r="N184" s="988">
        <f>IFERROR(IF(DATEDIF(TODAY(),M184,"M")&lt;=6,"ROJO",IF(DATEDIF(TODAY(),M184,"M")&gt;=12,"VERDE",IF(AND(DATEDIF(TODAY(),M184,"M")&gt;6,DATEDIF(TODAY(),M184,"M")&lt;=11),"AMARILLO",IF(M184&lt;TODAY(),"VENCIDO",0)))),O184)</f>
        <v/>
      </c>
      <c r="O184" s="989">
        <f>IF(M184=0,"","VENCIDO")</f>
        <v/>
      </c>
      <c r="Q184" s="997" t="n"/>
      <c r="R184" s="994" t="n"/>
      <c r="S184" s="994" t="n"/>
      <c r="T184" s="994" t="n"/>
      <c r="U184" s="994" t="n"/>
      <c r="V184" s="994" t="n"/>
      <c r="W184" s="994" t="n"/>
      <c r="X184" s="994" t="n"/>
      <c r="Y184" s="994" t="n"/>
      <c r="Z184" s="994" t="n"/>
      <c r="AA184" s="994" t="n"/>
      <c r="AB184" s="994" t="n"/>
      <c r="AC184" s="974" t="n"/>
    </row>
    <row r="185" ht="15" customHeight="1">
      <c r="A185" s="993" t="n"/>
      <c r="B185" s="972" t="n"/>
      <c r="C185" s="973" t="n"/>
      <c r="D185" s="994" t="n"/>
      <c r="E185" s="994" t="n"/>
      <c r="F185" s="994" t="n"/>
      <c r="G185" s="994" t="n"/>
      <c r="H185" s="994" t="n"/>
      <c r="I185" s="973" t="n"/>
      <c r="J185" s="973" t="n"/>
      <c r="K185" s="995" t="n"/>
      <c r="L185" s="996" t="n"/>
      <c r="M185" s="987" t="n"/>
      <c r="N185" s="988">
        <f>IFERROR(IF(DATEDIF(TODAY(),M185,"M")&lt;=6,"ROJO",IF(DATEDIF(TODAY(),M185,"M")&gt;=12,"VERDE",IF(AND(DATEDIF(TODAY(),M185,"M")&gt;6,DATEDIF(TODAY(),M185,"M")&lt;=11),"AMARILLO",IF(M185&lt;TODAY(),"VENCIDO",0)))),O185)</f>
        <v/>
      </c>
      <c r="O185" s="989">
        <f>IF(M185=0,"","VENCIDO")</f>
        <v/>
      </c>
      <c r="Q185" s="997" t="n"/>
      <c r="R185" s="994" t="n"/>
      <c r="S185" s="994" t="n"/>
      <c r="T185" s="994" t="n"/>
      <c r="U185" s="994" t="n"/>
      <c r="V185" s="994" t="n"/>
      <c r="W185" s="994" t="n"/>
      <c r="X185" s="994" t="n"/>
      <c r="Y185" s="994" t="n"/>
      <c r="Z185" s="994" t="n"/>
      <c r="AA185" s="994" t="n"/>
      <c r="AB185" s="994" t="n"/>
      <c r="AC185" s="974" t="n"/>
      <c r="AE185" s="2">
        <f>IFERROR(AA183*100/(W183+AA183),0)</f>
        <v/>
      </c>
    </row>
    <row r="186" ht="15.75" customHeight="1" thickBot="1">
      <c r="A186" s="993" t="n"/>
      <c r="B186" s="972" t="n"/>
      <c r="C186" s="975" t="n"/>
      <c r="D186" s="998" t="n"/>
      <c r="E186" s="998" t="n"/>
      <c r="F186" s="998" t="n"/>
      <c r="G186" s="998" t="n"/>
      <c r="H186" s="998" t="n"/>
      <c r="I186" s="975" t="n"/>
      <c r="J186" s="975" t="n"/>
      <c r="K186" s="1000" t="n"/>
      <c r="L186" s="1001" t="n"/>
      <c r="M186" s="987" t="n"/>
      <c r="N186" s="988">
        <f>IFERROR(IF(DATEDIF(TODAY(),M186,"M")&lt;=6,"ROJO",IF(DATEDIF(TODAY(),M186,"M")&gt;=12,"VERDE",IF(AND(DATEDIF(TODAY(),M186,"M")&gt;6,DATEDIF(TODAY(),M186,"M")&lt;=11),"AMARILLO",IF(M186&lt;TODAY(),"VENCIDO",0)))),O186)</f>
        <v/>
      </c>
      <c r="O186" s="989">
        <f>IF(M186=0,"","VENCIDO")</f>
        <v/>
      </c>
      <c r="Q186" s="1002" t="n"/>
      <c r="R186" s="998" t="n"/>
      <c r="S186" s="998" t="n"/>
      <c r="T186" s="998" t="n"/>
      <c r="U186" s="998" t="n"/>
      <c r="V186" s="998" t="n"/>
      <c r="W186" s="998" t="n"/>
      <c r="X186" s="998" t="n"/>
      <c r="Y186" s="998" t="n"/>
      <c r="Z186" s="998" t="n"/>
      <c r="AA186" s="998" t="n"/>
      <c r="AB186" s="998" t="n"/>
      <c r="AC186" s="1003" t="n"/>
    </row>
    <row r="187" ht="14.4" customHeight="1" thickBot="1">
      <c r="A187" s="1004" t="n"/>
      <c r="B187" s="1005" t="n"/>
      <c r="C187" s="1021" t="n"/>
      <c r="D187" s="1022" t="n"/>
      <c r="E187" s="1022" t="n"/>
      <c r="F187" s="1023" t="n"/>
      <c r="G187" s="1023" t="n"/>
      <c r="H187" s="1023" t="n"/>
      <c r="I187" s="1024" t="n"/>
      <c r="J187" s="1010">
        <f>J182=K187</f>
        <v/>
      </c>
      <c r="K187" s="1025">
        <f>SUM(K182:K186)</f>
        <v/>
      </c>
      <c r="L187" s="1015" t="n"/>
      <c r="M187" s="1013" t="n"/>
      <c r="N187" s="1014">
        <f>IFERROR(IF(DATEDIF(TODAY(),M187,"M")&lt;=6,"ROJO",IF(DATEDIF(TODAY(),M187,"M")&gt;=12,"VERDE",IF(AND(DATEDIF(TODAY(),M187,"M")&gt;6,DATEDIF(TODAY(),M187,"M")&lt;=11),"AMARILLO",IF(M187&lt;TODAY(),"VENCIDO",0)))),O187)</f>
        <v/>
      </c>
      <c r="O187" s="989">
        <f>IF(M187=0,"","VENCIDO")</f>
        <v/>
      </c>
      <c r="Q187" s="1015" t="n"/>
      <c r="R187" s="1016" t="n"/>
      <c r="S187" s="1016" t="n"/>
      <c r="T187" s="1016" t="n"/>
      <c r="U187" s="1016" t="n"/>
      <c r="V187" s="1016" t="n"/>
      <c r="W187" s="1016" t="n"/>
      <c r="X187" s="1016" t="n"/>
      <c r="Y187" s="1016" t="n"/>
      <c r="Z187" s="1016" t="n"/>
      <c r="AA187" s="1016" t="n"/>
      <c r="AB187" s="1016" t="n"/>
      <c r="AC187" s="194" t="n"/>
    </row>
    <row r="188" ht="36" customHeight="1" thickBot="1">
      <c r="A188" s="827" t="inlineStr">
        <is>
          <t>DILUYENTES</t>
        </is>
      </c>
      <c r="B188" s="978" t="n"/>
      <c r="C188" s="1027" t="n"/>
      <c r="D188" s="1027" t="n"/>
      <c r="E188" s="1027" t="n"/>
      <c r="F188" s="1027" t="n"/>
      <c r="G188" s="1027" t="n"/>
      <c r="H188" s="1027" t="n"/>
      <c r="I188" s="1028" t="n"/>
      <c r="J188" s="1028" t="n"/>
      <c r="K188" s="1028" t="n"/>
      <c r="L188" s="1028" t="n"/>
      <c r="M188" s="1029" t="n"/>
      <c r="N188" s="1029">
        <f>IFERROR(IF(DATEDIF(TODAY(),M188,"M")&lt;=6,"ROJO",IF(DATEDIF(TODAY(),M188,"M")&gt;=12,"VERDE",IF(AND(DATEDIF(TODAY(),M188,"M")&gt;6,DATEDIF(TODAY(),M188,"M")&lt;=11),"AMARILLO",IF(M188&lt;TODAY(),"VENCIDO",0)))),O188)</f>
        <v/>
      </c>
      <c r="O188" s="989">
        <f>IF(M188=0,"","VENCIDO")</f>
        <v/>
      </c>
      <c r="Q188" s="1015" t="n"/>
      <c r="R188" s="1016" t="n"/>
      <c r="S188" s="1016" t="n"/>
      <c r="T188" s="1016" t="n"/>
      <c r="U188" s="1016" t="n"/>
      <c r="V188" s="1016" t="n"/>
      <c r="W188" s="1016" t="n"/>
      <c r="X188" s="1016" t="n"/>
      <c r="Y188" s="1016" t="n"/>
      <c r="Z188" s="1016" t="n"/>
      <c r="AA188" s="1016" t="n"/>
      <c r="AB188" s="1016" t="n"/>
      <c r="AC188" s="194" t="n"/>
    </row>
    <row r="189" ht="15" customHeight="1">
      <c r="A189" s="979" t="inlineStr">
        <is>
          <t>BCG (diluyente)</t>
        </is>
      </c>
      <c r="B189" s="980" t="n"/>
      <c r="C189" s="981">
        <f>ENERO!K230</f>
        <v/>
      </c>
      <c r="D189" s="982" t="n"/>
      <c r="E189" s="982" t="n"/>
      <c r="F189" s="982" t="n"/>
      <c r="G189" s="982" t="n"/>
      <c r="H189" s="982" t="n"/>
      <c r="I189" s="1026">
        <f>AC189</f>
        <v/>
      </c>
      <c r="J189" s="984">
        <f>+(C189+D189+F189+E189)-(G189+H189+I189)</f>
        <v/>
      </c>
      <c r="K189" s="985" t="n"/>
      <c r="L189" s="986" t="n"/>
      <c r="M189" s="987" t="n"/>
      <c r="N189" s="988">
        <f>IFERROR(IF(DATEDIF(TODAY(),M189,"M")&lt;=6,"ROJO",IF(DATEDIF(TODAY(),M189,"M")&gt;=12,"VERDE",IF(AND(DATEDIF(TODAY(),M189,"M")&gt;6,DATEDIF(TODAY(),M189,"M")&lt;=11),"AMARILLO",IF(M189&lt;TODAY(),"VENCIDO",0)))),O189)</f>
        <v/>
      </c>
      <c r="O189" s="989">
        <f>IF(M189=0,"","VENCIDO")</f>
        <v/>
      </c>
      <c r="Q189" s="990" t="n"/>
      <c r="R189" s="991" t="n"/>
      <c r="S189" s="991" t="n"/>
      <c r="T189" s="991" t="n"/>
      <c r="U189" s="991" t="n"/>
      <c r="V189" s="991" t="n"/>
      <c r="W189" s="991" t="n"/>
      <c r="X189" s="991" t="n"/>
      <c r="Y189" s="991" t="n"/>
      <c r="Z189" s="991" t="n"/>
      <c r="AA189" s="991" t="n"/>
      <c r="AB189" s="991" t="n"/>
      <c r="AC189" s="992">
        <f>SUM(Q189:AB193)</f>
        <v/>
      </c>
      <c r="AH189" s="2">
        <f>+IF(AC189&lt;&gt;I189,1,0)</f>
        <v/>
      </c>
    </row>
    <row r="190" ht="15" customHeight="1">
      <c r="A190" s="993" t="n"/>
      <c r="B190" s="972" t="n"/>
      <c r="C190" s="973" t="n"/>
      <c r="D190" s="994" t="n"/>
      <c r="E190" s="994" t="n"/>
      <c r="F190" s="994" t="n"/>
      <c r="G190" s="994" t="n"/>
      <c r="H190" s="994" t="n"/>
      <c r="I190" s="973" t="n"/>
      <c r="J190" s="973" t="n"/>
      <c r="K190" s="995" t="n"/>
      <c r="L190" s="996" t="n"/>
      <c r="M190" s="987" t="n"/>
      <c r="N190" s="988">
        <f>IFERROR(IF(DATEDIF(TODAY(),M190,"M")&lt;=6,"ROJO",IF(DATEDIF(TODAY(),M190,"M")&gt;=12,"VERDE",IF(AND(DATEDIF(TODAY(),M190,"M")&gt;6,DATEDIF(TODAY(),M190,"M")&lt;=11),"AMARILLO",IF(M190&lt;TODAY(),"VENCIDO",0)))),O190)</f>
        <v/>
      </c>
      <c r="O190" s="989">
        <f>IF(M190=0,"","VENCIDO")</f>
        <v/>
      </c>
      <c r="Q190" s="997" t="n"/>
      <c r="R190" s="994" t="n"/>
      <c r="S190" s="994" t="n"/>
      <c r="T190" s="994" t="n"/>
      <c r="U190" s="994" t="n"/>
      <c r="V190" s="994" t="n"/>
      <c r="W190" s="994" t="n"/>
      <c r="X190" s="994" t="n"/>
      <c r="Y190" s="994" t="n"/>
      <c r="Z190" s="994" t="n"/>
      <c r="AA190" s="994" t="n"/>
      <c r="AB190" s="994" t="n"/>
      <c r="AC190" s="974" t="n"/>
    </row>
    <row r="191" ht="15" customHeight="1">
      <c r="A191" s="993" t="n"/>
      <c r="B191" s="972" t="n"/>
      <c r="C191" s="973" t="n"/>
      <c r="D191" s="994" t="n"/>
      <c r="E191" s="994" t="n"/>
      <c r="F191" s="994" t="n"/>
      <c r="G191" s="994" t="n"/>
      <c r="H191" s="994" t="n"/>
      <c r="I191" s="973" t="n"/>
      <c r="J191" s="973" t="n"/>
      <c r="K191" s="995" t="n"/>
      <c r="L191" s="996" t="n"/>
      <c r="M191" s="987" t="n"/>
      <c r="N191" s="988">
        <f>IFERROR(IF(DATEDIF(TODAY(),M191,"M")&lt;=6,"ROJO",IF(DATEDIF(TODAY(),M191,"M")&gt;=12,"VERDE",IF(AND(DATEDIF(TODAY(),M191,"M")&gt;6,DATEDIF(TODAY(),M191,"M")&lt;=11),"AMARILLO",IF(M191&lt;TODAY(),"VENCIDO",0)))),O191)</f>
        <v/>
      </c>
      <c r="O191" s="989">
        <f>IF(M191=0,"","VENCIDO")</f>
        <v/>
      </c>
      <c r="Q191" s="997" t="n"/>
      <c r="R191" s="994" t="n"/>
      <c r="S191" s="994" t="n"/>
      <c r="T191" s="994" t="n"/>
      <c r="U191" s="994" t="n"/>
      <c r="V191" s="994" t="n"/>
      <c r="W191" s="994" t="n"/>
      <c r="X191" s="994" t="n"/>
      <c r="Y191" s="994" t="n"/>
      <c r="Z191" s="994" t="n"/>
      <c r="AA191" s="994" t="n"/>
      <c r="AB191" s="994" t="n"/>
      <c r="AC191" s="974" t="n"/>
      <c r="AE191" s="2">
        <f>IFERROR(AA189*100/(W189+AA189),0)</f>
        <v/>
      </c>
    </row>
    <row r="192" ht="15" customHeight="1">
      <c r="A192" s="993" t="n"/>
      <c r="B192" s="972" t="n"/>
      <c r="C192" s="973" t="n"/>
      <c r="D192" s="994" t="n"/>
      <c r="E192" s="994" t="n"/>
      <c r="F192" s="994" t="n"/>
      <c r="G192" s="994" t="n"/>
      <c r="H192" s="994" t="n"/>
      <c r="I192" s="973" t="n"/>
      <c r="J192" s="973" t="n"/>
      <c r="K192" s="995" t="n"/>
      <c r="L192" s="996" t="n"/>
      <c r="M192" s="987" t="n"/>
      <c r="N192" s="988">
        <f>IFERROR(IF(DATEDIF(TODAY(),M192,"M")&lt;=6,"ROJO",IF(DATEDIF(TODAY(),M192,"M")&gt;=12,"VERDE",IF(AND(DATEDIF(TODAY(),M192,"M")&gt;6,DATEDIF(TODAY(),M192,"M")&lt;=11),"AMARILLO",IF(M192&lt;TODAY(),"VENCIDO",0)))),O192)</f>
        <v/>
      </c>
      <c r="O192" s="989">
        <f>IF(M192=0,"","VENCIDO")</f>
        <v/>
      </c>
      <c r="Q192" s="997" t="n"/>
      <c r="R192" s="994" t="n"/>
      <c r="S192" s="994" t="n"/>
      <c r="T192" s="994" t="n"/>
      <c r="U192" s="994" t="n"/>
      <c r="V192" s="994" t="n"/>
      <c r="W192" s="994" t="n"/>
      <c r="X192" s="994" t="n"/>
      <c r="Y192" s="994" t="n"/>
      <c r="Z192" s="994" t="n"/>
      <c r="AA192" s="994" t="n"/>
      <c r="AB192" s="994" t="n"/>
      <c r="AC192" s="974" t="n"/>
    </row>
    <row r="193" ht="15.75" customHeight="1" thickBot="1">
      <c r="A193" s="993" t="n"/>
      <c r="B193" s="972" t="n"/>
      <c r="C193" s="975" t="n"/>
      <c r="D193" s="998" t="n"/>
      <c r="E193" s="998" t="n"/>
      <c r="F193" s="998" t="n"/>
      <c r="G193" s="998" t="n"/>
      <c r="H193" s="998" t="n"/>
      <c r="I193" s="975" t="n"/>
      <c r="J193" s="975" t="n"/>
      <c r="K193" s="1000" t="n"/>
      <c r="L193" s="1001" t="n"/>
      <c r="M193" s="987" t="n"/>
      <c r="N193" s="988">
        <f>IFERROR(IF(DATEDIF(TODAY(),M193,"M")&lt;=6,"ROJO",IF(DATEDIF(TODAY(),M193,"M")&gt;=12,"VERDE",IF(AND(DATEDIF(TODAY(),M193,"M")&gt;6,DATEDIF(TODAY(),M193,"M")&lt;=11),"AMARILLO",IF(M193&lt;TODAY(),"VENCIDO",0)))),O193)</f>
        <v/>
      </c>
      <c r="O193" s="989">
        <f>IF(M193=0,"","VENCIDO")</f>
        <v/>
      </c>
      <c r="Q193" s="1002" t="n"/>
      <c r="R193" s="998" t="n"/>
      <c r="S193" s="998" t="n"/>
      <c r="T193" s="998" t="n"/>
      <c r="U193" s="998" t="n"/>
      <c r="V193" s="998" t="n"/>
      <c r="W193" s="998" t="n"/>
      <c r="X193" s="998" t="n"/>
      <c r="Y193" s="998" t="n"/>
      <c r="Z193" s="998" t="n"/>
      <c r="AA193" s="998" t="n"/>
      <c r="AB193" s="998" t="n"/>
      <c r="AC193" s="1003" t="n"/>
    </row>
    <row r="194" ht="14.4" customHeight="1" thickBot="1">
      <c r="A194" s="1004" t="n"/>
      <c r="B194" s="1005" t="n"/>
      <c r="C194" s="1021" t="n"/>
      <c r="D194" s="1022" t="n"/>
      <c r="E194" s="1022" t="n"/>
      <c r="F194" s="1023" t="n"/>
      <c r="G194" s="1023" t="n"/>
      <c r="H194" s="1023" t="n"/>
      <c r="I194" s="1024" t="n"/>
      <c r="J194" s="1010">
        <f>J189=K194</f>
        <v/>
      </c>
      <c r="K194" s="1025">
        <f>SUM(K189:K193)</f>
        <v/>
      </c>
      <c r="L194" s="1015" t="n"/>
      <c r="M194" s="1013" t="n"/>
      <c r="N194" s="1014">
        <f>IFERROR(IF(DATEDIF(TODAY(),M194,"M")&lt;=6,"ROJO",IF(DATEDIF(TODAY(),M194,"M")&gt;=12,"VERDE",IF(AND(DATEDIF(TODAY(),M194,"M")&gt;6,DATEDIF(TODAY(),M194,"M")&lt;=11),"AMARILLO",IF(M194&lt;TODAY(),"VENCIDO",0)))),O194)</f>
        <v/>
      </c>
      <c r="O194" s="989">
        <f>IF(M194=0,"","VENCIDO")</f>
        <v/>
      </c>
      <c r="Q194" s="1015" t="n"/>
      <c r="R194" s="1016" t="n"/>
      <c r="S194" s="1016" t="n"/>
      <c r="T194" s="1016" t="n"/>
      <c r="U194" s="1016" t="n"/>
      <c r="V194" s="1016" t="n"/>
      <c r="W194" s="1016" t="n"/>
      <c r="X194" s="1016" t="n"/>
      <c r="Y194" s="1016" t="n"/>
      <c r="Z194" s="1016" t="n"/>
      <c r="AA194" s="1016" t="n"/>
      <c r="AB194" s="1016" t="n"/>
      <c r="AC194" s="194" t="n"/>
    </row>
    <row r="195" ht="14.25" customHeight="1">
      <c r="A195" s="979" t="inlineStr">
        <is>
          <t>Triple viral - SRP (diluyente)</t>
        </is>
      </c>
      <c r="B195" s="980" t="n"/>
      <c r="C195" s="981">
        <f>ENERO!K236</f>
        <v/>
      </c>
      <c r="D195" s="982" t="n"/>
      <c r="E195" s="982" t="n"/>
      <c r="F195" s="982" t="n"/>
      <c r="G195" s="982" t="n"/>
      <c r="H195" s="982" t="n"/>
      <c r="I195" s="1026">
        <f>AC195</f>
        <v/>
      </c>
      <c r="J195" s="984">
        <f>+(C195+D195+F195+E195)-(G195+H195+I195)</f>
        <v/>
      </c>
      <c r="K195" s="985" t="n"/>
      <c r="L195" s="986" t="n"/>
      <c r="M195" s="987" t="n"/>
      <c r="N195" s="988">
        <f>IFERROR(IF(DATEDIF(TODAY(),M195,"M")&lt;=6,"ROJO",IF(DATEDIF(TODAY(),M195,"M")&gt;=12,"VERDE",IF(AND(DATEDIF(TODAY(),M195,"M")&gt;6,DATEDIF(TODAY(),M195,"M")&lt;=11),"AMARILLO",IF(M195&lt;TODAY(),"VENCIDO",0)))),O195)</f>
        <v/>
      </c>
      <c r="O195" s="989">
        <f>IF(M195=0,"","VENCIDO")</f>
        <v/>
      </c>
      <c r="Q195" s="990" t="n"/>
      <c r="R195" s="991" t="n"/>
      <c r="S195" s="991" t="n"/>
      <c r="T195" s="991" t="n"/>
      <c r="U195" s="991" t="n"/>
      <c r="V195" s="991" t="n"/>
      <c r="W195" s="991" t="n"/>
      <c r="X195" s="991" t="n"/>
      <c r="Y195" s="991" t="n"/>
      <c r="Z195" s="991" t="n"/>
      <c r="AA195" s="991" t="n"/>
      <c r="AB195" s="991" t="n"/>
      <c r="AC195" s="992">
        <f>SUM(Q195:AB199)</f>
        <v/>
      </c>
      <c r="AH195" s="2">
        <f>+IF(AC195&lt;&gt;I195,1,0)</f>
        <v/>
      </c>
    </row>
    <row r="196" ht="14.25" customHeight="1">
      <c r="A196" s="993" t="n"/>
      <c r="B196" s="972" t="n"/>
      <c r="C196" s="973" t="n"/>
      <c r="D196" s="994" t="n"/>
      <c r="E196" s="994" t="n"/>
      <c r="F196" s="994" t="n"/>
      <c r="G196" s="994" t="n"/>
      <c r="H196" s="994" t="n"/>
      <c r="I196" s="973" t="n"/>
      <c r="J196" s="973" t="n"/>
      <c r="K196" s="995" t="n"/>
      <c r="L196" s="996" t="n"/>
      <c r="M196" s="987" t="n"/>
      <c r="N196" s="988">
        <f>IFERROR(IF(DATEDIF(TODAY(),M196,"M")&lt;=6,"ROJO",IF(DATEDIF(TODAY(),M196,"M")&gt;=12,"VERDE",IF(AND(DATEDIF(TODAY(),M196,"M")&gt;6,DATEDIF(TODAY(),M196,"M")&lt;=11),"AMARILLO",IF(M196&lt;TODAY(),"VENCIDO",0)))),O196)</f>
        <v/>
      </c>
      <c r="O196" s="989">
        <f>IF(M196=0,"","VENCIDO")</f>
        <v/>
      </c>
      <c r="Q196" s="997" t="n"/>
      <c r="R196" s="994" t="n"/>
      <c r="S196" s="994" t="n"/>
      <c r="T196" s="994" t="n"/>
      <c r="U196" s="994" t="n"/>
      <c r="V196" s="994" t="n"/>
      <c r="W196" s="994" t="n"/>
      <c r="X196" s="994" t="n"/>
      <c r="Y196" s="994" t="n"/>
      <c r="Z196" s="994" t="n"/>
      <c r="AA196" s="994" t="n"/>
      <c r="AB196" s="994" t="n"/>
      <c r="AC196" s="974" t="n"/>
      <c r="AE196" s="2">
        <f>IFERROR(AA194*100/(W194+AA194),0)</f>
        <v/>
      </c>
    </row>
    <row r="197" ht="14.25" customHeight="1">
      <c r="A197" s="993" t="n"/>
      <c r="B197" s="972" t="n"/>
      <c r="C197" s="973" t="n"/>
      <c r="D197" s="994" t="n"/>
      <c r="E197" s="994" t="n"/>
      <c r="F197" s="994" t="n"/>
      <c r="G197" s="994" t="n"/>
      <c r="H197" s="994" t="n"/>
      <c r="I197" s="973" t="n"/>
      <c r="J197" s="973" t="n"/>
      <c r="K197" s="995" t="n"/>
      <c r="L197" s="996" t="n"/>
      <c r="M197" s="987" t="n"/>
      <c r="N197" s="988">
        <f>IFERROR(IF(DATEDIF(TODAY(),M197,"M")&lt;=6,"ROJO",IF(DATEDIF(TODAY(),M197,"M")&gt;=12,"VERDE",IF(AND(DATEDIF(TODAY(),M197,"M")&gt;6,DATEDIF(TODAY(),M197,"M")&lt;=11),"AMARILLO",IF(M197&lt;TODAY(),"VENCIDO",0)))),O197)</f>
        <v/>
      </c>
      <c r="O197" s="989">
        <f>IF(M197=0,"","VENCIDO")</f>
        <v/>
      </c>
      <c r="Q197" s="997" t="n"/>
      <c r="R197" s="994" t="n"/>
      <c r="S197" s="994" t="n"/>
      <c r="T197" s="994" t="n"/>
      <c r="U197" s="994" t="n"/>
      <c r="V197" s="994" t="n"/>
      <c r="W197" s="994" t="n"/>
      <c r="X197" s="994" t="n"/>
      <c r="Y197" s="994" t="n"/>
      <c r="Z197" s="994" t="n"/>
      <c r="AA197" s="994" t="n"/>
      <c r="AB197" s="994" t="n"/>
      <c r="AC197" s="974" t="n"/>
    </row>
    <row r="198" ht="14.25" customHeight="1">
      <c r="A198" s="993" t="n"/>
      <c r="B198" s="972" t="n"/>
      <c r="C198" s="973" t="n"/>
      <c r="D198" s="994" t="n"/>
      <c r="E198" s="994" t="n"/>
      <c r="F198" s="994" t="n"/>
      <c r="G198" s="994" t="n"/>
      <c r="H198" s="994" t="n"/>
      <c r="I198" s="973" t="n"/>
      <c r="J198" s="973" t="n"/>
      <c r="K198" s="995" t="n"/>
      <c r="L198" s="996" t="n"/>
      <c r="M198" s="987" t="n"/>
      <c r="N198" s="988">
        <f>IFERROR(IF(DATEDIF(TODAY(),M198,"M")&lt;=6,"ROJO",IF(DATEDIF(TODAY(),M198,"M")&gt;=12,"VERDE",IF(AND(DATEDIF(TODAY(),M198,"M")&gt;6,DATEDIF(TODAY(),M198,"M")&lt;=11),"AMARILLO",IF(M198&lt;TODAY(),"VENCIDO",0)))),O198)</f>
        <v/>
      </c>
      <c r="O198" s="989">
        <f>IF(M198=0,"","VENCIDO")</f>
        <v/>
      </c>
      <c r="Q198" s="997" t="n"/>
      <c r="R198" s="994" t="n"/>
      <c r="S198" s="994" t="n"/>
      <c r="T198" s="994" t="n"/>
      <c r="U198" s="994" t="n"/>
      <c r="V198" s="994" t="n"/>
      <c r="W198" s="994" t="n"/>
      <c r="X198" s="994" t="n"/>
      <c r="Y198" s="994" t="n"/>
      <c r="Z198" s="994" t="n"/>
      <c r="AA198" s="994" t="n"/>
      <c r="AB198" s="994" t="n"/>
      <c r="AC198" s="974" t="n"/>
    </row>
    <row r="199" ht="15" customHeight="1" thickBot="1">
      <c r="A199" s="993" t="n"/>
      <c r="B199" s="972" t="n"/>
      <c r="C199" s="975" t="n"/>
      <c r="D199" s="998" t="n"/>
      <c r="E199" s="998" t="n"/>
      <c r="F199" s="998" t="n"/>
      <c r="G199" s="998" t="n"/>
      <c r="H199" s="998" t="n"/>
      <c r="I199" s="975" t="n"/>
      <c r="J199" s="975" t="n"/>
      <c r="K199" s="1000" t="n"/>
      <c r="L199" s="1001" t="n"/>
      <c r="M199" s="987" t="n"/>
      <c r="N199" s="988">
        <f>IFERROR(IF(DATEDIF(TODAY(),M199,"M")&lt;=6,"ROJO",IF(DATEDIF(TODAY(),M199,"M")&gt;=12,"VERDE",IF(AND(DATEDIF(TODAY(),M199,"M")&gt;6,DATEDIF(TODAY(),M199,"M")&lt;=11),"AMARILLO",IF(M199&lt;TODAY(),"VENCIDO",0)))),O199)</f>
        <v/>
      </c>
      <c r="O199" s="989">
        <f>IF(M199=0,"","VENCIDO")</f>
        <v/>
      </c>
      <c r="Q199" s="1002" t="n"/>
      <c r="R199" s="998" t="n"/>
      <c r="S199" s="998" t="n"/>
      <c r="T199" s="998" t="n"/>
      <c r="U199" s="998" t="n"/>
      <c r="V199" s="998" t="n"/>
      <c r="W199" s="998" t="n"/>
      <c r="X199" s="998" t="n"/>
      <c r="Y199" s="998" t="n"/>
      <c r="Z199" s="998" t="n"/>
      <c r="AA199" s="998" t="n"/>
      <c r="AB199" s="998" t="n"/>
      <c r="AC199" s="1003" t="n"/>
    </row>
    <row r="200" ht="14.4" customHeight="1" thickBot="1">
      <c r="A200" s="1004" t="n"/>
      <c r="B200" s="1005" t="n"/>
      <c r="C200" s="1021" t="n"/>
      <c r="D200" s="1022" t="n"/>
      <c r="E200" s="1022" t="n"/>
      <c r="F200" s="1023" t="n"/>
      <c r="G200" s="1023" t="n"/>
      <c r="H200" s="1023" t="n"/>
      <c r="I200" s="1024" t="n"/>
      <c r="J200" s="1010">
        <f>J195=K200</f>
        <v/>
      </c>
      <c r="K200" s="1025">
        <f>SUM(K195:K199)</f>
        <v/>
      </c>
      <c r="L200" s="1015" t="n"/>
      <c r="M200" s="1013" t="n"/>
      <c r="N200" s="1014">
        <f>IFERROR(IF(DATEDIF(TODAY(),M200,"M")&lt;=6,"ROJO",IF(DATEDIF(TODAY(),M200,"M")&gt;=12,"VERDE",IF(AND(DATEDIF(TODAY(),M200,"M")&gt;6,DATEDIF(TODAY(),M200,"M")&lt;=11),"AMARILLO",IF(M200&lt;TODAY(),"VENCIDO",0)))),O200)</f>
        <v/>
      </c>
      <c r="O200" s="989">
        <f>IF(M200=0,"","VENCIDO")</f>
        <v/>
      </c>
      <c r="Q200" s="1015" t="n"/>
      <c r="R200" s="1016" t="n"/>
      <c r="S200" s="1016" t="n"/>
      <c r="T200" s="1016" t="n"/>
      <c r="U200" s="1016" t="n"/>
      <c r="V200" s="1016" t="n"/>
      <c r="W200" s="1016" t="n"/>
      <c r="X200" s="1016" t="n"/>
      <c r="Y200" s="1016" t="n"/>
      <c r="Z200" s="1016" t="n"/>
      <c r="AA200" s="1016" t="n"/>
      <c r="AB200" s="1016" t="n"/>
      <c r="AC200" s="194" t="n"/>
    </row>
    <row r="201" ht="14.25" customHeight="1">
      <c r="A201" s="979" t="inlineStr">
        <is>
          <t>Sarampión - Rubeola - SR (diluyente)</t>
        </is>
      </c>
      <c r="B201" s="980" t="n"/>
      <c r="C201" s="981">
        <f>ENERO!K254</f>
        <v/>
      </c>
      <c r="D201" s="982" t="n"/>
      <c r="E201" s="982" t="n"/>
      <c r="F201" s="982" t="n"/>
      <c r="G201" s="982" t="n"/>
      <c r="H201" s="982" t="n"/>
      <c r="I201" s="1026">
        <f>AC201</f>
        <v/>
      </c>
      <c r="J201" s="984">
        <f>+(C201+D201+F201+E201)-(G201+H201+I201)</f>
        <v/>
      </c>
      <c r="K201" s="985" t="n"/>
      <c r="L201" s="986" t="n"/>
      <c r="M201" s="987" t="n"/>
      <c r="N201" s="988">
        <f>IFERROR(IF(DATEDIF(TODAY(),M201,"M")&lt;=6,"ROJO",IF(DATEDIF(TODAY(),M201,"M")&gt;=12,"VERDE",IF(AND(DATEDIF(TODAY(),M201,"M")&gt;6,DATEDIF(TODAY(),M201,"M")&lt;=11),"AMARILLO",IF(M201&lt;TODAY(),"VENCIDO",0)))),O201)</f>
        <v/>
      </c>
      <c r="O201" s="989">
        <f>IF(M201=0,"","VENCIDO")</f>
        <v/>
      </c>
      <c r="Q201" s="990" t="n"/>
      <c r="R201" s="991" t="n"/>
      <c r="S201" s="991" t="n"/>
      <c r="T201" s="991" t="n"/>
      <c r="U201" s="991" t="n"/>
      <c r="V201" s="991" t="n"/>
      <c r="W201" s="991" t="n"/>
      <c r="X201" s="991" t="n"/>
      <c r="Y201" s="991" t="n"/>
      <c r="Z201" s="991" t="n"/>
      <c r="AA201" s="991" t="n"/>
      <c r="AB201" s="991" t="n"/>
      <c r="AC201" s="992">
        <f>SUM(Q201:AB205)</f>
        <v/>
      </c>
      <c r="AH201" s="2">
        <f>+IF(AC201&lt;&gt;I201,1,0)</f>
        <v/>
      </c>
    </row>
    <row r="202" ht="14.25" customHeight="1">
      <c r="A202" s="993" t="n"/>
      <c r="B202" s="972" t="n"/>
      <c r="C202" s="973" t="n"/>
      <c r="D202" s="994" t="n"/>
      <c r="E202" s="994" t="n"/>
      <c r="F202" s="994" t="n"/>
      <c r="G202" s="994" t="n"/>
      <c r="H202" s="994" t="n"/>
      <c r="I202" s="973" t="n"/>
      <c r="J202" s="973" t="n"/>
      <c r="K202" s="995" t="n"/>
      <c r="L202" s="996" t="n"/>
      <c r="M202" s="987" t="n"/>
      <c r="N202" s="988">
        <f>IFERROR(IF(DATEDIF(TODAY(),M202,"M")&lt;=6,"ROJO",IF(DATEDIF(TODAY(),M202,"M")&gt;=12,"VERDE",IF(AND(DATEDIF(TODAY(),M202,"M")&gt;6,DATEDIF(TODAY(),M202,"M")&lt;=11),"AMARILLO",IF(M202&lt;TODAY(),"VENCIDO",0)))),O202)</f>
        <v/>
      </c>
      <c r="O202" s="989">
        <f>IF(M202=0,"","VENCIDO")</f>
        <v/>
      </c>
      <c r="Q202" s="997" t="n"/>
      <c r="R202" s="994" t="n"/>
      <c r="S202" s="994" t="n"/>
      <c r="T202" s="994" t="n"/>
      <c r="U202" s="994" t="n"/>
      <c r="V202" s="994" t="n"/>
      <c r="W202" s="994" t="n"/>
      <c r="X202" s="994" t="n"/>
      <c r="Y202" s="994" t="n"/>
      <c r="Z202" s="994" t="n"/>
      <c r="AA202" s="994" t="n"/>
      <c r="AB202" s="994" t="n"/>
      <c r="AC202" s="974" t="n"/>
      <c r="AE202" s="2">
        <f>IFERROR(AA200*100/(W200+AA200),0)</f>
        <v/>
      </c>
    </row>
    <row r="203" ht="14.25" customHeight="1">
      <c r="A203" s="993" t="n"/>
      <c r="B203" s="972" t="n"/>
      <c r="C203" s="973" t="n"/>
      <c r="D203" s="994" t="n"/>
      <c r="E203" s="994" t="n"/>
      <c r="F203" s="994" t="n"/>
      <c r="G203" s="994" t="n"/>
      <c r="H203" s="994" t="n"/>
      <c r="I203" s="973" t="n"/>
      <c r="J203" s="973" t="n"/>
      <c r="K203" s="995" t="n"/>
      <c r="L203" s="996" t="n"/>
      <c r="M203" s="987" t="n"/>
      <c r="N203" s="988">
        <f>IFERROR(IF(DATEDIF(TODAY(),M203,"M")&lt;=6,"ROJO",IF(DATEDIF(TODAY(),M203,"M")&gt;=12,"VERDE",IF(AND(DATEDIF(TODAY(),M203,"M")&gt;6,DATEDIF(TODAY(),M203,"M")&lt;=11),"AMARILLO",IF(M203&lt;TODAY(),"VENCIDO",0)))),O203)</f>
        <v/>
      </c>
      <c r="O203" s="989">
        <f>IF(M203=0,"","VENCIDO")</f>
        <v/>
      </c>
      <c r="Q203" s="997" t="n"/>
      <c r="R203" s="994" t="n"/>
      <c r="S203" s="994" t="n"/>
      <c r="T203" s="994" t="n"/>
      <c r="U203" s="994" t="n"/>
      <c r="V203" s="994" t="n"/>
      <c r="W203" s="994" t="n"/>
      <c r="X203" s="994" t="n"/>
      <c r="Y203" s="994" t="n"/>
      <c r="Z203" s="994" t="n"/>
      <c r="AA203" s="994" t="n"/>
      <c r="AB203" s="994" t="n"/>
      <c r="AC203" s="974" t="n"/>
    </row>
    <row r="204" ht="14.25" customHeight="1">
      <c r="A204" s="993" t="n"/>
      <c r="B204" s="972" t="n"/>
      <c r="C204" s="973" t="n"/>
      <c r="D204" s="994" t="n"/>
      <c r="E204" s="994" t="n"/>
      <c r="F204" s="994" t="n"/>
      <c r="G204" s="994" t="n"/>
      <c r="H204" s="994" t="n"/>
      <c r="I204" s="973" t="n"/>
      <c r="J204" s="973" t="n"/>
      <c r="K204" s="995" t="n"/>
      <c r="L204" s="996" t="n"/>
      <c r="M204" s="987" t="n"/>
      <c r="N204" s="988">
        <f>IFERROR(IF(DATEDIF(TODAY(),M204,"M")&lt;=6,"ROJO",IF(DATEDIF(TODAY(),M204,"M")&gt;=12,"VERDE",IF(AND(DATEDIF(TODAY(),M204,"M")&gt;6,DATEDIF(TODAY(),M204,"M")&lt;=11),"AMARILLO",IF(M204&lt;TODAY(),"VENCIDO",0)))),O204)</f>
        <v/>
      </c>
      <c r="O204" s="989">
        <f>IF(M204=0,"","VENCIDO")</f>
        <v/>
      </c>
      <c r="Q204" s="997" t="n"/>
      <c r="R204" s="994" t="n"/>
      <c r="S204" s="994" t="n"/>
      <c r="T204" s="994" t="n"/>
      <c r="U204" s="994" t="n"/>
      <c r="V204" s="994" t="n"/>
      <c r="W204" s="994" t="n"/>
      <c r="X204" s="994" t="n"/>
      <c r="Y204" s="994" t="n"/>
      <c r="Z204" s="994" t="n"/>
      <c r="AA204" s="994" t="n"/>
      <c r="AB204" s="994" t="n"/>
      <c r="AC204" s="974" t="n"/>
    </row>
    <row r="205" ht="15" customHeight="1" thickBot="1">
      <c r="A205" s="993" t="n"/>
      <c r="B205" s="972" t="n"/>
      <c r="C205" s="975" t="n"/>
      <c r="D205" s="998" t="n"/>
      <c r="E205" s="998" t="n"/>
      <c r="F205" s="998" t="n"/>
      <c r="G205" s="998" t="n"/>
      <c r="H205" s="998" t="n"/>
      <c r="I205" s="975" t="n"/>
      <c r="J205" s="975" t="n"/>
      <c r="K205" s="1000" t="n"/>
      <c r="L205" s="1001" t="n"/>
      <c r="M205" s="987" t="n"/>
      <c r="N205" s="988">
        <f>IFERROR(IF(DATEDIF(TODAY(),M205,"M")&lt;=6,"ROJO",IF(DATEDIF(TODAY(),M205,"M")&gt;=12,"VERDE",IF(AND(DATEDIF(TODAY(),M205,"M")&gt;6,DATEDIF(TODAY(),M205,"M")&lt;=11),"AMARILLO",IF(M205&lt;TODAY(),"VENCIDO",0)))),O205)</f>
        <v/>
      </c>
      <c r="O205" s="989">
        <f>IF(M205=0,"","VENCIDO")</f>
        <v/>
      </c>
      <c r="Q205" s="1002" t="n"/>
      <c r="R205" s="998" t="n"/>
      <c r="S205" s="998" t="n"/>
      <c r="T205" s="998" t="n"/>
      <c r="U205" s="998" t="n"/>
      <c r="V205" s="998" t="n"/>
      <c r="W205" s="998" t="n"/>
      <c r="X205" s="998" t="n"/>
      <c r="Y205" s="998" t="n"/>
      <c r="Z205" s="998" t="n"/>
      <c r="AA205" s="998" t="n"/>
      <c r="AB205" s="998" t="n"/>
      <c r="AC205" s="1003" t="n"/>
    </row>
    <row r="206" ht="14.4" customHeight="1" thickBot="1">
      <c r="A206" s="1004" t="n"/>
      <c r="B206" s="1005" t="n"/>
      <c r="C206" s="1021" t="n"/>
      <c r="D206" s="1022" t="n"/>
      <c r="E206" s="1022" t="n"/>
      <c r="F206" s="1023" t="n"/>
      <c r="G206" s="1023" t="n"/>
      <c r="H206" s="1023" t="n"/>
      <c r="I206" s="1024" t="n"/>
      <c r="J206" s="1010">
        <f>J201=K206</f>
        <v/>
      </c>
      <c r="K206" s="1025">
        <f>SUM(K201:K205)</f>
        <v/>
      </c>
      <c r="L206" s="1015" t="n"/>
      <c r="M206" s="1013" t="n"/>
      <c r="N206" s="1014">
        <f>IFERROR(IF(DATEDIF(TODAY(),M206,"M")&lt;=6,"ROJO",IF(DATEDIF(TODAY(),M206,"M")&gt;=12,"VERDE",IF(AND(DATEDIF(TODAY(),M206,"M")&gt;6,DATEDIF(TODAY(),M206,"M")&lt;=11),"AMARILLO",IF(M206&lt;TODAY(),"VENCIDO",0)))),O206)</f>
        <v/>
      </c>
      <c r="O206" s="989">
        <f>IF(M206=0,"","VENCIDO")</f>
        <v/>
      </c>
      <c r="Q206" s="1015" t="n"/>
      <c r="R206" s="1016" t="n"/>
      <c r="S206" s="1016" t="n"/>
      <c r="T206" s="1016" t="n"/>
      <c r="U206" s="1016" t="n"/>
      <c r="V206" s="1016" t="n"/>
      <c r="W206" s="1016" t="n"/>
      <c r="X206" s="1016" t="n"/>
      <c r="Y206" s="1016" t="n"/>
      <c r="Z206" s="1016" t="n"/>
      <c r="AA206" s="1016" t="n"/>
      <c r="AB206" s="1016" t="n"/>
      <c r="AC206" s="194" t="n"/>
    </row>
    <row r="207" ht="14.25" customHeight="1">
      <c r="A207" s="979" t="inlineStr">
        <is>
          <t>Fiebre amarilla (diluyente)</t>
        </is>
      </c>
      <c r="B207" s="980" t="n"/>
      <c r="C207" s="981">
        <f>ENERO!K272</f>
        <v/>
      </c>
      <c r="D207" s="982" t="n"/>
      <c r="E207" s="982" t="n"/>
      <c r="F207" s="982" t="n"/>
      <c r="G207" s="982" t="n"/>
      <c r="H207" s="982" t="n"/>
      <c r="I207" s="1026">
        <f>AC207</f>
        <v/>
      </c>
      <c r="J207" s="984">
        <f>+(C207+D207+F207+E207)-(G207+H207+I207)</f>
        <v/>
      </c>
      <c r="K207" s="985" t="n"/>
      <c r="L207" s="986" t="n"/>
      <c r="M207" s="987" t="n"/>
      <c r="N207" s="988">
        <f>IFERROR(IF(DATEDIF(TODAY(),M207,"M")&lt;=6,"ROJO",IF(DATEDIF(TODAY(),M207,"M")&gt;=12,"VERDE",IF(AND(DATEDIF(TODAY(),M207,"M")&gt;6,DATEDIF(TODAY(),M207,"M")&lt;=11),"AMARILLO",IF(M207&lt;TODAY(),"VENCIDO",0)))),O207)</f>
        <v/>
      </c>
      <c r="O207" s="989">
        <f>IF(M207=0,"","VENCIDO")</f>
        <v/>
      </c>
      <c r="Q207" s="990" t="n"/>
      <c r="R207" s="991" t="n"/>
      <c r="S207" s="991" t="n"/>
      <c r="T207" s="991" t="n"/>
      <c r="U207" s="991" t="n"/>
      <c r="V207" s="991" t="n"/>
      <c r="W207" s="991" t="n"/>
      <c r="X207" s="991" t="n"/>
      <c r="Y207" s="991" t="n"/>
      <c r="Z207" s="991" t="n"/>
      <c r="AA207" s="991" t="n"/>
      <c r="AB207" s="991" t="n"/>
      <c r="AC207" s="992">
        <f>SUM(Q207:AB211)</f>
        <v/>
      </c>
      <c r="AE207" s="2">
        <f>IFERROR(AA205*100/(W205+AA205),0)</f>
        <v/>
      </c>
      <c r="AH207" s="2">
        <f>+IF(AC207&lt;&gt;I207,1,0)</f>
        <v/>
      </c>
    </row>
    <row r="208" ht="14.25" customHeight="1">
      <c r="A208" s="993" t="n"/>
      <c r="B208" s="972" t="n"/>
      <c r="C208" s="973" t="n"/>
      <c r="D208" s="994" t="n"/>
      <c r="E208" s="994" t="n"/>
      <c r="F208" s="994" t="n"/>
      <c r="G208" s="994" t="n"/>
      <c r="H208" s="994" t="n"/>
      <c r="I208" s="973" t="n"/>
      <c r="J208" s="973" t="n"/>
      <c r="K208" s="995" t="n"/>
      <c r="L208" s="996" t="n"/>
      <c r="M208" s="987" t="n"/>
      <c r="N208" s="988">
        <f>IFERROR(IF(DATEDIF(TODAY(),M208,"M")&lt;=6,"ROJO",IF(DATEDIF(TODAY(),M208,"M")&gt;=12,"VERDE",IF(AND(DATEDIF(TODAY(),M208,"M")&gt;6,DATEDIF(TODAY(),M208,"M")&lt;=11),"AMARILLO",IF(M208&lt;TODAY(),"VENCIDO",0)))),O208)</f>
        <v/>
      </c>
      <c r="O208" s="989">
        <f>IF(M208=0,"","VENCIDO")</f>
        <v/>
      </c>
      <c r="Q208" s="997" t="n"/>
      <c r="R208" s="994" t="n"/>
      <c r="S208" s="994" t="n"/>
      <c r="T208" s="994" t="n"/>
      <c r="U208" s="994" t="n"/>
      <c r="V208" s="994" t="n"/>
      <c r="W208" s="994" t="n"/>
      <c r="X208" s="994" t="n"/>
      <c r="Y208" s="994" t="n"/>
      <c r="Z208" s="994" t="n"/>
      <c r="AA208" s="994" t="n"/>
      <c r="AB208" s="994" t="n"/>
      <c r="AC208" s="974" t="n"/>
    </row>
    <row r="209" ht="14.25" customHeight="1">
      <c r="A209" s="993" t="n"/>
      <c r="B209" s="972" t="n"/>
      <c r="C209" s="973" t="n"/>
      <c r="D209" s="994" t="n"/>
      <c r="E209" s="994" t="n"/>
      <c r="F209" s="994" t="n"/>
      <c r="G209" s="994" t="n"/>
      <c r="H209" s="994" t="n"/>
      <c r="I209" s="973" t="n"/>
      <c r="J209" s="973" t="n"/>
      <c r="K209" s="995" t="n"/>
      <c r="L209" s="996" t="n"/>
      <c r="M209" s="987" t="n"/>
      <c r="N209" s="988">
        <f>IFERROR(IF(DATEDIF(TODAY(),M209,"M")&lt;=6,"ROJO",IF(DATEDIF(TODAY(),M209,"M")&gt;=12,"VERDE",IF(AND(DATEDIF(TODAY(),M209,"M")&gt;6,DATEDIF(TODAY(),M209,"M")&lt;=11),"AMARILLO",IF(M209&lt;TODAY(),"VENCIDO",0)))),O209)</f>
        <v/>
      </c>
      <c r="O209" s="989">
        <f>IF(M209=0,"","VENCIDO")</f>
        <v/>
      </c>
      <c r="Q209" s="997" t="n"/>
      <c r="R209" s="994" t="n"/>
      <c r="S209" s="994" t="n"/>
      <c r="T209" s="994" t="n"/>
      <c r="U209" s="994" t="n"/>
      <c r="V209" s="994" t="n"/>
      <c r="W209" s="994" t="n"/>
      <c r="X209" s="994" t="n"/>
      <c r="Y209" s="994" t="n"/>
      <c r="Z209" s="994" t="n"/>
      <c r="AA209" s="994" t="n"/>
      <c r="AB209" s="994" t="n"/>
      <c r="AC209" s="974" t="n"/>
    </row>
    <row r="210" ht="14.25" customHeight="1">
      <c r="A210" s="993" t="n"/>
      <c r="B210" s="972" t="n"/>
      <c r="C210" s="973" t="n"/>
      <c r="D210" s="994" t="n"/>
      <c r="E210" s="994" t="n"/>
      <c r="F210" s="994" t="n"/>
      <c r="G210" s="994" t="n"/>
      <c r="H210" s="994" t="n"/>
      <c r="I210" s="973" t="n"/>
      <c r="J210" s="973" t="n"/>
      <c r="K210" s="995" t="n"/>
      <c r="L210" s="996" t="n"/>
      <c r="M210" s="987" t="n"/>
      <c r="N210" s="988">
        <f>IFERROR(IF(DATEDIF(TODAY(),M210,"M")&lt;=6,"ROJO",IF(DATEDIF(TODAY(),M210,"M")&gt;=12,"VERDE",IF(AND(DATEDIF(TODAY(),M210,"M")&gt;6,DATEDIF(TODAY(),M210,"M")&lt;=11),"AMARILLO",IF(M210&lt;TODAY(),"VENCIDO",0)))),O210)</f>
        <v/>
      </c>
      <c r="O210" s="989">
        <f>IF(M210=0,"","VENCIDO")</f>
        <v/>
      </c>
      <c r="Q210" s="997" t="n"/>
      <c r="R210" s="994" t="n"/>
      <c r="S210" s="994" t="n"/>
      <c r="T210" s="994" t="n"/>
      <c r="U210" s="994" t="n"/>
      <c r="V210" s="994" t="n"/>
      <c r="W210" s="994" t="n"/>
      <c r="X210" s="994" t="n"/>
      <c r="Y210" s="994" t="n"/>
      <c r="Z210" s="994" t="n"/>
      <c r="AA210" s="994" t="n"/>
      <c r="AB210" s="994" t="n"/>
      <c r="AC210" s="974" t="n"/>
    </row>
    <row r="211" ht="15" customHeight="1" thickBot="1">
      <c r="A211" s="993" t="n"/>
      <c r="B211" s="972" t="n"/>
      <c r="C211" s="975" t="n"/>
      <c r="D211" s="998" t="n"/>
      <c r="E211" s="998" t="n"/>
      <c r="F211" s="998" t="n"/>
      <c r="G211" s="998" t="n"/>
      <c r="H211" s="998" t="n"/>
      <c r="I211" s="975" t="n"/>
      <c r="J211" s="975" t="n"/>
      <c r="K211" s="1000" t="n"/>
      <c r="L211" s="1001" t="n"/>
      <c r="M211" s="987" t="n"/>
      <c r="N211" s="988">
        <f>IFERROR(IF(DATEDIF(TODAY(),M211,"M")&lt;=6,"ROJO",IF(DATEDIF(TODAY(),M211,"M")&gt;=12,"VERDE",IF(AND(DATEDIF(TODAY(),M211,"M")&gt;6,DATEDIF(TODAY(),M211,"M")&lt;=11),"AMARILLO",IF(M211&lt;TODAY(),"VENCIDO",0)))),O211)</f>
        <v/>
      </c>
      <c r="O211" s="989">
        <f>IF(M211=0,"","VENCIDO")</f>
        <v/>
      </c>
      <c r="Q211" s="1002" t="n"/>
      <c r="R211" s="998" t="n"/>
      <c r="S211" s="998" t="n"/>
      <c r="T211" s="998" t="n"/>
      <c r="U211" s="998" t="n"/>
      <c r="V211" s="998" t="n"/>
      <c r="W211" s="998" t="n"/>
      <c r="X211" s="998" t="n"/>
      <c r="Y211" s="998" t="n"/>
      <c r="Z211" s="998" t="n"/>
      <c r="AA211" s="998" t="n"/>
      <c r="AB211" s="998" t="n"/>
      <c r="AC211" s="1003" t="n"/>
    </row>
    <row r="212" ht="14.4" customHeight="1" thickBot="1">
      <c r="A212" s="1004" t="n"/>
      <c r="B212" s="1005" t="n"/>
      <c r="C212" s="1021" t="n"/>
      <c r="D212" s="1022" t="n"/>
      <c r="E212" s="1022" t="n"/>
      <c r="F212" s="1023" t="n"/>
      <c r="G212" s="1023" t="n"/>
      <c r="H212" s="1023" t="n"/>
      <c r="I212" s="1024" t="n"/>
      <c r="J212" s="1010">
        <f>J207=K212</f>
        <v/>
      </c>
      <c r="K212" s="1025">
        <f>SUM(K207:K211)</f>
        <v/>
      </c>
      <c r="L212" s="1015" t="n"/>
      <c r="M212" s="1013" t="n"/>
      <c r="N212" s="1014">
        <f>IFERROR(IF(DATEDIF(TODAY(),M212,"M")&lt;=6,"ROJO",IF(DATEDIF(TODAY(),M212,"M")&gt;=12,"VERDE",IF(AND(DATEDIF(TODAY(),M212,"M")&gt;6,DATEDIF(TODAY(),M212,"M")&lt;=11),"AMARILLO",IF(M212&lt;TODAY(),"VENCIDO",0)))),O212)</f>
        <v/>
      </c>
      <c r="O212" s="989">
        <f>IF(M212=0,"","VENCIDO")</f>
        <v/>
      </c>
      <c r="Q212" s="1030" t="n"/>
      <c r="R212" s="1031" t="n"/>
      <c r="S212" s="1031" t="n"/>
      <c r="T212" s="1031" t="n"/>
      <c r="U212" s="1031" t="n"/>
      <c r="V212" s="1031" t="n"/>
      <c r="W212" s="1031" t="n"/>
      <c r="X212" s="1031" t="n"/>
      <c r="Y212" s="1031" t="n"/>
      <c r="Z212" s="1031" t="n"/>
      <c r="AA212" s="1031" t="n"/>
      <c r="AB212" s="1031" t="n"/>
      <c r="AC212" s="195" t="n"/>
    </row>
    <row r="213" ht="14.25" customHeight="1">
      <c r="A213" s="979" t="inlineStr">
        <is>
          <t>Varicela (diluyente)</t>
        </is>
      </c>
      <c r="B213" s="980" t="n"/>
      <c r="C213" s="981">
        <f>ENERO!K278</f>
        <v/>
      </c>
      <c r="D213" s="982" t="n"/>
      <c r="E213" s="982" t="n"/>
      <c r="F213" s="982" t="n"/>
      <c r="G213" s="982" t="n"/>
      <c r="H213" s="982" t="n"/>
      <c r="I213" s="1026">
        <f>AC213</f>
        <v/>
      </c>
      <c r="J213" s="984">
        <f>+(C213+D213+F213+E213)-(G213+H213+I213)</f>
        <v/>
      </c>
      <c r="K213" s="985" t="n"/>
      <c r="L213" s="986" t="n"/>
      <c r="M213" s="132" t="n"/>
      <c r="N213" s="150">
        <f>IFERROR(IF(DATEDIF(TODAY(),M213,"M")&lt;=6,"ROJO",IF(DATEDIF(TODAY(),M213,"M")&gt;=12,"VERDE",IF(AND(DATEDIF(TODAY(),M213,"M")&gt;6,DATEDIF(TODAY(),M213,"M")&lt;=11),"AMARILLO",IF(M213&lt;TODAY(),"VENCIDO",0)))),O213)</f>
        <v/>
      </c>
      <c r="O213" s="989">
        <f>IF(M213=0,"","VENCIDO")</f>
        <v/>
      </c>
      <c r="Q213" s="990" t="n"/>
      <c r="R213" s="991" t="n"/>
      <c r="S213" s="991" t="n"/>
      <c r="T213" s="991" t="n"/>
      <c r="U213" s="991" t="n"/>
      <c r="V213" s="991" t="n"/>
      <c r="W213" s="991" t="n"/>
      <c r="X213" s="991" t="n"/>
      <c r="Y213" s="991" t="n"/>
      <c r="Z213" s="991" t="n"/>
      <c r="AA213" s="991" t="n"/>
      <c r="AB213" s="991" t="n"/>
      <c r="AC213" s="992">
        <f>SUM(Q213:AB217)</f>
        <v/>
      </c>
      <c r="AE213" s="2">
        <f>IFERROR(AA211*100/(W211+AA211),0)</f>
        <v/>
      </c>
      <c r="AH213" s="2">
        <f>+IF(AC213&lt;&gt;I213,1,0)</f>
        <v/>
      </c>
    </row>
    <row r="214" ht="14.25" customHeight="1">
      <c r="A214" s="993" t="n"/>
      <c r="B214" s="972" t="n"/>
      <c r="C214" s="973" t="n"/>
      <c r="D214" s="994" t="n"/>
      <c r="E214" s="994" t="n"/>
      <c r="F214" s="994" t="n"/>
      <c r="G214" s="994" t="n"/>
      <c r="H214" s="994" t="n"/>
      <c r="I214" s="973" t="n"/>
      <c r="J214" s="973" t="n"/>
      <c r="K214" s="995" t="n"/>
      <c r="L214" s="996" t="n"/>
      <c r="M214" s="132" t="n"/>
      <c r="N214" s="150">
        <f>IFERROR(IF(DATEDIF(TODAY(),M214,"M")&lt;=6,"ROJO",IF(DATEDIF(TODAY(),M214,"M")&gt;=12,"VERDE",IF(AND(DATEDIF(TODAY(),M214,"M")&gt;6,DATEDIF(TODAY(),M214,"M")&lt;=11),"AMARILLO",IF(M214&lt;TODAY(),"VENCIDO",0)))),O214)</f>
        <v/>
      </c>
      <c r="O214" s="989">
        <f>IF(M214=0,"","VENCIDO")</f>
        <v/>
      </c>
      <c r="Q214" s="997" t="n"/>
      <c r="R214" s="994" t="n"/>
      <c r="S214" s="994" t="n"/>
      <c r="T214" s="994" t="n"/>
      <c r="U214" s="994" t="n"/>
      <c r="V214" s="994" t="n"/>
      <c r="W214" s="994" t="n"/>
      <c r="X214" s="994" t="n"/>
      <c r="Y214" s="994" t="n"/>
      <c r="Z214" s="994" t="n"/>
      <c r="AA214" s="994" t="n"/>
      <c r="AB214" s="994" t="n"/>
      <c r="AC214" s="974" t="n"/>
    </row>
    <row r="215" ht="14.25" customHeight="1">
      <c r="A215" s="993" t="n"/>
      <c r="B215" s="972" t="n"/>
      <c r="C215" s="973" t="n"/>
      <c r="D215" s="994" t="n"/>
      <c r="E215" s="994" t="n"/>
      <c r="F215" s="994" t="n"/>
      <c r="G215" s="994" t="n"/>
      <c r="H215" s="994" t="n"/>
      <c r="I215" s="973" t="n"/>
      <c r="J215" s="973" t="n"/>
      <c r="K215" s="995" t="n"/>
      <c r="L215" s="996" t="n"/>
      <c r="M215" s="987" t="n"/>
      <c r="N215" s="988">
        <f>IFERROR(IF(DATEDIF(TODAY(),M215,"M")&lt;=6,"ROJO",IF(DATEDIF(TODAY(),M215,"M")&gt;=12,"VERDE",IF(AND(DATEDIF(TODAY(),M215,"M")&gt;6,DATEDIF(TODAY(),M215,"M")&lt;=11),"AMARILLO",IF(M215&lt;TODAY(),"VENCIDO",0)))),O215)</f>
        <v/>
      </c>
      <c r="O215" s="989">
        <f>IF(M215=0,"","VENCIDO")</f>
        <v/>
      </c>
      <c r="Q215" s="997" t="n"/>
      <c r="R215" s="994" t="n"/>
      <c r="S215" s="994" t="n"/>
      <c r="T215" s="994" t="n"/>
      <c r="U215" s="994" t="n"/>
      <c r="V215" s="994" t="n"/>
      <c r="W215" s="994" t="n"/>
      <c r="X215" s="994" t="n"/>
      <c r="Y215" s="994" t="n"/>
      <c r="Z215" s="994" t="n"/>
      <c r="AA215" s="994" t="n"/>
      <c r="AB215" s="994" t="n"/>
      <c r="AC215" s="974" t="n"/>
    </row>
    <row r="216" ht="14.25" customHeight="1">
      <c r="A216" s="993" t="n"/>
      <c r="B216" s="972" t="n"/>
      <c r="C216" s="973" t="n"/>
      <c r="D216" s="994" t="n"/>
      <c r="E216" s="994" t="n"/>
      <c r="F216" s="994" t="n"/>
      <c r="G216" s="994" t="n"/>
      <c r="H216" s="994" t="n"/>
      <c r="I216" s="973" t="n"/>
      <c r="J216" s="973" t="n"/>
      <c r="K216" s="995" t="n"/>
      <c r="L216" s="996" t="n"/>
      <c r="M216" s="987" t="n"/>
      <c r="N216" s="988">
        <f>IFERROR(IF(DATEDIF(TODAY(),M216,"M")&lt;=6,"ROJO",IF(DATEDIF(TODAY(),M216,"M")&gt;=12,"VERDE",IF(AND(DATEDIF(TODAY(),M216,"M")&gt;6,DATEDIF(TODAY(),M216,"M")&lt;=11),"AMARILLO",IF(M216&lt;TODAY(),"VENCIDO",0)))),O216)</f>
        <v/>
      </c>
      <c r="O216" s="989">
        <f>IF(M216=0,"","VENCIDO")</f>
        <v/>
      </c>
      <c r="Q216" s="997" t="n"/>
      <c r="R216" s="994" t="n"/>
      <c r="S216" s="994" t="n"/>
      <c r="T216" s="994" t="n"/>
      <c r="U216" s="994" t="n"/>
      <c r="V216" s="994" t="n"/>
      <c r="W216" s="994" t="n"/>
      <c r="X216" s="994" t="n"/>
      <c r="Y216" s="994" t="n"/>
      <c r="Z216" s="994" t="n"/>
      <c r="AA216" s="994" t="n"/>
      <c r="AB216" s="994" t="n"/>
      <c r="AC216" s="974" t="n"/>
    </row>
    <row r="217" ht="15" customHeight="1" thickBot="1">
      <c r="A217" s="993" t="n"/>
      <c r="B217" s="972" t="n"/>
      <c r="C217" s="975" t="n"/>
      <c r="D217" s="998" t="n"/>
      <c r="E217" s="998" t="n"/>
      <c r="F217" s="998" t="n"/>
      <c r="G217" s="998" t="n"/>
      <c r="H217" s="998" t="n"/>
      <c r="I217" s="975" t="n"/>
      <c r="J217" s="975" t="n"/>
      <c r="K217" s="1000" t="n"/>
      <c r="L217" s="1001" t="n"/>
      <c r="M217" s="987" t="n"/>
      <c r="N217" s="988">
        <f>IFERROR(IF(DATEDIF(TODAY(),M217,"M")&lt;=6,"ROJO",IF(DATEDIF(TODAY(),M217,"M")&gt;=12,"VERDE",IF(AND(DATEDIF(TODAY(),M217,"M")&gt;6,DATEDIF(TODAY(),M217,"M")&lt;=11),"AMARILLO",IF(M217&lt;TODAY(),"VENCIDO",0)))),O217)</f>
        <v/>
      </c>
      <c r="O217" s="989">
        <f>IF(M217=0,"","VENCIDO")</f>
        <v/>
      </c>
      <c r="Q217" s="1002" t="n"/>
      <c r="R217" s="998" t="n"/>
      <c r="S217" s="998" t="n"/>
      <c r="T217" s="998" t="n"/>
      <c r="U217" s="998" t="n"/>
      <c r="V217" s="998" t="n"/>
      <c r="W217" s="998" t="n"/>
      <c r="X217" s="998" t="n"/>
      <c r="Y217" s="998" t="n"/>
      <c r="Z217" s="998" t="n"/>
      <c r="AA217" s="998" t="n"/>
      <c r="AB217" s="998" t="n"/>
      <c r="AC217" s="1003" t="n"/>
    </row>
    <row r="218" ht="14.4" customHeight="1" thickBot="1">
      <c r="A218" s="1004" t="n"/>
      <c r="B218" s="1005" t="n"/>
      <c r="C218" s="1021" t="n"/>
      <c r="D218" s="1022" t="n"/>
      <c r="E218" s="1022" t="n"/>
      <c r="F218" s="1023" t="n"/>
      <c r="G218" s="1023" t="n"/>
      <c r="H218" s="1023" t="n"/>
      <c r="I218" s="1024" t="n"/>
      <c r="J218" s="1010">
        <f>J213=K218</f>
        <v/>
      </c>
      <c r="K218" s="1025">
        <f>SUM(K213:K217)</f>
        <v/>
      </c>
      <c r="L218" s="1015" t="n"/>
      <c r="M218" s="1013" t="n"/>
      <c r="N218" s="1014">
        <f>IFERROR(IF(DATEDIF(TODAY(),M218,"M")&lt;=6,"ROJO",IF(DATEDIF(TODAY(),M218,"M")&gt;=12,"VERDE",IF(AND(DATEDIF(TODAY(),M218,"M")&gt;6,DATEDIF(TODAY(),M218,"M")&lt;=11),"AMARILLO",IF(M218&lt;TODAY(),"VENCIDO",0)))),O218)</f>
        <v/>
      </c>
      <c r="O218" s="989">
        <f>IF(M218=0,"","VENCIDO")</f>
        <v/>
      </c>
      <c r="Q218" s="1015" t="n"/>
      <c r="R218" s="1016" t="n"/>
      <c r="S218" s="1016" t="n"/>
      <c r="T218" s="1016" t="n"/>
      <c r="U218" s="1016" t="n"/>
      <c r="V218" s="1016" t="n"/>
      <c r="W218" s="1016" t="n"/>
      <c r="X218" s="1016" t="n"/>
      <c r="Y218" s="1016" t="n"/>
      <c r="Z218" s="1016" t="n"/>
      <c r="AA218" s="1016" t="n"/>
      <c r="AB218" s="1016" t="n"/>
      <c r="AC218" s="194" t="n"/>
    </row>
    <row r="219" ht="14.25" customHeight="1">
      <c r="A219" s="979" t="inlineStr">
        <is>
          <t>Antirrabica humana (diluyente)</t>
        </is>
      </c>
      <c r="B219" s="980" t="n"/>
      <c r="C219" s="981">
        <f>ENERO!K290</f>
        <v/>
      </c>
      <c r="D219" s="982" t="n"/>
      <c r="E219" s="982" t="n"/>
      <c r="F219" s="982" t="n"/>
      <c r="G219" s="982" t="n"/>
      <c r="H219" s="982" t="n"/>
      <c r="I219" s="1026">
        <f>AC219</f>
        <v/>
      </c>
      <c r="J219" s="984">
        <f>+(C219+D219+F219+E219)-(G219+H219+I219)</f>
        <v/>
      </c>
      <c r="K219" s="985" t="n"/>
      <c r="L219" s="986" t="n"/>
      <c r="M219" s="987" t="n"/>
      <c r="N219" s="988">
        <f>IFERROR(IF(DATEDIF(TODAY(),M219,"M")&lt;=6,"ROJO",IF(DATEDIF(TODAY(),M219,"M")&gt;=12,"VERDE",IF(AND(DATEDIF(TODAY(),M219,"M")&gt;6,DATEDIF(TODAY(),M219,"M")&lt;=11),"AMARILLO",IF(M219&lt;TODAY(),"VENCIDO",0)))),O219)</f>
        <v/>
      </c>
      <c r="O219" s="989">
        <f>IF(M219=0,"","VENCIDO")</f>
        <v/>
      </c>
      <c r="Q219" s="990" t="n"/>
      <c r="R219" s="991" t="n"/>
      <c r="S219" s="991" t="n"/>
      <c r="T219" s="991" t="n"/>
      <c r="U219" s="991" t="n"/>
      <c r="V219" s="991" t="n"/>
      <c r="W219" s="991" t="n"/>
      <c r="X219" s="991" t="n"/>
      <c r="Y219" s="991" t="n"/>
      <c r="Z219" s="991" t="n"/>
      <c r="AA219" s="991" t="n"/>
      <c r="AB219" s="991" t="n"/>
      <c r="AC219" s="992">
        <f>SUM(Q219:AB223)</f>
        <v/>
      </c>
      <c r="AH219" s="2">
        <f>+IF(AC219&lt;&gt;I219,1,0)</f>
        <v/>
      </c>
    </row>
    <row r="220" ht="14.25" customHeight="1">
      <c r="A220" s="993" t="n"/>
      <c r="B220" s="972" t="n"/>
      <c r="C220" s="973" t="n"/>
      <c r="D220" s="994" t="n"/>
      <c r="E220" s="994" t="n"/>
      <c r="F220" s="994" t="n"/>
      <c r="G220" s="994" t="n"/>
      <c r="H220" s="994" t="n"/>
      <c r="I220" s="973" t="n"/>
      <c r="J220" s="973" t="n"/>
      <c r="K220" s="995" t="n"/>
      <c r="L220" s="996" t="n"/>
      <c r="M220" s="132" t="n"/>
      <c r="N220" s="150">
        <f>IFERROR(IF(DATEDIF(TODAY(),M220,"M")&lt;=6,"ROJO",IF(DATEDIF(TODAY(),M220,"M")&gt;=12,"VERDE",IF(AND(DATEDIF(TODAY(),M220,"M")&gt;6,DATEDIF(TODAY(),M220,"M")&lt;=11),"AMARILLO",IF(M220&lt;TODAY(),"VENCIDO",0)))),O220)</f>
        <v/>
      </c>
      <c r="O220" s="989">
        <f>IF(M220=0,"","VENCIDO")</f>
        <v/>
      </c>
      <c r="Q220" s="997" t="n"/>
      <c r="R220" s="994" t="n"/>
      <c r="S220" s="994" t="n"/>
      <c r="T220" s="994" t="n"/>
      <c r="U220" s="994" t="n"/>
      <c r="V220" s="994" t="n"/>
      <c r="W220" s="994" t="n"/>
      <c r="X220" s="994" t="n"/>
      <c r="Y220" s="994" t="n"/>
      <c r="Z220" s="994" t="n"/>
      <c r="AA220" s="994" t="n"/>
      <c r="AB220" s="994" t="n"/>
      <c r="AC220" s="974" t="n"/>
    </row>
    <row r="221" ht="14.25" customHeight="1">
      <c r="A221" s="993" t="n"/>
      <c r="B221" s="972" t="n"/>
      <c r="C221" s="973" t="n"/>
      <c r="D221" s="994" t="n"/>
      <c r="E221" s="994" t="n"/>
      <c r="F221" s="994" t="n"/>
      <c r="G221" s="994" t="n"/>
      <c r="H221" s="994" t="n"/>
      <c r="I221" s="973" t="n"/>
      <c r="J221" s="973" t="n"/>
      <c r="K221" s="995" t="n"/>
      <c r="L221" s="996" t="n"/>
      <c r="M221" s="987" t="n"/>
      <c r="N221" s="988">
        <f>IFERROR(IF(DATEDIF(TODAY(),M221,"M")&lt;=6,"ROJO",IF(DATEDIF(TODAY(),M221,"M")&gt;=12,"VERDE",IF(AND(DATEDIF(TODAY(),M221,"M")&gt;6,DATEDIF(TODAY(),M221,"M")&lt;=11),"AMARILLO",IF(M221&lt;TODAY(),"VENCIDO",0)))),O221)</f>
        <v/>
      </c>
      <c r="O221" s="989">
        <f>IF(M221=0,"","VENCIDO")</f>
        <v/>
      </c>
      <c r="Q221" s="997" t="n"/>
      <c r="R221" s="994" t="n"/>
      <c r="S221" s="994" t="n"/>
      <c r="T221" s="994" t="n"/>
      <c r="U221" s="994" t="n"/>
      <c r="V221" s="994" t="n"/>
      <c r="W221" s="994" t="n"/>
      <c r="X221" s="994" t="n"/>
      <c r="Y221" s="994" t="n"/>
      <c r="Z221" s="994" t="n"/>
      <c r="AA221" s="994" t="n"/>
      <c r="AB221" s="994" t="n"/>
      <c r="AC221" s="974" t="n"/>
    </row>
    <row r="222" ht="14.25" customHeight="1">
      <c r="A222" s="993" t="n"/>
      <c r="B222" s="972" t="n"/>
      <c r="C222" s="973" t="n"/>
      <c r="D222" s="994" t="n"/>
      <c r="E222" s="994" t="n"/>
      <c r="F222" s="994" t="n"/>
      <c r="G222" s="994" t="n"/>
      <c r="H222" s="994" t="n"/>
      <c r="I222" s="973" t="n"/>
      <c r="J222" s="973" t="n"/>
      <c r="K222" s="995" t="n"/>
      <c r="L222" s="996" t="n"/>
      <c r="M222" s="987" t="n"/>
      <c r="N222" s="988">
        <f>IFERROR(IF(DATEDIF(TODAY(),M222,"M")&lt;=6,"ROJO",IF(DATEDIF(TODAY(),M222,"M")&gt;=12,"VERDE",IF(AND(DATEDIF(TODAY(),M222,"M")&gt;6,DATEDIF(TODAY(),M222,"M")&lt;=11),"AMARILLO",IF(M222&lt;TODAY(),"VENCIDO",0)))),O222)</f>
        <v/>
      </c>
      <c r="O222" s="989">
        <f>IF(M222=0,"","VENCIDO")</f>
        <v/>
      </c>
      <c r="Q222" s="997" t="n"/>
      <c r="R222" s="994" t="n"/>
      <c r="S222" s="994" t="n"/>
      <c r="T222" s="994" t="n"/>
      <c r="U222" s="994" t="n"/>
      <c r="V222" s="994" t="n"/>
      <c r="W222" s="994" t="n"/>
      <c r="X222" s="994" t="n"/>
      <c r="Y222" s="994" t="n"/>
      <c r="Z222" s="994" t="n"/>
      <c r="AA222" s="994" t="n"/>
      <c r="AB222" s="994" t="n"/>
      <c r="AC222" s="974" t="n"/>
    </row>
    <row r="223" ht="15" customHeight="1" thickBot="1">
      <c r="A223" s="993" t="n"/>
      <c r="B223" s="972" t="n"/>
      <c r="C223" s="975" t="n"/>
      <c r="D223" s="998" t="n"/>
      <c r="E223" s="998" t="n"/>
      <c r="F223" s="998" t="n"/>
      <c r="G223" s="998" t="n"/>
      <c r="H223" s="998" t="n"/>
      <c r="I223" s="975" t="n"/>
      <c r="J223" s="975" t="n"/>
      <c r="K223" s="1000" t="n"/>
      <c r="L223" s="1001" t="n"/>
      <c r="M223" s="987" t="n"/>
      <c r="N223" s="988">
        <f>IFERROR(IF(DATEDIF(TODAY(),M223,"M")&lt;=6,"ROJO",IF(DATEDIF(TODAY(),M223,"M")&gt;=12,"VERDE",IF(AND(DATEDIF(TODAY(),M223,"M")&gt;6,DATEDIF(TODAY(),M223,"M")&lt;=11),"AMARILLO",IF(M223&lt;TODAY(),"VENCIDO",0)))),O223)</f>
        <v/>
      </c>
      <c r="O223" s="989">
        <f>IF(M223=0,"","VENCIDO")</f>
        <v/>
      </c>
      <c r="Q223" s="1002" t="n"/>
      <c r="R223" s="998" t="n"/>
      <c r="S223" s="998" t="n"/>
      <c r="T223" s="998" t="n"/>
      <c r="U223" s="998" t="n"/>
      <c r="V223" s="998" t="n"/>
      <c r="W223" s="998" t="n"/>
      <c r="X223" s="998" t="n"/>
      <c r="Y223" s="998" t="n"/>
      <c r="Z223" s="998" t="n"/>
      <c r="AA223" s="998" t="n"/>
      <c r="AB223" s="998" t="n"/>
      <c r="AC223" s="1003" t="n"/>
    </row>
    <row r="224" ht="14.4" customHeight="1" thickBot="1">
      <c r="A224" s="1004" t="n"/>
      <c r="B224" s="1005" t="n"/>
      <c r="C224" s="1021" t="n"/>
      <c r="D224" s="1022" t="n"/>
      <c r="E224" s="1022" t="n"/>
      <c r="F224" s="1023" t="n"/>
      <c r="G224" s="1023" t="n"/>
      <c r="H224" s="1023" t="n"/>
      <c r="I224" s="1024" t="n"/>
      <c r="J224" s="1010">
        <f>J219=K224</f>
        <v/>
      </c>
      <c r="K224" s="1025">
        <f>SUM(K219:K223)</f>
        <v/>
      </c>
      <c r="L224" s="1015" t="n"/>
      <c r="M224" s="1013" t="n"/>
      <c r="N224" s="1014">
        <f>IFERROR(IF(DATEDIF(TODAY(),M224,"M")&lt;=6,"ROJO",IF(DATEDIF(TODAY(),M224,"M")&gt;=12,"VERDE",IF(AND(DATEDIF(TODAY(),M224,"M")&gt;6,DATEDIF(TODAY(),M224,"M")&lt;=11),"AMARILLO",IF(M224&lt;TODAY(),"VENCIDO",0)))),O224)</f>
        <v/>
      </c>
      <c r="O224" s="989">
        <f>IF(M224=0,"","VENCIDO")</f>
        <v/>
      </c>
      <c r="Q224" s="1015" t="n"/>
      <c r="R224" s="1016" t="n"/>
      <c r="S224" s="1016" t="n"/>
      <c r="T224" s="1016" t="n"/>
      <c r="U224" s="1016" t="n"/>
      <c r="V224" s="1016" t="n"/>
      <c r="W224" s="1016" t="n"/>
      <c r="X224" s="1016" t="n"/>
      <c r="Y224" s="1016" t="n"/>
      <c r="Z224" s="1016" t="n"/>
      <c r="AA224" s="1016" t="n"/>
      <c r="AB224" s="1016" t="n"/>
      <c r="AC224" s="194" t="n"/>
    </row>
    <row r="225" ht="14.25" customHeight="1">
      <c r="A225" s="979" t="inlineStr">
        <is>
          <t>Meningococo (solvente)</t>
        </is>
      </c>
      <c r="B225" s="980" t="n"/>
      <c r="C225" s="1017">
        <f>ENERO!K296</f>
        <v/>
      </c>
      <c r="D225" s="1018" t="n"/>
      <c r="E225" s="1018" t="n"/>
      <c r="F225" s="1018" t="n"/>
      <c r="G225" s="1018" t="n"/>
      <c r="H225" s="1018" t="n"/>
      <c r="I225" s="983">
        <f>AC225</f>
        <v/>
      </c>
      <c r="J225" s="1019">
        <f>+(C225+D225+F225+E225)-(G225+H225+I225)</f>
        <v/>
      </c>
      <c r="K225" s="985" t="n"/>
      <c r="L225" s="986" t="n"/>
      <c r="M225" s="987" t="n"/>
      <c r="N225" s="988">
        <f>IFERROR(IF(DATEDIF(TODAY(),M225,"M")&lt;=6,"ROJO",IF(DATEDIF(TODAY(),M225,"M")&gt;=12,"VERDE",IF(AND(DATEDIF(TODAY(),M225,"M")&gt;6,DATEDIF(TODAY(),M225,"M")&lt;=11),"AMARILLO",IF(M225&lt;TODAY(),"VENCIDO",0)))),O225)</f>
        <v/>
      </c>
      <c r="O225" s="989">
        <f>IF(M225=0,"","VENCIDO")</f>
        <v/>
      </c>
      <c r="Q225" s="1032" t="n"/>
      <c r="R225" s="1033" t="n"/>
      <c r="S225" s="1033" t="n"/>
      <c r="T225" s="1033" t="n"/>
      <c r="U225" s="1033" t="n"/>
      <c r="V225" s="1033" t="n"/>
      <c r="W225" s="1033" t="n"/>
      <c r="X225" s="1033" t="n"/>
      <c r="Y225" s="1033" t="n"/>
      <c r="Z225" s="1033" t="n"/>
      <c r="AA225" s="1033" t="n"/>
      <c r="AB225" s="1033" t="n"/>
      <c r="AC225" s="992">
        <f>SUM(Q225:AB229)</f>
        <v/>
      </c>
      <c r="AH225" s="2">
        <f>+IF(AC225&lt;&gt;I225,1,0)</f>
        <v/>
      </c>
    </row>
    <row r="226" ht="14.25" customHeight="1">
      <c r="A226" s="993" t="n"/>
      <c r="B226" s="972" t="n"/>
      <c r="C226" s="973" t="n"/>
      <c r="D226" s="994" t="n"/>
      <c r="E226" s="994" t="n"/>
      <c r="F226" s="994" t="n"/>
      <c r="G226" s="994" t="n"/>
      <c r="H226" s="994" t="n"/>
      <c r="I226" s="973" t="n"/>
      <c r="J226" s="973" t="n"/>
      <c r="K226" s="995" t="n"/>
      <c r="L226" s="996" t="n"/>
      <c r="M226" s="987" t="n"/>
      <c r="N226" s="988">
        <f>IFERROR(IF(DATEDIF(TODAY(),M226,"M")&lt;=6,"ROJO",IF(DATEDIF(TODAY(),M226,"M")&gt;=12,"VERDE",IF(AND(DATEDIF(TODAY(),M226,"M")&gt;6,DATEDIF(TODAY(),M226,"M")&lt;=11),"AMARILLO",IF(M226&lt;TODAY(),"VENCIDO",0)))),O226)</f>
        <v/>
      </c>
      <c r="O226" s="989">
        <f>IF(M226=0,"","VENCIDO")</f>
        <v/>
      </c>
      <c r="Q226" s="997" t="n"/>
      <c r="R226" s="994" t="n"/>
      <c r="S226" s="994" t="n"/>
      <c r="T226" s="994" t="n"/>
      <c r="U226" s="994" t="n"/>
      <c r="V226" s="994" t="n"/>
      <c r="W226" s="994" t="n"/>
      <c r="X226" s="994" t="n"/>
      <c r="Y226" s="994" t="n"/>
      <c r="Z226" s="994" t="n"/>
      <c r="AA226" s="994" t="n"/>
      <c r="AB226" s="994" t="n"/>
      <c r="AC226" s="974" t="n"/>
    </row>
    <row r="227" ht="14.25" customHeight="1">
      <c r="A227" s="993" t="n"/>
      <c r="B227" s="972" t="n"/>
      <c r="C227" s="973" t="n"/>
      <c r="D227" s="994" t="n"/>
      <c r="E227" s="994" t="n"/>
      <c r="F227" s="994" t="n"/>
      <c r="G227" s="994" t="n"/>
      <c r="H227" s="994" t="n"/>
      <c r="I227" s="973" t="n"/>
      <c r="J227" s="973" t="n"/>
      <c r="K227" s="995" t="n"/>
      <c r="L227" s="996" t="n"/>
      <c r="M227" s="987" t="n"/>
      <c r="N227" s="988">
        <f>IFERROR(IF(DATEDIF(TODAY(),M227,"M")&lt;=6,"ROJO",IF(DATEDIF(TODAY(),M227,"M")&gt;=12,"VERDE",IF(AND(DATEDIF(TODAY(),M227,"M")&gt;6,DATEDIF(TODAY(),M227,"M")&lt;=11),"AMARILLO",IF(M227&lt;TODAY(),"VENCIDO",0)))),O227)</f>
        <v/>
      </c>
      <c r="O227" s="989">
        <f>IF(M227=0,"","VENCIDO")</f>
        <v/>
      </c>
      <c r="Q227" s="997" t="n"/>
      <c r="R227" s="994" t="n"/>
      <c r="S227" s="994" t="n"/>
      <c r="T227" s="994" t="n"/>
      <c r="U227" s="994" t="n"/>
      <c r="V227" s="994" t="n"/>
      <c r="W227" s="994" t="n"/>
      <c r="X227" s="994" t="n"/>
      <c r="Y227" s="994" t="n"/>
      <c r="Z227" s="994" t="n"/>
      <c r="AA227" s="994" t="n"/>
      <c r="AB227" s="994" t="n"/>
      <c r="AC227" s="974" t="n"/>
    </row>
    <row r="228" ht="14.25" customHeight="1">
      <c r="A228" s="993" t="n"/>
      <c r="B228" s="972" t="n"/>
      <c r="C228" s="973" t="n"/>
      <c r="D228" s="994" t="n"/>
      <c r="E228" s="994" t="n"/>
      <c r="F228" s="994" t="n"/>
      <c r="G228" s="994" t="n"/>
      <c r="H228" s="994" t="n"/>
      <c r="I228" s="973" t="n"/>
      <c r="J228" s="973" t="n"/>
      <c r="K228" s="995" t="n"/>
      <c r="L228" s="996" t="n"/>
      <c r="M228" s="987" t="n"/>
      <c r="N228" s="988">
        <f>IFERROR(IF(DATEDIF(TODAY(),M228,"M")&lt;=6,"ROJO",IF(DATEDIF(TODAY(),M228,"M")&gt;=12,"VERDE",IF(AND(DATEDIF(TODAY(),M228,"M")&gt;6,DATEDIF(TODAY(),M228,"M")&lt;=11),"AMARILLO",IF(M228&lt;TODAY(),"VENCIDO",0)))),O228)</f>
        <v/>
      </c>
      <c r="O228" s="989">
        <f>IF(M228=0,"","VENCIDO")</f>
        <v/>
      </c>
      <c r="Q228" s="997" t="n"/>
      <c r="R228" s="994" t="n"/>
      <c r="S228" s="994" t="n"/>
      <c r="T228" s="994" t="n"/>
      <c r="U228" s="994" t="n"/>
      <c r="V228" s="994" t="n"/>
      <c r="W228" s="994" t="n"/>
      <c r="X228" s="994" t="n"/>
      <c r="Y228" s="994" t="n"/>
      <c r="Z228" s="994" t="n"/>
      <c r="AA228" s="994" t="n"/>
      <c r="AB228" s="994" t="n"/>
      <c r="AC228" s="974" t="n"/>
    </row>
    <row r="229" ht="15" customHeight="1" thickBot="1">
      <c r="A229" s="993" t="n"/>
      <c r="B229" s="972" t="n"/>
      <c r="C229" s="999" t="n"/>
      <c r="D229" s="1020" t="n"/>
      <c r="E229" s="1020" t="n"/>
      <c r="F229" s="1020" t="n"/>
      <c r="G229" s="1020" t="n"/>
      <c r="H229" s="1020" t="n"/>
      <c r="I229" s="999" t="n"/>
      <c r="J229" s="999" t="n"/>
      <c r="K229" s="1000" t="n"/>
      <c r="L229" s="1001" t="n"/>
      <c r="M229" s="987" t="n"/>
      <c r="N229" s="988">
        <f>IFERROR(IF(DATEDIF(TODAY(),M229,"M")&lt;=6,"ROJO",IF(DATEDIF(TODAY(),M229,"M")&gt;=12,"VERDE",IF(AND(DATEDIF(TODAY(),M229,"M")&gt;6,DATEDIF(TODAY(),M229,"M")&lt;=11),"AMARILLO",IF(M229&lt;TODAY(),"VENCIDO",0)))),O229)</f>
        <v/>
      </c>
      <c r="O229" s="989">
        <f>IF(M229=0,"","VENCIDO")</f>
        <v/>
      </c>
      <c r="Q229" s="1034" t="n"/>
      <c r="R229" s="1020" t="n"/>
      <c r="S229" s="1020" t="n"/>
      <c r="T229" s="1020" t="n"/>
      <c r="U229" s="1020" t="n"/>
      <c r="V229" s="1020" t="n"/>
      <c r="W229" s="1020" t="n"/>
      <c r="X229" s="1020" t="n"/>
      <c r="Y229" s="1020" t="n"/>
      <c r="Z229" s="1020" t="n"/>
      <c r="AA229" s="1020" t="n"/>
      <c r="AB229" s="1020" t="n"/>
      <c r="AC229" s="1003" t="n"/>
    </row>
    <row r="230" ht="14.4" customHeight="1" thickBot="1">
      <c r="A230" s="1004" t="n"/>
      <c r="B230" s="1005" t="n"/>
      <c r="C230" s="1021" t="n"/>
      <c r="D230" s="1022" t="n"/>
      <c r="E230" s="1022" t="n"/>
      <c r="F230" s="1023" t="n"/>
      <c r="G230" s="1023" t="n"/>
      <c r="H230" s="1023" t="n"/>
      <c r="I230" s="1024" t="n"/>
      <c r="J230" s="1010">
        <f>J225=K230</f>
        <v/>
      </c>
      <c r="K230" s="1025">
        <f>SUM(K225:K229)</f>
        <v/>
      </c>
      <c r="L230" s="1015" t="n"/>
      <c r="M230" s="1035" t="n"/>
      <c r="N230" s="1014">
        <f>IFERROR(IF(DATEDIF(TODAY(),M230,"M")&lt;=6,"ROJO",IF(DATEDIF(TODAY(),M230,"M")&gt;=12,"VERDE",IF(AND(DATEDIF(TODAY(),M230,"M")&gt;6,DATEDIF(TODAY(),M230,"M")&lt;=11),"AMARILLO",IF(M230&lt;TODAY(),"VENCIDO",0)))),O230)</f>
        <v/>
      </c>
      <c r="O230" s="989">
        <f>IF(M230=0,"","VENCIDO")</f>
        <v/>
      </c>
      <c r="Q230" s="1015" t="n"/>
      <c r="R230" s="1016" t="n"/>
      <c r="S230" s="1016" t="n"/>
      <c r="T230" s="1016" t="n"/>
      <c r="U230" s="1016" t="n"/>
      <c r="V230" s="1016" t="n"/>
      <c r="W230" s="1016" t="n"/>
      <c r="X230" s="1016" t="n"/>
      <c r="Y230" s="1016" t="n"/>
      <c r="Z230" s="1016" t="n"/>
      <c r="AA230" s="1016" t="n"/>
      <c r="AB230" s="1016" t="n"/>
      <c r="AC230" s="194" t="n"/>
    </row>
    <row r="231" ht="32.25" customHeight="1" thickBot="1">
      <c r="A231" s="834" t="inlineStr">
        <is>
          <t>JERINGAS</t>
        </is>
      </c>
      <c r="B231" s="978" t="n"/>
      <c r="C231" s="1036" t="n"/>
      <c r="D231" s="1036" t="n"/>
      <c r="E231" s="1036" t="n"/>
      <c r="F231" s="1036" t="n"/>
      <c r="G231" s="1036" t="n"/>
      <c r="H231" s="1036" t="n"/>
      <c r="I231" s="1037" t="n"/>
      <c r="J231" s="1037" t="n"/>
      <c r="K231" s="1037" t="n"/>
      <c r="L231" s="1037" t="n"/>
      <c r="M231" s="1038" t="n"/>
      <c r="N231" s="1039" t="n"/>
      <c r="O231" s="1040">
        <f>IF(M231=0,"","VENCIDO")</f>
        <v/>
      </c>
      <c r="Q231" s="1015" t="n"/>
      <c r="R231" s="1016" t="n"/>
      <c r="S231" s="1016" t="n"/>
      <c r="T231" s="1016" t="n"/>
      <c r="U231" s="1016" t="n"/>
      <c r="V231" s="1016" t="n"/>
      <c r="W231" s="1016" t="n"/>
      <c r="X231" s="1016" t="n"/>
      <c r="Y231" s="1016" t="n"/>
      <c r="Z231" s="1016" t="n"/>
      <c r="AA231" s="1016" t="n"/>
      <c r="AB231" s="1016" t="n"/>
      <c r="AC231" s="194" t="n"/>
    </row>
    <row r="232" ht="14.25" customHeight="1">
      <c r="A232" s="979" t="inlineStr">
        <is>
          <t>Jeringa Desechable 22G1 1/2" AD</t>
        </is>
      </c>
      <c r="B232" s="980" t="n"/>
      <c r="C232" s="981">
        <f>ENERO!K303</f>
        <v/>
      </c>
      <c r="D232" s="982" t="n"/>
      <c r="E232" s="982" t="n"/>
      <c r="F232" s="982" t="n"/>
      <c r="G232" s="982" t="n"/>
      <c r="H232" s="982" t="n"/>
      <c r="I232" s="1026">
        <f>+AC232</f>
        <v/>
      </c>
      <c r="J232" s="984">
        <f>+(C240+D240+F240+E240)-(G240+H240+I240)</f>
        <v/>
      </c>
      <c r="K232" s="985" t="n"/>
      <c r="L232" s="35" t="n"/>
      <c r="M232" s="1041" t="n"/>
      <c r="N232" s="988">
        <f>IFERROR(IF(DATEDIF(TODAY(),M232,"M")&lt;=6,"ROJO",IF(DATEDIF(TODAY(),M232,"M")&gt;=12,"VERDE",IF(AND(DATEDIF(TODAY(),M232,"M")&gt;6,DATEDIF(TODAY(),M232,"M")&lt;=11),"AMARILLO",IF(M232&lt;TODAY(),"VENCIDO",0)))),O232)</f>
        <v/>
      </c>
      <c r="O232" s="1042">
        <f>IF(M232=0,"","VENCIDO")</f>
        <v/>
      </c>
      <c r="Q232" s="990" t="n"/>
      <c r="R232" s="991" t="n"/>
      <c r="S232" s="991" t="n"/>
      <c r="T232" s="991" t="n"/>
      <c r="U232" s="991" t="n"/>
      <c r="V232" s="991" t="n"/>
      <c r="W232" s="991" t="n"/>
      <c r="X232" s="991" t="n"/>
      <c r="Y232" s="991" t="n"/>
      <c r="Z232" s="991" t="n"/>
      <c r="AA232" s="991" t="n"/>
      <c r="AB232" s="991" t="n"/>
      <c r="AC232" s="992">
        <f>SUM(Q232:AB238)</f>
        <v/>
      </c>
      <c r="AH232" s="2">
        <f>+IF(AC232&lt;&gt;I232,1,0)</f>
        <v/>
      </c>
    </row>
    <row r="233" ht="14.25" customHeight="1">
      <c r="A233" s="993" t="n"/>
      <c r="B233" s="972" t="n"/>
      <c r="C233" s="973" t="n"/>
      <c r="D233" s="994" t="n"/>
      <c r="E233" s="994" t="n"/>
      <c r="F233" s="994" t="n"/>
      <c r="G233" s="994" t="n"/>
      <c r="H233" s="994" t="n"/>
      <c r="I233" s="973" t="n"/>
      <c r="J233" s="973" t="n"/>
      <c r="K233" s="995" t="n"/>
      <c r="L233" s="36" t="n"/>
      <c r="M233" s="1043" t="n"/>
      <c r="N233" s="988">
        <f>IFERROR(IF(DATEDIF(TODAY(),M233,"M")&lt;=6,"ROJO",IF(DATEDIF(TODAY(),M233,"M")&gt;=12,"VERDE",IF(AND(DATEDIF(TODAY(),M233,"M")&gt;6,DATEDIF(TODAY(),M233,"M")&lt;=11),"AMARILLO",IF(M233&lt;TODAY(),"VENCIDO",0)))),O233)</f>
        <v/>
      </c>
      <c r="O233" s="1042">
        <f>IF(M233=0,"","VENCIDO")</f>
        <v/>
      </c>
      <c r="Q233" s="997" t="n"/>
      <c r="R233" s="994" t="n"/>
      <c r="S233" s="994" t="n"/>
      <c r="T233" s="994" t="n"/>
      <c r="U233" s="994" t="n"/>
      <c r="V233" s="994" t="n"/>
      <c r="W233" s="994" t="n"/>
      <c r="X233" s="994" t="n"/>
      <c r="Y233" s="994" t="n"/>
      <c r="Z233" s="994" t="n"/>
      <c r="AA233" s="994" t="n"/>
      <c r="AB233" s="994" t="n"/>
      <c r="AC233" s="974" t="n"/>
    </row>
    <row r="234" ht="14.25" customHeight="1">
      <c r="A234" s="993" t="n"/>
      <c r="B234" s="972" t="n"/>
      <c r="C234" s="973" t="n"/>
      <c r="D234" s="994" t="n"/>
      <c r="E234" s="994" t="n"/>
      <c r="F234" s="994" t="n"/>
      <c r="G234" s="994" t="n"/>
      <c r="H234" s="994" t="n"/>
      <c r="I234" s="973" t="n"/>
      <c r="J234" s="973" t="n"/>
      <c r="K234" s="995" t="n">
        <v>17540</v>
      </c>
      <c r="L234" s="36" t="n">
        <v>200024</v>
      </c>
      <c r="M234" s="1043" t="n">
        <v>45747</v>
      </c>
      <c r="N234" s="988">
        <f>IFERROR(IF(DATEDIF(TODAY(),M234,"M")&lt;=6,"ROJO",IF(DATEDIF(TODAY(),M234,"M")&gt;=12,"VERDE",IF(AND(DATEDIF(TODAY(),M234,"M")&gt;6,DATEDIF(TODAY(),M234,"M")&lt;=11),"AMARILLO",IF(M234&lt;TODAY(),"VENCIDO",0)))),O234)</f>
        <v/>
      </c>
      <c r="O234" s="1042">
        <f>IF(M234=0,"","VENCIDO")</f>
        <v/>
      </c>
      <c r="Q234" s="997" t="n"/>
      <c r="R234" s="994" t="n"/>
      <c r="S234" s="994" t="n"/>
      <c r="T234" s="994" t="n"/>
      <c r="U234" s="994" t="n"/>
      <c r="V234" s="994" t="n"/>
      <c r="W234" s="994" t="n"/>
      <c r="X234" s="994" t="n"/>
      <c r="Y234" s="994" t="n"/>
      <c r="Z234" s="994" t="n"/>
      <c r="AA234" s="994" t="n"/>
      <c r="AB234" s="994" t="n"/>
      <c r="AC234" s="974" t="n"/>
    </row>
    <row r="235" ht="14.25" customHeight="1">
      <c r="A235" s="993" t="n"/>
      <c r="B235" s="972" t="n"/>
      <c r="C235" s="973" t="n"/>
      <c r="D235" s="994" t="n"/>
      <c r="E235" s="994" t="n"/>
      <c r="F235" s="994" t="n"/>
      <c r="G235" s="994" t="n"/>
      <c r="H235" s="994" t="n"/>
      <c r="I235" s="973" t="n"/>
      <c r="J235" s="973" t="n"/>
      <c r="K235" s="995" t="n"/>
      <c r="L235" s="36" t="n"/>
      <c r="M235" s="1043" t="n"/>
      <c r="N235" s="988">
        <f>IFERROR(IF(DATEDIF(TODAY(),M235,"M")&lt;=6,"ROJO",IF(DATEDIF(TODAY(),M235,"M")&gt;=12,"VERDE",IF(AND(DATEDIF(TODAY(),M235,"M")&gt;6,DATEDIF(TODAY(),M235,"M")&lt;=11),"AMARILLO",IF(M235&lt;TODAY(),"VENCIDO",0)))),O235)</f>
        <v/>
      </c>
      <c r="O235" s="1042">
        <f>IF(M235=0,"","VENCIDO")</f>
        <v/>
      </c>
      <c r="Q235" s="997" t="n"/>
      <c r="R235" s="994" t="n"/>
      <c r="S235" s="994" t="n"/>
      <c r="T235" s="994" t="n"/>
      <c r="U235" s="994" t="n"/>
      <c r="V235" s="994" t="n"/>
      <c r="W235" s="994" t="n"/>
      <c r="X235" s="994" t="n"/>
      <c r="Y235" s="994" t="n"/>
      <c r="Z235" s="994" t="n"/>
      <c r="AA235" s="994" t="n"/>
      <c r="AB235" s="994" t="n"/>
      <c r="AC235" s="974" t="n"/>
    </row>
    <row r="236" ht="14.25" customHeight="1">
      <c r="A236" s="993" t="n"/>
      <c r="B236" s="972" t="n"/>
      <c r="C236" s="973" t="n"/>
      <c r="D236" s="994" t="n"/>
      <c r="E236" s="994" t="n"/>
      <c r="F236" s="994" t="n"/>
      <c r="G236" s="994" t="n"/>
      <c r="H236" s="994" t="n"/>
      <c r="I236" s="973" t="n"/>
      <c r="J236" s="973" t="n"/>
      <c r="K236" s="995" t="n"/>
      <c r="L236" s="36" t="n"/>
      <c r="M236" s="1043" t="n"/>
      <c r="N236" s="988">
        <f>IFERROR(IF(DATEDIF(TODAY(),M236,"M")&lt;=6,"ROJO",IF(DATEDIF(TODAY(),M236,"M")&gt;=12,"VERDE",IF(AND(DATEDIF(TODAY(),M236,"M")&gt;6,DATEDIF(TODAY(),M236,"M")&lt;=11),"AMARILLO",IF(M236&lt;TODAY(),"VENCIDO",0)))),O236)</f>
        <v/>
      </c>
      <c r="O236" s="1042">
        <f>IF(M236=0,"","VENCIDO")</f>
        <v/>
      </c>
      <c r="Q236" s="997" t="n"/>
      <c r="R236" s="994" t="n"/>
      <c r="S236" s="994" t="n"/>
      <c r="T236" s="994" t="n"/>
      <c r="U236" s="994" t="n"/>
      <c r="V236" s="994" t="n"/>
      <c r="W236" s="994" t="n"/>
      <c r="X236" s="994" t="n"/>
      <c r="Y236" s="994" t="n"/>
      <c r="Z236" s="994" t="n"/>
      <c r="AA236" s="994" t="n"/>
      <c r="AB236" s="994" t="n"/>
      <c r="AC236" s="974" t="n"/>
    </row>
    <row r="237" ht="14.25" customHeight="1">
      <c r="A237" s="993" t="n"/>
      <c r="B237" s="972" t="n"/>
      <c r="C237" s="973" t="n"/>
      <c r="D237" s="994" t="n"/>
      <c r="E237" s="994" t="n"/>
      <c r="F237" s="994" t="n"/>
      <c r="G237" s="994" t="n"/>
      <c r="H237" s="994" t="n"/>
      <c r="I237" s="973" t="n"/>
      <c r="J237" s="973" t="n"/>
      <c r="K237" s="995" t="n"/>
      <c r="L237" s="995" t="n"/>
      <c r="M237" s="1043" t="n"/>
      <c r="N237" s="988">
        <f>IFERROR(IF(DATEDIF(TODAY(),M237,"M")&lt;=6,"ROJO",IF(DATEDIF(TODAY(),M237,"M")&gt;=12,"VERDE",IF(AND(DATEDIF(TODAY(),M237,"M")&gt;6,DATEDIF(TODAY(),M237,"M")&lt;=11),"AMARILLO",IF(M237&lt;TODAY(),"VENCIDO",0)))),O237)</f>
        <v/>
      </c>
      <c r="O237" s="1042">
        <f>IF(M237=0,"","VENCIDO")</f>
        <v/>
      </c>
      <c r="Q237" s="997" t="n"/>
      <c r="R237" s="994" t="n"/>
      <c r="S237" s="994" t="n"/>
      <c r="T237" s="994" t="n"/>
      <c r="U237" s="994" t="n"/>
      <c r="V237" s="994" t="n"/>
      <c r="W237" s="994" t="n"/>
      <c r="X237" s="994" t="n"/>
      <c r="Y237" s="994" t="n"/>
      <c r="Z237" s="994" t="n"/>
      <c r="AA237" s="994" t="n"/>
      <c r="AB237" s="994" t="n"/>
      <c r="AC237" s="974" t="n"/>
    </row>
    <row r="238" ht="15" customHeight="1" thickBot="1">
      <c r="A238" s="993" t="n"/>
      <c r="B238" s="972" t="n"/>
      <c r="C238" s="975" t="n"/>
      <c r="D238" s="998" t="n"/>
      <c r="E238" s="998" t="n"/>
      <c r="F238" s="998" t="n"/>
      <c r="G238" s="998" t="n"/>
      <c r="H238" s="998" t="n"/>
      <c r="I238" s="975" t="n"/>
      <c r="J238" s="975" t="n"/>
      <c r="K238" s="1000" t="n"/>
      <c r="L238" s="1000" t="n"/>
      <c r="M238" s="1044" t="n"/>
      <c r="N238" s="988">
        <f>IFERROR(IF(DATEDIF(TODAY(),M238,"M")&lt;=6,"ROJO",IF(DATEDIF(TODAY(),M238,"M")&gt;=12,"VERDE",IF(AND(DATEDIF(TODAY(),M238,"M")&gt;6,DATEDIF(TODAY(),M238,"M")&lt;=11),"AMARILLO",IF(M238&lt;TODAY(),"VENCIDO",0)))),O238)</f>
        <v/>
      </c>
      <c r="O238" s="1042">
        <f>IF(M238=0,"","VENCIDO")</f>
        <v/>
      </c>
      <c r="Q238" s="1002" t="n"/>
      <c r="R238" s="998" t="n"/>
      <c r="S238" s="998" t="n"/>
      <c r="T238" s="998" t="n"/>
      <c r="U238" s="998" t="n"/>
      <c r="V238" s="998" t="n"/>
      <c r="W238" s="998" t="n"/>
      <c r="X238" s="998" t="n"/>
      <c r="Y238" s="998" t="n"/>
      <c r="Z238" s="998" t="n"/>
      <c r="AA238" s="998" t="n"/>
      <c r="AB238" s="998" t="n"/>
      <c r="AC238" s="1003" t="n"/>
    </row>
    <row r="239" ht="14.4" customHeight="1" thickBot="1">
      <c r="A239" s="1004" t="n"/>
      <c r="B239" s="1005" t="n"/>
      <c r="C239" s="1021" t="n"/>
      <c r="D239" s="1022" t="n"/>
      <c r="E239" s="1022" t="n"/>
      <c r="F239" s="1023" t="n"/>
      <c r="G239" s="1023" t="n"/>
      <c r="H239" s="1023" t="n"/>
      <c r="I239" s="1024" t="n"/>
      <c r="J239" s="1010">
        <f>J232=K239</f>
        <v/>
      </c>
      <c r="K239" s="1025">
        <f>SUM(K232:K238)</f>
        <v/>
      </c>
      <c r="L239" s="1015" t="n"/>
      <c r="M239" s="1045" t="n"/>
      <c r="N239" s="1014">
        <f>IFERROR(IF(DATEDIF(TODAY(),M239,"M")&lt;=6,"ROJO",IF(DATEDIF(TODAY(),M239,"M")&gt;=12,"VERDE",IF(AND(DATEDIF(TODAY(),M239,"M")&gt;6,DATEDIF(TODAY(),M239,"M")&lt;=11),"AMARILLO",IF(M239&lt;TODAY(),"VENCIDO",0)))),O239)</f>
        <v/>
      </c>
      <c r="O239" s="1046">
        <f>IF(M239=0,"","VENCIDO")</f>
        <v/>
      </c>
      <c r="Q239" s="1015" t="n"/>
      <c r="R239" s="1016" t="n"/>
      <c r="S239" s="1016" t="n"/>
      <c r="T239" s="1016" t="n"/>
      <c r="U239" s="1016" t="n"/>
      <c r="V239" s="1016" t="n"/>
      <c r="W239" s="1016" t="n"/>
      <c r="X239" s="1016" t="n"/>
      <c r="Y239" s="1016" t="n"/>
      <c r="Z239" s="1016" t="n"/>
      <c r="AA239" s="1016" t="n"/>
      <c r="AB239" s="1016" t="n"/>
      <c r="AC239" s="194" t="n"/>
    </row>
    <row r="240" ht="14.25" customHeight="1">
      <c r="A240" s="979" t="inlineStr">
        <is>
          <t>Jeringa Desechable 22G1 1/2" Convencional</t>
        </is>
      </c>
      <c r="B240" s="980" t="n"/>
      <c r="C240" s="981">
        <f>ENERO!K317</f>
        <v/>
      </c>
      <c r="D240" s="982" t="n"/>
      <c r="E240" s="982" t="n"/>
      <c r="F240" s="982" t="n"/>
      <c r="G240" s="982" t="n"/>
      <c r="H240" s="982" t="n"/>
      <c r="I240" s="1026">
        <f>AC240</f>
        <v/>
      </c>
      <c r="J240" s="984">
        <f>+(C240+D240+F240+E240)-(G240+H240+I240)</f>
        <v/>
      </c>
      <c r="K240" s="985" t="n"/>
      <c r="L240" s="35" t="n"/>
      <c r="M240" s="1041" t="n"/>
      <c r="N240" s="988">
        <f>IFERROR(IF(DATEDIF(TODAY(),M240,"M")&lt;=6,"ROJO",IF(DATEDIF(TODAY(),M240,"M")&gt;=12,"VERDE",IF(AND(DATEDIF(TODAY(),M240,"M")&gt;6,DATEDIF(TODAY(),M240,"M")&lt;=11),"AMARILLO",IF(M240&lt;TODAY(),"VENCIDO",0)))),O240)</f>
        <v/>
      </c>
      <c r="O240" s="1042">
        <f>IF(M240=0,"","VENCIDO")</f>
        <v/>
      </c>
      <c r="Q240" s="990" t="n"/>
      <c r="R240" s="991" t="n"/>
      <c r="S240" s="991" t="n"/>
      <c r="T240" s="991" t="n"/>
      <c r="U240" s="991" t="n"/>
      <c r="V240" s="991" t="n"/>
      <c r="W240" s="991" t="n"/>
      <c r="X240" s="991" t="n"/>
      <c r="Y240" s="991" t="n"/>
      <c r="Z240" s="991" t="n"/>
      <c r="AA240" s="991" t="n"/>
      <c r="AB240" s="991" t="n"/>
      <c r="AC240" s="992">
        <f>SUM(Q240:AB244)</f>
        <v/>
      </c>
      <c r="AH240" s="2">
        <f>+IF(AC240&lt;&gt;I240,1,0)</f>
        <v/>
      </c>
    </row>
    <row r="241" ht="14.25" customHeight="1">
      <c r="A241" s="993" t="n"/>
      <c r="B241" s="972" t="n"/>
      <c r="C241" s="973" t="n"/>
      <c r="D241" s="994" t="n"/>
      <c r="E241" s="994" t="n"/>
      <c r="F241" s="994" t="n"/>
      <c r="G241" s="994" t="n"/>
      <c r="H241" s="994" t="n"/>
      <c r="I241" s="973" t="n"/>
      <c r="J241" s="973" t="n"/>
      <c r="K241" s="995" t="n"/>
      <c r="L241" s="995" t="n"/>
      <c r="M241" s="1043" t="n"/>
      <c r="N241" s="988">
        <f>IFERROR(IF(DATEDIF(TODAY(),M241,"M")&lt;=6,"ROJO",IF(DATEDIF(TODAY(),M241,"M")&gt;=12,"VERDE",IF(AND(DATEDIF(TODAY(),M241,"M")&gt;6,DATEDIF(TODAY(),M241,"M")&lt;=11),"AMARILLO",IF(M241&lt;TODAY(),"VENCIDO",0)))),O241)</f>
        <v/>
      </c>
      <c r="O241" s="1042">
        <f>IF(M241=0,"","VENCIDO")</f>
        <v/>
      </c>
      <c r="Q241" s="997" t="n"/>
      <c r="R241" s="994" t="n"/>
      <c r="S241" s="994" t="n"/>
      <c r="T241" s="994" t="n"/>
      <c r="U241" s="994" t="n"/>
      <c r="V241" s="994" t="n"/>
      <c r="W241" s="994" t="n"/>
      <c r="X241" s="994" t="n"/>
      <c r="Y241" s="994" t="n"/>
      <c r="Z241" s="994" t="n"/>
      <c r="AA241" s="994" t="n"/>
      <c r="AB241" s="994" t="n"/>
      <c r="AC241" s="974" t="n"/>
    </row>
    <row r="242" ht="14.25" customHeight="1">
      <c r="A242" s="993" t="n"/>
      <c r="B242" s="972" t="n"/>
      <c r="C242" s="973" t="n"/>
      <c r="D242" s="994" t="n"/>
      <c r="E242" s="994" t="n"/>
      <c r="F242" s="994" t="n"/>
      <c r="G242" s="994" t="n"/>
      <c r="H242" s="994" t="n"/>
      <c r="I242" s="973" t="n"/>
      <c r="J242" s="973" t="n"/>
      <c r="K242" s="995" t="n"/>
      <c r="L242" s="995" t="n"/>
      <c r="M242" s="1043" t="n"/>
      <c r="N242" s="988">
        <f>IFERROR(IF(DATEDIF(TODAY(),M242,"M")&lt;=6,"ROJO",IF(DATEDIF(TODAY(),M242,"M")&gt;=12,"VERDE",IF(AND(DATEDIF(TODAY(),M242,"M")&gt;6,DATEDIF(TODAY(),M242,"M")&lt;=11),"AMARILLO",IF(M242&lt;TODAY(),"VENCIDO",0)))),O242)</f>
        <v/>
      </c>
      <c r="O242" s="1042">
        <f>IF(M242=0,"","VENCIDO")</f>
        <v/>
      </c>
      <c r="Q242" s="997" t="n"/>
      <c r="R242" s="994" t="n"/>
      <c r="S242" s="994" t="n"/>
      <c r="T242" s="994" t="n"/>
      <c r="U242" s="994" t="n"/>
      <c r="V242" s="994" t="n"/>
      <c r="W242" s="994" t="n"/>
      <c r="X242" s="994" t="n"/>
      <c r="Y242" s="994" t="n"/>
      <c r="Z242" s="994" t="n"/>
      <c r="AA242" s="994" t="n"/>
      <c r="AB242" s="994" t="n"/>
      <c r="AC242" s="974" t="n"/>
    </row>
    <row r="243" ht="14.25" customHeight="1">
      <c r="A243" s="993" t="n"/>
      <c r="B243" s="972" t="n"/>
      <c r="C243" s="973" t="n"/>
      <c r="D243" s="994" t="n"/>
      <c r="E243" s="994" t="n"/>
      <c r="F243" s="994" t="n"/>
      <c r="G243" s="994" t="n"/>
      <c r="H243" s="994" t="n"/>
      <c r="I243" s="973" t="n"/>
      <c r="J243" s="973" t="n"/>
      <c r="K243" s="995" t="n"/>
      <c r="L243" s="995" t="n"/>
      <c r="M243" s="1043" t="n"/>
      <c r="N243" s="988">
        <f>IFERROR(IF(DATEDIF(TODAY(),M243,"M")&lt;=6,"ROJO",IF(DATEDIF(TODAY(),M243,"M")&gt;=12,"VERDE",IF(AND(DATEDIF(TODAY(),M243,"M")&gt;6,DATEDIF(TODAY(),M243,"M")&lt;=11),"AMARILLO",IF(M243&lt;TODAY(),"VENCIDO",0)))),O243)</f>
        <v/>
      </c>
      <c r="O243" s="1042">
        <f>IF(M243=0,"","VENCIDO")</f>
        <v/>
      </c>
      <c r="Q243" s="997" t="n"/>
      <c r="R243" s="994" t="n"/>
      <c r="S243" s="994" t="n"/>
      <c r="T243" s="994" t="n"/>
      <c r="U243" s="994" t="n"/>
      <c r="V243" s="994" t="n"/>
      <c r="W243" s="994" t="n"/>
      <c r="X243" s="994" t="n"/>
      <c r="Y243" s="994" t="n"/>
      <c r="Z243" s="994" t="n"/>
      <c r="AA243" s="994" t="n"/>
      <c r="AB243" s="994" t="n"/>
      <c r="AC243" s="974" t="n"/>
    </row>
    <row r="244" ht="15" customHeight="1" thickBot="1">
      <c r="A244" s="993" t="n"/>
      <c r="B244" s="972" t="n"/>
      <c r="C244" s="975" t="n"/>
      <c r="D244" s="998" t="n"/>
      <c r="E244" s="998" t="n"/>
      <c r="F244" s="998" t="n"/>
      <c r="G244" s="998" t="n"/>
      <c r="H244" s="998" t="n"/>
      <c r="I244" s="975" t="n"/>
      <c r="J244" s="975" t="n"/>
      <c r="K244" s="1000" t="n"/>
      <c r="L244" s="1000" t="n"/>
      <c r="M244" s="1044" t="n"/>
      <c r="N244" s="988">
        <f>IFERROR(IF(DATEDIF(TODAY(),M244,"M")&lt;=6,"ROJO",IF(DATEDIF(TODAY(),M244,"M")&gt;=12,"VERDE",IF(AND(DATEDIF(TODAY(),M244,"M")&gt;6,DATEDIF(TODAY(),M244,"M")&lt;=11),"AMARILLO",IF(M244&lt;TODAY(),"VENCIDO",0)))),O244)</f>
        <v/>
      </c>
      <c r="O244" s="1042">
        <f>IF(M244=0,"","VENCIDO")</f>
        <v/>
      </c>
      <c r="Q244" s="1002" t="n"/>
      <c r="R244" s="998" t="n"/>
      <c r="S244" s="998" t="n"/>
      <c r="T244" s="998" t="n"/>
      <c r="U244" s="998" t="n"/>
      <c r="V244" s="998" t="n"/>
      <c r="W244" s="998" t="n"/>
      <c r="X244" s="998" t="n"/>
      <c r="Y244" s="998" t="n"/>
      <c r="Z244" s="998" t="n"/>
      <c r="AA244" s="998" t="n"/>
      <c r="AB244" s="998" t="n"/>
      <c r="AC244" s="1003" t="n"/>
    </row>
    <row r="245" ht="14.4" customHeight="1" thickBot="1">
      <c r="A245" s="1004" t="n"/>
      <c r="B245" s="1005" t="n"/>
      <c r="C245" s="1021" t="n"/>
      <c r="D245" s="1022" t="n"/>
      <c r="E245" s="1022" t="n"/>
      <c r="F245" s="1023" t="n"/>
      <c r="G245" s="1023" t="n"/>
      <c r="H245" s="1023" t="n"/>
      <c r="I245" s="1024" t="n"/>
      <c r="J245" s="1010">
        <f>J240=K245</f>
        <v/>
      </c>
      <c r="K245" s="1025">
        <f>SUM(K240:K244)</f>
        <v/>
      </c>
      <c r="L245" s="1015" t="n"/>
      <c r="M245" s="1045" t="n"/>
      <c r="N245" s="1014">
        <f>IFERROR(IF(DATEDIF(TODAY(),M245,"M")&lt;=6,"ROJO",IF(DATEDIF(TODAY(),M245,"M")&gt;=12,"VERDE",IF(AND(DATEDIF(TODAY(),M245,"M")&gt;6,DATEDIF(TODAY(),M245,"M")&lt;=11),"AMARILLO",IF(M245&lt;TODAY(),"VENCIDO",0)))),O245)</f>
        <v/>
      </c>
      <c r="O245" s="1046">
        <f>IF(M245=0,"","VENCIDO")</f>
        <v/>
      </c>
      <c r="Q245" s="1030" t="n"/>
      <c r="R245" s="1031" t="n"/>
      <c r="S245" s="1031" t="n"/>
      <c r="T245" s="1031" t="n"/>
      <c r="U245" s="1031" t="n"/>
      <c r="V245" s="1031" t="n"/>
      <c r="W245" s="1031" t="n"/>
      <c r="X245" s="1031" t="n"/>
      <c r="Y245" s="1031" t="n"/>
      <c r="Z245" s="1031" t="n"/>
      <c r="AA245" s="1031" t="n"/>
      <c r="AB245" s="1031" t="n"/>
      <c r="AC245" s="195" t="n"/>
    </row>
    <row r="246" ht="14.25" customHeight="1">
      <c r="A246" s="979" t="inlineStr">
        <is>
          <t>Jeringa Desechable 23G1" AD</t>
        </is>
      </c>
      <c r="B246" s="980" t="n"/>
      <c r="C246" s="981">
        <f>ENERO!K331</f>
        <v/>
      </c>
      <c r="D246" s="982" t="n"/>
      <c r="E246" s="982" t="n"/>
      <c r="F246" s="982" t="n"/>
      <c r="G246" s="982" t="n"/>
      <c r="H246" s="982" t="n"/>
      <c r="I246" s="1026">
        <f>AC246</f>
        <v/>
      </c>
      <c r="J246" s="984">
        <f>+(C246+D246+F246+E246)-(G246+H246+I246)</f>
        <v/>
      </c>
      <c r="K246" s="985" t="n">
        <v>25060</v>
      </c>
      <c r="L246" s="35" t="n">
        <v>210008</v>
      </c>
      <c r="M246" s="1041" t="n">
        <v>46053</v>
      </c>
      <c r="N246" s="988">
        <f>IFERROR(IF(DATEDIF(TODAY(),M246,"M")&lt;=6,"ROJO",IF(DATEDIF(TODAY(),M246,"M")&gt;=12,"VERDE",IF(AND(DATEDIF(TODAY(),M246,"M")&gt;6,DATEDIF(TODAY(),M246,"M")&lt;=11),"AMARILLO",IF(M246&lt;TODAY(),"VENCIDO",0)))),O246)</f>
        <v/>
      </c>
      <c r="O246" s="1042">
        <f>IF(M246=0,"","VENCIDO")</f>
        <v/>
      </c>
      <c r="Q246" s="990" t="n"/>
      <c r="R246" s="991" t="n"/>
      <c r="S246" s="991" t="n"/>
      <c r="T246" s="991" t="n"/>
      <c r="U246" s="991" t="n"/>
      <c r="V246" s="991" t="n"/>
      <c r="W246" s="991" t="n"/>
      <c r="X246" s="991" t="n"/>
      <c r="Y246" s="991" t="n"/>
      <c r="Z246" s="991" t="n"/>
      <c r="AA246" s="991" t="n"/>
      <c r="AB246" s="991" t="n"/>
      <c r="AC246" s="992">
        <f>SUM(Q246:AB250)</f>
        <v/>
      </c>
      <c r="AH246" s="2">
        <f>+IF(AC246&lt;&gt;I246,1,0)</f>
        <v/>
      </c>
    </row>
    <row r="247" ht="14.25" customHeight="1">
      <c r="A247" s="993" t="n"/>
      <c r="B247" s="972" t="n"/>
      <c r="C247" s="973" t="n"/>
      <c r="D247" s="994" t="n"/>
      <c r="E247" s="994" t="n"/>
      <c r="F247" s="994" t="n"/>
      <c r="G247" s="994" t="n"/>
      <c r="H247" s="994" t="n"/>
      <c r="I247" s="973" t="n"/>
      <c r="J247" s="973" t="n"/>
      <c r="K247" s="995" t="n"/>
      <c r="L247" s="995" t="n"/>
      <c r="M247" s="1043" t="n"/>
      <c r="N247" s="988">
        <f>IFERROR(IF(DATEDIF(TODAY(),M247,"M")&lt;=6,"ROJO",IF(DATEDIF(TODAY(),M247,"M")&gt;=12,"VERDE",IF(AND(DATEDIF(TODAY(),M247,"M")&gt;6,DATEDIF(TODAY(),M247,"M")&lt;=11),"AMARILLO",IF(M247&lt;TODAY(),"VENCIDO",0)))),O247)</f>
        <v/>
      </c>
      <c r="O247" s="1042">
        <f>IF(M247=0,"","VENCIDO")</f>
        <v/>
      </c>
      <c r="Q247" s="997" t="n"/>
      <c r="R247" s="994" t="n"/>
      <c r="S247" s="994" t="n"/>
      <c r="T247" s="994" t="n"/>
      <c r="U247" s="994" t="n"/>
      <c r="V247" s="994" t="n"/>
      <c r="W247" s="994" t="n"/>
      <c r="X247" s="994" t="n"/>
      <c r="Y247" s="994" t="n"/>
      <c r="Z247" s="994" t="n"/>
      <c r="AA247" s="994" t="n"/>
      <c r="AB247" s="994" t="n"/>
      <c r="AC247" s="974" t="n"/>
    </row>
    <row r="248" ht="14.25" customHeight="1">
      <c r="A248" s="993" t="n"/>
      <c r="B248" s="972" t="n"/>
      <c r="C248" s="973" t="n"/>
      <c r="D248" s="994" t="n"/>
      <c r="E248" s="994" t="n"/>
      <c r="F248" s="994" t="n"/>
      <c r="G248" s="994" t="n"/>
      <c r="H248" s="994" t="n"/>
      <c r="I248" s="973" t="n"/>
      <c r="J248" s="973" t="n"/>
      <c r="K248" s="995" t="n"/>
      <c r="L248" s="995" t="n"/>
      <c r="M248" s="1043" t="n"/>
      <c r="N248" s="988">
        <f>IFERROR(IF(DATEDIF(TODAY(),M248,"M")&lt;=6,"ROJO",IF(DATEDIF(TODAY(),M248,"M")&gt;=12,"VERDE",IF(AND(DATEDIF(TODAY(),M248,"M")&gt;6,DATEDIF(TODAY(),M248,"M")&lt;=11),"AMARILLO",IF(M248&lt;TODAY(),"VENCIDO",0)))),O248)</f>
        <v/>
      </c>
      <c r="O248" s="1042">
        <f>IF(M248=0,"","VENCIDO")</f>
        <v/>
      </c>
      <c r="Q248" s="997" t="n"/>
      <c r="R248" s="994" t="n"/>
      <c r="S248" s="994" t="n"/>
      <c r="T248" s="994" t="n"/>
      <c r="U248" s="994" t="n"/>
      <c r="V248" s="994" t="n"/>
      <c r="W248" s="994" t="n"/>
      <c r="X248" s="994" t="n"/>
      <c r="Y248" s="994" t="n"/>
      <c r="Z248" s="994" t="n"/>
      <c r="AA248" s="994" t="n"/>
      <c r="AB248" s="994" t="n"/>
      <c r="AC248" s="974" t="n"/>
    </row>
    <row r="249" ht="14.25" customHeight="1">
      <c r="A249" s="993" t="n"/>
      <c r="B249" s="972" t="n"/>
      <c r="C249" s="973" t="n"/>
      <c r="D249" s="994" t="n"/>
      <c r="E249" s="994" t="n"/>
      <c r="F249" s="994" t="n"/>
      <c r="G249" s="994" t="n"/>
      <c r="H249" s="994" t="n"/>
      <c r="I249" s="973" t="n"/>
      <c r="J249" s="973" t="n"/>
      <c r="K249" s="995" t="n"/>
      <c r="L249" s="995" t="n"/>
      <c r="M249" s="1043" t="n"/>
      <c r="N249" s="988">
        <f>IFERROR(IF(DATEDIF(TODAY(),M249,"M")&lt;=6,"ROJO",IF(DATEDIF(TODAY(),M249,"M")&gt;=12,"VERDE",IF(AND(DATEDIF(TODAY(),M249,"M")&gt;6,DATEDIF(TODAY(),M249,"M")&lt;=11),"AMARILLO",IF(M249&lt;TODAY(),"VENCIDO",0)))),O249)</f>
        <v/>
      </c>
      <c r="O249" s="1042">
        <f>IF(M249=0,"","VENCIDO")</f>
        <v/>
      </c>
      <c r="Q249" s="997" t="n"/>
      <c r="R249" s="994" t="n"/>
      <c r="S249" s="994" t="n"/>
      <c r="T249" s="994" t="n"/>
      <c r="U249" s="994" t="n"/>
      <c r="V249" s="994" t="n"/>
      <c r="W249" s="994" t="n"/>
      <c r="X249" s="994" t="n"/>
      <c r="Y249" s="994" t="n"/>
      <c r="Z249" s="994" t="n"/>
      <c r="AA249" s="994" t="n"/>
      <c r="AB249" s="994" t="n"/>
      <c r="AC249" s="974" t="n"/>
    </row>
    <row r="250" ht="15" customHeight="1" thickBot="1">
      <c r="A250" s="993" t="n"/>
      <c r="B250" s="972" t="n"/>
      <c r="C250" s="975" t="n"/>
      <c r="D250" s="998" t="n"/>
      <c r="E250" s="998" t="n"/>
      <c r="F250" s="998" t="n"/>
      <c r="G250" s="998" t="n"/>
      <c r="H250" s="998" t="n"/>
      <c r="I250" s="975" t="n"/>
      <c r="J250" s="975" t="n"/>
      <c r="K250" s="1000" t="n"/>
      <c r="L250" s="1000" t="n"/>
      <c r="M250" s="1044" t="n"/>
      <c r="N250" s="988">
        <f>IFERROR(IF(DATEDIF(TODAY(),M250,"M")&lt;=6,"ROJO",IF(DATEDIF(TODAY(),M250,"M")&gt;=12,"VERDE",IF(AND(DATEDIF(TODAY(),M250,"M")&gt;6,DATEDIF(TODAY(),M250,"M")&lt;=11),"AMARILLO",IF(M250&lt;TODAY(),"VENCIDO",0)))),O250)</f>
        <v/>
      </c>
      <c r="O250" s="1042">
        <f>IF(M250=0,"","VENCIDO")</f>
        <v/>
      </c>
      <c r="Q250" s="1002" t="n"/>
      <c r="R250" s="998" t="n"/>
      <c r="S250" s="998" t="n"/>
      <c r="T250" s="998" t="n"/>
      <c r="U250" s="998" t="n"/>
      <c r="V250" s="998" t="n"/>
      <c r="W250" s="998" t="n"/>
      <c r="X250" s="998" t="n"/>
      <c r="Y250" s="998" t="n"/>
      <c r="Z250" s="998" t="n"/>
      <c r="AA250" s="998" t="n"/>
      <c r="AB250" s="998" t="n"/>
      <c r="AC250" s="1003" t="n"/>
    </row>
    <row r="251" ht="14.4" customHeight="1" thickBot="1">
      <c r="A251" s="1004" t="n"/>
      <c r="B251" s="1005" t="n"/>
      <c r="C251" s="1021" t="n"/>
      <c r="D251" s="1022" t="n"/>
      <c r="E251" s="1022" t="n"/>
      <c r="F251" s="1023" t="n"/>
      <c r="G251" s="1023" t="n"/>
      <c r="H251" s="1023" t="n"/>
      <c r="I251" s="1024" t="n"/>
      <c r="J251" s="1010">
        <f>J246=K251</f>
        <v/>
      </c>
      <c r="K251" s="1025">
        <f>SUM(K246:K250)</f>
        <v/>
      </c>
      <c r="L251" s="1015" t="n"/>
      <c r="M251" s="1045" t="n"/>
      <c r="N251" s="1014">
        <f>IFERROR(IF(DATEDIF(TODAY(),M251,"M")&lt;=6,"ROJO",IF(DATEDIF(TODAY(),M251,"M")&gt;=12,"VERDE",IF(AND(DATEDIF(TODAY(),M251,"M")&gt;6,DATEDIF(TODAY(),M251,"M")&lt;=11),"AMARILLO",IF(M251&lt;TODAY(),"VENCIDO",0)))),O251)</f>
        <v/>
      </c>
      <c r="O251" s="1046">
        <f>IF(M251=0,"","VENCIDO")</f>
        <v/>
      </c>
      <c r="Q251" s="1047" t="n"/>
      <c r="R251" s="1048" t="n"/>
      <c r="S251" s="1048" t="n"/>
      <c r="T251" s="1048" t="n"/>
      <c r="U251" s="1048" t="n"/>
      <c r="V251" s="1048" t="n"/>
      <c r="W251" s="1048" t="n"/>
      <c r="X251" s="1048" t="n"/>
      <c r="Y251" s="1048" t="n"/>
      <c r="Z251" s="1048" t="n"/>
      <c r="AA251" s="1048" t="n"/>
      <c r="AB251" s="1048" t="n"/>
      <c r="AC251" s="196" t="n"/>
    </row>
    <row r="252" ht="14.25" customHeight="1">
      <c r="A252" s="777" t="inlineStr">
        <is>
          <t>Jeringa Desechable 23G1" Convencional</t>
        </is>
      </c>
      <c r="B252" s="980" t="n"/>
      <c r="C252" s="981">
        <f>ENERO!K338</f>
        <v/>
      </c>
      <c r="D252" s="982" t="n"/>
      <c r="E252" s="982" t="n"/>
      <c r="F252" s="982" t="n"/>
      <c r="G252" s="982" t="n"/>
      <c r="H252" s="982" t="n"/>
      <c r="I252" s="1026">
        <f>AC252</f>
        <v/>
      </c>
      <c r="J252" s="984">
        <f>+(C252+D252+F252+E252)-(G252+H252+I252)</f>
        <v/>
      </c>
      <c r="K252" s="995" t="n"/>
      <c r="L252" s="985" t="n"/>
      <c r="M252" s="1041" t="n"/>
      <c r="N252" s="988">
        <f>IFERROR(IF(DATEDIF(TODAY(),M252,"M")&lt;=6,"ROJO",IF(DATEDIF(TODAY(),M252,"M")&gt;=12,"VERDE",IF(AND(DATEDIF(TODAY(),M252,"M")&gt;6,DATEDIF(TODAY(),M252,"M")&lt;=11),"AMARILLO",IF(M252&lt;TODAY(),"VENCIDO",0)))),O252)</f>
        <v/>
      </c>
      <c r="O252" s="1042">
        <f>IF(M252=0,"","VENCIDO")</f>
        <v/>
      </c>
      <c r="Q252" s="990" t="n"/>
      <c r="R252" s="991" t="n"/>
      <c r="S252" s="991" t="n"/>
      <c r="T252" s="991" t="n"/>
      <c r="U252" s="991" t="n"/>
      <c r="V252" s="991" t="n"/>
      <c r="W252" s="991" t="n"/>
      <c r="X252" s="991" t="n"/>
      <c r="Y252" s="991" t="n"/>
      <c r="Z252" s="991" t="n"/>
      <c r="AA252" s="991" t="n"/>
      <c r="AB252" s="991" t="n"/>
      <c r="AC252" s="992">
        <f>SUM(Q252:AB256)</f>
        <v/>
      </c>
      <c r="AH252" s="2">
        <f>+IF(AC252&lt;&gt;I252,1,0)</f>
        <v/>
      </c>
    </row>
    <row r="253" ht="14.25" customHeight="1">
      <c r="B253" s="972" t="n"/>
      <c r="C253" s="973" t="n"/>
      <c r="D253" s="994" t="n"/>
      <c r="E253" s="994" t="n"/>
      <c r="F253" s="994" t="n"/>
      <c r="G253" s="994" t="n"/>
      <c r="H253" s="994" t="n"/>
      <c r="I253" s="973" t="n"/>
      <c r="J253" s="973" t="n"/>
      <c r="K253" s="995" t="n"/>
      <c r="L253" s="995" t="n"/>
      <c r="M253" s="1043" t="n"/>
      <c r="N253" s="988">
        <f>IFERROR(IF(DATEDIF(TODAY(),M253,"M")&lt;=6,"ROJO",IF(DATEDIF(TODAY(),M253,"M")&gt;=12,"VERDE",IF(AND(DATEDIF(TODAY(),M253,"M")&gt;6,DATEDIF(TODAY(),M253,"M")&lt;=11),"AMARILLO",IF(M253&lt;TODAY(),"VENCIDO",0)))),O253)</f>
        <v/>
      </c>
      <c r="O253" s="1042">
        <f>IF(M253=0,"","VENCIDO")</f>
        <v/>
      </c>
      <c r="Q253" s="997" t="n"/>
      <c r="R253" s="994" t="n"/>
      <c r="S253" s="994" t="n"/>
      <c r="T253" s="994" t="n"/>
      <c r="U253" s="994" t="n"/>
      <c r="V253" s="994" t="n"/>
      <c r="W253" s="994" t="n"/>
      <c r="X253" s="994" t="n"/>
      <c r="Y253" s="994" t="n"/>
      <c r="Z253" s="994" t="n"/>
      <c r="AA253" s="994" t="n"/>
      <c r="AB253" s="994" t="n"/>
      <c r="AC253" s="974" t="n"/>
    </row>
    <row r="254" ht="14.25" customHeight="1">
      <c r="B254" s="972" t="n"/>
      <c r="C254" s="973" t="n"/>
      <c r="D254" s="994" t="n"/>
      <c r="E254" s="994" t="n"/>
      <c r="F254" s="994" t="n"/>
      <c r="G254" s="994" t="n"/>
      <c r="H254" s="994" t="n"/>
      <c r="I254" s="973" t="n"/>
      <c r="J254" s="973" t="n"/>
      <c r="K254" s="995" t="n"/>
      <c r="L254" s="995" t="n"/>
      <c r="M254" s="1043" t="n"/>
      <c r="N254" s="988">
        <f>IFERROR(IF(DATEDIF(TODAY(),M254,"M")&lt;=6,"ROJO",IF(DATEDIF(TODAY(),M254,"M")&gt;=12,"VERDE",IF(AND(DATEDIF(TODAY(),M254,"M")&gt;6,DATEDIF(TODAY(),M254,"M")&lt;=11),"AMARILLO",IF(M254&lt;TODAY(),"VENCIDO",0)))),O254)</f>
        <v/>
      </c>
      <c r="O254" s="1042">
        <f>IF(M254=0,"","VENCIDO")</f>
        <v/>
      </c>
      <c r="Q254" s="997" t="n"/>
      <c r="R254" s="994" t="n"/>
      <c r="S254" s="994" t="n"/>
      <c r="T254" s="994" t="n"/>
      <c r="U254" s="994" t="n"/>
      <c r="V254" s="994" t="n"/>
      <c r="W254" s="994" t="n"/>
      <c r="X254" s="994" t="n"/>
      <c r="Y254" s="994" t="n"/>
      <c r="Z254" s="994" t="n"/>
      <c r="AA254" s="994" t="n"/>
      <c r="AB254" s="994" t="n"/>
      <c r="AC254" s="974" t="n"/>
    </row>
    <row r="255" ht="14.25" customHeight="1">
      <c r="B255" s="972" t="n"/>
      <c r="C255" s="973" t="n"/>
      <c r="D255" s="994" t="n"/>
      <c r="E255" s="994" t="n"/>
      <c r="F255" s="994" t="n"/>
      <c r="G255" s="994" t="n"/>
      <c r="H255" s="994" t="n"/>
      <c r="I255" s="973" t="n"/>
      <c r="J255" s="973" t="n"/>
      <c r="K255" s="995" t="n"/>
      <c r="L255" s="995" t="n"/>
      <c r="M255" s="1043" t="n"/>
      <c r="N255" s="988">
        <f>IFERROR(IF(DATEDIF(TODAY(),M255,"M")&lt;=6,"ROJO",IF(DATEDIF(TODAY(),M255,"M")&gt;=12,"VERDE",IF(AND(DATEDIF(TODAY(),M255,"M")&gt;6,DATEDIF(TODAY(),M255,"M")&lt;=11),"AMARILLO",IF(M255&lt;TODAY(),"VENCIDO",0)))),O255)</f>
        <v/>
      </c>
      <c r="O255" s="1042">
        <f>IF(M255=0,"","VENCIDO")</f>
        <v/>
      </c>
      <c r="Q255" s="997" t="n"/>
      <c r="R255" s="994" t="n"/>
      <c r="S255" s="994" t="n"/>
      <c r="T255" s="994" t="n"/>
      <c r="U255" s="994" t="n"/>
      <c r="V255" s="994" t="n"/>
      <c r="W255" s="994" t="n"/>
      <c r="X255" s="994" t="n"/>
      <c r="Y255" s="994" t="n"/>
      <c r="Z255" s="994" t="n"/>
      <c r="AA255" s="994" t="n"/>
      <c r="AB255" s="994" t="n"/>
      <c r="AC255" s="974" t="n"/>
    </row>
    <row r="256" ht="15.75" customHeight="1" thickBot="1">
      <c r="B256" s="972" t="n"/>
      <c r="C256" s="975" t="n"/>
      <c r="D256" s="998" t="n"/>
      <c r="E256" s="998" t="n"/>
      <c r="F256" s="998" t="n"/>
      <c r="G256" s="998" t="n"/>
      <c r="H256" s="998" t="n"/>
      <c r="I256" s="975" t="n"/>
      <c r="J256" s="975" t="n"/>
      <c r="K256" s="1000" t="n"/>
      <c r="L256" s="1000" t="n"/>
      <c r="M256" s="1044" t="n"/>
      <c r="N256" s="988">
        <f>IFERROR(IF(DATEDIF(TODAY(),M256,"M")&lt;=6,"ROJO",IF(DATEDIF(TODAY(),M256,"M")&gt;=12,"VERDE",IF(AND(DATEDIF(TODAY(),M256,"M")&gt;6,DATEDIF(TODAY(),M256,"M")&lt;=11),"AMARILLO",IF(M256&lt;TODAY(),"VENCIDO",0)))),O256)</f>
        <v/>
      </c>
      <c r="O256" s="1042">
        <f>IF(M256=0,"","VENCIDO")</f>
        <v/>
      </c>
      <c r="Q256" s="1002" t="n"/>
      <c r="R256" s="998" t="n"/>
      <c r="S256" s="998" t="n"/>
      <c r="T256" s="998" t="n"/>
      <c r="U256" s="998" t="n"/>
      <c r="V256" s="998" t="n"/>
      <c r="W256" s="998" t="n"/>
      <c r="X256" s="998" t="n"/>
      <c r="Y256" s="998" t="n"/>
      <c r="Z256" s="998" t="n"/>
      <c r="AA256" s="998" t="n"/>
      <c r="AB256" s="998" t="n"/>
      <c r="AC256" s="1003" t="n"/>
    </row>
    <row r="257" ht="15.75" customHeight="1" thickBot="1">
      <c r="B257" s="972" t="n"/>
      <c r="C257" s="1021" t="n"/>
      <c r="D257" s="1022" t="n"/>
      <c r="E257" s="1022" t="n"/>
      <c r="F257" s="1023" t="n"/>
      <c r="G257" s="1023" t="n"/>
      <c r="H257" s="1023" t="n"/>
      <c r="I257" s="1024" t="n"/>
      <c r="J257" s="1010">
        <f>J252=K257</f>
        <v/>
      </c>
      <c r="K257" s="1025">
        <f>SUM(K252:K256)</f>
        <v/>
      </c>
      <c r="L257" s="1015" t="n"/>
      <c r="M257" s="1045" t="n"/>
      <c r="N257" s="1014">
        <f>IFERROR(IF(DATEDIF(TODAY(),M257,"M")&lt;=6,"ROJO",IF(DATEDIF(TODAY(),M257,"M")&gt;=12,"VERDE",IF(AND(DATEDIF(TODAY(),M257,"M")&gt;6,DATEDIF(TODAY(),M257,"M")&lt;=11),"AMARILLO",IF(M257&lt;TODAY(),"VENCIDO",0)))),O257)</f>
        <v/>
      </c>
      <c r="O257" s="1046">
        <f>IF(M257=0,"","VENCIDO")</f>
        <v/>
      </c>
      <c r="Q257" s="1047" t="n"/>
      <c r="R257" s="1048" t="n"/>
      <c r="S257" s="1048" t="n"/>
      <c r="T257" s="1048" t="n"/>
      <c r="U257" s="1048" t="n"/>
      <c r="V257" s="1048" t="n"/>
      <c r="W257" s="1048" t="n"/>
      <c r="X257" s="1048" t="n"/>
      <c r="Y257" s="1048" t="n"/>
      <c r="Z257" s="1048" t="n"/>
      <c r="AA257" s="1048" t="n"/>
      <c r="AB257" s="1048" t="n"/>
      <c r="AC257" s="196" t="n"/>
    </row>
    <row r="258" ht="26.25" customHeight="1" thickBot="1">
      <c r="A258" s="1049" t="inlineStr">
        <is>
          <t>Jeringa Desechable 25G5/8" AD</t>
        </is>
      </c>
      <c r="B258" s="1050" t="n"/>
      <c r="C258" s="981">
        <f>ENERO!D345</f>
        <v/>
      </c>
      <c r="D258" s="982" t="n"/>
      <c r="E258" s="982" t="n"/>
      <c r="F258" s="982" t="n"/>
      <c r="G258" s="982" t="n"/>
      <c r="H258" s="982" t="n"/>
      <c r="I258" s="1026">
        <f>AC258</f>
        <v/>
      </c>
      <c r="J258" s="984">
        <f>+(C240+D240+F240+E240)-(G240+H240+I240)</f>
        <v/>
      </c>
      <c r="K258" s="985" t="n">
        <v>1400</v>
      </c>
      <c r="L258" s="35" t="n">
        <v>200022</v>
      </c>
      <c r="M258" s="1041" t="n">
        <v>45688</v>
      </c>
      <c r="N258" s="988">
        <f>IFERROR(IF(DATEDIF(TODAY(),M258,"M")&lt;=6,"ROJO",IF(DATEDIF(TODAY(),M258,"M")&gt;=12,"VERDE",IF(AND(DATEDIF(TODAY(),M258,"M")&gt;6,DATEDIF(TODAY(),M258,"M")&lt;=11),"AMARILLO",IF(M258&lt;TODAY(),"VENCIDO",0)))),O258)</f>
        <v/>
      </c>
      <c r="O258" s="1042">
        <f>IF(M258=0,"","VENCIDO")</f>
        <v/>
      </c>
      <c r="Q258" s="990" t="n"/>
      <c r="R258" s="991" t="n"/>
      <c r="S258" s="991" t="n"/>
      <c r="T258" s="991" t="n"/>
      <c r="U258" s="991" t="n"/>
      <c r="V258" s="991" t="n"/>
      <c r="W258" s="991" t="n"/>
      <c r="X258" s="991" t="n"/>
      <c r="Y258" s="991" t="n"/>
      <c r="Z258" s="991" t="n"/>
      <c r="AA258" s="991" t="n"/>
      <c r="AB258" s="991" t="n"/>
      <c r="AC258" s="1051">
        <f>SUM(Q258:AB264)</f>
        <v/>
      </c>
      <c r="AH258" s="2">
        <f>+IF(AC258&lt;&gt;I258,1,0)</f>
        <v/>
      </c>
    </row>
    <row r="259" ht="14.4" customHeight="1" thickBot="1">
      <c r="A259" s="993" t="n"/>
      <c r="B259" s="1052" t="n"/>
      <c r="C259" s="973" t="n"/>
      <c r="D259" s="994" t="n"/>
      <c r="E259" s="994" t="n"/>
      <c r="F259" s="994" t="n"/>
      <c r="G259" s="994" t="n"/>
      <c r="H259" s="994" t="n"/>
      <c r="I259" s="973" t="n"/>
      <c r="J259" s="973" t="n"/>
      <c r="K259" s="995" t="n"/>
      <c r="L259" s="36" t="n"/>
      <c r="M259" s="139" t="n"/>
      <c r="N259" s="150">
        <f>IFERROR(IF(DATEDIF(TODAY(),M259,"M")&lt;=6,"ROJO",IF(DATEDIF(TODAY(),M259,"M")&gt;=12,"VERDE",IF(AND(DATEDIF(TODAY(),M259,"M")&gt;6,DATEDIF(TODAY(),M259,"M")&lt;=11),"AMARILLO",IF(M259&lt;TODAY(),"VENCIDO",0)))),O259)</f>
        <v/>
      </c>
      <c r="O259" s="118">
        <f>IF(M259=0,"","VENCIDO")</f>
        <v/>
      </c>
      <c r="Q259" s="997" t="n"/>
      <c r="R259" s="994" t="n"/>
      <c r="S259" s="994" t="n"/>
      <c r="T259" s="994" t="n"/>
      <c r="U259" s="994" t="n"/>
      <c r="V259" s="994" t="n"/>
      <c r="W259" s="994" t="n"/>
      <c r="X259" s="994" t="n"/>
      <c r="Y259" s="994" t="n"/>
      <c r="Z259" s="994" t="n"/>
      <c r="AA259" s="994" t="n"/>
      <c r="AB259" s="994" t="n"/>
      <c r="AC259" s="974" t="n"/>
    </row>
    <row r="260">
      <c r="A260" s="993" t="n"/>
      <c r="B260" s="1052" t="n"/>
      <c r="C260" s="973" t="n"/>
      <c r="D260" s="994" t="n"/>
      <c r="E260" s="994" t="n"/>
      <c r="F260" s="994" t="n"/>
      <c r="G260" s="994" t="n"/>
      <c r="H260" s="994" t="n"/>
      <c r="I260" s="973" t="n"/>
      <c r="J260" s="973" t="n"/>
      <c r="K260" s="995" t="n"/>
      <c r="L260" s="36" t="n"/>
      <c r="M260" s="1043" t="n"/>
      <c r="N260" s="988">
        <f>IFERROR(IF(DATEDIF(TODAY(),M260,"M")&lt;=6,"ROJO",IF(DATEDIF(TODAY(),M260,"M")&gt;=12,"VERDE",IF(AND(DATEDIF(TODAY(),M260,"M")&gt;6,DATEDIF(TODAY(),M260,"M")&lt;=11),"AMARILLO",IF(M260&lt;TODAY(),"VENCIDO",0)))),O260)</f>
        <v/>
      </c>
      <c r="O260" s="1042">
        <f>IF(M260=0,"","VENCIDO")</f>
        <v/>
      </c>
      <c r="Q260" s="997" t="n"/>
      <c r="R260" s="994" t="n"/>
      <c r="S260" s="994" t="n"/>
      <c r="T260" s="994" t="n"/>
      <c r="U260" s="994" t="n"/>
      <c r="V260" s="994" t="n"/>
      <c r="W260" s="994" t="n"/>
      <c r="X260" s="994" t="n"/>
      <c r="Y260" s="994" t="n"/>
      <c r="Z260" s="994" t="n"/>
      <c r="AA260" s="994" t="n"/>
      <c r="AB260" s="994" t="n"/>
      <c r="AC260" s="974" t="n"/>
    </row>
    <row r="261">
      <c r="A261" s="993" t="n"/>
      <c r="B261" s="1052" t="n"/>
      <c r="C261" s="973" t="n"/>
      <c r="D261" s="994" t="n"/>
      <c r="E261" s="994" t="n"/>
      <c r="F261" s="994" t="n"/>
      <c r="G261" s="994" t="n"/>
      <c r="H261" s="994" t="n"/>
      <c r="I261" s="973" t="n"/>
      <c r="J261" s="973" t="n"/>
      <c r="K261" s="995" t="n"/>
      <c r="L261" s="36" t="n"/>
      <c r="M261" s="1043" t="n"/>
      <c r="N261" s="988">
        <f>IFERROR(IF(DATEDIF(TODAY(),M261,"M")&lt;=6,"ROJO",IF(DATEDIF(TODAY(),M261,"M")&gt;=12,"VERDE",IF(AND(DATEDIF(TODAY(),M261,"M")&gt;6,DATEDIF(TODAY(),M261,"M")&lt;=11),"AMARILLO",IF(M261&lt;TODAY(),"VENCIDO",0)))),O261)</f>
        <v/>
      </c>
      <c r="O261" s="1042">
        <f>IF(M261=0,"","VENCIDO")</f>
        <v/>
      </c>
      <c r="Q261" s="997" t="n"/>
      <c r="R261" s="994" t="n"/>
      <c r="S261" s="994" t="n"/>
      <c r="T261" s="994" t="n"/>
      <c r="U261" s="994" t="n"/>
      <c r="V261" s="994" t="n"/>
      <c r="W261" s="994" t="n"/>
      <c r="X261" s="994" t="n"/>
      <c r="Y261" s="994" t="n"/>
      <c r="Z261" s="994" t="n"/>
      <c r="AA261" s="994" t="n"/>
      <c r="AB261" s="994" t="n"/>
      <c r="AC261" s="974" t="n"/>
    </row>
    <row r="262" ht="14.4" customHeight="1" thickBot="1">
      <c r="A262" s="993" t="n"/>
      <c r="B262" s="1052" t="n"/>
      <c r="C262" s="973" t="n"/>
      <c r="D262" s="994" t="n"/>
      <c r="E262" s="994" t="n"/>
      <c r="F262" s="994" t="n"/>
      <c r="G262" s="994" t="n"/>
      <c r="H262" s="994" t="n"/>
      <c r="I262" s="973" t="n"/>
      <c r="J262" s="973" t="n"/>
      <c r="K262" s="995" t="n"/>
      <c r="L262" s="36" t="n"/>
      <c r="M262" s="1043" t="n"/>
      <c r="N262" s="988">
        <f>IFERROR(IF(DATEDIF(TODAY(),M262,"M")&lt;=6,"ROJO",IF(DATEDIF(TODAY(),M262,"M")&gt;=12,"VERDE",IF(AND(DATEDIF(TODAY(),M262,"M")&gt;6,DATEDIF(TODAY(),M262,"M")&lt;=11),"AMARILLO",IF(M262&lt;TODAY(),"VENCIDO",0)))),O262)</f>
        <v/>
      </c>
      <c r="O262" s="1042">
        <f>IF(M262=0,"","VENCIDO")</f>
        <v/>
      </c>
      <c r="Q262" s="997" t="n"/>
      <c r="R262" s="994" t="n"/>
      <c r="S262" s="994" t="n"/>
      <c r="T262" s="994" t="n"/>
      <c r="U262" s="994" t="n"/>
      <c r="V262" s="994" t="n"/>
      <c r="W262" s="994" t="n"/>
      <c r="X262" s="994" t="n"/>
      <c r="Y262" s="994" t="n"/>
      <c r="Z262" s="994" t="n"/>
      <c r="AA262" s="994" t="n"/>
      <c r="AB262" s="994" t="n"/>
      <c r="AC262" s="974" t="n"/>
    </row>
    <row r="263" ht="14.4" customHeight="1" thickBot="1">
      <c r="A263" s="993" t="n"/>
      <c r="B263" s="1052" t="n"/>
      <c r="C263" s="975" t="n"/>
      <c r="D263" s="998" t="n"/>
      <c r="E263" s="998" t="n"/>
      <c r="F263" s="998" t="n"/>
      <c r="G263" s="998" t="n"/>
      <c r="H263" s="998" t="n"/>
      <c r="I263" s="975" t="n"/>
      <c r="J263" s="975" t="n"/>
      <c r="K263" s="1000" t="n"/>
      <c r="L263" s="39" t="n"/>
      <c r="M263" s="1044" t="n"/>
      <c r="N263" s="988">
        <f>IFERROR(IF(DATEDIF(TODAY(),M263,"M")&lt;=6,"ROJO",IF(DATEDIF(TODAY(),M263,"M")&gt;=12,"VERDE",IF(AND(DATEDIF(TODAY(),M263,"M")&gt;6,DATEDIF(TODAY(),M263,"M")&lt;=11),"AMARILLO",IF(M263&lt;TODAY(),"VENCIDO",0)))),O263)</f>
        <v/>
      </c>
      <c r="O263" s="1042">
        <f>IF(M263=0,"","VENCIDO")</f>
        <v/>
      </c>
      <c r="Q263" s="1002" t="n"/>
      <c r="R263" s="998" t="n"/>
      <c r="S263" s="998" t="n"/>
      <c r="T263" s="998" t="n"/>
      <c r="U263" s="998" t="n"/>
      <c r="V263" s="998" t="n"/>
      <c r="W263" s="998" t="n"/>
      <c r="X263" s="998" t="n"/>
      <c r="Y263" s="998" t="n"/>
      <c r="Z263" s="998" t="n"/>
      <c r="AA263" s="998" t="n"/>
      <c r="AB263" s="998" t="n"/>
      <c r="AC263" s="977" t="n"/>
    </row>
    <row r="264" ht="15.75" customHeight="1" thickBot="1">
      <c r="A264" s="1004" t="n"/>
      <c r="B264" s="1053" t="n"/>
      <c r="C264" s="1021" t="n"/>
      <c r="D264" s="1022" t="n"/>
      <c r="E264" s="1022" t="n"/>
      <c r="F264" s="1023" t="n"/>
      <c r="G264" s="1023" t="n"/>
      <c r="H264" s="1023" t="n"/>
      <c r="I264" s="1024" t="n"/>
      <c r="J264" s="1010">
        <f>J258=K264</f>
        <v/>
      </c>
      <c r="K264" s="1025">
        <f>SUM(K258:K263)</f>
        <v/>
      </c>
      <c r="L264" s="1015" t="n"/>
      <c r="M264" s="1045" t="n"/>
      <c r="N264" s="1014">
        <f>IFERROR(IF(DATEDIF(TODAY(),M264,"M")&lt;=6,"ROJO",IF(DATEDIF(TODAY(),M264,"M")&gt;=12,"VERDE",IF(AND(DATEDIF(TODAY(),M264,"M")&gt;6,DATEDIF(TODAY(),M264,"M")&lt;=11),"AMARILLO",IF(M264&lt;TODAY(),"VENCIDO",0)))),O264)</f>
        <v/>
      </c>
      <c r="O264" s="1046">
        <f>IF(M264=0,"","VENCIDO")</f>
        <v/>
      </c>
      <c r="Q264" s="1047" t="n"/>
      <c r="R264" s="1048" t="n"/>
      <c r="S264" s="1048" t="n"/>
      <c r="T264" s="1048" t="n"/>
      <c r="U264" s="1048" t="n"/>
      <c r="V264" s="1048" t="n"/>
      <c r="W264" s="1048" t="n"/>
      <c r="X264" s="1048" t="n"/>
      <c r="Y264" s="1048" t="n"/>
      <c r="Z264" s="1048" t="n"/>
      <c r="AA264" s="1048" t="n"/>
      <c r="AB264" s="1048" t="n"/>
      <c r="AC264" s="196" t="n"/>
    </row>
    <row r="265" ht="26.25" customHeight="1">
      <c r="A265" s="1049" t="inlineStr">
        <is>
          <t>Jeringa Desechable 25G5/8" Convencional</t>
        </is>
      </c>
      <c r="B265" s="1050" t="n"/>
      <c r="C265" s="981">
        <f>ENERO!#REF!</f>
        <v/>
      </c>
      <c r="D265" s="982" t="n"/>
      <c r="E265" s="982" t="n"/>
      <c r="F265" s="982" t="n"/>
      <c r="G265" s="982" t="n"/>
      <c r="H265" s="982" t="n"/>
      <c r="I265" s="1026">
        <f>AC265</f>
        <v/>
      </c>
      <c r="J265" s="984">
        <f>+(C265+D265+F265+E265)-(G265+H265+I265)</f>
        <v/>
      </c>
      <c r="K265" s="985" t="n"/>
      <c r="L265" s="985" t="n"/>
      <c r="M265" s="1041" t="n"/>
      <c r="N265" s="988">
        <f>IFERROR(IF(DATEDIF(TODAY(),M265,"M")&lt;=6,"ROJO",IF(DATEDIF(TODAY(),M265,"M")&gt;=12,"VERDE",IF(AND(DATEDIF(TODAY(),M265,"M")&gt;6,DATEDIF(TODAY(),M265,"M")&lt;=11),"AMARILLO",IF(M265&lt;TODAY(),"VENCIDO",0)))),O265)</f>
        <v/>
      </c>
      <c r="O265" s="1042">
        <f>IF(M265=0,"","VENCIDO")</f>
        <v/>
      </c>
      <c r="Q265" s="990" t="n"/>
      <c r="R265" s="991" t="n"/>
      <c r="S265" s="991" t="n"/>
      <c r="T265" s="991" t="n"/>
      <c r="U265" s="991" t="n"/>
      <c r="V265" s="991" t="n"/>
      <c r="W265" s="991" t="n"/>
      <c r="X265" s="991" t="n"/>
      <c r="Y265" s="991" t="n"/>
      <c r="Z265" s="991" t="n"/>
      <c r="AA265" s="991" t="n"/>
      <c r="AB265" s="991" t="n"/>
      <c r="AC265" s="992">
        <f>SUM(Q265:AB269)</f>
        <v/>
      </c>
      <c r="AH265" s="2">
        <f>+IF(AC265&lt;&gt;I265,1,0)</f>
        <v/>
      </c>
    </row>
    <row r="266" ht="14.25" customHeight="1">
      <c r="A266" s="993" t="n"/>
      <c r="B266" s="1052" t="n"/>
      <c r="C266" s="973" t="n"/>
      <c r="D266" s="994" t="n"/>
      <c r="E266" s="994" t="n"/>
      <c r="F266" s="994" t="n"/>
      <c r="G266" s="994" t="n"/>
      <c r="H266" s="994" t="n"/>
      <c r="I266" s="973" t="n"/>
      <c r="J266" s="973" t="n"/>
      <c r="K266" s="995" t="n"/>
      <c r="L266" s="995" t="n"/>
      <c r="M266" s="1043" t="n"/>
      <c r="N266" s="988">
        <f>IFERROR(IF(DATEDIF(TODAY(),M266,"M")&lt;=6,"ROJO",IF(DATEDIF(TODAY(),M266,"M")&gt;=12,"VERDE",IF(AND(DATEDIF(TODAY(),M266,"M")&gt;6,DATEDIF(TODAY(),M266,"M")&lt;=11),"AMARILLO",IF(M266&lt;TODAY(),"VENCIDO",0)))),O266)</f>
        <v/>
      </c>
      <c r="O266" s="1042">
        <f>IF(M266=0,"","VENCIDO")</f>
        <v/>
      </c>
      <c r="Q266" s="997" t="n"/>
      <c r="R266" s="994" t="n"/>
      <c r="S266" s="994" t="n"/>
      <c r="T266" s="994" t="n"/>
      <c r="U266" s="994" t="n"/>
      <c r="V266" s="994" t="n"/>
      <c r="W266" s="994" t="n"/>
      <c r="X266" s="994" t="n"/>
      <c r="Y266" s="994" t="n"/>
      <c r="Z266" s="994" t="n"/>
      <c r="AA266" s="994" t="n"/>
      <c r="AB266" s="994" t="n"/>
      <c r="AC266" s="974" t="n"/>
    </row>
    <row r="267" ht="14.25" customHeight="1">
      <c r="A267" s="993" t="n"/>
      <c r="B267" s="1052" t="n"/>
      <c r="C267" s="973" t="n"/>
      <c r="D267" s="994" t="n"/>
      <c r="E267" s="994" t="n"/>
      <c r="F267" s="994" t="n"/>
      <c r="G267" s="994" t="n"/>
      <c r="H267" s="994" t="n"/>
      <c r="I267" s="973" t="n"/>
      <c r="J267" s="973" t="n"/>
      <c r="K267" s="995" t="n"/>
      <c r="L267" s="995" t="n"/>
      <c r="M267" s="1043" t="n"/>
      <c r="N267" s="988">
        <f>IFERROR(IF(DATEDIF(TODAY(),M267,"M")&lt;=6,"ROJO",IF(DATEDIF(TODAY(),M267,"M")&gt;=12,"VERDE",IF(AND(DATEDIF(TODAY(),M267,"M")&gt;6,DATEDIF(TODAY(),M267,"M")&lt;=11),"AMARILLO",IF(M267&lt;TODAY(),"VENCIDO",0)))),O267)</f>
        <v/>
      </c>
      <c r="O267" s="1042">
        <f>IF(M267=0,"","VENCIDO")</f>
        <v/>
      </c>
      <c r="Q267" s="997" t="n"/>
      <c r="R267" s="994" t="n"/>
      <c r="S267" s="994" t="n"/>
      <c r="T267" s="994" t="n"/>
      <c r="U267" s="994" t="n"/>
      <c r="V267" s="994" t="n"/>
      <c r="W267" s="994" t="n"/>
      <c r="X267" s="994" t="n"/>
      <c r="Y267" s="994" t="n"/>
      <c r="Z267" s="994" t="n"/>
      <c r="AA267" s="994" t="n"/>
      <c r="AB267" s="994" t="n"/>
      <c r="AC267" s="974" t="n"/>
    </row>
    <row r="268" ht="14.25" customHeight="1">
      <c r="A268" s="993" t="n"/>
      <c r="B268" s="1052" t="n"/>
      <c r="C268" s="973" t="n"/>
      <c r="D268" s="994" t="n"/>
      <c r="E268" s="994" t="n"/>
      <c r="F268" s="994" t="n"/>
      <c r="G268" s="994" t="n"/>
      <c r="H268" s="994" t="n"/>
      <c r="I268" s="973" t="n"/>
      <c r="J268" s="973" t="n"/>
      <c r="K268" s="995" t="n"/>
      <c r="L268" s="995" t="n"/>
      <c r="M268" s="1043" t="n"/>
      <c r="N268" s="988">
        <f>IFERROR(IF(DATEDIF(TODAY(),M268,"M")&lt;=6,"ROJO",IF(DATEDIF(TODAY(),M268,"M")&gt;=12,"VERDE",IF(AND(DATEDIF(TODAY(),M268,"M")&gt;6,DATEDIF(TODAY(),M268,"M")&lt;=11),"AMARILLO",IF(M268&lt;TODAY(),"VENCIDO",0)))),O268)</f>
        <v/>
      </c>
      <c r="O268" s="1042">
        <f>IF(M268=0,"","VENCIDO")</f>
        <v/>
      </c>
      <c r="Q268" s="997" t="n"/>
      <c r="R268" s="994" t="n"/>
      <c r="S268" s="994" t="n"/>
      <c r="T268" s="994" t="n"/>
      <c r="U268" s="994" t="n"/>
      <c r="V268" s="994" t="n"/>
      <c r="W268" s="994" t="n"/>
      <c r="X268" s="994" t="n"/>
      <c r="Y268" s="994" t="n"/>
      <c r="Z268" s="994" t="n"/>
      <c r="AA268" s="994" t="n"/>
      <c r="AB268" s="994" t="n"/>
      <c r="AC268" s="974" t="n"/>
    </row>
    <row r="269" ht="15" customHeight="1" thickBot="1">
      <c r="A269" s="993" t="n"/>
      <c r="B269" s="1052" t="n"/>
      <c r="C269" s="975" t="n"/>
      <c r="D269" s="998" t="n"/>
      <c r="E269" s="998" t="n"/>
      <c r="F269" s="998" t="n"/>
      <c r="G269" s="998" t="n"/>
      <c r="H269" s="998" t="n"/>
      <c r="I269" s="975" t="n"/>
      <c r="J269" s="975" t="n"/>
      <c r="K269" s="1000" t="n"/>
      <c r="L269" s="1000" t="n"/>
      <c r="M269" s="1044" t="n"/>
      <c r="N269" s="988">
        <f>IFERROR(IF(DATEDIF(TODAY(),M269,"M")&lt;=6,"ROJO",IF(DATEDIF(TODAY(),M269,"M")&gt;=12,"VERDE",IF(AND(DATEDIF(TODAY(),M269,"M")&gt;6,DATEDIF(TODAY(),M269,"M")&lt;=11),"AMARILLO",IF(M269&lt;TODAY(),"VENCIDO",0)))),O269)</f>
        <v/>
      </c>
      <c r="O269" s="1042">
        <f>IF(M269=0,"","VENCIDO")</f>
        <v/>
      </c>
      <c r="Q269" s="1002" t="n"/>
      <c r="R269" s="998" t="n"/>
      <c r="S269" s="998" t="n"/>
      <c r="T269" s="998" t="n"/>
      <c r="U269" s="998" t="n"/>
      <c r="V269" s="998" t="n"/>
      <c r="W269" s="998" t="n"/>
      <c r="X269" s="998" t="n"/>
      <c r="Y269" s="998" t="n"/>
      <c r="Z269" s="998" t="n"/>
      <c r="AA269" s="998" t="n"/>
      <c r="AB269" s="998" t="n"/>
      <c r="AC269" s="1003" t="n"/>
    </row>
    <row r="270" ht="14.4" customHeight="1" thickBot="1">
      <c r="A270" s="1004" t="n"/>
      <c r="B270" s="1053" t="n"/>
      <c r="C270" s="1021" t="n"/>
      <c r="D270" s="1022" t="n"/>
      <c r="E270" s="1022" t="n"/>
      <c r="F270" s="1023" t="n"/>
      <c r="G270" s="1023" t="n"/>
      <c r="H270" s="1023" t="n"/>
      <c r="I270" s="1024" t="n"/>
      <c r="J270" s="1010">
        <f>J265=K270</f>
        <v/>
      </c>
      <c r="K270" s="1025">
        <f>SUM(K265:K269)</f>
        <v/>
      </c>
      <c r="L270" s="1015" t="n"/>
      <c r="M270" s="1045" t="n"/>
      <c r="N270" s="1014">
        <f>IFERROR(IF(DATEDIF(TODAY(),M270,"M")&lt;=6,"ROJO",IF(DATEDIF(TODAY(),M270,"M")&gt;=12,"VERDE",IF(AND(DATEDIF(TODAY(),M270,"M")&gt;6,DATEDIF(TODAY(),M270,"M")&lt;=11),"AMARILLO",IF(M270&lt;TODAY(),"VENCIDO",0)))),O270)</f>
        <v/>
      </c>
      <c r="O270" s="1046">
        <f>IF(M270=0,"","VENCIDO")</f>
        <v/>
      </c>
      <c r="Q270" s="1047" t="n"/>
      <c r="R270" s="1048" t="n"/>
      <c r="S270" s="1048" t="n"/>
      <c r="T270" s="1048" t="n"/>
      <c r="U270" s="1048" t="n"/>
      <c r="V270" s="1048" t="n"/>
      <c r="W270" s="1048" t="n"/>
      <c r="X270" s="1048" t="n"/>
      <c r="Y270" s="1048" t="n"/>
      <c r="Z270" s="1048" t="n"/>
      <c r="AA270" s="1048" t="n"/>
      <c r="AB270" s="1048" t="n"/>
      <c r="AC270" s="196" t="n"/>
    </row>
    <row r="271" ht="26.25" customHeight="1" thickBot="1">
      <c r="A271" s="1049" t="inlineStr">
        <is>
          <t>Jeringa Desechable 26G 3/8" AD</t>
        </is>
      </c>
      <c r="B271" s="1050" t="n"/>
      <c r="C271" s="981">
        <f>ENERO!K359</f>
        <v/>
      </c>
      <c r="D271" s="982" t="n"/>
      <c r="E271" s="982" t="n"/>
      <c r="F271" s="982" t="n"/>
      <c r="G271" s="982" t="n"/>
      <c r="H271" s="982" t="n"/>
      <c r="I271" s="1026">
        <f>AC271</f>
        <v/>
      </c>
      <c r="J271" s="1019">
        <f>+(C271+D271+F271+E271)-(G271+H271+I271)</f>
        <v/>
      </c>
      <c r="K271" s="985" t="n"/>
      <c r="L271" s="35" t="n"/>
      <c r="M271" s="1041" t="n"/>
      <c r="N271" s="988">
        <f>IFERROR(IF(DATEDIF(TODAY(),M271,"M")&lt;=6,"ROJO",IF(DATEDIF(TODAY(),M271,"M")&gt;=12,"VERDE",IF(AND(DATEDIF(TODAY(),M271,"M")&gt;6,DATEDIF(TODAY(),M271,"M")&lt;=11),"AMARILLO",IF(M271&lt;TODAY(),"VENCIDO",0)))),O271)</f>
        <v/>
      </c>
      <c r="O271" s="1042">
        <f>IF(M271=0,"","VENCIDO")</f>
        <v/>
      </c>
      <c r="Q271" s="990" t="n"/>
      <c r="R271" s="991" t="n"/>
      <c r="S271" s="991" t="n"/>
      <c r="T271" s="991" t="n"/>
      <c r="U271" s="991" t="n"/>
      <c r="V271" s="991" t="n"/>
      <c r="W271" s="991" t="n"/>
      <c r="X271" s="991" t="n"/>
      <c r="Y271" s="991" t="n"/>
      <c r="Z271" s="991" t="n"/>
      <c r="AA271" s="991" t="n"/>
      <c r="AB271" s="991" t="n"/>
      <c r="AC271" s="992">
        <f>SUM(Q271:AB275)</f>
        <v/>
      </c>
      <c r="AH271" s="2">
        <f>+IF(AC271&lt;&gt;I271,1,0)</f>
        <v/>
      </c>
    </row>
    <row r="272" ht="15" customHeight="1" thickBot="1">
      <c r="A272" s="993" t="n"/>
      <c r="B272" s="1052" t="n"/>
      <c r="C272" s="973" t="n"/>
      <c r="D272" s="994" t="n"/>
      <c r="E272" s="994" t="n"/>
      <c r="F272" s="994" t="n"/>
      <c r="G272" s="994" t="n"/>
      <c r="H272" s="994" t="n"/>
      <c r="I272" s="973" t="n"/>
      <c r="J272" s="973" t="n"/>
      <c r="K272" s="995" t="n"/>
      <c r="L272" s="36" t="n"/>
      <c r="M272" s="140" t="n"/>
      <c r="N272" s="150">
        <f>IFERROR(IF(DATEDIF(TODAY(),M272,"M")&lt;=6,"ROJO",IF(DATEDIF(TODAY(),M272,"M")&gt;=12,"VERDE",IF(AND(DATEDIF(TODAY(),M272,"M")&gt;6,DATEDIF(TODAY(),M272,"M")&lt;=11),"AMARILLO",IF(M272&lt;TODAY(),"VENCIDO",0)))),O272)</f>
        <v/>
      </c>
      <c r="O272" s="120">
        <f>IF(M272=0,"","VENCIDO")</f>
        <v/>
      </c>
      <c r="Q272" s="997" t="n"/>
      <c r="R272" s="994" t="n"/>
      <c r="S272" s="994" t="n"/>
      <c r="T272" s="994" t="n"/>
      <c r="U272" s="994" t="n"/>
      <c r="V272" s="994" t="n"/>
      <c r="W272" s="994" t="n"/>
      <c r="X272" s="994" t="n"/>
      <c r="Y272" s="994" t="n"/>
      <c r="Z272" s="994" t="n"/>
      <c r="AA272" s="994" t="n"/>
      <c r="AB272" s="994" t="n"/>
      <c r="AC272" s="974" t="n"/>
    </row>
    <row r="273" ht="14.25" customHeight="1">
      <c r="A273" s="993" t="n"/>
      <c r="B273" s="1052" t="n"/>
      <c r="C273" s="973" t="n"/>
      <c r="D273" s="994" t="n"/>
      <c r="E273" s="994" t="n"/>
      <c r="F273" s="994" t="n"/>
      <c r="G273" s="994" t="n"/>
      <c r="H273" s="994" t="n"/>
      <c r="I273" s="973" t="n"/>
      <c r="J273" s="973" t="n"/>
      <c r="K273" s="995" t="n"/>
      <c r="L273" s="995" t="n"/>
      <c r="M273" s="1043" t="n"/>
      <c r="N273" s="988">
        <f>IFERROR(IF(DATEDIF(TODAY(),M273,"M")&lt;=6,"ROJO",IF(DATEDIF(TODAY(),M273,"M")&gt;=12,"VERDE",IF(AND(DATEDIF(TODAY(),M273,"M")&gt;6,DATEDIF(TODAY(),M273,"M")&lt;=11),"AMARILLO",IF(M273&lt;TODAY(),"VENCIDO",0)))),O273)</f>
        <v/>
      </c>
      <c r="O273" s="1042">
        <f>IF(M273=0,"","VENCIDO")</f>
        <v/>
      </c>
      <c r="Q273" s="997" t="n"/>
      <c r="R273" s="994" t="n"/>
      <c r="S273" s="994" t="n"/>
      <c r="T273" s="994" t="n"/>
      <c r="U273" s="994" t="n"/>
      <c r="V273" s="994" t="n"/>
      <c r="W273" s="994" t="n"/>
      <c r="X273" s="994" t="n"/>
      <c r="Y273" s="994" t="n"/>
      <c r="Z273" s="994" t="n"/>
      <c r="AA273" s="994" t="n"/>
      <c r="AB273" s="994" t="n"/>
      <c r="AC273" s="974" t="n"/>
    </row>
    <row r="274" ht="14.25" customHeight="1">
      <c r="A274" s="993" t="n"/>
      <c r="B274" s="1052" t="n"/>
      <c r="C274" s="973" t="n"/>
      <c r="D274" s="994" t="n"/>
      <c r="E274" s="994" t="n"/>
      <c r="F274" s="994" t="n"/>
      <c r="G274" s="994" t="n"/>
      <c r="H274" s="994" t="n"/>
      <c r="I274" s="973" t="n"/>
      <c r="J274" s="973" t="n"/>
      <c r="K274" s="995" t="n"/>
      <c r="L274" s="995" t="n"/>
      <c r="M274" s="1043" t="n"/>
      <c r="N274" s="988">
        <f>IFERROR(IF(DATEDIF(TODAY(),M274,"M")&lt;=6,"ROJO",IF(DATEDIF(TODAY(),M274,"M")&gt;=12,"VERDE",IF(AND(DATEDIF(TODAY(),M274,"M")&gt;6,DATEDIF(TODAY(),M274,"M")&lt;=11),"AMARILLO",IF(M274&lt;TODAY(),"VENCIDO",0)))),O274)</f>
        <v/>
      </c>
      <c r="O274" s="1042">
        <f>IF(M274=0,"","VENCIDO")</f>
        <v/>
      </c>
      <c r="Q274" s="997" t="n"/>
      <c r="R274" s="994" t="n"/>
      <c r="S274" s="994" t="n"/>
      <c r="T274" s="994" t="n"/>
      <c r="U274" s="994" t="n"/>
      <c r="V274" s="994" t="n"/>
      <c r="W274" s="994" t="n"/>
      <c r="X274" s="994" t="n"/>
      <c r="Y274" s="994" t="n"/>
      <c r="Z274" s="994" t="n"/>
      <c r="AA274" s="994" t="n"/>
      <c r="AB274" s="994" t="n"/>
      <c r="AC274" s="974" t="n"/>
    </row>
    <row r="275" ht="15" customHeight="1" thickBot="1">
      <c r="A275" s="993" t="n"/>
      <c r="B275" s="1052" t="n"/>
      <c r="C275" s="975" t="n"/>
      <c r="D275" s="998" t="n"/>
      <c r="E275" s="998" t="n"/>
      <c r="F275" s="998" t="n"/>
      <c r="G275" s="998" t="n"/>
      <c r="H275" s="998" t="n"/>
      <c r="I275" s="975" t="n"/>
      <c r="J275" s="999" t="n"/>
      <c r="K275" s="1000" t="n"/>
      <c r="L275" s="1000" t="n"/>
      <c r="M275" s="1044" t="n"/>
      <c r="N275" s="988">
        <f>IFERROR(IF(DATEDIF(TODAY(),M275,"M")&lt;=6,"ROJO",IF(DATEDIF(TODAY(),M275,"M")&gt;=12,"VERDE",IF(AND(DATEDIF(TODAY(),M275,"M")&gt;6,DATEDIF(TODAY(),M275,"M")&lt;=11),"AMARILLO",IF(M275&lt;TODAY(),"VENCIDO",0)))),O275)</f>
        <v/>
      </c>
      <c r="O275" s="1042">
        <f>IF(M275=0,"","VENCIDO")</f>
        <v/>
      </c>
      <c r="Q275" s="1002" t="n"/>
      <c r="R275" s="998" t="n"/>
      <c r="S275" s="998" t="n"/>
      <c r="T275" s="998" t="n"/>
      <c r="U275" s="998" t="n"/>
      <c r="V275" s="998" t="n"/>
      <c r="W275" s="998" t="n"/>
      <c r="X275" s="998" t="n"/>
      <c r="Y275" s="998" t="n"/>
      <c r="Z275" s="998" t="n"/>
      <c r="AA275" s="998" t="n"/>
      <c r="AB275" s="998" t="n"/>
      <c r="AC275" s="1003" t="n"/>
    </row>
    <row r="276" ht="15.75" customHeight="1" thickBot="1">
      <c r="A276" s="1004" t="n"/>
      <c r="B276" s="1053" t="n"/>
      <c r="C276" s="1021" t="n"/>
      <c r="D276" s="1022" t="n"/>
      <c r="E276" s="1022" t="n"/>
      <c r="F276" s="1023" t="n"/>
      <c r="G276" s="1023" t="n"/>
      <c r="H276" s="1023" t="n"/>
      <c r="I276" s="1024" t="n"/>
      <c r="J276" s="1010">
        <f>J271=K276</f>
        <v/>
      </c>
      <c r="K276" s="1025">
        <f>SUM(K271:K275)</f>
        <v/>
      </c>
      <c r="L276" s="1015" t="n"/>
      <c r="M276" s="1045" t="n"/>
      <c r="N276" s="1014">
        <f>IFERROR(IF(DATEDIF(TODAY(),M276,"M")&lt;=6,"ROJO",IF(DATEDIF(TODAY(),M276,"M")&gt;=12,"VERDE",IF(AND(DATEDIF(TODAY(),M276,"M")&gt;6,DATEDIF(TODAY(),M276,"M")&lt;=11),"AMARILLO",IF(M276&lt;TODAY(),"VENCIDO",0)))),O276)</f>
        <v/>
      </c>
      <c r="O276" s="1046">
        <f>IF(M276=0,"","VENCIDO")</f>
        <v/>
      </c>
      <c r="Q276" s="1047" t="n"/>
      <c r="R276" s="1048" t="n"/>
      <c r="S276" s="1048" t="n"/>
      <c r="T276" s="1048" t="n"/>
      <c r="U276" s="1048" t="n"/>
      <c r="V276" s="1048" t="n"/>
      <c r="W276" s="1048" t="n"/>
      <c r="X276" s="1048" t="n"/>
      <c r="Y276" s="1048" t="n"/>
      <c r="Z276" s="1048" t="n"/>
      <c r="AA276" s="1048" t="n"/>
      <c r="AB276" s="1048" t="n"/>
      <c r="AC276" s="196" t="n"/>
    </row>
    <row r="277" ht="26.25" customHeight="1">
      <c r="A277" s="1049" t="inlineStr">
        <is>
          <t>Jeringa Desechable 26G 3/8" Convencional</t>
        </is>
      </c>
      <c r="B277" s="1050" t="n"/>
      <c r="C277" s="981">
        <f>ENERO!#REF!</f>
        <v/>
      </c>
      <c r="D277" s="982" t="n"/>
      <c r="E277" s="982" t="n"/>
      <c r="F277" s="982" t="n"/>
      <c r="G277" s="982" t="n"/>
      <c r="H277" s="982" t="n"/>
      <c r="I277" s="1026">
        <f>AC277</f>
        <v/>
      </c>
      <c r="J277" s="984">
        <f>+(C277+D277+F277+E277)-(G277+H277+I277)</f>
        <v/>
      </c>
      <c r="K277" s="985" t="n"/>
      <c r="L277" s="985" t="n"/>
      <c r="M277" s="1041" t="n"/>
      <c r="N277" s="988">
        <f>IFERROR(IF(DATEDIF(TODAY(),M277,"M")&lt;=6,"ROJO",IF(DATEDIF(TODAY(),M277,"M")&gt;=12,"VERDE",IF(AND(DATEDIF(TODAY(),M277,"M")&gt;6,DATEDIF(TODAY(),M277,"M")&lt;=11),"AMARILLO",IF(M277&lt;TODAY(),"VENCIDO",0)))),O277)</f>
        <v/>
      </c>
      <c r="O277" s="1042">
        <f>IF(M277=0,"","VENCIDO")</f>
        <v/>
      </c>
      <c r="Q277" s="990" t="n"/>
      <c r="R277" s="991" t="n"/>
      <c r="S277" s="991" t="n"/>
      <c r="T277" s="991" t="n"/>
      <c r="U277" s="991" t="n"/>
      <c r="V277" s="991" t="n"/>
      <c r="W277" s="991" t="n"/>
      <c r="X277" s="991" t="n"/>
      <c r="Y277" s="991" t="n"/>
      <c r="Z277" s="991" t="n"/>
      <c r="AA277" s="991" t="n"/>
      <c r="AB277" s="991" t="n"/>
      <c r="AC277" s="992">
        <f>SUM(Q277:AB281)</f>
        <v/>
      </c>
      <c r="AH277" s="2">
        <f>+IF(AC277&lt;&gt;I277,1,0)</f>
        <v/>
      </c>
    </row>
    <row r="278" ht="14.25" customHeight="1">
      <c r="A278" s="993" t="n"/>
      <c r="B278" s="1052" t="n"/>
      <c r="C278" s="973" t="n"/>
      <c r="D278" s="994" t="n"/>
      <c r="E278" s="994" t="n"/>
      <c r="F278" s="994" t="n"/>
      <c r="G278" s="994" t="n"/>
      <c r="H278" s="994" t="n"/>
      <c r="I278" s="973" t="n"/>
      <c r="J278" s="973" t="n"/>
      <c r="K278" s="995" t="n"/>
      <c r="L278" s="995" t="n"/>
      <c r="M278" s="1043" t="n"/>
      <c r="N278" s="988">
        <f>IFERROR(IF(DATEDIF(TODAY(),M278,"M")&lt;=6,"ROJO",IF(DATEDIF(TODAY(),M278,"M")&gt;=12,"VERDE",IF(AND(DATEDIF(TODAY(),M278,"M")&gt;6,DATEDIF(TODAY(),M278,"M")&lt;=11),"AMARILLO",IF(M278&lt;TODAY(),"VENCIDO",0)))),O278)</f>
        <v/>
      </c>
      <c r="O278" s="1042">
        <f>IF(M278=0,"","VENCIDO")</f>
        <v/>
      </c>
      <c r="Q278" s="997" t="n"/>
      <c r="R278" s="994" t="n"/>
      <c r="S278" s="994" t="n"/>
      <c r="T278" s="994" t="n"/>
      <c r="U278" s="994" t="n"/>
      <c r="V278" s="994" t="n"/>
      <c r="W278" s="994" t="n"/>
      <c r="X278" s="994" t="n"/>
      <c r="Y278" s="994" t="n"/>
      <c r="Z278" s="994" t="n"/>
      <c r="AA278" s="994" t="n"/>
      <c r="AB278" s="994" t="n"/>
      <c r="AC278" s="974" t="n"/>
    </row>
    <row r="279" ht="14.25" customHeight="1">
      <c r="A279" s="993" t="n"/>
      <c r="B279" s="1052" t="n"/>
      <c r="C279" s="973" t="n"/>
      <c r="D279" s="994" t="n"/>
      <c r="E279" s="994" t="n"/>
      <c r="F279" s="994" t="n"/>
      <c r="G279" s="994" t="n"/>
      <c r="H279" s="994" t="n"/>
      <c r="I279" s="973" t="n"/>
      <c r="J279" s="973" t="n"/>
      <c r="K279" s="995" t="n"/>
      <c r="L279" s="995" t="n"/>
      <c r="M279" s="1043" t="n"/>
      <c r="N279" s="988">
        <f>IFERROR(IF(DATEDIF(TODAY(),M279,"M")&lt;=6,"ROJO",IF(DATEDIF(TODAY(),M279,"M")&gt;=12,"VERDE",IF(AND(DATEDIF(TODAY(),M279,"M")&gt;6,DATEDIF(TODAY(),M279,"M")&lt;=11),"AMARILLO",IF(M279&lt;TODAY(),"VENCIDO",0)))),O279)</f>
        <v/>
      </c>
      <c r="O279" s="1042">
        <f>IF(M279=0,"","VENCIDO")</f>
        <v/>
      </c>
      <c r="Q279" s="997" t="n"/>
      <c r="R279" s="994" t="n"/>
      <c r="S279" s="994" t="n"/>
      <c r="T279" s="994" t="n"/>
      <c r="U279" s="994" t="n"/>
      <c r="V279" s="994" t="n"/>
      <c r="W279" s="994" t="n"/>
      <c r="X279" s="994" t="n"/>
      <c r="Y279" s="994" t="n"/>
      <c r="Z279" s="994" t="n"/>
      <c r="AA279" s="994" t="n"/>
      <c r="AB279" s="994" t="n"/>
      <c r="AC279" s="974" t="n"/>
    </row>
    <row r="280" ht="14.25" customHeight="1">
      <c r="A280" s="993" t="n"/>
      <c r="B280" s="1052" t="n"/>
      <c r="C280" s="973" t="n"/>
      <c r="D280" s="994" t="n"/>
      <c r="E280" s="994" t="n"/>
      <c r="F280" s="994" t="n"/>
      <c r="G280" s="994" t="n"/>
      <c r="H280" s="994" t="n"/>
      <c r="I280" s="973" t="n"/>
      <c r="J280" s="973" t="n"/>
      <c r="K280" s="995" t="n"/>
      <c r="L280" s="995" t="n"/>
      <c r="M280" s="1043" t="n"/>
      <c r="N280" s="988">
        <f>IFERROR(IF(DATEDIF(TODAY(),M280,"M")&lt;=6,"ROJO",IF(DATEDIF(TODAY(),M280,"M")&gt;=12,"VERDE",IF(AND(DATEDIF(TODAY(),M280,"M")&gt;6,DATEDIF(TODAY(),M280,"M")&lt;=11),"AMARILLO",IF(M280&lt;TODAY(),"VENCIDO",0)))),O280)</f>
        <v/>
      </c>
      <c r="O280" s="1042">
        <f>IF(M280=0,"","VENCIDO")</f>
        <v/>
      </c>
      <c r="Q280" s="997" t="n"/>
      <c r="R280" s="994" t="n"/>
      <c r="S280" s="994" t="n"/>
      <c r="T280" s="994" t="n"/>
      <c r="U280" s="994" t="n"/>
      <c r="V280" s="994" t="n"/>
      <c r="W280" s="994" t="n"/>
      <c r="X280" s="994" t="n"/>
      <c r="Y280" s="994" t="n"/>
      <c r="Z280" s="994" t="n"/>
      <c r="AA280" s="994" t="n"/>
      <c r="AB280" s="994" t="n"/>
      <c r="AC280" s="974" t="n"/>
    </row>
    <row r="281" ht="15" customHeight="1" thickBot="1">
      <c r="A281" s="993" t="n"/>
      <c r="B281" s="1052" t="n"/>
      <c r="C281" s="975" t="n"/>
      <c r="D281" s="998" t="n"/>
      <c r="E281" s="998" t="n"/>
      <c r="F281" s="998" t="n"/>
      <c r="G281" s="998" t="n"/>
      <c r="H281" s="998" t="n"/>
      <c r="I281" s="975" t="n"/>
      <c r="J281" s="975" t="n"/>
      <c r="K281" s="1000" t="n"/>
      <c r="L281" s="1000" t="n"/>
      <c r="M281" s="1044" t="n"/>
      <c r="N281" s="988">
        <f>IFERROR(IF(DATEDIF(TODAY(),M281,"M")&lt;=6,"ROJO",IF(DATEDIF(TODAY(),M281,"M")&gt;=12,"VERDE",IF(AND(DATEDIF(TODAY(),M281,"M")&gt;6,DATEDIF(TODAY(),M281,"M")&lt;=11),"AMARILLO",IF(M281&lt;TODAY(),"VENCIDO",0)))),O281)</f>
        <v/>
      </c>
      <c r="O281" s="1042">
        <f>IF(M281=0,"","VENCIDO")</f>
        <v/>
      </c>
      <c r="Q281" s="1002" t="n"/>
      <c r="R281" s="998" t="n"/>
      <c r="S281" s="998" t="n"/>
      <c r="T281" s="998" t="n"/>
      <c r="U281" s="998" t="n"/>
      <c r="V281" s="998" t="n"/>
      <c r="W281" s="998" t="n"/>
      <c r="X281" s="998" t="n"/>
      <c r="Y281" s="998" t="n"/>
      <c r="Z281" s="998" t="n"/>
      <c r="AA281" s="998" t="n"/>
      <c r="AB281" s="998" t="n"/>
      <c r="AC281" s="1003" t="n"/>
    </row>
    <row r="282" ht="14.4" customHeight="1" thickBot="1">
      <c r="A282" s="1004" t="n"/>
      <c r="B282" s="1053" t="n"/>
      <c r="C282" s="1021" t="n"/>
      <c r="D282" s="1022" t="n"/>
      <c r="E282" s="1022" t="n"/>
      <c r="F282" s="1023" t="n"/>
      <c r="G282" s="1023" t="n"/>
      <c r="H282" s="1023" t="n"/>
      <c r="I282" s="1024" t="n"/>
      <c r="J282" s="1010">
        <f>J277=K282</f>
        <v/>
      </c>
      <c r="K282" s="1025">
        <f>SUM(K277:K281)</f>
        <v/>
      </c>
      <c r="L282" s="1015" t="n"/>
      <c r="M282" s="1045" t="n"/>
      <c r="N282" s="1014">
        <f>IFERROR(IF(DATEDIF(TODAY(),M282,"M")&lt;=6,"ROJO",IF(DATEDIF(TODAY(),M282,"M")&gt;=12,"VERDE",IF(AND(DATEDIF(TODAY(),M282,"M")&gt;6,DATEDIF(TODAY(),M282,"M")&lt;=11),"AMARILLO",IF(M282&lt;TODAY(),"VENCIDO",0)))),O282)</f>
        <v/>
      </c>
      <c r="O282" s="1046">
        <f>IF(M282=0,"","VENCIDO")</f>
        <v/>
      </c>
      <c r="Q282" s="1047" t="n"/>
      <c r="R282" s="1048" t="n"/>
      <c r="S282" s="1048" t="n"/>
      <c r="T282" s="1048" t="n"/>
      <c r="U282" s="1048" t="n"/>
      <c r="V282" s="1048" t="n"/>
      <c r="W282" s="1048" t="n"/>
      <c r="X282" s="1048" t="n"/>
      <c r="Y282" s="1048" t="n"/>
      <c r="Z282" s="1048" t="n"/>
      <c r="AA282" s="1048" t="n"/>
      <c r="AB282" s="1048" t="n"/>
      <c r="AC282" s="196" t="n"/>
    </row>
    <row r="283" ht="14.25" customHeight="1">
      <c r="A283" s="1049" t="inlineStr">
        <is>
          <t xml:space="preserve">Jeringa Desechable 27G 3/8" </t>
        </is>
      </c>
      <c r="B283" s="1050" t="n"/>
      <c r="C283" s="981">
        <f>ENERO!K366</f>
        <v/>
      </c>
      <c r="D283" s="982" t="n"/>
      <c r="E283" s="982" t="n"/>
      <c r="F283" s="982" t="n"/>
      <c r="G283" s="982" t="n"/>
      <c r="H283" s="982" t="n"/>
      <c r="I283" s="1026">
        <f>AC283</f>
        <v/>
      </c>
      <c r="J283" s="984">
        <f>+(C283+D283+F283+E283)-(G283+H283+I283)</f>
        <v/>
      </c>
      <c r="K283" s="985" t="n"/>
      <c r="L283" s="985" t="n"/>
      <c r="M283" s="1041" t="n"/>
      <c r="N283" s="988">
        <f>IFERROR(IF(DATEDIF(TODAY(),M283,"M")&lt;=6,"ROJO",IF(DATEDIF(TODAY(),M283,"M")&gt;=12,"VERDE",IF(AND(DATEDIF(TODAY(),M283,"M")&gt;6,DATEDIF(TODAY(),M283,"M")&lt;=11),"AMARILLO",IF(M283&lt;TODAY(),"VENCIDO",0)))),O283)</f>
        <v/>
      </c>
      <c r="O283" s="1042">
        <f>IF(M283=0,"","VENCIDO")</f>
        <v/>
      </c>
      <c r="Q283" s="990" t="n"/>
      <c r="R283" s="991" t="n"/>
      <c r="S283" s="991" t="n"/>
      <c r="T283" s="991" t="n"/>
      <c r="U283" s="991" t="n"/>
      <c r="V283" s="991" t="n"/>
      <c r="W283" s="991" t="n"/>
      <c r="X283" s="991" t="n"/>
      <c r="Y283" s="991" t="n"/>
      <c r="Z283" s="991" t="n"/>
      <c r="AA283" s="991" t="n"/>
      <c r="AB283" s="991" t="n"/>
      <c r="AC283" s="992">
        <f>SUM(Q283:AB287)</f>
        <v/>
      </c>
      <c r="AH283" s="2">
        <f>+IF(AC283&lt;&gt;I283,1,0)</f>
        <v/>
      </c>
    </row>
    <row r="284" ht="14.25" customHeight="1">
      <c r="A284" s="993" t="n"/>
      <c r="B284" s="1052" t="n"/>
      <c r="C284" s="973" t="n"/>
      <c r="D284" s="994" t="n"/>
      <c r="E284" s="994" t="n"/>
      <c r="F284" s="994" t="n"/>
      <c r="G284" s="994" t="n"/>
      <c r="H284" s="994" t="n"/>
      <c r="I284" s="973" t="n"/>
      <c r="J284" s="973" t="n"/>
      <c r="K284" s="995" t="n"/>
      <c r="L284" s="995" t="n"/>
      <c r="M284" s="1043" t="n"/>
      <c r="N284" s="988">
        <f>IFERROR(IF(DATEDIF(TODAY(),M284,"M")&lt;=6,"ROJO",IF(DATEDIF(TODAY(),M284,"M")&gt;=12,"VERDE",IF(AND(DATEDIF(TODAY(),M284,"M")&gt;6,DATEDIF(TODAY(),M284,"M")&lt;=11),"AMARILLO",IF(M284&lt;TODAY(),"VENCIDO",0)))),O284)</f>
        <v/>
      </c>
      <c r="O284" s="1042">
        <f>IF(M284=0,"","VENCIDO")</f>
        <v/>
      </c>
      <c r="Q284" s="997" t="n"/>
      <c r="R284" s="994" t="n"/>
      <c r="S284" s="994" t="n"/>
      <c r="T284" s="994" t="n"/>
      <c r="U284" s="994" t="n"/>
      <c r="V284" s="994" t="n"/>
      <c r="W284" s="994" t="n"/>
      <c r="X284" s="994" t="n"/>
      <c r="Y284" s="994" t="n"/>
      <c r="Z284" s="994" t="n"/>
      <c r="AA284" s="994" t="n"/>
      <c r="AB284" s="994" t="n"/>
      <c r="AC284" s="974" t="n"/>
    </row>
    <row r="285" ht="14.25" customHeight="1">
      <c r="A285" s="993" t="n"/>
      <c r="B285" s="1052" t="n"/>
      <c r="C285" s="973" t="n"/>
      <c r="D285" s="994" t="n"/>
      <c r="E285" s="994" t="n"/>
      <c r="F285" s="994" t="n"/>
      <c r="G285" s="994" t="n"/>
      <c r="H285" s="994" t="n"/>
      <c r="I285" s="973" t="n"/>
      <c r="J285" s="973" t="n"/>
      <c r="K285" s="995" t="n"/>
      <c r="L285" s="995" t="n"/>
      <c r="M285" s="1043" t="n"/>
      <c r="N285" s="988">
        <f>IFERROR(IF(DATEDIF(TODAY(),M285,"M")&lt;=6,"ROJO",IF(DATEDIF(TODAY(),M285,"M")&gt;=12,"VERDE",IF(AND(DATEDIF(TODAY(),M285,"M")&gt;6,DATEDIF(TODAY(),M285,"M")&lt;=11),"AMARILLO",IF(M285&lt;TODAY(),"VENCIDO",0)))),O285)</f>
        <v/>
      </c>
      <c r="O285" s="1042">
        <f>IF(M285=0,"","VENCIDO")</f>
        <v/>
      </c>
      <c r="Q285" s="997" t="n"/>
      <c r="R285" s="994" t="n"/>
      <c r="S285" s="994" t="n"/>
      <c r="T285" s="994" t="n"/>
      <c r="U285" s="994" t="n"/>
      <c r="V285" s="994" t="n"/>
      <c r="W285" s="994" t="n"/>
      <c r="X285" s="994" t="n"/>
      <c r="Y285" s="994" t="n"/>
      <c r="Z285" s="994" t="n"/>
      <c r="AA285" s="994" t="n"/>
      <c r="AB285" s="994" t="n"/>
      <c r="AC285" s="974" t="n"/>
    </row>
    <row r="286" ht="14.25" customHeight="1">
      <c r="A286" s="993" t="n"/>
      <c r="B286" s="1052" t="n"/>
      <c r="C286" s="973" t="n"/>
      <c r="D286" s="994" t="n"/>
      <c r="E286" s="994" t="n"/>
      <c r="F286" s="994" t="n"/>
      <c r="G286" s="994" t="n"/>
      <c r="H286" s="994" t="n"/>
      <c r="I286" s="973" t="n"/>
      <c r="J286" s="973" t="n"/>
      <c r="K286" s="995" t="n"/>
      <c r="L286" s="995" t="n"/>
      <c r="M286" s="1043" t="n"/>
      <c r="N286" s="988">
        <f>IFERROR(IF(DATEDIF(TODAY(),M286,"M")&lt;=6,"ROJO",IF(DATEDIF(TODAY(),M286,"M")&gt;=12,"VERDE",IF(AND(DATEDIF(TODAY(),M286,"M")&gt;6,DATEDIF(TODAY(),M286,"M")&lt;=11),"AMARILLO",IF(M286&lt;TODAY(),"VENCIDO",0)))),O286)</f>
        <v/>
      </c>
      <c r="O286" s="1042">
        <f>IF(M286=0,"","VENCIDO")</f>
        <v/>
      </c>
      <c r="Q286" s="997" t="n"/>
      <c r="R286" s="994" t="n"/>
      <c r="S286" s="994" t="n"/>
      <c r="T286" s="994" t="n"/>
      <c r="U286" s="994" t="n"/>
      <c r="V286" s="994" t="n"/>
      <c r="W286" s="994" t="n"/>
      <c r="X286" s="994" t="n"/>
      <c r="Y286" s="994" t="n"/>
      <c r="Z286" s="994" t="n"/>
      <c r="AA286" s="994" t="n"/>
      <c r="AB286" s="994" t="n"/>
      <c r="AC286" s="974" t="n"/>
    </row>
    <row r="287" ht="15" customHeight="1" thickBot="1">
      <c r="A287" s="993" t="n"/>
      <c r="B287" s="1052" t="n"/>
      <c r="C287" s="975" t="n"/>
      <c r="D287" s="998" t="n"/>
      <c r="E287" s="998" t="n"/>
      <c r="F287" s="998" t="n"/>
      <c r="G287" s="998" t="n"/>
      <c r="H287" s="998" t="n"/>
      <c r="I287" s="975" t="n"/>
      <c r="J287" s="975" t="n"/>
      <c r="K287" s="1000" t="n"/>
      <c r="L287" s="1000" t="n"/>
      <c r="M287" s="1044" t="n"/>
      <c r="N287" s="988">
        <f>IFERROR(IF(DATEDIF(TODAY(),M287,"M")&lt;=6,"ROJO",IF(DATEDIF(TODAY(),M287,"M")&gt;=12,"VERDE",IF(AND(DATEDIF(TODAY(),M287,"M")&gt;6,DATEDIF(TODAY(),M287,"M")&lt;=11),"AMARILLO",IF(M287&lt;TODAY(),"VENCIDO",0)))),O287)</f>
        <v/>
      </c>
      <c r="O287" s="1042">
        <f>IF(M287=0,"","VENCIDO")</f>
        <v/>
      </c>
      <c r="Q287" s="1002" t="n"/>
      <c r="R287" s="998" t="n"/>
      <c r="S287" s="998" t="n"/>
      <c r="T287" s="998" t="n"/>
      <c r="U287" s="998" t="n"/>
      <c r="V287" s="998" t="n"/>
      <c r="W287" s="998" t="n"/>
      <c r="X287" s="998" t="n"/>
      <c r="Y287" s="998" t="n"/>
      <c r="Z287" s="998" t="n"/>
      <c r="AA287" s="998" t="n"/>
      <c r="AB287" s="998" t="n"/>
      <c r="AC287" s="1003" t="n"/>
    </row>
    <row r="288" ht="14.4" customHeight="1" thickBot="1">
      <c r="A288" s="1004" t="n"/>
      <c r="B288" s="1053" t="n"/>
      <c r="C288" s="1021" t="n"/>
      <c r="D288" s="1022" t="n"/>
      <c r="E288" s="1022" t="n"/>
      <c r="F288" s="1023" t="n"/>
      <c r="G288" s="1023" t="n"/>
      <c r="H288" s="1023" t="n"/>
      <c r="I288" s="1024" t="n"/>
      <c r="J288" s="1010">
        <f>J283=K288</f>
        <v/>
      </c>
      <c r="K288" s="1025">
        <f>SUM(K283:K287)</f>
        <v/>
      </c>
      <c r="L288" s="1015" t="n"/>
      <c r="M288" s="1045" t="n"/>
      <c r="N288" s="1014" t="n"/>
      <c r="O288" s="1046" t="n"/>
      <c r="Q288" s="1047" t="n"/>
      <c r="R288" s="1048" t="n"/>
      <c r="S288" s="1048" t="n"/>
      <c r="T288" s="1048" t="n"/>
      <c r="U288" s="1048" t="n"/>
      <c r="V288" s="1048" t="n"/>
      <c r="W288" s="1048" t="n"/>
      <c r="X288" s="1048" t="n"/>
      <c r="Y288" s="1048" t="n"/>
      <c r="Z288" s="1048" t="n"/>
      <c r="AA288" s="1048" t="n"/>
      <c r="AB288" s="1048" t="n"/>
      <c r="AC288" s="196" t="n"/>
    </row>
    <row r="289" ht="14.25" customHeight="1">
      <c r="A289" s="1054" t="inlineStr">
        <is>
          <t xml:space="preserve">Goteros </t>
        </is>
      </c>
      <c r="B289" s="980" t="n"/>
      <c r="C289" s="981">
        <f>ENERO!#REF!</f>
        <v/>
      </c>
      <c r="D289" s="982" t="n"/>
      <c r="E289" s="982" t="n"/>
      <c r="F289" s="982" t="n"/>
      <c r="G289" s="982" t="n"/>
      <c r="H289" s="982" t="n"/>
      <c r="I289" s="1026">
        <f>AC289</f>
        <v/>
      </c>
      <c r="J289" s="984">
        <f>+(C289+D289+F289+E289)-(G289+H289+I289)</f>
        <v/>
      </c>
      <c r="K289" s="985" t="n"/>
      <c r="L289" s="985" t="n"/>
      <c r="M289" s="1041" t="n"/>
      <c r="N289" s="988" t="n"/>
      <c r="O289" s="1042" t="n"/>
      <c r="Q289" s="990" t="n"/>
      <c r="R289" s="991" t="n"/>
      <c r="S289" s="991" t="n"/>
      <c r="T289" s="991" t="n"/>
      <c r="U289" s="991" t="n"/>
      <c r="V289" s="991" t="n"/>
      <c r="W289" s="991" t="n"/>
      <c r="X289" s="991" t="n"/>
      <c r="Y289" s="991" t="n"/>
      <c r="Z289" s="991" t="n"/>
      <c r="AA289" s="991" t="n"/>
      <c r="AB289" s="991" t="n"/>
      <c r="AC289" s="992">
        <f>SUM(Q289:AB293)</f>
        <v/>
      </c>
      <c r="AH289" s="2">
        <f>+IF(AC289&lt;&gt;I289,1,0)</f>
        <v/>
      </c>
    </row>
    <row r="290" ht="14.25" customHeight="1">
      <c r="A290" s="993" t="n"/>
      <c r="B290" s="972" t="n"/>
      <c r="C290" s="973" t="n"/>
      <c r="D290" s="994" t="n"/>
      <c r="E290" s="994" t="n"/>
      <c r="F290" s="994" t="n"/>
      <c r="G290" s="994" t="n"/>
      <c r="H290" s="994" t="n"/>
      <c r="I290" s="973" t="n"/>
      <c r="J290" s="973" t="n"/>
      <c r="K290" s="995" t="n"/>
      <c r="L290" s="995" t="n"/>
      <c r="M290" s="1043" t="n"/>
      <c r="N290" s="988" t="n"/>
      <c r="O290" s="1042" t="n"/>
      <c r="Q290" s="997" t="n"/>
      <c r="R290" s="994" t="n"/>
      <c r="S290" s="994" t="n"/>
      <c r="T290" s="994" t="n"/>
      <c r="U290" s="994" t="n"/>
      <c r="V290" s="994" t="n"/>
      <c r="W290" s="994" t="n"/>
      <c r="X290" s="994" t="n"/>
      <c r="Y290" s="994" t="n"/>
      <c r="Z290" s="994" t="n"/>
      <c r="AA290" s="994" t="n"/>
      <c r="AB290" s="994" t="n"/>
      <c r="AC290" s="974" t="n"/>
    </row>
    <row r="291" ht="14.25" customHeight="1">
      <c r="A291" s="993" t="n"/>
      <c r="B291" s="972" t="n"/>
      <c r="C291" s="973" t="n"/>
      <c r="D291" s="994" t="n"/>
      <c r="E291" s="994" t="n"/>
      <c r="F291" s="994" t="n"/>
      <c r="G291" s="994" t="n"/>
      <c r="H291" s="994" t="n"/>
      <c r="I291" s="973" t="n"/>
      <c r="J291" s="973" t="n"/>
      <c r="K291" s="995" t="n"/>
      <c r="L291" s="995" t="n"/>
      <c r="M291" s="1043" t="n"/>
      <c r="N291" s="988" t="n"/>
      <c r="O291" s="1042" t="n"/>
      <c r="Q291" s="997" t="n"/>
      <c r="R291" s="994" t="n"/>
      <c r="S291" s="994" t="n"/>
      <c r="T291" s="994" t="n"/>
      <c r="U291" s="994" t="n"/>
      <c r="V291" s="994" t="n"/>
      <c r="W291" s="994" t="n"/>
      <c r="X291" s="994" t="n"/>
      <c r="Y291" s="994" t="n"/>
      <c r="Z291" s="994" t="n"/>
      <c r="AA291" s="994" t="n"/>
      <c r="AB291" s="994" t="n"/>
      <c r="AC291" s="974" t="n"/>
    </row>
    <row r="292" ht="14.25" customHeight="1">
      <c r="A292" s="993" t="n"/>
      <c r="B292" s="972" t="n"/>
      <c r="C292" s="973" t="n"/>
      <c r="D292" s="994" t="n"/>
      <c r="E292" s="994" t="n"/>
      <c r="F292" s="994" t="n"/>
      <c r="G292" s="994" t="n"/>
      <c r="H292" s="994" t="n"/>
      <c r="I292" s="973" t="n"/>
      <c r="J292" s="973" t="n"/>
      <c r="K292" s="995" t="n"/>
      <c r="L292" s="995" t="n"/>
      <c r="M292" s="1043" t="n"/>
      <c r="N292" s="988" t="n"/>
      <c r="O292" s="1042" t="n"/>
      <c r="Q292" s="997" t="n"/>
      <c r="R292" s="994" t="n"/>
      <c r="S292" s="994" t="n"/>
      <c r="T292" s="994" t="n"/>
      <c r="U292" s="994" t="n"/>
      <c r="V292" s="994" t="n"/>
      <c r="W292" s="994" t="n"/>
      <c r="X292" s="994" t="n"/>
      <c r="Y292" s="994" t="n"/>
      <c r="Z292" s="994" t="n"/>
      <c r="AA292" s="994" t="n"/>
      <c r="AB292" s="994" t="n"/>
      <c r="AC292" s="974" t="n"/>
    </row>
    <row r="293" ht="15" customHeight="1" thickBot="1">
      <c r="A293" s="993" t="n"/>
      <c r="B293" s="972" t="n"/>
      <c r="C293" s="975" t="n"/>
      <c r="D293" s="998" t="n"/>
      <c r="E293" s="998" t="n"/>
      <c r="F293" s="998" t="n"/>
      <c r="G293" s="998" t="n"/>
      <c r="H293" s="998" t="n"/>
      <c r="I293" s="975" t="n"/>
      <c r="J293" s="975" t="n"/>
      <c r="K293" s="1000" t="n"/>
      <c r="L293" s="1000" t="n"/>
      <c r="M293" s="1044" t="n"/>
      <c r="N293" s="988" t="n"/>
      <c r="O293" s="1042" t="n"/>
      <c r="Q293" s="1002" t="n"/>
      <c r="R293" s="998" t="n"/>
      <c r="S293" s="998" t="n"/>
      <c r="T293" s="998" t="n"/>
      <c r="U293" s="998" t="n"/>
      <c r="V293" s="998" t="n"/>
      <c r="W293" s="998" t="n"/>
      <c r="X293" s="998" t="n"/>
      <c r="Y293" s="998" t="n"/>
      <c r="Z293" s="998" t="n"/>
      <c r="AA293" s="998" t="n"/>
      <c r="AB293" s="998" t="n"/>
      <c r="AC293" s="1003" t="n"/>
    </row>
    <row r="294" ht="14.4" customHeight="1" thickBot="1">
      <c r="A294" s="993" t="n"/>
      <c r="B294" s="972" t="n"/>
      <c r="C294" s="1055" t="n"/>
      <c r="D294" s="1056" t="n"/>
      <c r="E294" s="1056" t="n"/>
      <c r="F294" s="1057" t="n"/>
      <c r="G294" s="1057" t="n"/>
      <c r="H294" s="1057" t="n"/>
      <c r="I294" s="1058" t="n"/>
      <c r="J294" s="1059">
        <f>J289=K294</f>
        <v/>
      </c>
      <c r="K294" s="1060">
        <f>SUM(K289:K293)</f>
        <v/>
      </c>
      <c r="L294" s="1030" t="n"/>
      <c r="M294" s="1061" t="n"/>
      <c r="N294" s="1014" t="n"/>
      <c r="O294" s="1046" t="n"/>
      <c r="Q294" s="1012" t="n"/>
      <c r="R294" s="1062" t="n"/>
      <c r="S294" s="1062" t="n"/>
      <c r="T294" s="1062" t="n"/>
      <c r="U294" s="1062" t="n"/>
      <c r="V294" s="1062" t="n"/>
      <c r="W294" s="1062" t="n"/>
      <c r="X294" s="1062" t="n"/>
      <c r="Y294" s="1062" t="n"/>
      <c r="Z294" s="1062" t="n"/>
      <c r="AA294" s="1062" t="n"/>
      <c r="AB294" s="1062" t="n"/>
      <c r="AC294" s="193" t="n"/>
    </row>
    <row r="295" ht="15.75" customHeight="1" thickBot="1">
      <c r="A295" s="847" t="inlineStr">
        <is>
          <t>CARNE DE VACUNACIÓN INFANTIL</t>
        </is>
      </c>
      <c r="B295" s="970" t="n"/>
      <c r="C295" s="1063">
        <f>ENERO!K373</f>
        <v/>
      </c>
      <c r="D295" s="982" t="n"/>
      <c r="E295" s="982" t="n"/>
      <c r="F295" s="982" t="n"/>
      <c r="G295" s="982" t="n"/>
      <c r="H295" s="982" t="n"/>
      <c r="I295" s="1064">
        <f>AC295</f>
        <v/>
      </c>
      <c r="J295" s="984">
        <f>+(C289+D289+F289+E289)-(G289+H289+I289)</f>
        <v/>
      </c>
      <c r="K295" s="985" t="n"/>
      <c r="L295" s="985" t="n"/>
      <c r="M295" s="1041" t="n"/>
      <c r="N295" s="988" t="n"/>
      <c r="O295" s="1042" t="n"/>
      <c r="Q295" s="990" t="n"/>
      <c r="R295" s="991" t="n"/>
      <c r="S295" s="991" t="n"/>
      <c r="T295" s="991" t="n"/>
      <c r="U295" s="991" t="n"/>
      <c r="V295" s="991" t="n"/>
      <c r="W295" s="991" t="n"/>
      <c r="X295" s="991" t="n"/>
      <c r="Y295" s="991" t="n"/>
      <c r="Z295" s="991" t="n"/>
      <c r="AA295" s="991" t="n"/>
      <c r="AB295" s="1065" t="n"/>
      <c r="AC295" s="1051">
        <f>SUM(Q295:AB295)</f>
        <v/>
      </c>
      <c r="AH295" s="2">
        <f>+IF(AC295&lt;&gt;I295,1,0)</f>
        <v/>
      </c>
    </row>
    <row r="296" ht="15.75" customHeight="1" thickBot="1">
      <c r="A296" s="849" t="inlineStr">
        <is>
          <t>CARNE/CERTIFICADO DE VACUNACIÓN DE ADULTOS</t>
        </is>
      </c>
      <c r="B296" s="967" t="n"/>
      <c r="C296" s="1066">
        <f>ENERO!K374</f>
        <v/>
      </c>
      <c r="D296" s="1067" t="n"/>
      <c r="E296" s="1067" t="n"/>
      <c r="F296" s="1067" t="n"/>
      <c r="G296" s="1067" t="n"/>
      <c r="H296" s="1067" t="n"/>
      <c r="I296" s="1068">
        <f>AC296</f>
        <v/>
      </c>
      <c r="J296" s="1069">
        <f>+(C290+D290+F290+E290)-(G290+H290+I290)</f>
        <v/>
      </c>
      <c r="K296" s="995" t="n"/>
      <c r="L296" s="995" t="n"/>
      <c r="M296" s="1043" t="n"/>
      <c r="N296" s="988" t="n"/>
      <c r="O296" s="1042" t="n"/>
      <c r="Q296" s="1070" t="n"/>
      <c r="R296" s="1071" t="n"/>
      <c r="S296" s="1071" t="n"/>
      <c r="T296" s="1071" t="n"/>
      <c r="U296" s="1071" t="n"/>
      <c r="V296" s="1071" t="n"/>
      <c r="W296" s="1071" t="n"/>
      <c r="X296" s="1071" t="n"/>
      <c r="Y296" s="1071" t="n"/>
      <c r="Z296" s="1071" t="n"/>
      <c r="AA296" s="1071" t="n"/>
      <c r="AB296" s="1072" t="n"/>
      <c r="AC296" s="1051">
        <f>SUM(Q296:AB296)</f>
        <v/>
      </c>
      <c r="AH296" s="2">
        <f>+IF(AC296&lt;&gt;I296,1,0)</f>
        <v/>
      </c>
    </row>
    <row r="297" ht="16.5" customHeight="1" thickBot="1">
      <c r="A297" s="849" t="inlineStr">
        <is>
          <t>CARNE/CERTIFICADO INTERNACIONAL DE VACUNACIÓN</t>
        </is>
      </c>
      <c r="B297" s="967" t="n"/>
      <c r="C297" s="1066">
        <f>ENERO!K376</f>
        <v/>
      </c>
      <c r="D297" s="1067" t="n"/>
      <c r="E297" s="1067" t="n"/>
      <c r="F297" s="1067" t="n"/>
      <c r="G297" s="1067" t="n"/>
      <c r="H297" s="1067" t="n"/>
      <c r="I297" s="1068">
        <f>AC297</f>
        <v/>
      </c>
      <c r="J297" s="1069">
        <f>+(C291+D291+F291+E291)-(G291+H291+I291)</f>
        <v/>
      </c>
      <c r="K297" s="995" t="n"/>
      <c r="L297" s="1073" t="n"/>
      <c r="M297" s="1074" t="n"/>
      <c r="N297" s="988" t="n"/>
      <c r="O297" s="1042" t="n"/>
      <c r="Q297" s="1070" t="n"/>
      <c r="R297" s="1071" t="n"/>
      <c r="S297" s="1071" t="n"/>
      <c r="T297" s="1071" t="n"/>
      <c r="U297" s="1071" t="n"/>
      <c r="V297" s="1071" t="n"/>
      <c r="W297" s="1071" t="n"/>
      <c r="X297" s="1071" t="n"/>
      <c r="Y297" s="1071" t="n"/>
      <c r="Z297" s="1071" t="n"/>
      <c r="AA297" s="1071" t="n"/>
      <c r="AB297" s="1072" t="n"/>
      <c r="AC297" s="1051">
        <f>SUM(Q297:AB297)</f>
        <v/>
      </c>
      <c r="AH297" s="2">
        <f>+IF(AC297&lt;&gt;I297,1,0)</f>
        <v/>
      </c>
    </row>
    <row r="298" ht="16.5" customHeight="1" thickBot="1">
      <c r="A298" s="849" t="inlineStr">
        <is>
          <t>TARJETAS UNIFICADAS DE VACUNACION -TUV ADULTOS</t>
        </is>
      </c>
      <c r="B298" s="967" t="n"/>
      <c r="C298" s="1066">
        <f>ENERO!K377</f>
        <v/>
      </c>
      <c r="D298" s="1067" t="n"/>
      <c r="E298" s="1067" t="n"/>
      <c r="F298" s="1075" t="n"/>
      <c r="G298" s="1075" t="n"/>
      <c r="H298" s="1075" t="n"/>
      <c r="I298" s="1068">
        <f>AC298</f>
        <v/>
      </c>
      <c r="J298" s="1069">
        <f>+(C292+D292+F292+E292)-(G292+H292+I292)</f>
        <v/>
      </c>
      <c r="K298" s="995" t="n"/>
      <c r="L298" s="1073" t="n"/>
      <c r="M298" s="1074" t="n"/>
      <c r="N298" s="988" t="n"/>
      <c r="O298" s="1042" t="n"/>
      <c r="Q298" s="1070" t="n"/>
      <c r="R298" s="1071" t="n"/>
      <c r="S298" s="1071" t="n"/>
      <c r="T298" s="1071" t="n"/>
      <c r="U298" s="1071" t="n"/>
      <c r="V298" s="1071" t="n"/>
      <c r="W298" s="1071" t="n"/>
      <c r="X298" s="1071" t="n"/>
      <c r="Y298" s="1071" t="n"/>
      <c r="Z298" s="1071" t="n"/>
      <c r="AA298" s="1071" t="n"/>
      <c r="AB298" s="1072" t="n"/>
      <c r="AC298" s="1051">
        <f>SUM(Q298:AB298)</f>
        <v/>
      </c>
      <c r="AH298" s="2">
        <f>+IF(AC298&lt;&gt;I298,1,0)</f>
        <v/>
      </c>
    </row>
    <row r="299" ht="16.5" customHeight="1" thickBot="1">
      <c r="A299" s="863" t="inlineStr">
        <is>
          <t>TARJETAS UNIFICADAS DE VACUNACION -TUV NIÑOS</t>
        </is>
      </c>
      <c r="B299" s="1076" t="n"/>
      <c r="C299" s="1077">
        <f>ENERO!K378</f>
        <v/>
      </c>
      <c r="D299" s="1078" t="n"/>
      <c r="E299" s="1078" t="n"/>
      <c r="F299" s="1079" t="n"/>
      <c r="G299" s="1079" t="n"/>
      <c r="H299" s="1079" t="n"/>
      <c r="I299" s="1080">
        <f>AC299</f>
        <v/>
      </c>
      <c r="J299" s="1081">
        <f>+(C293+D293+F293+E293)-(G293+H293+I293)</f>
        <v/>
      </c>
      <c r="K299" s="1000" t="n"/>
      <c r="L299" s="1000" t="n"/>
      <c r="M299" s="1044" t="n"/>
      <c r="N299" s="988" t="n"/>
      <c r="O299" s="1042" t="n"/>
      <c r="Q299" s="1082" t="n"/>
      <c r="R299" s="1083" t="n"/>
      <c r="S299" s="1083" t="n"/>
      <c r="T299" s="1083" t="n"/>
      <c r="U299" s="1083" t="n"/>
      <c r="V299" s="1083" t="n"/>
      <c r="W299" s="1083" t="n"/>
      <c r="X299" s="1083" t="n"/>
      <c r="Y299" s="1083" t="n"/>
      <c r="Z299" s="1083" t="n"/>
      <c r="AA299" s="1083" t="n"/>
      <c r="AB299" s="1084" t="n"/>
      <c r="AC299" s="1051">
        <f>SUM(Q299:AB299)</f>
        <v/>
      </c>
      <c r="AH299" s="2">
        <f>+IF(AC299&lt;&gt;I299,1,0)</f>
        <v/>
      </c>
    </row>
    <row r="300">
      <c r="A300" s="62" t="n"/>
      <c r="B300" s="62" t="n"/>
      <c r="C300" s="63" t="n"/>
      <c r="D300" s="63" t="n"/>
      <c r="E300" s="64" t="n"/>
      <c r="F300" s="64" t="n"/>
      <c r="G300" s="64" t="n"/>
      <c r="H300" s="64" t="n"/>
      <c r="I300" s="65" t="n"/>
      <c r="J300" s="65" t="n"/>
      <c r="K300" s="65" t="n"/>
      <c r="L300" s="65" t="n"/>
      <c r="M300" s="65" t="n"/>
      <c r="N300" s="65" t="n"/>
      <c r="O300" s="65" t="n"/>
    </row>
    <row r="301" ht="14.4" customHeight="1" thickBot="1">
      <c r="A301" s="66" t="inlineStr">
        <is>
          <t>OBSERVACIONES MUNICIPIOS: (Especifique las caracteristicas de los traslados realizados, pérdidas, entre otras que considere deba puntualizar).</t>
        </is>
      </c>
      <c r="B301" s="62" t="n"/>
      <c r="C301" s="63" t="n"/>
      <c r="D301" s="63" t="n"/>
      <c r="E301" s="64" t="n"/>
      <c r="F301" s="64" t="n"/>
      <c r="G301" s="64" t="n"/>
      <c r="H301" s="64" t="n"/>
      <c r="I301" s="65" t="n"/>
      <c r="J301" s="65" t="n"/>
      <c r="K301" s="65" t="n"/>
      <c r="L301" s="65" t="n"/>
      <c r="M301" s="65" t="n"/>
      <c r="N301" s="65" t="n"/>
      <c r="O301" s="65" t="n"/>
    </row>
    <row r="302" ht="15" customHeight="1">
      <c r="A302" s="1085" t="n"/>
      <c r="B302" s="1086" t="n"/>
      <c r="C302" s="1086" t="n"/>
      <c r="D302" s="1086" t="n"/>
      <c r="E302" s="1086" t="n"/>
      <c r="F302" s="1086" t="n"/>
      <c r="G302" s="1086" t="n"/>
      <c r="H302" s="1086" t="n"/>
      <c r="I302" s="1086" t="n"/>
      <c r="J302" s="1086" t="n"/>
      <c r="K302" s="1086" t="n"/>
      <c r="L302" s="1086" t="n"/>
      <c r="M302" s="1087" t="n"/>
      <c r="N302" s="144" t="n"/>
      <c r="O302" s="869" t="n"/>
    </row>
    <row r="303" ht="15" customHeight="1">
      <c r="A303" s="1088" t="n"/>
      <c r="B303" s="1089" t="n"/>
      <c r="C303" s="1089" t="n"/>
      <c r="D303" s="1089" t="n"/>
      <c r="E303" s="1089" t="n"/>
      <c r="F303" s="1089" t="n"/>
      <c r="G303" s="1089" t="n"/>
      <c r="H303" s="1089" t="n"/>
      <c r="I303" s="1089" t="n"/>
      <c r="J303" s="1089" t="n"/>
      <c r="K303" s="1089" t="n"/>
      <c r="L303" s="1089" t="n"/>
      <c r="M303" s="1090" t="n"/>
      <c r="N303" s="144" t="n"/>
      <c r="O303" s="869" t="n"/>
    </row>
    <row r="304" ht="15.75" customHeight="1" thickBot="1">
      <c r="A304" s="1091" t="n"/>
      <c r="B304" s="1092" t="n"/>
      <c r="C304" s="1092" t="n"/>
      <c r="D304" s="1092" t="n"/>
      <c r="E304" s="1092" t="n"/>
      <c r="F304" s="1092" t="n"/>
      <c r="G304" s="1092" t="n"/>
      <c r="H304" s="1092" t="n"/>
      <c r="I304" s="1092" t="n"/>
      <c r="J304" s="1092" t="n"/>
      <c r="K304" s="1092" t="n"/>
      <c r="L304" s="1092" t="n"/>
      <c r="M304" s="1093" t="n"/>
      <c r="N304" s="144" t="n"/>
      <c r="O304" s="869" t="n"/>
    </row>
    <row r="305" ht="21" customHeight="1" thickBot="1">
      <c r="A305" s="874" t="inlineStr">
        <is>
          <t>CONSOLIDADO MUNICIPIOS (Consolida los movimientos realizados por los municipios )</t>
        </is>
      </c>
      <c r="B305" s="1094" t="n"/>
      <c r="C305" s="1094" t="n"/>
      <c r="D305" s="1094" t="n"/>
      <c r="E305" s="1094" t="n"/>
      <c r="F305" s="1094" t="n"/>
      <c r="G305" s="1094" t="n"/>
      <c r="H305" s="1094" t="n"/>
      <c r="I305" s="1094" t="n"/>
      <c r="J305" s="1094" t="n"/>
      <c r="K305" s="1094" t="n"/>
      <c r="L305" s="1094" t="n"/>
      <c r="M305" s="1094" t="n"/>
      <c r="N305" s="146" t="n"/>
      <c r="O305" s="875" t="n"/>
      <c r="P305" s="13" t="n"/>
      <c r="Q305" s="13" t="n"/>
      <c r="R305" s="13" t="n"/>
      <c r="S305" s="13" t="n"/>
      <c r="T305" s="13" t="n"/>
      <c r="U305" s="13" t="n"/>
      <c r="V305" s="13" t="n"/>
      <c r="W305" s="13" t="n"/>
      <c r="X305" s="13" t="n"/>
      <c r="Y305" s="13" t="n"/>
      <c r="Z305" s="13" t="n"/>
      <c r="AA305" s="13" t="n"/>
      <c r="AB305" s="13" t="n"/>
      <c r="AC305" s="198" t="n"/>
    </row>
    <row r="306" ht="22.5" customHeight="1" thickTop="1">
      <c r="A306" s="1095" t="inlineStr">
        <is>
          <t>INSUMOS</t>
        </is>
      </c>
      <c r="B306" s="980" t="n"/>
      <c r="C306" s="1096" t="inlineStr">
        <is>
          <t>SALDO MES ANTERIOR</t>
        </is>
      </c>
      <c r="D306" s="1096" t="n"/>
      <c r="E306" s="1097" t="inlineStr">
        <is>
          <t>D. APLICADAS</t>
        </is>
      </c>
      <c r="F306" s="967" t="n"/>
      <c r="G306" s="966" t="inlineStr">
        <is>
          <t>ENTRADAS</t>
        </is>
      </c>
      <c r="H306" s="967" t="n"/>
      <c r="I306" s="1098" t="inlineStr">
        <is>
          <t>SALIDAS</t>
        </is>
      </c>
      <c r="J306" s="1099" t="n"/>
      <c r="K306" s="1100" t="n"/>
      <c r="L306" s="174" t="n"/>
      <c r="M306" s="1101" t="n"/>
      <c r="N306" s="1101" t="n"/>
      <c r="O306" s="1101" t="n"/>
      <c r="P306" s="4" t="n"/>
      <c r="Q306" s="797" t="inlineStr">
        <is>
          <t xml:space="preserve">CAUSAS DE PERDIDA DE BIOLÓGICO </t>
        </is>
      </c>
      <c r="R306" s="969" t="n"/>
      <c r="S306" s="969" t="n"/>
      <c r="T306" s="969" t="n"/>
      <c r="U306" s="969" t="n"/>
      <c r="V306" s="969" t="n"/>
      <c r="W306" s="969" t="n"/>
      <c r="X306" s="969" t="n"/>
      <c r="Y306" s="969" t="n"/>
      <c r="Z306" s="969" t="n"/>
      <c r="AA306" s="969" t="n"/>
      <c r="AB306" s="970" t="n"/>
      <c r="AC306" s="199" t="n"/>
      <c r="AE306" s="859" t="inlineStr">
        <is>
          <t>PORCENTAJE DE PERDIDA</t>
        </is>
      </c>
    </row>
    <row r="307" ht="21.75" customHeight="1">
      <c r="A307" s="993" t="n"/>
      <c r="B307" s="972" t="n"/>
      <c r="C307" s="973" t="n"/>
      <c r="D307" s="973" t="n"/>
      <c r="E307" s="1102" t="n"/>
      <c r="F307" s="1102" t="n"/>
      <c r="G307" s="1102" t="n"/>
      <c r="H307" s="1102" t="n"/>
      <c r="I307" s="758" t="n"/>
      <c r="J307" s="758" t="n"/>
      <c r="K307" s="861" t="n"/>
      <c r="L307" s="862" t="n"/>
      <c r="M307" s="1101" t="n"/>
      <c r="N307" s="1101" t="n"/>
      <c r="O307" s="1101" t="n"/>
      <c r="P307" s="4" t="n"/>
      <c r="Q307" s="794" t="n"/>
      <c r="R307" s="967" t="n"/>
      <c r="S307" s="788" t="n"/>
      <c r="T307" s="792" t="n"/>
      <c r="U307" s="792" t="n"/>
      <c r="V307" s="788" t="n"/>
      <c r="W307" s="788" t="n"/>
      <c r="X307" s="788" t="n"/>
      <c r="Y307" s="788" t="n"/>
      <c r="Z307" s="788" t="n"/>
      <c r="AA307" s="788" t="n"/>
      <c r="AB307" s="788" t="n"/>
      <c r="AC307" s="887" t="n"/>
      <c r="AE307" s="973" t="n"/>
    </row>
    <row r="308" ht="14.25" customHeight="1">
      <c r="A308" s="993" t="n"/>
      <c r="B308" s="972" t="n"/>
      <c r="C308" s="973" t="n"/>
      <c r="D308" s="973" t="n"/>
      <c r="E308" s="973" t="n"/>
      <c r="F308" s="973" t="n"/>
      <c r="G308" s="973" t="n"/>
      <c r="H308" s="973" t="n"/>
      <c r="I308" s="973" t="n"/>
      <c r="J308" s="973" t="n"/>
      <c r="K308" s="973" t="n"/>
      <c r="L308" s="973" t="n"/>
      <c r="M308" s="1101" t="n"/>
      <c r="N308" s="1101" t="n"/>
      <c r="O308" s="1101" t="n"/>
      <c r="P308" s="4" t="n"/>
      <c r="Q308" s="790" t="n"/>
      <c r="R308" s="792" t="n"/>
      <c r="S308" s="973" t="n"/>
      <c r="T308" s="973" t="n"/>
      <c r="U308" s="973" t="n"/>
      <c r="V308" s="973" t="n"/>
      <c r="W308" s="973" t="n"/>
      <c r="X308" s="973" t="n"/>
      <c r="Y308" s="973" t="n"/>
      <c r="Z308" s="973" t="n"/>
      <c r="AA308" s="973" t="n"/>
      <c r="AB308" s="973" t="n"/>
      <c r="AC308" s="974" t="n"/>
      <c r="AE308" s="973" t="n"/>
    </row>
    <row r="309" ht="23.25" customHeight="1" thickBot="1">
      <c r="A309" s="1004" t="n"/>
      <c r="B309" s="1005" t="n"/>
      <c r="C309" s="999" t="n"/>
      <c r="D309" s="999" t="n"/>
      <c r="E309" s="999" t="n"/>
      <c r="F309" s="999" t="n"/>
      <c r="G309" s="999" t="n"/>
      <c r="H309" s="999" t="n"/>
      <c r="I309" s="973" t="n"/>
      <c r="J309" s="973" t="n"/>
      <c r="K309" s="975" t="n"/>
      <c r="L309" s="975" t="n"/>
      <c r="M309" s="1101" t="n"/>
      <c r="N309" s="1101" t="n"/>
      <c r="O309" s="1101" t="n"/>
      <c r="P309" s="4" t="n"/>
      <c r="Q309" s="976" t="n"/>
      <c r="R309" s="975" t="n"/>
      <c r="S309" s="975" t="n"/>
      <c r="T309" s="975" t="n"/>
      <c r="U309" s="975" t="n"/>
      <c r="V309" s="975" t="n"/>
      <c r="W309" s="975" t="n"/>
      <c r="X309" s="975" t="n"/>
      <c r="Y309" s="975" t="n"/>
      <c r="Z309" s="975" t="n"/>
      <c r="AA309" s="975" t="n"/>
      <c r="AB309" s="975" t="n"/>
      <c r="AC309" s="974" t="n"/>
      <c r="AE309" s="975" t="n"/>
    </row>
    <row r="310" ht="14.4" customHeight="1" thickBot="1">
      <c r="A310" s="891" t="inlineStr">
        <is>
          <t>BCG (vacuna)</t>
        </is>
      </c>
      <c r="B310" s="1103" t="n"/>
      <c r="C310" s="1104">
        <f>ENERO!#REF!</f>
        <v/>
      </c>
      <c r="D310" s="1105" t="n"/>
      <c r="E310" s="1105" t="n"/>
      <c r="F310" s="1105" t="n"/>
      <c r="G310" s="1105" t="n"/>
      <c r="H310" s="1106" t="n"/>
      <c r="I310" s="1107" t="n"/>
      <c r="J310" s="145" t="n"/>
      <c r="K310" s="1108">
        <f>+AC310</f>
        <v/>
      </c>
      <c r="L310" s="1109">
        <f>+(C310+D310+G310+H310)-(E310+F310+I310+J310+K310)</f>
        <v/>
      </c>
      <c r="M310" s="1101" t="n"/>
      <c r="N310" s="1101" t="n"/>
      <c r="O310" s="1101" t="n"/>
      <c r="P310" s="4" t="n"/>
      <c r="Q310" s="990" t="n"/>
      <c r="R310" s="991" t="n"/>
      <c r="S310" s="991" t="n"/>
      <c r="T310" s="991" t="n"/>
      <c r="U310" s="991" t="n"/>
      <c r="V310" s="991" t="n"/>
      <c r="W310" s="991" t="n"/>
      <c r="X310" s="991" t="n"/>
      <c r="Y310" s="991" t="n"/>
      <c r="Z310" s="991" t="n"/>
      <c r="AA310" s="991" t="n"/>
      <c r="AB310" s="991" t="n"/>
      <c r="AC310" s="1051">
        <f>SUM(Q310:AB310)</f>
        <v/>
      </c>
      <c r="AE310" s="1110">
        <f>+(AC310)/(E310+F310+AC310)</f>
        <v/>
      </c>
      <c r="AF310" s="1111" t="n"/>
      <c r="AH310" s="2">
        <f>+IF(AC310&lt;&gt;K310,1,0)</f>
        <v/>
      </c>
    </row>
    <row r="311" ht="14.4" customHeight="1" thickBot="1">
      <c r="A311" s="883" t="inlineStr">
        <is>
          <t>Hepatitis B pediatrica</t>
        </is>
      </c>
      <c r="B311" s="967" t="n"/>
      <c r="C311" s="1104">
        <f>ENERO!M423</f>
        <v/>
      </c>
      <c r="D311" s="1105" t="n"/>
      <c r="E311" s="1105" t="n"/>
      <c r="F311" s="1105" t="n"/>
      <c r="G311" s="1105" t="n"/>
      <c r="H311" s="1106" t="n"/>
      <c r="I311" s="1107" t="n"/>
      <c r="J311" s="145" t="n"/>
      <c r="K311" s="1108">
        <f>+AC311</f>
        <v/>
      </c>
      <c r="L311" s="1109">
        <f>+(C311+D311+G311+H311)-(E311+F311+I311+J311+K311)</f>
        <v/>
      </c>
      <c r="M311" s="1101" t="n"/>
      <c r="N311" s="1101" t="n"/>
      <c r="O311" s="1101" t="n"/>
      <c r="P311" s="4" t="n"/>
      <c r="Q311" s="1070" t="n"/>
      <c r="R311" s="1071" t="n"/>
      <c r="S311" s="1071" t="n"/>
      <c r="T311" s="1071" t="n"/>
      <c r="U311" s="1071" t="n"/>
      <c r="V311" s="1071" t="n"/>
      <c r="W311" s="1071" t="n"/>
      <c r="X311" s="1071" t="n"/>
      <c r="Y311" s="1071" t="n"/>
      <c r="Z311" s="1071" t="n"/>
      <c r="AA311" s="1071" t="n"/>
      <c r="AB311" s="1071" t="n"/>
      <c r="AC311" s="1051">
        <f>SUM(Q311:AB311)</f>
        <v/>
      </c>
      <c r="AE311" s="1110">
        <f>(AC311)/(E311+F311+AC311)</f>
        <v/>
      </c>
      <c r="AH311" s="2">
        <f>+IF(AC311&lt;&gt;K311,1,0)</f>
        <v/>
      </c>
    </row>
    <row r="312" ht="14.4" customHeight="1" thickBot="1">
      <c r="A312" s="885" t="inlineStr">
        <is>
          <t>Hepatitis B Adultos</t>
        </is>
      </c>
      <c r="B312" s="968" t="n"/>
      <c r="C312" s="1104">
        <f>ENERO!M429</f>
        <v/>
      </c>
      <c r="D312" s="1105" t="n"/>
      <c r="E312" s="1105" t="n"/>
      <c r="F312" s="1105" t="n"/>
      <c r="G312" s="1105" t="n"/>
      <c r="H312" s="1106" t="n"/>
      <c r="I312" s="1107" t="n"/>
      <c r="J312" s="145" t="n"/>
      <c r="K312" s="1108">
        <f>+AC312</f>
        <v/>
      </c>
      <c r="L312" s="1109">
        <f>+(C312+D312+G312+H312)-(E312+F312+I312+J312+K312)</f>
        <v/>
      </c>
      <c r="M312" s="1101" t="n"/>
      <c r="N312" s="1101" t="n"/>
      <c r="O312" s="1101" t="n"/>
      <c r="P312" s="4" t="n"/>
      <c r="Q312" s="1070" t="n"/>
      <c r="R312" s="1071" t="n"/>
      <c r="S312" s="1071" t="n"/>
      <c r="T312" s="1071" t="n"/>
      <c r="U312" s="1071" t="n"/>
      <c r="V312" s="1071" t="n"/>
      <c r="W312" s="1071" t="n"/>
      <c r="X312" s="1071" t="n"/>
      <c r="Y312" s="1071" t="n"/>
      <c r="Z312" s="1071" t="n"/>
      <c r="AA312" s="1071" t="n"/>
      <c r="AB312" s="1071" t="n"/>
      <c r="AC312" s="1051">
        <f>SUM(Q312:AB312)</f>
        <v/>
      </c>
      <c r="AE312" s="1110">
        <f>(AC312)/(E312+F312+AC312)</f>
        <v/>
      </c>
      <c r="AF312" s="1111" t="n"/>
      <c r="AH312" s="2">
        <f>+IF(AC312&lt;&gt;K312,1,0)</f>
        <v/>
      </c>
    </row>
    <row r="313" ht="14.4" customHeight="1" thickBot="1">
      <c r="A313" s="883" t="inlineStr">
        <is>
          <t>Polio Inactivada -VIP</t>
        </is>
      </c>
      <c r="B313" s="967" t="n"/>
      <c r="C313" s="1104">
        <f>ENERO!M435</f>
        <v/>
      </c>
      <c r="D313" s="1105" t="n"/>
      <c r="E313" s="1105" t="n"/>
      <c r="F313" s="1105" t="n"/>
      <c r="G313" s="1105" t="n"/>
      <c r="H313" s="1106" t="n"/>
      <c r="I313" s="1107" t="n"/>
      <c r="J313" s="145" t="n"/>
      <c r="K313" s="1108">
        <f>+AC313</f>
        <v/>
      </c>
      <c r="L313" s="1109">
        <f>+(C313+D313+G313+H313)-(E313+F313+I313+J313+K313)</f>
        <v/>
      </c>
      <c r="M313" s="1101" t="n"/>
      <c r="N313" s="1101" t="n"/>
      <c r="O313" s="1101" t="n"/>
      <c r="P313" s="4" t="n"/>
      <c r="Q313" s="1070" t="n"/>
      <c r="R313" s="1071" t="n"/>
      <c r="S313" s="1071" t="n"/>
      <c r="T313" s="1071" t="n"/>
      <c r="U313" s="1071" t="n"/>
      <c r="V313" s="1071" t="n"/>
      <c r="W313" s="1071" t="n"/>
      <c r="X313" s="1071" t="n"/>
      <c r="Y313" s="1071" t="n"/>
      <c r="Z313" s="1071" t="n"/>
      <c r="AA313" s="1071" t="n"/>
      <c r="AB313" s="1071" t="n"/>
      <c r="AC313" s="1051">
        <f>SUM(Q313:AB313)</f>
        <v/>
      </c>
      <c r="AE313" s="1110">
        <f>(AC313)/(E313+F313+AC313)</f>
        <v/>
      </c>
      <c r="AH313" s="2">
        <f>+IF(AC313&lt;&gt;K313,1,0)</f>
        <v/>
      </c>
    </row>
    <row r="314" ht="14.4" customHeight="1" thickBot="1">
      <c r="A314" s="883" t="inlineStr">
        <is>
          <t>Polio oral</t>
        </is>
      </c>
      <c r="B314" s="967" t="n"/>
      <c r="C314" s="1104">
        <f>ENERO!#REF!</f>
        <v/>
      </c>
      <c r="D314" s="1105" t="n"/>
      <c r="E314" s="1105" t="n"/>
      <c r="F314" s="1105" t="n"/>
      <c r="G314" s="1105" t="n"/>
      <c r="H314" s="1106" t="n"/>
      <c r="I314" s="1107" t="n"/>
      <c r="J314" s="145" t="n"/>
      <c r="K314" s="1108">
        <f>+AC314</f>
        <v/>
      </c>
      <c r="L314" s="1109">
        <f>+(C314+D314+G314+H314)-(E314+F314+I314+J314+K314)</f>
        <v/>
      </c>
      <c r="M314" s="1101" t="n"/>
      <c r="N314" s="1101" t="n"/>
      <c r="O314" s="1101" t="n"/>
      <c r="P314" s="4" t="n"/>
      <c r="Q314" s="1070" t="n"/>
      <c r="R314" s="1071" t="n"/>
      <c r="S314" s="1071" t="n"/>
      <c r="T314" s="1071" t="n"/>
      <c r="U314" s="1071" t="n"/>
      <c r="V314" s="1071" t="n"/>
      <c r="W314" s="1071" t="n"/>
      <c r="X314" s="1071" t="n"/>
      <c r="Y314" s="1071" t="n"/>
      <c r="Z314" s="1071" t="n"/>
      <c r="AA314" s="1071" t="n"/>
      <c r="AB314" s="1071" t="n"/>
      <c r="AC314" s="1051">
        <f>SUM(Q314:AB314)</f>
        <v/>
      </c>
      <c r="AE314" s="1110">
        <f>+(AC314*1)/(E314+F314+AC314)</f>
        <v/>
      </c>
      <c r="AH314" s="2">
        <f>+IF(AC314&lt;&gt;K314,1,0)</f>
        <v/>
      </c>
    </row>
    <row r="315" ht="14.4" customHeight="1" thickBot="1">
      <c r="A315" s="883" t="inlineStr">
        <is>
          <t>Pentavalente</t>
        </is>
      </c>
      <c r="B315" s="967" t="n"/>
      <c r="C315" s="1112">
        <f>ENERO!M441</f>
        <v/>
      </c>
      <c r="D315" s="1107" t="n"/>
      <c r="E315" s="1107" t="n"/>
      <c r="F315" s="1107" t="n"/>
      <c r="G315" s="1107" t="n"/>
      <c r="H315" s="1107" t="n"/>
      <c r="I315" s="1107" t="n"/>
      <c r="J315" s="1107" t="n"/>
      <c r="K315" s="1108">
        <f>+AC315</f>
        <v/>
      </c>
      <c r="L315" s="1109">
        <f>+(C315+D315+G315+H315)-(E315+F315+I315+J315+K315)</f>
        <v/>
      </c>
      <c r="M315" s="1101" t="n"/>
      <c r="N315" s="1101" t="n"/>
      <c r="O315" s="1101" t="n"/>
      <c r="P315" s="4" t="n"/>
      <c r="Q315" s="1070" t="n"/>
      <c r="R315" s="1071" t="n"/>
      <c r="S315" s="1071" t="n"/>
      <c r="T315" s="1071" t="n"/>
      <c r="U315" s="1071" t="n"/>
      <c r="V315" s="1071" t="n"/>
      <c r="W315" s="1071" t="n"/>
      <c r="X315" s="1071" t="n"/>
      <c r="Y315" s="1071" t="n"/>
      <c r="Z315" s="1071" t="n"/>
      <c r="AA315" s="1071" t="n"/>
      <c r="AB315" s="1071" t="n"/>
      <c r="AC315" s="1051">
        <f>SUM(Q315:AB315)</f>
        <v/>
      </c>
      <c r="AE315" s="1110">
        <f>(AC315)/(E315+F315+AC315)</f>
        <v/>
      </c>
      <c r="AH315" s="2">
        <f>+IF(AC315&lt;&gt;K315,1,0)</f>
        <v/>
      </c>
    </row>
    <row r="316" ht="14.4" customHeight="1" thickBot="1">
      <c r="A316" s="883" t="inlineStr">
        <is>
          <t>Hexavalente</t>
        </is>
      </c>
      <c r="B316" s="967" t="n"/>
      <c r="C316" s="1112">
        <f>ENERO!M447</f>
        <v/>
      </c>
      <c r="D316" s="1107" t="n"/>
      <c r="E316" s="1107" t="n"/>
      <c r="F316" s="1107" t="n"/>
      <c r="G316" s="1107" t="n"/>
      <c r="H316" s="1107" t="n"/>
      <c r="I316" s="1107" t="n"/>
      <c r="J316" s="1107" t="n"/>
      <c r="K316" s="1108">
        <f>+AC316</f>
        <v/>
      </c>
      <c r="L316" s="1109">
        <f>+(C316+D316+G316+H316)-(E316+F316+I316+J316+K316)</f>
        <v/>
      </c>
      <c r="M316" s="1101" t="n"/>
      <c r="N316" s="1101" t="n"/>
      <c r="O316" s="1101" t="n"/>
      <c r="P316" s="4" t="n"/>
      <c r="Q316" s="1070" t="n"/>
      <c r="R316" s="1071" t="n"/>
      <c r="S316" s="1071" t="n"/>
      <c r="T316" s="1071" t="n"/>
      <c r="U316" s="1071" t="n"/>
      <c r="V316" s="1071" t="n"/>
      <c r="W316" s="1071" t="n"/>
      <c r="X316" s="1071" t="n"/>
      <c r="Y316" s="1071" t="n"/>
      <c r="Z316" s="1071" t="n"/>
      <c r="AA316" s="1071" t="n"/>
      <c r="AB316" s="1071" t="n"/>
      <c r="AC316" s="1051">
        <f>SUM(Q316:AB316)</f>
        <v/>
      </c>
      <c r="AE316" s="1110">
        <f>(AC316)/(E317+F317+AC316)</f>
        <v/>
      </c>
      <c r="AH316" s="2">
        <f>+IF(AC316&lt;&gt;K317,1,0)</f>
        <v/>
      </c>
    </row>
    <row r="317" ht="14.4" customHeight="1" thickBot="1">
      <c r="A317" s="883" t="inlineStr">
        <is>
          <t>DPT</t>
        </is>
      </c>
      <c r="B317" s="967" t="n"/>
      <c r="C317" s="1112">
        <f>ENERO!M459</f>
        <v/>
      </c>
      <c r="D317" s="1107" t="n"/>
      <c r="E317" s="1107" t="n"/>
      <c r="F317" s="1107" t="n"/>
      <c r="G317" s="1107" t="n"/>
      <c r="H317" s="1107" t="n"/>
      <c r="I317" s="1107" t="n"/>
      <c r="J317" s="1107" t="n"/>
      <c r="K317" s="1108">
        <f>+AC317</f>
        <v/>
      </c>
      <c r="L317" s="1109">
        <f>+(C317+D317+G317+H317)-(E317+F317+I317+J317+K317)</f>
        <v/>
      </c>
      <c r="M317" s="1101" t="n"/>
      <c r="N317" s="1101" t="n"/>
      <c r="O317" s="1101" t="n"/>
      <c r="P317" s="4" t="n"/>
      <c r="Q317" s="1070" t="n"/>
      <c r="R317" s="1071" t="n"/>
      <c r="S317" s="1071" t="n"/>
      <c r="T317" s="1071" t="n"/>
      <c r="U317" s="1071" t="n"/>
      <c r="V317" s="1071" t="n"/>
      <c r="W317" s="1071" t="n"/>
      <c r="X317" s="1071" t="n"/>
      <c r="Y317" s="1071" t="n"/>
      <c r="Z317" s="1071" t="n"/>
      <c r="AA317" s="1071" t="n"/>
      <c r="AB317" s="1071" t="n"/>
      <c r="AC317" s="1051">
        <f>SUM(Q317:AB317)</f>
        <v/>
      </c>
      <c r="AE317" s="1110">
        <f>(AC317)/(E318+F318+AC317)</f>
        <v/>
      </c>
      <c r="AH317" s="2">
        <f>+IF(AC317&lt;&gt;K318,1,0)</f>
        <v/>
      </c>
    </row>
    <row r="318" ht="14.4" customHeight="1" thickBot="1">
      <c r="A318" s="1113" t="inlineStr">
        <is>
          <t>DTaP pediatrica</t>
        </is>
      </c>
      <c r="B318" s="1114" t="n"/>
      <c r="C318" s="1104">
        <f>ENERO!M465</f>
        <v/>
      </c>
      <c r="D318" s="1105" t="n"/>
      <c r="E318" s="1105" t="n"/>
      <c r="F318" s="1105" t="n"/>
      <c r="G318" s="1105" t="n"/>
      <c r="H318" s="1106" t="n"/>
      <c r="I318" s="1107" t="n"/>
      <c r="J318" s="145" t="n"/>
      <c r="K318" s="1108">
        <f>+AC318</f>
        <v/>
      </c>
      <c r="L318" s="1109">
        <f>+(C318+D318+G318+H318)-(E318+F318+I318+J318+K318)</f>
        <v/>
      </c>
      <c r="M318" s="1101" t="n"/>
      <c r="N318" s="1101" t="n"/>
      <c r="O318" s="1101" t="n"/>
      <c r="P318" s="4" t="n"/>
      <c r="Q318" s="1070" t="n"/>
      <c r="R318" s="1071" t="n"/>
      <c r="S318" s="1071" t="n"/>
      <c r="T318" s="1071" t="n"/>
      <c r="U318" s="1071" t="n"/>
      <c r="V318" s="1071" t="n"/>
      <c r="W318" s="1071" t="n"/>
      <c r="X318" s="1071" t="n"/>
      <c r="Y318" s="1071" t="n"/>
      <c r="Z318" s="1071" t="n"/>
      <c r="AA318" s="1071" t="n"/>
      <c r="AB318" s="1071" t="n"/>
      <c r="AC318" s="1051">
        <f>SUM(Q318:AB318)</f>
        <v/>
      </c>
      <c r="AE318" s="1110">
        <f>(AC318)/(E319+F319+AC318)</f>
        <v/>
      </c>
      <c r="AH318" s="2">
        <f>+IF(AC318&lt;&gt;K319,1,0)</f>
        <v/>
      </c>
    </row>
    <row r="319" ht="14.4" customHeight="1" thickBot="1">
      <c r="A319" s="1113" t="inlineStr">
        <is>
          <t>TD Pediatrica</t>
        </is>
      </c>
      <c r="B319" s="1114" t="n"/>
      <c r="C319" s="1104">
        <f>ENERO!#REF!</f>
        <v/>
      </c>
      <c r="D319" s="1105" t="n"/>
      <c r="E319" s="1105" t="n"/>
      <c r="F319" s="1105" t="n"/>
      <c r="G319" s="1105" t="n"/>
      <c r="H319" s="1106" t="n"/>
      <c r="I319" s="1107" t="n"/>
      <c r="J319" s="145" t="n"/>
      <c r="K319" s="1108">
        <f>+AC319</f>
        <v/>
      </c>
      <c r="L319" s="1109">
        <f>+(C319+D319+G319+H319)-(E319+F319+I319+J319+K319)</f>
        <v/>
      </c>
      <c r="M319" s="1101" t="n"/>
      <c r="N319" s="1101" t="n"/>
      <c r="O319" s="1101" t="n"/>
      <c r="P319" s="4" t="n"/>
      <c r="Q319" s="1070" t="n"/>
      <c r="R319" s="1071" t="n"/>
      <c r="S319" s="1071" t="n"/>
      <c r="T319" s="1071" t="n"/>
      <c r="U319" s="1071" t="n"/>
      <c r="V319" s="1071" t="n"/>
      <c r="W319" s="1071" t="n"/>
      <c r="X319" s="1071" t="n"/>
      <c r="Y319" s="1071" t="n"/>
      <c r="Z319" s="1071" t="n"/>
      <c r="AA319" s="1071" t="n"/>
      <c r="AB319" s="1071" t="n"/>
      <c r="AC319" s="1051">
        <f>SUM(Q319:AB319)</f>
        <v/>
      </c>
      <c r="AE319" s="1110">
        <f>(AC319)/(E320+F320+AC319)</f>
        <v/>
      </c>
      <c r="AH319" s="2">
        <f>+IF(AC319&lt;&gt;K320,1,0)</f>
        <v/>
      </c>
    </row>
    <row r="320" ht="14.4" customHeight="1" thickBot="1">
      <c r="A320" s="1113" t="inlineStr">
        <is>
          <t>Rotavirus</t>
        </is>
      </c>
      <c r="B320" s="1114" t="n"/>
      <c r="C320" s="1104">
        <f>ENERO!M471</f>
        <v/>
      </c>
      <c r="D320" s="1105" t="n"/>
      <c r="E320" s="1105" t="n"/>
      <c r="F320" s="1105" t="n"/>
      <c r="G320" s="1105" t="n"/>
      <c r="H320" s="1106" t="n"/>
      <c r="I320" s="1107" t="n"/>
      <c r="J320" s="145" t="n"/>
      <c r="K320" s="1108">
        <f>+AC320</f>
        <v/>
      </c>
      <c r="L320" s="1109">
        <f>+(C320+D320+G320+H320)-(E320+F320+I320+J320+K320)</f>
        <v/>
      </c>
      <c r="M320" s="1101" t="n"/>
      <c r="N320" s="1101" t="n"/>
      <c r="O320" s="1101" t="n"/>
      <c r="P320" s="4" t="n"/>
      <c r="Q320" s="1070" t="n"/>
      <c r="R320" s="1071" t="n"/>
      <c r="S320" s="1071" t="n"/>
      <c r="T320" s="1071" t="n"/>
      <c r="U320" s="1071" t="n"/>
      <c r="V320" s="1071" t="n"/>
      <c r="W320" s="1071" t="n"/>
      <c r="X320" s="1071" t="n"/>
      <c r="Y320" s="1071" t="n"/>
      <c r="Z320" s="1071" t="n"/>
      <c r="AA320" s="1071" t="n"/>
      <c r="AB320" s="1071" t="n"/>
      <c r="AC320" s="1051">
        <f>SUM(Q320:AB320)</f>
        <v/>
      </c>
      <c r="AE320" s="1110">
        <f>(AC320)/(E321+F321+AC320)</f>
        <v/>
      </c>
      <c r="AH320" s="2">
        <f>+IF(AC320&lt;&gt;K321,1,0)</f>
        <v/>
      </c>
    </row>
    <row r="321" ht="14.4" customHeight="1" thickBot="1">
      <c r="A321" s="1113" t="inlineStr">
        <is>
          <t>Neumococo Decavalente</t>
        </is>
      </c>
      <c r="B321" s="1114" t="n"/>
      <c r="C321" s="1104">
        <f>ENERO!#REF!</f>
        <v/>
      </c>
      <c r="D321" s="1105" t="n"/>
      <c r="E321" s="1105" t="n"/>
      <c r="F321" s="1105" t="n"/>
      <c r="G321" s="1105" t="n"/>
      <c r="H321" s="1106" t="n"/>
      <c r="I321" s="1107" t="n"/>
      <c r="J321" s="145" t="n"/>
      <c r="K321" s="1108">
        <f>+AC321</f>
        <v/>
      </c>
      <c r="L321" s="1109">
        <f>+(C321+D321+G321+H321)-(E321+F321+I321+J321+K321)</f>
        <v/>
      </c>
      <c r="M321" s="1101" t="n"/>
      <c r="N321" s="1101" t="n"/>
      <c r="O321" s="1101" t="n"/>
      <c r="P321" s="4" t="n"/>
      <c r="Q321" s="1070" t="n"/>
      <c r="R321" s="1071" t="n"/>
      <c r="S321" s="1071" t="n"/>
      <c r="T321" s="1071" t="n"/>
      <c r="U321" s="1071" t="n"/>
      <c r="V321" s="1071" t="n"/>
      <c r="W321" s="1071" t="n"/>
      <c r="X321" s="1071" t="n"/>
      <c r="Y321" s="1071" t="n"/>
      <c r="Z321" s="1071" t="n"/>
      <c r="AA321" s="1071" t="n"/>
      <c r="AB321" s="1071" t="n"/>
      <c r="AC321" s="1051">
        <f>SUM(Q321:AB321)</f>
        <v/>
      </c>
      <c r="AE321" s="1110">
        <f>(AC321)/(E322+F322+AC321)</f>
        <v/>
      </c>
      <c r="AH321" s="2">
        <f>+IF(AC321&lt;&gt;K322,1,0)</f>
        <v/>
      </c>
    </row>
    <row r="322" ht="14.4" customHeight="1" thickBot="1">
      <c r="A322" s="1113" t="inlineStr">
        <is>
          <t>Neumococo Trecevalente</t>
        </is>
      </c>
      <c r="B322" s="1114" t="n"/>
      <c r="C322" s="1104">
        <f>ENERO!M477</f>
        <v/>
      </c>
      <c r="D322" s="1105" t="n"/>
      <c r="E322" s="1105" t="n"/>
      <c r="F322" s="1105" t="n"/>
      <c r="G322" s="1105" t="n"/>
      <c r="H322" s="1106" t="n"/>
      <c r="I322" s="1107" t="n"/>
      <c r="J322" s="145" t="n"/>
      <c r="K322" s="1108">
        <f>+AC322</f>
        <v/>
      </c>
      <c r="L322" s="1109">
        <f>+(C322+D322+G322+H322)-(E322+F322+I322+J322+K322)</f>
        <v/>
      </c>
      <c r="M322" s="1101" t="n"/>
      <c r="N322" s="1101" t="n"/>
      <c r="O322" s="1101" t="n"/>
      <c r="P322" s="4" t="n"/>
      <c r="Q322" s="1070" t="n"/>
      <c r="R322" s="1071" t="n"/>
      <c r="S322" s="1071" t="n"/>
      <c r="T322" s="1071" t="n"/>
      <c r="U322" s="1071" t="n"/>
      <c r="V322" s="1071" t="n"/>
      <c r="W322" s="1071" t="n"/>
      <c r="X322" s="1071" t="n"/>
      <c r="Y322" s="1071" t="n"/>
      <c r="Z322" s="1071" t="n"/>
      <c r="AA322" s="1071" t="n"/>
      <c r="AB322" s="1071" t="n"/>
      <c r="AC322" s="1051">
        <f>SUM(Q322:AB322)</f>
        <v/>
      </c>
      <c r="AE322" s="1110">
        <f>(AC322)/(E323+F323+AC322)</f>
        <v/>
      </c>
      <c r="AH322" s="2">
        <f>+IF(AC322&lt;&gt;K323,1,0)</f>
        <v/>
      </c>
    </row>
    <row r="323" ht="14.4" customHeight="1" thickBot="1">
      <c r="A323" s="1113" t="inlineStr">
        <is>
          <t>Triple Viral (vacuna)</t>
        </is>
      </c>
      <c r="B323" s="1114" t="n"/>
      <c r="C323" s="1104">
        <f>ENERO!M483</f>
        <v/>
      </c>
      <c r="D323" s="1105" t="n"/>
      <c r="E323" s="1105" t="n"/>
      <c r="F323" s="1105" t="n"/>
      <c r="G323" s="1105" t="n"/>
      <c r="H323" s="1106" t="n"/>
      <c r="I323" s="1107" t="n"/>
      <c r="J323" s="145" t="n"/>
      <c r="K323" s="1108">
        <f>+AC323</f>
        <v/>
      </c>
      <c r="L323" s="1109">
        <f>+(C323+D323+G323+H323)-(E323+F323+I323+J323+K323)</f>
        <v/>
      </c>
      <c r="M323" s="1101" t="n"/>
      <c r="N323" s="1101" t="n"/>
      <c r="O323" s="1101" t="n"/>
      <c r="P323" s="4" t="n"/>
      <c r="Q323" s="1070" t="n"/>
      <c r="R323" s="1071" t="n"/>
      <c r="S323" s="1071" t="n"/>
      <c r="T323" s="1071" t="n"/>
      <c r="U323" s="1071" t="n"/>
      <c r="V323" s="1071" t="n"/>
      <c r="W323" s="1071" t="n"/>
      <c r="X323" s="1071" t="n"/>
      <c r="Y323" s="1071" t="n"/>
      <c r="Z323" s="1071" t="n"/>
      <c r="AA323" s="1071" t="n"/>
      <c r="AB323" s="1071" t="n"/>
      <c r="AC323" s="1051">
        <f>SUM(Q323:AB323)</f>
        <v/>
      </c>
      <c r="AE323" s="1110">
        <f>(AC323)/(E324+F324+AC323)</f>
        <v/>
      </c>
      <c r="AH323" s="2">
        <f>+IF(AC323&lt;&gt;K324,1,0)</f>
        <v/>
      </c>
    </row>
    <row r="324" ht="14.4" customHeight="1" thickBot="1">
      <c r="A324" s="1113" t="inlineStr">
        <is>
          <t>Sarampión Rubéola (vacuna)</t>
        </is>
      </c>
      <c r="B324" s="1114" t="n"/>
      <c r="C324" s="1104">
        <f>ENERO!M489</f>
        <v/>
      </c>
      <c r="D324" s="1105" t="n"/>
      <c r="E324" s="1105" t="n"/>
      <c r="F324" s="1105" t="n"/>
      <c r="G324" s="1105" t="n"/>
      <c r="H324" s="1106" t="n"/>
      <c r="I324" s="1107" t="n"/>
      <c r="J324" s="145" t="n"/>
      <c r="K324" s="1108">
        <f>+AC324</f>
        <v/>
      </c>
      <c r="L324" s="1109">
        <f>+(C324+D324+G324+H324)-(E324+F324+I324+J324+K324)</f>
        <v/>
      </c>
      <c r="M324" s="1101" t="n"/>
      <c r="N324" s="1101" t="n"/>
      <c r="O324" s="1101" t="n"/>
      <c r="P324" s="4" t="n"/>
      <c r="Q324" s="1070" t="n"/>
      <c r="R324" s="1071" t="n"/>
      <c r="S324" s="1071" t="n"/>
      <c r="T324" s="1071" t="n"/>
      <c r="U324" s="1071" t="n"/>
      <c r="V324" s="1071" t="n"/>
      <c r="W324" s="1071" t="n"/>
      <c r="X324" s="1071" t="n"/>
      <c r="Y324" s="1071" t="n"/>
      <c r="Z324" s="1071" t="n"/>
      <c r="AA324" s="1071" t="n"/>
      <c r="AB324" s="1071" t="n"/>
      <c r="AC324" s="1051">
        <f>SUM(Q324:AB324)</f>
        <v/>
      </c>
      <c r="AE324" s="1110">
        <f>+(AC324*1)/(E325+F325+AC324)</f>
        <v/>
      </c>
      <c r="AH324" s="2">
        <f>+IF(AC324&lt;&gt;K325,1,0)</f>
        <v/>
      </c>
    </row>
    <row r="325" ht="14.4" customHeight="1" thickBot="1">
      <c r="A325" s="1113" t="inlineStr">
        <is>
          <t>Fiebre amarilla (vacuna)</t>
        </is>
      </c>
      <c r="B325" s="1114" t="n"/>
      <c r="C325" s="1104">
        <f>ENERO!M507</f>
        <v/>
      </c>
      <c r="D325" s="1105" t="n"/>
      <c r="E325" s="1105" t="n"/>
      <c r="F325" s="1105" t="n"/>
      <c r="G325" s="1105" t="n"/>
      <c r="H325" s="1106" t="n"/>
      <c r="I325" s="1107" t="n"/>
      <c r="J325" s="145" t="n"/>
      <c r="K325" s="1108">
        <f>+AC325</f>
        <v/>
      </c>
      <c r="L325" s="1109">
        <f>+(C325+D325+G325+H325)-(E325+F325+I325+J325+K325)</f>
        <v/>
      </c>
      <c r="M325" s="1101" t="n"/>
      <c r="N325" s="1101" t="n"/>
      <c r="O325" s="1101" t="n"/>
      <c r="P325" s="4" t="n"/>
      <c r="Q325" s="1070" t="n"/>
      <c r="R325" s="1071" t="n"/>
      <c r="S325" s="1071" t="n"/>
      <c r="T325" s="1071" t="n"/>
      <c r="U325" s="1071" t="n"/>
      <c r="V325" s="1071" t="n"/>
      <c r="W325" s="1071" t="n"/>
      <c r="X325" s="1071" t="n"/>
      <c r="Y325" s="1071" t="n"/>
      <c r="Z325" s="1071" t="n"/>
      <c r="AA325" s="1071" t="n"/>
      <c r="AB325" s="1071" t="n"/>
      <c r="AC325" s="1051">
        <f>SUM(Q325:AB325)</f>
        <v/>
      </c>
      <c r="AE325" s="1110">
        <f>(AC325)/(E326+F326+AC325)</f>
        <v/>
      </c>
      <c r="AH325" s="2">
        <f>+IF(AC325&lt;&gt;K326,1,0)</f>
        <v/>
      </c>
    </row>
    <row r="326" ht="14.4" customHeight="1" thickBot="1">
      <c r="A326" s="1113" t="inlineStr">
        <is>
          <t>Hepatitis A pediátrica (vacuna)</t>
        </is>
      </c>
      <c r="B326" s="1114" t="n"/>
      <c r="C326" s="1104">
        <f>ENERO!M519</f>
        <v/>
      </c>
      <c r="D326" s="1105" t="n"/>
      <c r="E326" s="1105" t="n"/>
      <c r="F326" s="1105" t="n"/>
      <c r="G326" s="1105" t="n"/>
      <c r="H326" s="1106" t="n"/>
      <c r="I326" s="1107" t="n"/>
      <c r="J326" s="145" t="n"/>
      <c r="K326" s="1108">
        <f>+AC326</f>
        <v/>
      </c>
      <c r="L326" s="1109">
        <f>+(C326+D326+G326+H326)-(E326+F326+I326+J326+K326)</f>
        <v/>
      </c>
      <c r="M326" s="1101" t="n"/>
      <c r="N326" s="1101" t="n"/>
      <c r="O326" s="1101" t="n"/>
      <c r="P326" s="4" t="n"/>
      <c r="Q326" s="1070" t="n"/>
      <c r="R326" s="1071" t="n"/>
      <c r="S326" s="1071" t="n"/>
      <c r="T326" s="1071" t="n"/>
      <c r="U326" s="1071" t="n"/>
      <c r="V326" s="1071" t="n"/>
      <c r="W326" s="1071" t="n"/>
      <c r="X326" s="1071" t="n"/>
      <c r="Y326" s="1071" t="n"/>
      <c r="Z326" s="1071" t="n"/>
      <c r="AA326" s="1071" t="n"/>
      <c r="AB326" s="1071" t="n"/>
      <c r="AC326" s="1051">
        <f>SUM(Q326:AB326)</f>
        <v/>
      </c>
      <c r="AE326" s="1110">
        <f>(AC326)/(E327+F327+AC326)</f>
        <v/>
      </c>
      <c r="AH326" s="2">
        <f>+IF(AC326&lt;&gt;K327,1,0)</f>
        <v/>
      </c>
    </row>
    <row r="327" ht="14.4" customHeight="1" thickBot="1">
      <c r="A327" s="1113" t="inlineStr">
        <is>
          <t>Varicela (vacuna)</t>
        </is>
      </c>
      <c r="B327" s="1114" t="n"/>
      <c r="C327" s="1104">
        <f>ENERO!M525</f>
        <v/>
      </c>
      <c r="D327" s="1105" t="n"/>
      <c r="E327" s="1105" t="n"/>
      <c r="F327" s="1105" t="n"/>
      <c r="G327" s="1105" t="n"/>
      <c r="H327" s="1106" t="n"/>
      <c r="I327" s="1107" t="n"/>
      <c r="J327" s="145" t="n"/>
      <c r="K327" s="1108">
        <f>+AC327</f>
        <v/>
      </c>
      <c r="L327" s="1109">
        <f>+(C327+D327+G327+H327)-(E327+F327+I327+J327+K327)</f>
        <v/>
      </c>
      <c r="M327" s="1101" t="n"/>
      <c r="N327" s="1101" t="n"/>
      <c r="O327" s="1101" t="n"/>
      <c r="P327" s="4" t="n"/>
      <c r="Q327" s="1070" t="n"/>
      <c r="R327" s="1071" t="n"/>
      <c r="S327" s="1071" t="n"/>
      <c r="T327" s="1071" t="n"/>
      <c r="U327" s="1071" t="n"/>
      <c r="V327" s="1071" t="n"/>
      <c r="W327" s="1071" t="n"/>
      <c r="X327" s="1071" t="n"/>
      <c r="Y327" s="1071" t="n"/>
      <c r="Z327" s="1071" t="n"/>
      <c r="AA327" s="1071" t="n"/>
      <c r="AB327" s="1071" t="n"/>
      <c r="AC327" s="1051">
        <f>SUM(Q327:AB327)</f>
        <v/>
      </c>
      <c r="AE327" s="1110">
        <f>+(AC327*1)/(E328+F328+AC327)</f>
        <v/>
      </c>
      <c r="AH327" s="2">
        <f>+IF(AC327&lt;&gt;K328,1,0)</f>
        <v/>
      </c>
    </row>
    <row r="328" ht="14.4" customHeight="1" thickBot="1">
      <c r="A328" s="1113" t="inlineStr">
        <is>
          <t>Td Adultos</t>
        </is>
      </c>
      <c r="B328" s="1114" t="n"/>
      <c r="C328" s="1104">
        <f>ENERO!M537</f>
        <v/>
      </c>
      <c r="D328" s="1105" t="n"/>
      <c r="E328" s="1105" t="n"/>
      <c r="F328" s="1105" t="n"/>
      <c r="G328" s="1105" t="n"/>
      <c r="H328" s="1106" t="n"/>
      <c r="I328" s="1107" t="n"/>
      <c r="J328" s="145" t="n"/>
      <c r="K328" s="1108">
        <f>+AC328</f>
        <v/>
      </c>
      <c r="L328" s="1109">
        <f>+(C328+D328+G328+H328)-(E328+F328+I328+J328+K328)</f>
        <v/>
      </c>
      <c r="M328" s="1101" t="n"/>
      <c r="N328" s="1101" t="n"/>
      <c r="O328" s="1101" t="n"/>
      <c r="P328" s="4" t="n"/>
      <c r="Q328" s="1070" t="n"/>
      <c r="R328" s="1071" t="n"/>
      <c r="S328" s="1071" t="n"/>
      <c r="T328" s="1071" t="n"/>
      <c r="U328" s="1071" t="n"/>
      <c r="V328" s="1071" t="n"/>
      <c r="W328" s="1071" t="n"/>
      <c r="X328" s="1071" t="n"/>
      <c r="Y328" s="1071" t="n"/>
      <c r="Z328" s="1071" t="n"/>
      <c r="AA328" s="1071" t="n"/>
      <c r="AB328" s="1071" t="n"/>
      <c r="AC328" s="1051">
        <f>SUM(Q328:AB328)</f>
        <v/>
      </c>
      <c r="AE328" s="1110">
        <f>(AC328)/(E329+F329+AC328)</f>
        <v/>
      </c>
      <c r="AH328" s="2">
        <f>+IF(AC328&lt;&gt;K329,1,0)</f>
        <v/>
      </c>
    </row>
    <row r="329" ht="14.4" customHeight="1" thickBot="1">
      <c r="A329" s="1113" t="inlineStr">
        <is>
          <t>DTaP Adolescentes / Adultos</t>
        </is>
      </c>
      <c r="B329" s="1114" t="n"/>
      <c r="C329" s="1104">
        <f>ENERO!M543</f>
        <v/>
      </c>
      <c r="D329" s="1105" t="n"/>
      <c r="E329" s="1105" t="n"/>
      <c r="F329" s="1105" t="n"/>
      <c r="G329" s="1105" t="n"/>
      <c r="H329" s="1106" t="n"/>
      <c r="I329" s="1107" t="n"/>
      <c r="J329" s="145" t="n"/>
      <c r="K329" s="1108">
        <f>+AC329</f>
        <v/>
      </c>
      <c r="L329" s="1109">
        <f>+(C329+D329+G329+H329)-(E329+F329+I329+J329+K329)</f>
        <v/>
      </c>
      <c r="M329" s="1101" t="n"/>
      <c r="N329" s="1101" t="n"/>
      <c r="O329" s="1101" t="n"/>
      <c r="P329" s="4" t="n"/>
      <c r="Q329" s="1070" t="n"/>
      <c r="R329" s="1071" t="n"/>
      <c r="S329" s="1071" t="n"/>
      <c r="T329" s="1071" t="n"/>
      <c r="U329" s="1071" t="n"/>
      <c r="V329" s="1071" t="n"/>
      <c r="W329" s="1071" t="n"/>
      <c r="X329" s="1071" t="n"/>
      <c r="Y329" s="1071" t="n"/>
      <c r="Z329" s="1071" t="n"/>
      <c r="AA329" s="1071" t="n"/>
      <c r="AB329" s="1071" t="n"/>
      <c r="AC329" s="1051">
        <f>SUM(Q329:AB329)</f>
        <v/>
      </c>
      <c r="AE329" s="1110">
        <f>(AC329)/(E330+F330+AC329)</f>
        <v/>
      </c>
      <c r="AH329" s="2">
        <f>+IF(AC329&lt;&gt;K330,1,0)</f>
        <v/>
      </c>
    </row>
    <row r="330" ht="14.4" customHeight="1" thickBot="1">
      <c r="A330" s="1113" t="inlineStr">
        <is>
          <t>Influenza pediatrica</t>
        </is>
      </c>
      <c r="B330" s="1114" t="n"/>
      <c r="C330" s="1104">
        <f>ENERO!M549</f>
        <v/>
      </c>
      <c r="D330" s="1105" t="n"/>
      <c r="E330" s="1105" t="n"/>
      <c r="F330" s="1105" t="n"/>
      <c r="G330" s="1105" t="n"/>
      <c r="H330" s="1106" t="n"/>
      <c r="I330" s="1107" t="n"/>
      <c r="J330" s="145" t="n"/>
      <c r="K330" s="1108">
        <f>+AC330</f>
        <v/>
      </c>
      <c r="L330" s="1109">
        <f>+(C330+D330+G330+H330)-(E330+F330+I330+J330+K330)</f>
        <v/>
      </c>
      <c r="M330" s="1101" t="n"/>
      <c r="N330" s="1101" t="n"/>
      <c r="O330" s="1101" t="n"/>
      <c r="P330" s="4" t="n"/>
      <c r="Q330" s="1070" t="n"/>
      <c r="R330" s="1071" t="n"/>
      <c r="S330" s="1071" t="n"/>
      <c r="T330" s="1071" t="n"/>
      <c r="U330" s="1071" t="n"/>
      <c r="V330" s="1071" t="n"/>
      <c r="W330" s="1071" t="n"/>
      <c r="X330" s="1071" t="n"/>
      <c r="Y330" s="1071" t="n"/>
      <c r="Z330" s="1071" t="n"/>
      <c r="AA330" s="1071" t="n"/>
      <c r="AB330" s="1071" t="n"/>
      <c r="AC330" s="1051">
        <f>SUM(Q330:AB330)</f>
        <v/>
      </c>
      <c r="AE330" s="1110">
        <f>(AC330)/(E331+F331+AC330)</f>
        <v/>
      </c>
      <c r="AH330" s="2">
        <f>+IF(AC330&lt;&gt;K331,1,0)</f>
        <v/>
      </c>
    </row>
    <row r="331" ht="14.4" customHeight="1" thickBot="1">
      <c r="A331" s="1113" t="inlineStr">
        <is>
          <t>Influenza Adultos</t>
        </is>
      </c>
      <c r="B331" s="1114" t="n"/>
      <c r="C331" s="1104">
        <f>ENERO!M555</f>
        <v/>
      </c>
      <c r="D331" s="1105" t="n"/>
      <c r="E331" s="1105" t="n"/>
      <c r="F331" s="1105" t="n"/>
      <c r="G331" s="1105" t="n"/>
      <c r="H331" s="1106" t="n"/>
      <c r="I331" s="1107" t="n"/>
      <c r="J331" s="145" t="n"/>
      <c r="K331" s="1108">
        <f>+AC331</f>
        <v/>
      </c>
      <c r="L331" s="1109">
        <f>+(C331+D331+G331+H331)-(E331+F331+I331+J331+K331)</f>
        <v/>
      </c>
      <c r="M331" s="1101" t="n"/>
      <c r="N331" s="1101" t="n"/>
      <c r="O331" s="1101" t="n"/>
      <c r="P331" s="4" t="n"/>
      <c r="Q331" s="1070" t="n"/>
      <c r="R331" s="1071" t="n"/>
      <c r="S331" s="1071" t="n"/>
      <c r="T331" s="1071" t="n"/>
      <c r="U331" s="1071" t="n"/>
      <c r="V331" s="1071" t="n"/>
      <c r="W331" s="1071" t="n"/>
      <c r="X331" s="1071" t="n"/>
      <c r="Y331" s="1071" t="n"/>
      <c r="Z331" s="1071" t="n"/>
      <c r="AA331" s="1071" t="n"/>
      <c r="AB331" s="1071" t="n"/>
      <c r="AC331" s="1051">
        <f>SUM(Q331:AB331)</f>
        <v/>
      </c>
      <c r="AE331" s="1110">
        <f>(AC331)/(E332+F332+AC331)</f>
        <v/>
      </c>
      <c r="AH331" s="2">
        <f>+IF(AC331&lt;&gt;K332,1,0)</f>
        <v/>
      </c>
    </row>
    <row r="332" ht="14.4" customHeight="1" thickBot="1">
      <c r="A332" s="1113" t="inlineStr">
        <is>
          <t>VPH</t>
        </is>
      </c>
      <c r="B332" s="1114" t="n"/>
      <c r="C332" s="1104">
        <f>ENERO!M567</f>
        <v/>
      </c>
      <c r="D332" s="1105" t="n"/>
      <c r="E332" s="1105" t="n"/>
      <c r="F332" s="1105" t="n"/>
      <c r="G332" s="1105" t="n"/>
      <c r="H332" s="1106" t="n"/>
      <c r="I332" s="1107" t="n"/>
      <c r="J332" s="145" t="n"/>
      <c r="K332" s="1108">
        <f>+AC332</f>
        <v/>
      </c>
      <c r="L332" s="1109">
        <f>+(C332+D332+G332+H332)-(E332+F332+I332+J332+K332)</f>
        <v/>
      </c>
      <c r="M332" s="1101" t="n"/>
      <c r="N332" s="1101" t="n"/>
      <c r="O332" s="1101" t="n"/>
      <c r="P332" s="4" t="n"/>
      <c r="Q332" s="1070" t="n"/>
      <c r="R332" s="1071" t="n"/>
      <c r="S332" s="1071" t="n"/>
      <c r="T332" s="1071" t="n"/>
      <c r="U332" s="1071" t="n"/>
      <c r="V332" s="1071" t="n"/>
      <c r="W332" s="1071" t="n"/>
      <c r="X332" s="1071" t="n"/>
      <c r="Y332" s="1071" t="n"/>
      <c r="Z332" s="1071" t="n"/>
      <c r="AA332" s="1071" t="n"/>
      <c r="AB332" s="1071" t="n"/>
      <c r="AC332" s="1051">
        <f>SUM(Q332:AB332)</f>
        <v/>
      </c>
      <c r="AE332" s="1110">
        <f>(AC332)/(E333+F333+AC332)</f>
        <v/>
      </c>
      <c r="AH332" s="2">
        <f>+IF(AC332&lt;&gt;K333,1,0)</f>
        <v/>
      </c>
    </row>
    <row r="333" ht="15.75" customHeight="1" thickBot="1">
      <c r="A333" s="1113" t="inlineStr">
        <is>
          <t>Antirrabica humana</t>
        </is>
      </c>
      <c r="B333" s="1114" t="n"/>
      <c r="C333" s="1104">
        <f>ENERO!M573</f>
        <v/>
      </c>
      <c r="D333" s="1105" t="n"/>
      <c r="E333" s="1105" t="n"/>
      <c r="F333" s="1105" t="n"/>
      <c r="G333" s="1105" t="n"/>
      <c r="H333" s="1106" t="n"/>
      <c r="I333" s="1107" t="n"/>
      <c r="J333" s="145" t="n"/>
      <c r="K333" s="1108">
        <f>+AC333</f>
        <v/>
      </c>
      <c r="L333" s="1109">
        <f>+(C333+D333+G333+H333)-(E333+F333+I333+J333+K333)</f>
        <v/>
      </c>
      <c r="M333" s="1101" t="n"/>
      <c r="N333" s="1101" t="n"/>
      <c r="O333" s="1101" t="n"/>
      <c r="P333" s="4" t="n"/>
      <c r="Q333" s="1070" t="n"/>
      <c r="R333" s="1071" t="n"/>
      <c r="S333" s="1071" t="n"/>
      <c r="T333" s="1071" t="n"/>
      <c r="U333" s="1071" t="n"/>
      <c r="V333" s="1071" t="n"/>
      <c r="W333" s="1071" t="n"/>
      <c r="X333" s="1071" t="n"/>
      <c r="Y333" s="1071" t="n"/>
      <c r="Z333" s="1071" t="n"/>
      <c r="AA333" s="1071" t="n"/>
      <c r="AB333" s="1071" t="n"/>
      <c r="AC333" s="1051">
        <f>SUM(Q333:AB333)</f>
        <v/>
      </c>
      <c r="AE333" s="1110">
        <f>(AC333)/(E334+F334+AC333)</f>
        <v/>
      </c>
      <c r="AH333" s="2">
        <f>+IF(AC333&lt;&gt;K334,1,0)</f>
        <v/>
      </c>
    </row>
    <row r="334" ht="16.5" customHeight="1" thickBot="1">
      <c r="A334" s="1113" t="inlineStr">
        <is>
          <t>Inmunoglobulina antirrabica humana (suero)</t>
        </is>
      </c>
      <c r="B334" s="1114" t="n"/>
      <c r="C334" s="1104">
        <f>ENERO!M579</f>
        <v/>
      </c>
      <c r="D334" s="1105" t="n"/>
      <c r="E334" s="1105" t="n"/>
      <c r="F334" s="1105" t="n"/>
      <c r="G334" s="1105" t="n"/>
      <c r="H334" s="1106" t="n"/>
      <c r="I334" s="1107" t="n"/>
      <c r="J334" s="145" t="n"/>
      <c r="K334" s="1108">
        <f>+AC334</f>
        <v/>
      </c>
      <c r="L334" s="1109">
        <f>+(C334+D334+G334+H334)-(E334+F334+I334+J334+K334)</f>
        <v/>
      </c>
      <c r="M334" s="1101" t="n"/>
      <c r="N334" s="1101" t="n"/>
      <c r="O334" s="1101" t="n"/>
      <c r="P334" s="4" t="n"/>
      <c r="Q334" s="1070" t="n"/>
      <c r="R334" s="1071" t="n"/>
      <c r="S334" s="1071" t="n"/>
      <c r="T334" s="1071" t="n"/>
      <c r="U334" s="1071" t="n"/>
      <c r="V334" s="1071" t="n"/>
      <c r="W334" s="1071" t="n"/>
      <c r="X334" s="1071" t="n"/>
      <c r="Y334" s="1071" t="n"/>
      <c r="Z334" s="1071" t="n"/>
      <c r="AA334" s="1071" t="n"/>
      <c r="AB334" s="1071" t="n"/>
      <c r="AC334" s="1051">
        <f>SUM(Q334:AB334)</f>
        <v/>
      </c>
      <c r="AE334" s="1110">
        <f>(AC334)/(E335+F335+AC334)</f>
        <v/>
      </c>
      <c r="AH334" s="2">
        <f>+IF(AC334&lt;&gt;K335,1,0)</f>
        <v/>
      </c>
    </row>
    <row r="335" ht="14.4" customHeight="1" thickBot="1">
      <c r="A335" s="1113" t="inlineStr">
        <is>
          <t>Inmunoglobulina antihepatitis B</t>
        </is>
      </c>
      <c r="B335" s="1114" t="n"/>
      <c r="C335" s="1104">
        <f>ENERO!M585</f>
        <v/>
      </c>
      <c r="D335" s="1105" t="n"/>
      <c r="E335" s="1105" t="n"/>
      <c r="F335" s="1105" t="n"/>
      <c r="G335" s="1105" t="n"/>
      <c r="H335" s="1106" t="n"/>
      <c r="I335" s="1107" t="n"/>
      <c r="J335" s="145" t="n"/>
      <c r="K335" s="1108">
        <f>+AC335</f>
        <v/>
      </c>
      <c r="L335" s="1109">
        <f>+(C335+D335+G335+H335)-(E335+F335+I335+J335+K335)</f>
        <v/>
      </c>
      <c r="M335" s="1101" t="n"/>
      <c r="N335" s="1101" t="n"/>
      <c r="O335" s="1101" t="n"/>
      <c r="P335" s="4" t="n"/>
      <c r="Q335" s="1070" t="n"/>
      <c r="R335" s="1071" t="n"/>
      <c r="S335" s="1071" t="n"/>
      <c r="T335" s="1071" t="n"/>
      <c r="U335" s="1071" t="n"/>
      <c r="V335" s="1071" t="n"/>
      <c r="W335" s="1071" t="n"/>
      <c r="X335" s="1071" t="n"/>
      <c r="Y335" s="1071" t="n"/>
      <c r="Z335" s="1071" t="n"/>
      <c r="AA335" s="1071" t="n"/>
      <c r="AB335" s="1071" t="n"/>
      <c r="AC335" s="1051">
        <f>SUM(Q335:AB335)</f>
        <v/>
      </c>
      <c r="AE335" s="1110">
        <f>(AC335)/(E336+F336+AC335)</f>
        <v/>
      </c>
      <c r="AH335" s="2">
        <f>+IF(AC335&lt;&gt;K336,1,0)</f>
        <v/>
      </c>
    </row>
    <row r="336" ht="14.4" customHeight="1" thickBot="1">
      <c r="A336" s="1113" t="inlineStr">
        <is>
          <t xml:space="preserve">Inmunoglobulina antitetanica </t>
        </is>
      </c>
      <c r="B336" s="1114" t="n"/>
      <c r="C336" s="1104">
        <f>ENERO!M591</f>
        <v/>
      </c>
      <c r="D336" s="1105" t="n"/>
      <c r="E336" s="1105" t="n"/>
      <c r="F336" s="1105" t="n"/>
      <c r="G336" s="1105" t="n"/>
      <c r="H336" s="1106" t="n"/>
      <c r="I336" s="1107" t="n"/>
      <c r="J336" s="145" t="n"/>
      <c r="K336" s="1108">
        <f>+AC336</f>
        <v/>
      </c>
      <c r="L336" s="1109">
        <f>+(C336+D336+G336+H336)-(E336+F336+I336+J336+K336)</f>
        <v/>
      </c>
      <c r="M336" s="1101" t="n"/>
      <c r="N336" s="1101" t="n"/>
      <c r="O336" s="1101" t="n"/>
      <c r="P336" s="4" t="n"/>
      <c r="Q336" s="1070" t="n"/>
      <c r="R336" s="1071" t="n"/>
      <c r="S336" s="1071" t="n"/>
      <c r="T336" s="1071" t="n"/>
      <c r="U336" s="1071" t="n"/>
      <c r="V336" s="1071" t="n"/>
      <c r="W336" s="1071" t="n"/>
      <c r="X336" s="1071" t="n"/>
      <c r="Y336" s="1071" t="n"/>
      <c r="Z336" s="1071" t="n"/>
      <c r="AA336" s="1071" t="n"/>
      <c r="AB336" s="1071" t="n"/>
      <c r="AC336" s="1051">
        <f>SUM(Q336:AB336)</f>
        <v/>
      </c>
      <c r="AE336" s="1110">
        <f>(AC336)/(E337+F337+AC336)</f>
        <v/>
      </c>
      <c r="AH336" s="2">
        <f>+IF(AC336&lt;&gt;K337,1,0)</f>
        <v/>
      </c>
    </row>
    <row r="337" ht="14.4" customHeight="1" thickBot="1">
      <c r="A337" s="1113" t="inlineStr">
        <is>
          <t>Antitoxina difterica</t>
        </is>
      </c>
      <c r="B337" s="1114" t="n"/>
      <c r="C337" s="1104">
        <f>ENERO!M621</f>
        <v/>
      </c>
      <c r="D337" s="1105" t="n"/>
      <c r="E337" s="1105" t="n"/>
      <c r="F337" s="1105" t="n"/>
      <c r="G337" s="1105" t="n"/>
      <c r="H337" s="1106" t="n"/>
      <c r="I337" s="1107" t="n"/>
      <c r="J337" s="145" t="n"/>
      <c r="K337" s="1108">
        <f>+AC337</f>
        <v/>
      </c>
      <c r="L337" s="1109">
        <f>+(C337+D337+G337+H337)-(E337+F337+I337+J337+K337)</f>
        <v/>
      </c>
      <c r="M337" s="1101" t="n"/>
      <c r="N337" s="1101" t="n"/>
      <c r="O337" s="1101" t="n"/>
      <c r="P337" s="4" t="n"/>
      <c r="Q337" s="1070" t="n"/>
      <c r="R337" s="1071" t="n"/>
      <c r="S337" s="1071" t="n"/>
      <c r="T337" s="1071" t="n"/>
      <c r="U337" s="1071" t="n"/>
      <c r="V337" s="1071" t="n"/>
      <c r="W337" s="1071" t="n"/>
      <c r="X337" s="1071" t="n"/>
      <c r="Y337" s="1071" t="n"/>
      <c r="Z337" s="1071" t="n"/>
      <c r="AA337" s="1071" t="n"/>
      <c r="AB337" s="1071" t="n"/>
      <c r="AC337" s="1051">
        <f>SUM(Q337:AB337)</f>
        <v/>
      </c>
      <c r="AE337" s="1110">
        <f>(AC337)/(E338+F338+AC337)</f>
        <v/>
      </c>
      <c r="AH337" s="2">
        <f>+IF(AC337&lt;&gt;K338,1,0)</f>
        <v/>
      </c>
    </row>
    <row r="338">
      <c r="A338" s="1113" t="inlineStr">
        <is>
          <t>Meningococo</t>
        </is>
      </c>
      <c r="B338" s="1114" t="n"/>
      <c r="C338" s="1104">
        <f>ENERO!M627</f>
        <v/>
      </c>
      <c r="D338" s="1105" t="n"/>
      <c r="E338" s="1105" t="n"/>
      <c r="F338" s="1105" t="n"/>
      <c r="G338" s="1105" t="n"/>
      <c r="H338" s="1106" t="n"/>
      <c r="I338" s="1107" t="n"/>
      <c r="J338" s="145" t="n"/>
      <c r="K338" s="1108">
        <f>+AC338</f>
        <v/>
      </c>
      <c r="L338" s="1109">
        <f>+(C338+D338+G338+H338)-(E338+F338+I338+J338+K338)</f>
        <v/>
      </c>
      <c r="M338" s="1101" t="n"/>
      <c r="N338" s="1101" t="n"/>
      <c r="O338" s="1101" t="n"/>
      <c r="P338" s="4" t="n"/>
      <c r="Q338" s="1070" t="n"/>
      <c r="R338" s="1071" t="n"/>
      <c r="S338" s="1071" t="n"/>
      <c r="T338" s="1071" t="n"/>
      <c r="U338" s="1071" t="n"/>
      <c r="V338" s="1071" t="n"/>
      <c r="W338" s="1071" t="n"/>
      <c r="X338" s="1071" t="n"/>
      <c r="Y338" s="1071" t="n"/>
      <c r="Z338" s="1071" t="n"/>
      <c r="AA338" s="1071" t="n"/>
      <c r="AB338" s="1071" t="n"/>
      <c r="AC338" s="1051">
        <f>SUM(Q338:AB338)</f>
        <v/>
      </c>
      <c r="AE338" s="1110">
        <f>(AC338)/(#REF!+#REF!+AC338)</f>
        <v/>
      </c>
      <c r="AH338" s="2">
        <f>+IF(AC338&lt;&gt;#REF!,1,0)</f>
        <v/>
      </c>
    </row>
    <row r="339" ht="14.4" customHeight="1" thickBot="1">
      <c r="A339" s="901" t="inlineStr">
        <is>
          <t>DILUYENTES</t>
        </is>
      </c>
      <c r="B339" s="1005" t="n"/>
      <c r="C339" s="1115" t="n"/>
      <c r="D339" s="1116" t="n"/>
      <c r="E339" s="1116" t="n"/>
      <c r="F339" s="1116" t="n"/>
      <c r="G339" s="1116" t="n"/>
      <c r="H339" s="1116" t="n"/>
      <c r="I339" s="1117" t="n"/>
      <c r="J339" s="1117" t="n"/>
      <c r="K339" s="1118" t="n"/>
      <c r="L339" s="1117" t="n"/>
      <c r="M339" s="1101" t="n"/>
      <c r="N339" s="1101" t="n"/>
      <c r="O339" s="1101" t="n"/>
      <c r="P339" s="4" t="n"/>
      <c r="Q339" s="1119" t="n"/>
      <c r="R339" s="1120" t="n"/>
      <c r="S339" s="1120" t="n"/>
      <c r="T339" s="1120" t="n"/>
      <c r="U339" s="1120" t="n"/>
      <c r="V339" s="1120" t="n"/>
      <c r="W339" s="1120" t="n"/>
      <c r="X339" s="1120" t="n"/>
      <c r="Y339" s="1120" t="n"/>
      <c r="Z339" s="1120" t="n"/>
      <c r="AA339" s="1120" t="n"/>
      <c r="AB339" s="1120" t="n"/>
      <c r="AC339" s="196" t="n"/>
    </row>
    <row r="340" ht="14.4" customHeight="1" thickBot="1">
      <c r="A340" s="891" t="inlineStr">
        <is>
          <t>BCG (diluyente)</t>
        </is>
      </c>
      <c r="B340" s="1103" t="n"/>
      <c r="C340" s="1121">
        <f>ENERO!M634</f>
        <v/>
      </c>
      <c r="D340" s="1122" t="n"/>
      <c r="E340" s="1122" t="n"/>
      <c r="F340" s="1122" t="n"/>
      <c r="G340" s="1122" t="n"/>
      <c r="H340" s="1123" t="n"/>
      <c r="I340" s="1107" t="n"/>
      <c r="J340" s="145" t="n"/>
      <c r="K340" s="1108">
        <f>+AC340</f>
        <v/>
      </c>
      <c r="L340" s="1109">
        <f>+(C340+D340+G340+H340)-(E340+F340+I340+J340+K340)</f>
        <v/>
      </c>
      <c r="M340" s="1101" t="n"/>
      <c r="N340" s="1101" t="n"/>
      <c r="O340" s="1101" t="n"/>
      <c r="P340" s="4" t="n"/>
      <c r="Q340" s="990" t="n"/>
      <c r="R340" s="991" t="n"/>
      <c r="S340" s="991" t="n"/>
      <c r="T340" s="991" t="n"/>
      <c r="U340" s="991" t="n"/>
      <c r="V340" s="991" t="n"/>
      <c r="W340" s="991" t="n"/>
      <c r="X340" s="991" t="n"/>
      <c r="Y340" s="991" t="n"/>
      <c r="Z340" s="991" t="n"/>
      <c r="AA340" s="991" t="n"/>
      <c r="AB340" s="991" t="n"/>
      <c r="AC340" s="1051">
        <f>SUM(Q340:AB340)</f>
        <v/>
      </c>
      <c r="AH340" s="2">
        <f>+IF(AC340&lt;&gt;K340,1,0)</f>
        <v/>
      </c>
    </row>
    <row r="341" ht="14.4" customHeight="1" thickBot="1">
      <c r="A341" s="883" t="inlineStr">
        <is>
          <t>Triple viral - SRP (diluyente)</t>
        </is>
      </c>
      <c r="B341" s="967" t="n"/>
      <c r="C341" s="1124">
        <f>ENERO!M640</f>
        <v/>
      </c>
      <c r="D341" s="1107" t="n"/>
      <c r="E341" s="1107" t="n"/>
      <c r="F341" s="1107" t="n"/>
      <c r="G341" s="1107" t="n"/>
      <c r="H341" s="1125" t="n"/>
      <c r="I341" s="1107" t="n"/>
      <c r="J341" s="145" t="n"/>
      <c r="K341" s="1108">
        <f>+AC341</f>
        <v/>
      </c>
      <c r="L341" s="1109">
        <f>+(C341+D341+G341+H341)-(E341+F341+I341+J341+K341)</f>
        <v/>
      </c>
      <c r="M341" s="1101" t="n"/>
      <c r="N341" s="1101" t="n"/>
      <c r="O341" s="1101" t="n"/>
      <c r="P341" s="4" t="n"/>
      <c r="Q341" s="1070" t="n"/>
      <c r="R341" s="1071" t="n"/>
      <c r="S341" s="1071" t="n"/>
      <c r="T341" s="1071" t="n"/>
      <c r="U341" s="1071" t="n"/>
      <c r="V341" s="1071" t="n"/>
      <c r="W341" s="1071" t="n"/>
      <c r="X341" s="1071" t="n"/>
      <c r="Y341" s="1071" t="n"/>
      <c r="Z341" s="1071" t="n"/>
      <c r="AA341" s="1071" t="n"/>
      <c r="AB341" s="1071" t="n"/>
      <c r="AC341" s="1051">
        <f>SUM(Q341:AB341)</f>
        <v/>
      </c>
      <c r="AH341" s="2">
        <f>+IF(AC341&lt;&gt;K341,1,0)</f>
        <v/>
      </c>
    </row>
    <row r="342" ht="15" customHeight="1" thickBot="1">
      <c r="A342" s="883" t="inlineStr">
        <is>
          <t>Sarampión - Rubeola - SR (diluyente)</t>
        </is>
      </c>
      <c r="B342" s="967" t="n"/>
      <c r="C342" s="1124">
        <f>ENERO!M652</f>
        <v/>
      </c>
      <c r="D342" s="1107" t="n"/>
      <c r="E342" s="1107" t="n"/>
      <c r="F342" s="1107" t="n"/>
      <c r="G342" s="1107" t="n"/>
      <c r="H342" s="1125" t="n"/>
      <c r="I342" s="1107" t="n"/>
      <c r="J342" s="145" t="n"/>
      <c r="K342" s="1108">
        <f>+AC342</f>
        <v/>
      </c>
      <c r="L342" s="1109">
        <f>+(C342+D342+G342+H342)-(E342+F342+I342+J342+K342)</f>
        <v/>
      </c>
      <c r="M342" s="1101" t="n"/>
      <c r="N342" s="1101" t="n"/>
      <c r="O342" s="1101" t="n"/>
      <c r="P342" s="4" t="n"/>
      <c r="Q342" s="1070" t="n"/>
      <c r="R342" s="1071" t="n"/>
      <c r="S342" s="1071" t="n"/>
      <c r="T342" s="1071" t="n"/>
      <c r="U342" s="1071" t="n"/>
      <c r="V342" s="1071" t="n"/>
      <c r="W342" s="1071" t="n"/>
      <c r="X342" s="1071" t="n"/>
      <c r="Y342" s="1071" t="n"/>
      <c r="Z342" s="1071" t="n"/>
      <c r="AA342" s="1071" t="n"/>
      <c r="AB342" s="1071" t="n"/>
      <c r="AC342" s="1051">
        <f>SUM(Q342:AB342)</f>
        <v/>
      </c>
      <c r="AH342" s="2">
        <f>+IF(AC342&lt;&gt;K342,1,0)</f>
        <v/>
      </c>
    </row>
    <row r="343" ht="119.4" customHeight="1" thickBot="1">
      <c r="A343" s="883" t="inlineStr">
        <is>
          <t>Fiebre amarilla (diluyente)</t>
        </is>
      </c>
      <c r="B343" s="967" t="n"/>
      <c r="C343" s="1124">
        <f>ENERO!M663</f>
        <v/>
      </c>
      <c r="D343" s="1107" t="n"/>
      <c r="E343" s="1107" t="n"/>
      <c r="F343" s="1107" t="n"/>
      <c r="G343" s="1107" t="n"/>
      <c r="H343" s="1125" t="n"/>
      <c r="I343" s="1107" t="n"/>
      <c r="J343" s="145" t="n"/>
      <c r="K343" s="1108">
        <f>+AC343</f>
        <v/>
      </c>
      <c r="L343" s="1109">
        <f>+(C343+D343+G343+H343)-(E343+F343+I343+J343+K343)</f>
        <v/>
      </c>
      <c r="M343" s="1101" t="n"/>
      <c r="N343" s="1101" t="n"/>
      <c r="O343" s="1101" t="n"/>
      <c r="P343" s="4" t="n"/>
      <c r="Q343" s="1070" t="n"/>
      <c r="R343" s="1071" t="n"/>
      <c r="S343" s="1071" t="n"/>
      <c r="T343" s="1071" t="n"/>
      <c r="U343" s="1071" t="n"/>
      <c r="V343" s="1071" t="n"/>
      <c r="W343" s="1071" t="n"/>
      <c r="X343" s="1071" t="n"/>
      <c r="Y343" s="1071" t="n"/>
      <c r="Z343" s="1071" t="n"/>
      <c r="AA343" s="1071" t="n"/>
      <c r="AB343" s="1071" t="n"/>
      <c r="AC343" s="1051">
        <f>SUM(Q343:AB343)</f>
        <v/>
      </c>
      <c r="AH343" s="2">
        <f>+IF(AC343&lt;&gt;K343,1,0)</f>
        <v/>
      </c>
    </row>
    <row r="344" ht="119.4" customHeight="1" thickBot="1">
      <c r="A344" s="883" t="inlineStr">
        <is>
          <t>Varicela (diluyente)</t>
        </is>
      </c>
      <c r="B344" s="967" t="n"/>
      <c r="C344" s="1124">
        <f>ENERO!M669</f>
        <v/>
      </c>
      <c r="D344" s="1107" t="n"/>
      <c r="E344" s="1107" t="n"/>
      <c r="F344" s="1107" t="n"/>
      <c r="G344" s="1107" t="n"/>
      <c r="H344" s="1125" t="n"/>
      <c r="I344" s="1107" t="n"/>
      <c r="J344" s="145" t="n"/>
      <c r="K344" s="1108">
        <f>+AC344</f>
        <v/>
      </c>
      <c r="L344" s="1109">
        <f>+(C344+D344+G344+H344)-(E344+F344+I344+J344+K344)</f>
        <v/>
      </c>
      <c r="M344" s="1101" t="n"/>
      <c r="N344" s="1101" t="n"/>
      <c r="O344" s="1101" t="n"/>
      <c r="P344" s="4" t="n"/>
      <c r="Q344" s="1070" t="n"/>
      <c r="R344" s="1071" t="n"/>
      <c r="S344" s="1071" t="n"/>
      <c r="T344" s="1071" t="n"/>
      <c r="U344" s="1071" t="n"/>
      <c r="V344" s="1071" t="n"/>
      <c r="W344" s="1071" t="n"/>
      <c r="X344" s="1071" t="n"/>
      <c r="Y344" s="1071" t="n"/>
      <c r="Z344" s="1071" t="n"/>
      <c r="AA344" s="1071" t="n"/>
      <c r="AB344" s="1071" t="n"/>
      <c r="AC344" s="1051">
        <f>SUM(Q344:AB344)</f>
        <v/>
      </c>
      <c r="AH344" s="2">
        <f>+IF(AC344&lt;&gt;K344,1,0)</f>
        <v/>
      </c>
    </row>
    <row r="345" ht="119.4" customHeight="1" thickBot="1">
      <c r="A345" s="883" t="inlineStr">
        <is>
          <t>Vacuna Antirrabica Humana (diluyente)</t>
        </is>
      </c>
      <c r="B345" s="967" t="n"/>
      <c r="C345" s="1124">
        <f>ENERO!M675</f>
        <v/>
      </c>
      <c r="D345" s="1107" t="n"/>
      <c r="E345" s="1107" t="n"/>
      <c r="F345" s="1107" t="n"/>
      <c r="G345" s="1107" t="n"/>
      <c r="H345" s="1125" t="n"/>
      <c r="I345" s="1107" t="n"/>
      <c r="J345" s="145" t="n"/>
      <c r="K345" s="1108">
        <f>+AC345</f>
        <v/>
      </c>
      <c r="L345" s="1109">
        <f>+(C345+D345+G345+H345)-(E345+F345+I345+J345+K345)</f>
        <v/>
      </c>
      <c r="M345" s="1101" t="n"/>
      <c r="N345" s="1101" t="n"/>
      <c r="O345" s="1101" t="n"/>
      <c r="P345" s="4" t="n"/>
      <c r="Q345" s="1070" t="n"/>
      <c r="R345" s="1071" t="n"/>
      <c r="S345" s="1071" t="n"/>
      <c r="T345" s="1071" t="n"/>
      <c r="U345" s="1071" t="n"/>
      <c r="V345" s="1071" t="n"/>
      <c r="W345" s="1071" t="n"/>
      <c r="X345" s="1071" t="n"/>
      <c r="Y345" s="1071" t="n"/>
      <c r="Z345" s="1071" t="n"/>
      <c r="AA345" s="1071" t="n"/>
      <c r="AB345" s="1071" t="n"/>
      <c r="AC345" s="1051">
        <f>SUM(Q345:AB345)</f>
        <v/>
      </c>
      <c r="AH345" s="2">
        <f>+IF(AC345&lt;&gt;K345,1,0)</f>
        <v/>
      </c>
    </row>
    <row r="346" ht="14.4" customHeight="1" thickBot="1">
      <c r="A346" s="895" t="inlineStr">
        <is>
          <t>Meningococo (solvente)</t>
        </is>
      </c>
      <c r="B346" s="1076" t="n"/>
      <c r="C346" s="1126">
        <f>ENERO!#REF!</f>
        <v/>
      </c>
      <c r="D346" s="1127" t="n"/>
      <c r="E346" s="1127" t="n"/>
      <c r="F346" s="1127" t="n"/>
      <c r="G346" s="1127" t="n"/>
      <c r="H346" s="1128" t="n"/>
      <c r="I346" s="1107" t="n"/>
      <c r="J346" s="145" t="n"/>
      <c r="K346" s="1108">
        <f>+AC346</f>
        <v/>
      </c>
      <c r="L346" s="1109">
        <f>+(C346+D346+G346+H346)-(E346+F346+I346+J346+K346)</f>
        <v/>
      </c>
      <c r="M346" s="1101" t="n"/>
      <c r="N346" s="1101" t="n"/>
      <c r="O346" s="1101" t="n"/>
      <c r="P346" s="4" t="n"/>
      <c r="Q346" s="1082" t="n"/>
      <c r="R346" s="1071" t="n"/>
      <c r="S346" s="1071" t="n"/>
      <c r="T346" s="1071" t="n"/>
      <c r="U346" s="1071" t="n"/>
      <c r="V346" s="1071" t="n"/>
      <c r="W346" s="1071" t="n"/>
      <c r="X346" s="1071" t="n"/>
      <c r="Y346" s="1071" t="n"/>
      <c r="Z346" s="1071" t="n"/>
      <c r="AA346" s="1071" t="n"/>
      <c r="AB346" s="1071" t="n"/>
      <c r="AC346" s="1051">
        <f>SUM(Q346:AB346)</f>
        <v/>
      </c>
      <c r="AH346" s="2">
        <f>+IF(AC346&lt;&gt;K346,1,0)</f>
        <v/>
      </c>
    </row>
    <row r="347" ht="14.4" customHeight="1" thickBot="1">
      <c r="A347" s="897" t="inlineStr">
        <is>
          <t>JERINGAS</t>
        </is>
      </c>
      <c r="B347" s="980" t="n"/>
      <c r="C347" s="1129" t="n"/>
      <c r="D347" s="1130" t="n"/>
      <c r="E347" s="1130" t="n"/>
      <c r="F347" s="1130" t="n"/>
      <c r="G347" s="1130" t="n"/>
      <c r="H347" s="1130" t="n"/>
      <c r="I347" s="1131" t="n"/>
      <c r="J347" s="1131" t="n"/>
      <c r="K347" s="1132" t="n"/>
      <c r="L347" s="1131" t="n"/>
      <c r="M347" s="1101" t="n"/>
      <c r="N347" s="1101" t="n"/>
      <c r="O347" s="1101" t="n"/>
      <c r="P347" s="4" t="n"/>
      <c r="Q347" s="1119" t="n"/>
      <c r="R347" s="1120" t="n"/>
      <c r="S347" s="1120" t="n"/>
      <c r="T347" s="1120" t="n"/>
      <c r="U347" s="1120" t="n"/>
      <c r="V347" s="1120" t="n"/>
      <c r="W347" s="1120" t="n"/>
      <c r="X347" s="1120" t="n"/>
      <c r="Y347" s="1120" t="n"/>
      <c r="Z347" s="1120" t="n"/>
      <c r="AA347" s="1120" t="n"/>
      <c r="AB347" s="1120" t="n"/>
      <c r="AC347" s="196" t="n"/>
    </row>
    <row r="348" ht="15" customHeight="1" thickBot="1">
      <c r="A348" s="899" t="inlineStr">
        <is>
          <t>Jeringa Desechable 22G1 1/2" AD</t>
        </is>
      </c>
      <c r="B348" s="970" t="n"/>
      <c r="C348" s="1121">
        <f>ENERO!M707</f>
        <v/>
      </c>
      <c r="D348" s="1122" t="n"/>
      <c r="E348" s="1122" t="n"/>
      <c r="F348" s="1122" t="n"/>
      <c r="G348" s="1122" t="n"/>
      <c r="H348" s="1123" t="n"/>
      <c r="I348" s="1107" t="n"/>
      <c r="J348" s="145" t="n"/>
      <c r="K348" s="1108">
        <f>+AC348</f>
        <v/>
      </c>
      <c r="L348" s="1109">
        <f>+(C348+D348+G348+H348)-(E348+F348+I348+J348+K348)</f>
        <v/>
      </c>
      <c r="M348" s="1101" t="n"/>
      <c r="N348" s="1101" t="n"/>
      <c r="O348" s="1101" t="n"/>
      <c r="P348" s="4" t="n"/>
      <c r="Q348" s="990" t="n"/>
      <c r="R348" s="990" t="n"/>
      <c r="S348" s="990" t="n"/>
      <c r="T348" s="990" t="n"/>
      <c r="U348" s="990" t="n"/>
      <c r="V348" s="990" t="n"/>
      <c r="W348" s="990" t="n"/>
      <c r="X348" s="990" t="n"/>
      <c r="Y348" s="990" t="n"/>
      <c r="Z348" s="990" t="n"/>
      <c r="AA348" s="990" t="n"/>
      <c r="AB348" s="990" t="n"/>
      <c r="AC348" s="1051">
        <f>SUM(Q348:AB348)</f>
        <v/>
      </c>
      <c r="AH348" s="2">
        <f>+IF(AC348&lt;&gt;K348,1,0)</f>
        <v/>
      </c>
    </row>
    <row r="349" ht="15" customHeight="1" thickBot="1">
      <c r="A349" s="883" t="inlineStr">
        <is>
          <t>Jeringa Desechable 22G1 1/2" Convencional</t>
        </is>
      </c>
      <c r="B349" s="967" t="n"/>
      <c r="C349" s="1124">
        <f>ENERO!M714</f>
        <v/>
      </c>
      <c r="D349" s="1107" t="n"/>
      <c r="E349" s="1107" t="n"/>
      <c r="F349" s="1107" t="n"/>
      <c r="G349" s="1107" t="n"/>
      <c r="H349" s="1125" t="n"/>
      <c r="I349" s="1107" t="n"/>
      <c r="J349" s="145" t="n"/>
      <c r="K349" s="1108">
        <f>+AC349</f>
        <v/>
      </c>
      <c r="L349" s="1109">
        <f>+(C349+D349+G349+H349)-(E349+F349+I349+J349+K349)</f>
        <v/>
      </c>
      <c r="M349" s="1101" t="n"/>
      <c r="N349" s="1101" t="n"/>
      <c r="O349" s="1101" t="n"/>
      <c r="P349" s="4" t="n"/>
      <c r="Q349" s="1070" t="n"/>
      <c r="R349" s="1071" t="n"/>
      <c r="S349" s="1071" t="n"/>
      <c r="T349" s="1071" t="n"/>
      <c r="U349" s="1071" t="n"/>
      <c r="V349" s="1071" t="n"/>
      <c r="W349" s="1071" t="n"/>
      <c r="X349" s="1071" t="n"/>
      <c r="Y349" s="1071" t="n"/>
      <c r="Z349" s="1071" t="n"/>
      <c r="AA349" s="1071" t="n"/>
      <c r="AB349" s="1071" t="n"/>
      <c r="AC349" s="1051">
        <f>SUM(Q349:AB349)</f>
        <v/>
      </c>
      <c r="AH349" s="2">
        <f>+IF(AC349&lt;&gt;K349,1,0)</f>
        <v/>
      </c>
    </row>
    <row r="350" ht="14.4" customHeight="1" thickBot="1">
      <c r="A350" s="883" t="inlineStr">
        <is>
          <t>Jeringa Desechable 23G1" AD</t>
        </is>
      </c>
      <c r="B350" s="967" t="n"/>
      <c r="C350" s="1124">
        <f>ENERO!M728</f>
        <v/>
      </c>
      <c r="D350" s="1107" t="n"/>
      <c r="E350" s="1107" t="n"/>
      <c r="F350" s="1107" t="n"/>
      <c r="G350" s="1107" t="n"/>
      <c r="H350" s="1125" t="n"/>
      <c r="I350" s="1107" t="n"/>
      <c r="J350" s="145" t="n"/>
      <c r="K350" s="1108">
        <f>+AC350</f>
        <v/>
      </c>
      <c r="L350" s="1109">
        <f>+(C350+D350+G350+H350)-(E350+F350+I350+J350+K350)</f>
        <v/>
      </c>
      <c r="M350" s="1101" t="n"/>
      <c r="N350" s="1101" t="n"/>
      <c r="O350" s="1101" t="n"/>
      <c r="P350" s="4" t="n"/>
      <c r="Q350" s="1070" t="n"/>
      <c r="R350" s="1071" t="n"/>
      <c r="S350" s="1071" t="n"/>
      <c r="T350" s="1071" t="n"/>
      <c r="U350" s="1071" t="n"/>
      <c r="V350" s="1071" t="n"/>
      <c r="W350" s="1071" t="n"/>
      <c r="X350" s="1071" t="n"/>
      <c r="Y350" s="1071" t="n"/>
      <c r="Z350" s="1071" t="n"/>
      <c r="AA350" s="1071" t="n"/>
      <c r="AB350" s="1071" t="n"/>
      <c r="AC350" s="1051">
        <f>SUM(Q350:AB350)</f>
        <v/>
      </c>
      <c r="AH350" s="2">
        <f>+IF(AC350&lt;&gt;K350,1,0)</f>
        <v/>
      </c>
    </row>
    <row r="351" ht="15" customHeight="1" thickBot="1">
      <c r="A351" s="883" t="inlineStr">
        <is>
          <t>Jeringa Desechable 23G1" Convencional</t>
        </is>
      </c>
      <c r="B351" s="967" t="n"/>
      <c r="C351" s="1124">
        <f>ENERO!M735</f>
        <v/>
      </c>
      <c r="D351" s="1107" t="n"/>
      <c r="E351" s="1107" t="n"/>
      <c r="F351" s="1107" t="n"/>
      <c r="G351" s="1107" t="n"/>
      <c r="H351" s="1125" t="n"/>
      <c r="I351" s="1107" t="n"/>
      <c r="J351" s="145" t="n"/>
      <c r="K351" s="1108">
        <f>+AC351</f>
        <v/>
      </c>
      <c r="L351" s="1109">
        <f>+(C351+D351+G351+H351)-(E351+F351+I351+J351+K351)</f>
        <v/>
      </c>
      <c r="M351" s="1101" t="n"/>
      <c r="N351" s="1101" t="n"/>
      <c r="O351" s="1101" t="n"/>
      <c r="P351" s="4" t="n"/>
      <c r="Q351" s="1070" t="n"/>
      <c r="R351" s="1071" t="n"/>
      <c r="S351" s="1071" t="n"/>
      <c r="T351" s="1071" t="n"/>
      <c r="U351" s="1071" t="n"/>
      <c r="V351" s="1071" t="n"/>
      <c r="W351" s="1071" t="n"/>
      <c r="X351" s="1071" t="n"/>
      <c r="Y351" s="1071" t="n"/>
      <c r="Z351" s="1071" t="n"/>
      <c r="AA351" s="1071" t="n"/>
      <c r="AB351" s="1071" t="n"/>
      <c r="AC351" s="1051">
        <f>SUM(Q351:AB351)</f>
        <v/>
      </c>
      <c r="AH351" s="2">
        <f>+IF(AC351&lt;&gt;K351,1,0)</f>
        <v/>
      </c>
    </row>
    <row r="352" ht="14.4" customHeight="1" thickBot="1">
      <c r="A352" s="883" t="inlineStr">
        <is>
          <t>Jeringa Desechable 25G5/8" AD</t>
        </is>
      </c>
      <c r="B352" s="967" t="n"/>
      <c r="C352" s="1124">
        <f>ENERO!M742</f>
        <v/>
      </c>
      <c r="D352" s="1107" t="n"/>
      <c r="E352" s="1107" t="n"/>
      <c r="F352" s="1107" t="n"/>
      <c r="G352" s="1107" t="n"/>
      <c r="H352" s="1125" t="n"/>
      <c r="I352" s="1107" t="n"/>
      <c r="J352" s="145" t="n"/>
      <c r="K352" s="1108">
        <f>+AC352</f>
        <v/>
      </c>
      <c r="L352" s="1109">
        <f>+(C352+D352+G352+H352)-(E352+F352+I352+J352+K352)</f>
        <v/>
      </c>
      <c r="M352" s="1101" t="n"/>
      <c r="N352" s="1101" t="n"/>
      <c r="O352" s="1101" t="n"/>
      <c r="P352" s="4" t="n"/>
      <c r="Q352" s="1070" t="n"/>
      <c r="R352" s="1071" t="n"/>
      <c r="S352" s="1071" t="n"/>
      <c r="T352" s="1071" t="n"/>
      <c r="U352" s="1071" t="n"/>
      <c r="V352" s="1071" t="n"/>
      <c r="W352" s="1071" t="n"/>
      <c r="X352" s="1071" t="n"/>
      <c r="Y352" s="1071" t="n"/>
      <c r="Z352" s="1071" t="n"/>
      <c r="AA352" s="1071" t="n"/>
      <c r="AB352" s="1071" t="n"/>
      <c r="AC352" s="1051">
        <f>SUM(Q352:AB352)</f>
        <v/>
      </c>
      <c r="AH352" s="2">
        <f>+IF(AC352&lt;&gt;K352,1,0)</f>
        <v/>
      </c>
    </row>
    <row r="353" ht="15" customHeight="1" thickBot="1">
      <c r="A353" s="883" t="inlineStr">
        <is>
          <t>Jeringa Desechable 25G5/8" Convencional</t>
        </is>
      </c>
      <c r="B353" s="967" t="n"/>
      <c r="C353" s="1124">
        <f>ENERO!M749</f>
        <v/>
      </c>
      <c r="D353" s="1107" t="n"/>
      <c r="E353" s="1107" t="n"/>
      <c r="F353" s="1107" t="n"/>
      <c r="G353" s="1107" t="n"/>
      <c r="H353" s="1125" t="n"/>
      <c r="I353" s="1107" t="n"/>
      <c r="J353" s="145" t="n"/>
      <c r="K353" s="1108">
        <f>+AC353</f>
        <v/>
      </c>
      <c r="L353" s="1109">
        <f>+(C353+D353+G353+H353)-(E353+F353+I353+J353+K353)</f>
        <v/>
      </c>
      <c r="M353" s="1101" t="n"/>
      <c r="N353" s="1101" t="n"/>
      <c r="O353" s="1101" t="n"/>
      <c r="P353" s="4" t="n"/>
      <c r="Q353" s="1070" t="n"/>
      <c r="R353" s="1071" t="n"/>
      <c r="S353" s="1071" t="n"/>
      <c r="T353" s="1071" t="n"/>
      <c r="U353" s="1071" t="n"/>
      <c r="V353" s="1071" t="n"/>
      <c r="W353" s="1071" t="n"/>
      <c r="X353" s="1071" t="n"/>
      <c r="Y353" s="1071" t="n"/>
      <c r="Z353" s="1071" t="n"/>
      <c r="AA353" s="1071" t="n"/>
      <c r="AB353" s="1071" t="n"/>
      <c r="AC353" s="1051">
        <f>SUM(Q353:AB353)</f>
        <v/>
      </c>
      <c r="AH353" s="2">
        <f>+IF(AC353&lt;&gt;K353,1,0)</f>
        <v/>
      </c>
    </row>
    <row r="354" ht="14.4" customHeight="1" thickBot="1">
      <c r="A354" s="883" t="inlineStr">
        <is>
          <t>Jeringa Desechable 26G 3/8" AD</t>
        </is>
      </c>
      <c r="B354" s="967" t="n"/>
      <c r="C354" s="1124">
        <f>ENERO!M756</f>
        <v/>
      </c>
      <c r="D354" s="1107" t="n"/>
      <c r="E354" s="1107" t="n"/>
      <c r="F354" s="1107" t="n"/>
      <c r="G354" s="1107" t="n"/>
      <c r="H354" s="1125" t="n"/>
      <c r="I354" s="1107" t="n"/>
      <c r="J354" s="145" t="n"/>
      <c r="K354" s="1108">
        <f>+AC354</f>
        <v/>
      </c>
      <c r="L354" s="1109">
        <f>+(C354+D354+G354+H354)-(E354+F354+I354+J354+K354)</f>
        <v/>
      </c>
      <c r="M354" s="1101" t="n"/>
      <c r="N354" s="1101" t="n"/>
      <c r="O354" s="1101" t="n"/>
      <c r="P354" s="4" t="n"/>
      <c r="Q354" s="1070" t="n"/>
      <c r="R354" s="1071" t="n"/>
      <c r="S354" s="1071" t="n"/>
      <c r="T354" s="1071" t="n"/>
      <c r="U354" s="1071" t="n"/>
      <c r="V354" s="1071" t="n"/>
      <c r="W354" s="1071" t="n"/>
      <c r="X354" s="1071" t="n"/>
      <c r="Y354" s="1071" t="n"/>
      <c r="Z354" s="1071" t="n"/>
      <c r="AA354" s="1071" t="n"/>
      <c r="AB354" s="1071" t="n"/>
      <c r="AC354" s="1051">
        <f>SUM(Q354:AB354)</f>
        <v/>
      </c>
      <c r="AH354" s="2">
        <f>+IF(AC354&lt;&gt;K354,1,0)</f>
        <v/>
      </c>
    </row>
    <row r="355" ht="14.4" customHeight="1" thickBot="1">
      <c r="A355" s="883" t="inlineStr">
        <is>
          <t>Jeringa Desechable 26G 3/8" Convencional</t>
        </is>
      </c>
      <c r="B355" s="967" t="n"/>
      <c r="C355" s="1124">
        <f>ENERO!#REF!</f>
        <v/>
      </c>
      <c r="D355" s="1107" t="n"/>
      <c r="E355" s="1107" t="n"/>
      <c r="F355" s="1107" t="n"/>
      <c r="G355" s="1107" t="n"/>
      <c r="H355" s="1125" t="n"/>
      <c r="I355" s="1107" t="n"/>
      <c r="J355" s="145" t="n"/>
      <c r="K355" s="1108">
        <f>+AC355</f>
        <v/>
      </c>
      <c r="L355" s="1109">
        <f>+(C355+D355+G355+H355)-(E355+F355+I355+J355+K355)</f>
        <v/>
      </c>
      <c r="M355" s="1101" t="n"/>
      <c r="N355" s="1101" t="n"/>
      <c r="O355" s="1101" t="n"/>
      <c r="P355" s="4" t="n"/>
      <c r="Q355" s="1070" t="n"/>
      <c r="R355" s="1071" t="n"/>
      <c r="S355" s="1071" t="n"/>
      <c r="T355" s="1071" t="n"/>
      <c r="U355" s="1071" t="n"/>
      <c r="V355" s="1071" t="n"/>
      <c r="W355" s="1071" t="n"/>
      <c r="X355" s="1071" t="n"/>
      <c r="Y355" s="1071" t="n"/>
      <c r="Z355" s="1071" t="n"/>
      <c r="AA355" s="1071" t="n"/>
      <c r="AB355" s="1071" t="n"/>
      <c r="AC355" s="1051">
        <f>SUM(Q355:AB355)</f>
        <v/>
      </c>
      <c r="AH355" s="2">
        <f>+IF(AC355&lt;&gt;K355,1,0)</f>
        <v/>
      </c>
    </row>
    <row r="356" ht="14.4" customHeight="1" thickBot="1">
      <c r="A356" s="883" t="inlineStr">
        <is>
          <t xml:space="preserve">Jeringa Desechable 27G 3/8" </t>
        </is>
      </c>
      <c r="B356" s="967" t="n"/>
      <c r="C356" s="1124">
        <f>ENERO!#REF!</f>
        <v/>
      </c>
      <c r="D356" s="1107" t="n"/>
      <c r="E356" s="1107" t="n"/>
      <c r="F356" s="1107" t="n"/>
      <c r="G356" s="1107" t="n"/>
      <c r="H356" s="1125" t="n"/>
      <c r="I356" s="1107" t="n"/>
      <c r="J356" s="145" t="n"/>
      <c r="K356" s="1108">
        <f>+AC356</f>
        <v/>
      </c>
      <c r="L356" s="1109">
        <f>+(C356+D356+G356+H356)-(E356+F356+I356+J356+K356)</f>
        <v/>
      </c>
      <c r="M356" s="1101" t="n"/>
      <c r="N356" s="1101" t="n"/>
      <c r="O356" s="1101" t="n"/>
      <c r="P356" s="4" t="n"/>
      <c r="Q356" s="1070" t="n"/>
      <c r="R356" s="1071" t="n"/>
      <c r="S356" s="1071" t="n"/>
      <c r="T356" s="1071" t="n"/>
      <c r="U356" s="1071" t="n"/>
      <c r="V356" s="1071" t="n"/>
      <c r="W356" s="1071" t="n"/>
      <c r="X356" s="1071" t="n"/>
      <c r="Y356" s="1071" t="n"/>
      <c r="Z356" s="1071" t="n"/>
      <c r="AA356" s="1071" t="n"/>
      <c r="AB356" s="1071" t="n"/>
      <c r="AC356" s="1051">
        <f>SUM(Q356:AB356)</f>
        <v/>
      </c>
      <c r="AH356" s="2">
        <f>+IF(AC356&lt;&gt;K356,1,0)</f>
        <v/>
      </c>
    </row>
    <row r="357" ht="14.4" customHeight="1" thickBot="1">
      <c r="A357" s="928" t="inlineStr">
        <is>
          <t>Gotero</t>
        </is>
      </c>
      <c r="B357" s="967" t="n"/>
      <c r="C357" s="1124">
        <f>ENERO!#REF!</f>
        <v/>
      </c>
      <c r="D357" s="1107" t="n"/>
      <c r="E357" s="1107" t="n"/>
      <c r="F357" s="1107" t="n"/>
      <c r="G357" s="1107" t="n"/>
      <c r="H357" s="1125" t="n"/>
      <c r="I357" s="1107" t="n"/>
      <c r="J357" s="145" t="n"/>
      <c r="K357" s="1108">
        <f>+AC357</f>
        <v/>
      </c>
      <c r="L357" s="1109">
        <f>+(C357+D357+G357+H357)-(E357+F357+I357+J357+K357)</f>
        <v/>
      </c>
      <c r="M357" s="1101" t="n"/>
      <c r="N357" s="1101" t="n"/>
      <c r="O357" s="1101" t="n"/>
      <c r="P357" s="4" t="n"/>
      <c r="Q357" s="1070" t="n"/>
      <c r="R357" s="1071" t="n"/>
      <c r="S357" s="1071" t="n"/>
      <c r="T357" s="1071" t="n"/>
      <c r="U357" s="1071" t="n"/>
      <c r="V357" s="1071" t="n"/>
      <c r="W357" s="1071" t="n"/>
      <c r="X357" s="1071" t="n"/>
      <c r="Y357" s="1071" t="n"/>
      <c r="Z357" s="1071" t="n"/>
      <c r="AA357" s="1071" t="n"/>
      <c r="AB357" s="1071" t="n"/>
      <c r="AC357" s="1051">
        <f>SUM(Q357:AB357)</f>
        <v/>
      </c>
      <c r="AH357" s="2">
        <f>+IF(AC357&lt;&gt;K357,1,0)</f>
        <v/>
      </c>
    </row>
    <row r="358" ht="15" customHeight="1" thickBot="1">
      <c r="A358" s="849" t="inlineStr">
        <is>
          <t>CARNE DE VACUNACIÓN INFANTIL</t>
        </is>
      </c>
      <c r="B358" s="967" t="n"/>
      <c r="C358" s="1124">
        <f>ENERO!M777</f>
        <v/>
      </c>
      <c r="D358" s="1107" t="n"/>
      <c r="E358" s="1107" t="n"/>
      <c r="F358" s="1107" t="n"/>
      <c r="G358" s="1107" t="n"/>
      <c r="H358" s="1125" t="n"/>
      <c r="I358" s="1107" t="n"/>
      <c r="J358" s="145" t="n"/>
      <c r="K358" s="1108">
        <f>+AC358</f>
        <v/>
      </c>
      <c r="L358" s="1109">
        <f>+(C358+D358+G358+H358)-(E358+F358+I358+J358+K358)</f>
        <v/>
      </c>
      <c r="M358" s="1101" t="n"/>
      <c r="N358" s="1101" t="n"/>
      <c r="O358" s="1101" t="n"/>
      <c r="P358" s="4" t="n"/>
      <c r="Q358" s="1070" t="n"/>
      <c r="R358" s="1071" t="n"/>
      <c r="S358" s="1071" t="n"/>
      <c r="T358" s="1071" t="n"/>
      <c r="U358" s="1071" t="n"/>
      <c r="V358" s="1071" t="n"/>
      <c r="W358" s="1071" t="n"/>
      <c r="X358" s="1071" t="n"/>
      <c r="Y358" s="1071" t="n"/>
      <c r="Z358" s="1071" t="n"/>
      <c r="AA358" s="1071" t="n"/>
      <c r="AB358" s="1071" t="n"/>
      <c r="AC358" s="1051">
        <f>SUM(Q358:AB358)</f>
        <v/>
      </c>
      <c r="AH358" s="2">
        <f>+IF(AC358&lt;&gt;K358,1,0)</f>
        <v/>
      </c>
    </row>
    <row r="359" ht="15" customHeight="1" thickBot="1">
      <c r="A359" s="849" t="inlineStr">
        <is>
          <t>CARNE/CERTIFICADO DE VACUNACIÓN DE ADULTOS</t>
        </is>
      </c>
      <c r="B359" s="967" t="n"/>
      <c r="C359" s="1124">
        <f>ENERO!M778</f>
        <v/>
      </c>
      <c r="D359" s="1107" t="n"/>
      <c r="E359" s="1107" t="n"/>
      <c r="F359" s="1107" t="n"/>
      <c r="G359" s="1107" t="n"/>
      <c r="H359" s="1125" t="n"/>
      <c r="I359" s="1107" t="n"/>
      <c r="J359" s="145" t="n"/>
      <c r="K359" s="1108">
        <f>+AC359</f>
        <v/>
      </c>
      <c r="L359" s="1109">
        <f>+(C359+D359+G359+H359)-(E359+F359+I359+J359+K359)</f>
        <v/>
      </c>
      <c r="M359" s="1101" t="n"/>
      <c r="N359" s="1101" t="n"/>
      <c r="O359" s="1101" t="n"/>
      <c r="P359" s="4" t="n"/>
      <c r="Q359" s="1070" t="n"/>
      <c r="R359" s="1071" t="n"/>
      <c r="S359" s="1071" t="n"/>
      <c r="T359" s="1071" t="n"/>
      <c r="U359" s="1071" t="n"/>
      <c r="V359" s="1071" t="n"/>
      <c r="W359" s="1071" t="n"/>
      <c r="X359" s="1071" t="n"/>
      <c r="Y359" s="1071" t="n"/>
      <c r="Z359" s="1071" t="n"/>
      <c r="AA359" s="1071" t="n"/>
      <c r="AB359" s="1071" t="n"/>
      <c r="AC359" s="1051">
        <f>SUM(Q359:AB359)</f>
        <v/>
      </c>
      <c r="AH359" s="2">
        <f>+IF(AC359&lt;&gt;K359,1,0)</f>
        <v/>
      </c>
    </row>
    <row r="360" ht="15" customHeight="1" thickBot="1">
      <c r="A360" s="849" t="inlineStr">
        <is>
          <t>CARNE/CERTIFICADO INTERNACIONAL DE VACUNACIÓN</t>
        </is>
      </c>
      <c r="B360" s="967" t="n"/>
      <c r="C360" s="1124">
        <f>ENERO!M780</f>
        <v/>
      </c>
      <c r="D360" s="1107" t="n"/>
      <c r="E360" s="1107" t="n"/>
      <c r="F360" s="1107" t="n"/>
      <c r="G360" s="1107" t="n"/>
      <c r="H360" s="1125" t="n"/>
      <c r="I360" s="1107" t="n"/>
      <c r="J360" s="145" t="n"/>
      <c r="K360" s="1108">
        <f>+AC360</f>
        <v/>
      </c>
      <c r="L360" s="1109">
        <f>+(C360+D360+G360+H360)-(E360+F360+I360+J360+K360)</f>
        <v/>
      </c>
      <c r="M360" s="1101" t="n"/>
      <c r="N360" s="1101" t="n"/>
      <c r="O360" s="1101" t="n"/>
      <c r="P360" s="4" t="n"/>
      <c r="Q360" s="1070" t="n"/>
      <c r="R360" s="1071" t="n"/>
      <c r="S360" s="1071" t="n"/>
      <c r="T360" s="1071" t="n"/>
      <c r="U360" s="1071" t="n"/>
      <c r="V360" s="1071" t="n"/>
      <c r="W360" s="1071" t="n"/>
      <c r="X360" s="1071" t="n"/>
      <c r="Y360" s="1071" t="n"/>
      <c r="Z360" s="1071" t="n"/>
      <c r="AA360" s="1071" t="n"/>
      <c r="AB360" s="1071" t="n"/>
      <c r="AC360" s="1051">
        <f>SUM(Q360:AB360)</f>
        <v/>
      </c>
      <c r="AH360" s="2">
        <f>+IF(AC360&lt;&gt;K360,1,0)</f>
        <v/>
      </c>
    </row>
    <row r="361" ht="15" customHeight="1" thickBot="1">
      <c r="A361" s="849" t="inlineStr">
        <is>
          <t>TARJETAS UNIFICADAS DE VACUNACION -TUV ADULTOS</t>
        </is>
      </c>
      <c r="B361" s="967" t="n"/>
      <c r="C361" s="1124">
        <f>ENERO!M781</f>
        <v/>
      </c>
      <c r="D361" s="1107" t="n"/>
      <c r="E361" s="1107" t="n"/>
      <c r="F361" s="1107" t="n"/>
      <c r="G361" s="1107" t="n"/>
      <c r="H361" s="1125" t="n"/>
      <c r="I361" s="1107" t="n"/>
      <c r="J361" s="145" t="n"/>
      <c r="K361" s="1108">
        <f>+AC361</f>
        <v/>
      </c>
      <c r="L361" s="1109">
        <f>+(C361+D361+G361+H361)-(E361+F361+I361+J361+K361)</f>
        <v/>
      </c>
      <c r="M361" s="1101" t="n"/>
      <c r="N361" s="1101" t="n"/>
      <c r="O361" s="1101" t="n"/>
      <c r="P361" s="4" t="n"/>
      <c r="Q361" s="1070" t="n"/>
      <c r="R361" s="1071" t="n"/>
      <c r="S361" s="1071" t="n"/>
      <c r="T361" s="1071" t="n"/>
      <c r="U361" s="1071" t="n"/>
      <c r="V361" s="1071" t="n"/>
      <c r="W361" s="1071" t="n"/>
      <c r="X361" s="1071" t="n"/>
      <c r="Y361" s="1071" t="n"/>
      <c r="Z361" s="1071" t="n"/>
      <c r="AA361" s="1071" t="n"/>
      <c r="AB361" s="1071" t="n"/>
      <c r="AC361" s="1051">
        <f>SUM(Q361:AB361)</f>
        <v/>
      </c>
      <c r="AH361" s="2">
        <f>+IF(AC361&lt;&gt;K361,1,0)</f>
        <v/>
      </c>
    </row>
    <row r="362" ht="15.75" customHeight="1" thickBot="1">
      <c r="A362" s="863" t="inlineStr">
        <is>
          <t>TARJETAS UNIFICADAS DE VACUNACION -TUV NIÑOS</t>
        </is>
      </c>
      <c r="B362" s="1076" t="n"/>
      <c r="C362" s="1124">
        <f>ENERO!M783</f>
        <v/>
      </c>
      <c r="D362" s="1107" t="n"/>
      <c r="E362" s="1107" t="n"/>
      <c r="F362" s="1107" t="n"/>
      <c r="G362" s="1107" t="n"/>
      <c r="H362" s="1125" t="n"/>
      <c r="I362" s="1107" t="n"/>
      <c r="J362" s="145" t="n"/>
      <c r="K362" s="1108">
        <f>+AC362</f>
        <v/>
      </c>
      <c r="L362" s="1109">
        <f>+(C362+D362+G362+H362)-(E362+F362+I362+J362+K362)</f>
        <v/>
      </c>
      <c r="M362" s="1101" t="n"/>
      <c r="N362" s="1101" t="n"/>
      <c r="O362" s="1101" t="n"/>
      <c r="P362" s="4" t="n"/>
      <c r="Q362" s="1070" t="n"/>
      <c r="R362" s="1071" t="n"/>
      <c r="S362" s="1071" t="n"/>
      <c r="T362" s="1071" t="n"/>
      <c r="U362" s="1071" t="n"/>
      <c r="V362" s="1071" t="n"/>
      <c r="W362" s="1071" t="n"/>
      <c r="X362" s="1071" t="n"/>
      <c r="Y362" s="1071" t="n"/>
      <c r="Z362" s="1071" t="n"/>
      <c r="AA362" s="1071" t="n"/>
      <c r="AB362" s="1071" t="n"/>
      <c r="AC362" s="1051">
        <f>SUM(Q362:AB362)</f>
        <v/>
      </c>
      <c r="AH362" s="2">
        <f>+IF(AC362&lt;&gt;K362,1,0)</f>
        <v/>
      </c>
    </row>
    <row r="363">
      <c r="L363" s="165" t="n"/>
      <c r="M363" s="1101" t="n"/>
      <c r="N363" s="1101" t="n"/>
      <c r="O363" s="1101" t="n"/>
      <c r="AA363" s="5" t="n"/>
      <c r="AB363" s="2" t="n"/>
    </row>
    <row r="364">
      <c r="L364" s="165" t="n"/>
      <c r="M364" s="1101" t="n"/>
      <c r="N364" s="1101" t="n"/>
      <c r="O364" s="1101" t="n"/>
      <c r="AA364" s="5" t="n"/>
      <c r="AB364" s="2" t="n"/>
    </row>
    <row r="365" ht="21.6" customHeight="1" thickBot="1">
      <c r="A365" s="77" t="inlineStr">
        <is>
          <t>CONSOLIDADO ENTIDAD TERRITORIAL - CELDAS AUTOMATICAS PROTEGIDAS CONTRA ESCRITURA</t>
        </is>
      </c>
      <c r="B365" s="77" t="n"/>
      <c r="C365" s="77" t="n"/>
      <c r="D365" s="77" t="n"/>
      <c r="E365" s="77" t="n"/>
      <c r="F365" s="77" t="n"/>
      <c r="G365" s="77" t="n"/>
      <c r="H365" s="77" t="n"/>
      <c r="I365" s="77" t="n"/>
      <c r="J365" s="77" t="n"/>
      <c r="K365" s="77" t="n"/>
      <c r="L365" s="166" t="n"/>
      <c r="M365" s="1101" t="n"/>
      <c r="N365" s="1101" t="n"/>
      <c r="O365" s="1101" t="n"/>
      <c r="P365" s="77" t="n"/>
      <c r="Q365" s="77" t="n"/>
      <c r="R365" s="77" t="n"/>
      <c r="S365" s="77" t="n"/>
      <c r="T365" s="77" t="n"/>
      <c r="U365" s="77" t="n"/>
      <c r="V365" s="77" t="n"/>
      <c r="W365" s="77" t="n"/>
      <c r="X365" s="77" t="n"/>
      <c r="Y365" s="77" t="n"/>
      <c r="Z365" s="77" t="n"/>
      <c r="AA365" s="77" t="n"/>
      <c r="AB365" s="2" t="n"/>
    </row>
    <row r="366" ht="22.5" customHeight="1" thickBot="1">
      <c r="A366" s="1133" t="inlineStr">
        <is>
          <t>INSUMOS</t>
        </is>
      </c>
      <c r="B366" s="980" t="n"/>
      <c r="C366" s="1134" t="inlineStr">
        <is>
          <t>SALDO MES ANTERIOR</t>
        </is>
      </c>
      <c r="D366" s="1134" t="n"/>
      <c r="E366" s="1135" t="inlineStr">
        <is>
          <t>D. APLICADAS</t>
        </is>
      </c>
      <c r="F366" s="1136" t="n"/>
      <c r="G366" s="1137" t="inlineStr">
        <is>
          <t>ENTRADAS</t>
        </is>
      </c>
      <c r="H366" s="1138" t="n"/>
      <c r="I366" s="907" t="inlineStr">
        <is>
          <t>SALIDAS</t>
        </is>
      </c>
      <c r="J366" s="1094" t="n"/>
      <c r="K366" s="1050" t="n"/>
      <c r="L366" s="908" t="inlineStr">
        <is>
          <t>SALDO QUE INICIA EL MES SIGUIENTE</t>
        </is>
      </c>
      <c r="M366" s="1101" t="n"/>
      <c r="N366" s="1101" t="n"/>
      <c r="O366" s="1101" t="n"/>
      <c r="P366" s="4" t="n"/>
      <c r="Q366" s="1139" t="inlineStr">
        <is>
          <t xml:space="preserve">CAUSAS DE PERDIDA DE BIOLÓGICO </t>
        </is>
      </c>
      <c r="R366" s="978" t="n"/>
      <c r="S366" s="978" t="n"/>
      <c r="T366" s="978" t="n"/>
      <c r="U366" s="978" t="n"/>
      <c r="V366" s="978" t="n"/>
      <c r="W366" s="978" t="n"/>
      <c r="X366" s="978" t="n"/>
      <c r="Y366" s="978" t="n"/>
      <c r="Z366" s="978" t="n"/>
      <c r="AA366" s="978" t="n"/>
      <c r="AB366" s="1138" t="n"/>
      <c r="AC366" s="201" t="inlineStr">
        <is>
          <t xml:space="preserve">TOTAL DOSIS PERDIDAS        </t>
        </is>
      </c>
      <c r="AE366" s="859" t="inlineStr">
        <is>
          <t>PORCENTAJE DE PERDIDA</t>
        </is>
      </c>
    </row>
    <row r="367" ht="21.75" customHeight="1">
      <c r="A367" s="993" t="n"/>
      <c r="B367" s="972" t="n"/>
      <c r="C367" s="973" t="n"/>
      <c r="D367" s="973" t="n"/>
      <c r="E367" s="1140" t="n"/>
      <c r="F367" s="1140" t="n"/>
      <c r="G367" s="916" t="n"/>
      <c r="H367" s="916" t="n"/>
      <c r="I367" s="914" t="n"/>
      <c r="J367" s="1141" t="n"/>
      <c r="K367" s="1142" t="n"/>
      <c r="L367" s="1143" t="n"/>
      <c r="M367" s="1101" t="n"/>
      <c r="N367" s="1101" t="n"/>
      <c r="O367" s="1101" t="n"/>
      <c r="P367" s="4" t="n"/>
      <c r="Q367" s="1144" t="n"/>
      <c r="R367" s="1103" t="n"/>
      <c r="S367" s="788" t="n"/>
      <c r="T367" s="792" t="n"/>
      <c r="U367" s="792" t="n"/>
      <c r="V367" s="788" t="n"/>
      <c r="W367" s="788" t="n"/>
      <c r="X367" s="788" t="n"/>
      <c r="Y367" s="788" t="n"/>
      <c r="Z367" s="788" t="n"/>
      <c r="AA367" s="788" t="n"/>
      <c r="AB367" s="788" t="n"/>
      <c r="AC367" s="888" t="n"/>
      <c r="AE367" s="973" t="n"/>
    </row>
    <row r="368" ht="14.25" customHeight="1">
      <c r="A368" s="993" t="n"/>
      <c r="B368" s="972" t="n"/>
      <c r="C368" s="973" t="n"/>
      <c r="D368" s="973" t="n"/>
      <c r="E368" s="973" t="n"/>
      <c r="F368" s="973" t="n"/>
      <c r="G368" s="973" t="n"/>
      <c r="H368" s="973" t="n"/>
      <c r="I368" s="973" t="n"/>
      <c r="J368" s="971" t="n"/>
      <c r="K368" s="973" t="n"/>
      <c r="L368" s="1143" t="n"/>
      <c r="M368" s="1101" t="n"/>
      <c r="N368" s="1101" t="n"/>
      <c r="O368" s="1101" t="n"/>
      <c r="P368" s="4" t="n"/>
      <c r="Q368" s="889" t="n"/>
      <c r="R368" s="890" t="n"/>
      <c r="S368" s="973" t="n"/>
      <c r="T368" s="973" t="n"/>
      <c r="U368" s="973" t="n"/>
      <c r="V368" s="973" t="n"/>
      <c r="W368" s="973" t="n"/>
      <c r="X368" s="973" t="n"/>
      <c r="Y368" s="973" t="n"/>
      <c r="Z368" s="973" t="n"/>
      <c r="AA368" s="973" t="n"/>
      <c r="AB368" s="973" t="n"/>
      <c r="AC368" s="888" t="n"/>
      <c r="AE368" s="973" t="n"/>
    </row>
    <row r="369" ht="27.75" customHeight="1" thickBot="1">
      <c r="A369" s="1004" t="n"/>
      <c r="B369" s="1005" t="n"/>
      <c r="C369" s="999" t="n"/>
      <c r="D369" s="999" t="n"/>
      <c r="E369" s="999" t="n"/>
      <c r="F369" s="999" t="n"/>
      <c r="G369" s="999" t="n"/>
      <c r="H369" s="999" t="n"/>
      <c r="I369" s="973" t="n"/>
      <c r="J369" s="1145" t="n"/>
      <c r="K369" s="975" t="n"/>
      <c r="L369" s="1146" t="n"/>
      <c r="M369" s="1101" t="n"/>
      <c r="N369" s="1101" t="n"/>
      <c r="O369" s="1101" t="n"/>
      <c r="P369" s="4" t="n"/>
      <c r="Q369" s="1147" t="n"/>
      <c r="R369" s="973" t="n"/>
      <c r="S369" s="975" t="n"/>
      <c r="T369" s="975" t="n"/>
      <c r="U369" s="975" t="n"/>
      <c r="V369" s="975" t="n"/>
      <c r="W369" s="975" t="n"/>
      <c r="X369" s="975" t="n"/>
      <c r="Y369" s="975" t="n"/>
      <c r="Z369" s="975" t="n"/>
      <c r="AA369" s="975" t="n"/>
      <c r="AB369" s="975" t="n"/>
      <c r="AC369" s="888" t="n"/>
      <c r="AE369" s="975" t="n"/>
    </row>
    <row r="370" ht="14.4" customHeight="1" thickBot="1">
      <c r="A370" s="899" t="inlineStr">
        <is>
          <t>BCG (vacuna)</t>
        </is>
      </c>
      <c r="B370" s="970" t="n"/>
      <c r="C370" s="1148">
        <f>C14+C310</f>
        <v/>
      </c>
      <c r="D370" s="1148">
        <f>+D14</f>
        <v/>
      </c>
      <c r="E370" s="1148">
        <f>+E310</f>
        <v/>
      </c>
      <c r="F370" s="1148">
        <f>+F310</f>
        <v/>
      </c>
      <c r="G370" s="1148">
        <f>+G310</f>
        <v/>
      </c>
      <c r="H370" s="1148">
        <f>+H310</f>
        <v/>
      </c>
      <c r="I370" s="1112">
        <f>+I310</f>
        <v/>
      </c>
      <c r="J370" s="1148">
        <f>+I310</f>
        <v/>
      </c>
      <c r="K370" s="1149">
        <f>+K310+I14</f>
        <v/>
      </c>
      <c r="L370" s="1150">
        <f>+L310+J14</f>
        <v/>
      </c>
      <c r="M370" s="1101" t="n"/>
      <c r="N370" s="1101" t="n"/>
      <c r="O370" s="1101" t="n"/>
      <c r="P370" s="4" t="n"/>
      <c r="Q370" s="1151">
        <f>+Q310+Q14</f>
        <v/>
      </c>
      <c r="R370" s="1148">
        <f>+R310+R14</f>
        <v/>
      </c>
      <c r="S370" s="1148">
        <f>+S310+S14</f>
        <v/>
      </c>
      <c r="T370" s="1148">
        <f>+T310+T14</f>
        <v/>
      </c>
      <c r="U370" s="1148">
        <f>+U310+U14</f>
        <v/>
      </c>
      <c r="V370" s="1148">
        <f>+V310+V14</f>
        <v/>
      </c>
      <c r="W370" s="1148">
        <f>+W310+W14</f>
        <v/>
      </c>
      <c r="X370" s="1148">
        <f>+X310+X14</f>
        <v/>
      </c>
      <c r="Y370" s="1148">
        <f>+Y310+Y14</f>
        <v/>
      </c>
      <c r="Z370" s="1148">
        <f>+Z310+Z14</f>
        <v/>
      </c>
      <c r="AA370" s="1148">
        <f>+AA310+AA14</f>
        <v/>
      </c>
      <c r="AB370" s="1148">
        <f>+AB310+AB14</f>
        <v/>
      </c>
      <c r="AC370" s="1051">
        <f>SUM(Q370:AB370)</f>
        <v/>
      </c>
      <c r="AE370" s="1110">
        <f>+(AC370)/(E370+F370+AC370)</f>
        <v/>
      </c>
      <c r="AH370" s="2">
        <f>+IF(AC370&lt;&gt;K370,1,0)</f>
        <v/>
      </c>
    </row>
    <row r="371" ht="14.4" customHeight="1" thickBot="1">
      <c r="A371" s="883" t="inlineStr">
        <is>
          <t>Hepatitis B pediatrica</t>
        </is>
      </c>
      <c r="B371" s="967" t="n"/>
      <c r="C371" s="1112">
        <f>+C311+C20</f>
        <v/>
      </c>
      <c r="D371" s="1112">
        <f>D20</f>
        <v/>
      </c>
      <c r="E371" s="1112">
        <f>+E311</f>
        <v/>
      </c>
      <c r="F371" s="1112">
        <f>+F311</f>
        <v/>
      </c>
      <c r="G371" s="1112">
        <f>+G311</f>
        <v/>
      </c>
      <c r="H371" s="1112">
        <f>+H311</f>
        <v/>
      </c>
      <c r="I371" s="1112">
        <f>+I311</f>
        <v/>
      </c>
      <c r="J371" s="1112">
        <f>+I311</f>
        <v/>
      </c>
      <c r="K371" s="1152">
        <f>+K311+I20</f>
        <v/>
      </c>
      <c r="L371" s="1153">
        <f>+L311+J20</f>
        <v/>
      </c>
      <c r="M371" s="1101" t="n"/>
      <c r="N371" s="1101" t="n"/>
      <c r="O371" s="1101" t="n"/>
      <c r="P371" s="4" t="n"/>
      <c r="Q371" s="1154">
        <f>+Q311+Q20</f>
        <v/>
      </c>
      <c r="R371" s="1112">
        <f>+R311+R20</f>
        <v/>
      </c>
      <c r="S371" s="1112">
        <f>+S311+S20</f>
        <v/>
      </c>
      <c r="T371" s="1112">
        <f>+T311+T20</f>
        <v/>
      </c>
      <c r="U371" s="1112">
        <f>+U311+U20</f>
        <v/>
      </c>
      <c r="V371" s="1112">
        <f>+V311+V20</f>
        <v/>
      </c>
      <c r="W371" s="1112">
        <f>+W311+W20</f>
        <v/>
      </c>
      <c r="X371" s="1112">
        <f>+X311+X20</f>
        <v/>
      </c>
      <c r="Y371" s="1112">
        <f>+Y311+Y20</f>
        <v/>
      </c>
      <c r="Z371" s="1112">
        <f>+Z311+Z20</f>
        <v/>
      </c>
      <c r="AA371" s="1112">
        <f>+AA311+AA20</f>
        <v/>
      </c>
      <c r="AB371" s="1112">
        <f>+AB311+AB20</f>
        <v/>
      </c>
      <c r="AC371" s="1051">
        <f>SUM(Q371:AB371)</f>
        <v/>
      </c>
      <c r="AE371" s="1110">
        <f>(AC371)/(E371+F371+AC371)</f>
        <v/>
      </c>
      <c r="AH371" s="2">
        <f>+IF(AC371&lt;&gt;K371,1,0)</f>
        <v/>
      </c>
    </row>
    <row r="372" ht="14.4" customHeight="1" thickBot="1">
      <c r="A372" s="883" t="inlineStr">
        <is>
          <t>Hepatitis B Adultos</t>
        </is>
      </c>
      <c r="B372" s="967" t="n"/>
      <c r="C372" s="1112">
        <f>+C312+C26</f>
        <v/>
      </c>
      <c r="D372" s="1112">
        <f>+D26</f>
        <v/>
      </c>
      <c r="E372" s="1112">
        <f>+E312</f>
        <v/>
      </c>
      <c r="F372" s="1112">
        <f>+F312</f>
        <v/>
      </c>
      <c r="G372" s="1112">
        <f>+G312</f>
        <v/>
      </c>
      <c r="H372" s="1112">
        <f>+H312</f>
        <v/>
      </c>
      <c r="I372" s="1112">
        <f>+I312</f>
        <v/>
      </c>
      <c r="J372" s="1112">
        <f>+I312</f>
        <v/>
      </c>
      <c r="K372" s="1152">
        <f>+K312+I26</f>
        <v/>
      </c>
      <c r="L372" s="1153">
        <f>+L312+J26</f>
        <v/>
      </c>
      <c r="M372" s="1101" t="n"/>
      <c r="N372" s="1101" t="n"/>
      <c r="O372" s="1101" t="n"/>
      <c r="P372" s="4" t="n"/>
      <c r="Q372" s="1154">
        <f>+Q312+Q26</f>
        <v/>
      </c>
      <c r="R372" s="1112">
        <f>+R312+R26</f>
        <v/>
      </c>
      <c r="S372" s="1112">
        <f>+S312+S26</f>
        <v/>
      </c>
      <c r="T372" s="1112">
        <f>+T312+T26</f>
        <v/>
      </c>
      <c r="U372" s="1112">
        <f>+U312+U26</f>
        <v/>
      </c>
      <c r="V372" s="1112">
        <f>+V312+V26</f>
        <v/>
      </c>
      <c r="W372" s="1112">
        <f>+W312+W26</f>
        <v/>
      </c>
      <c r="X372" s="1112">
        <f>+X312+X26</f>
        <v/>
      </c>
      <c r="Y372" s="1112">
        <f>+Y312+Y26</f>
        <v/>
      </c>
      <c r="Z372" s="1112">
        <f>+Z312+Z26</f>
        <v/>
      </c>
      <c r="AA372" s="1112">
        <f>+AA312+AA26</f>
        <v/>
      </c>
      <c r="AB372" s="1112">
        <f>+AB312+AB26</f>
        <v/>
      </c>
      <c r="AC372" s="1051">
        <f>SUM(Q372:AB372)</f>
        <v/>
      </c>
      <c r="AE372" s="1110">
        <f>(AC372)/(E372+F372+AC372)</f>
        <v/>
      </c>
      <c r="AH372" s="2">
        <f>+IF(AC372&lt;&gt;K372,1,0)</f>
        <v/>
      </c>
    </row>
    <row r="373" ht="14.4" customHeight="1" thickBot="1">
      <c r="A373" s="883" t="inlineStr">
        <is>
          <t>Polio Inactivada -VIP</t>
        </is>
      </c>
      <c r="B373" s="967" t="n"/>
      <c r="C373" s="1112">
        <f>+C313+C32</f>
        <v/>
      </c>
      <c r="D373" s="1112">
        <f>D32</f>
        <v/>
      </c>
      <c r="E373" s="1112">
        <f>+E313</f>
        <v/>
      </c>
      <c r="F373" s="1112">
        <f>+F313</f>
        <v/>
      </c>
      <c r="G373" s="1112">
        <f>+G313</f>
        <v/>
      </c>
      <c r="H373" s="1112">
        <f>+H313</f>
        <v/>
      </c>
      <c r="I373" s="1112">
        <f>+I313</f>
        <v/>
      </c>
      <c r="J373" s="1112">
        <f>+I313</f>
        <v/>
      </c>
      <c r="K373" s="1152">
        <f>+K313+I32</f>
        <v/>
      </c>
      <c r="L373" s="1153">
        <f>+L313+J32</f>
        <v/>
      </c>
      <c r="M373" s="1101" t="n"/>
      <c r="N373" s="1101" t="n"/>
      <c r="O373" s="1101" t="n"/>
      <c r="P373" s="4" t="n"/>
      <c r="Q373" s="1154">
        <f>+Q313+Q32</f>
        <v/>
      </c>
      <c r="R373" s="1112">
        <f>+R313+R32</f>
        <v/>
      </c>
      <c r="S373" s="1112">
        <f>+S313+S32</f>
        <v/>
      </c>
      <c r="T373" s="1112">
        <f>+T313+T32</f>
        <v/>
      </c>
      <c r="U373" s="1112">
        <f>+U313+U32</f>
        <v/>
      </c>
      <c r="V373" s="1112">
        <f>+V313+V32</f>
        <v/>
      </c>
      <c r="W373" s="1112">
        <f>+W313+W32</f>
        <v/>
      </c>
      <c r="X373" s="1112">
        <f>+X313+X32</f>
        <v/>
      </c>
      <c r="Y373" s="1112">
        <f>+Y313+Y32</f>
        <v/>
      </c>
      <c r="Z373" s="1112">
        <f>+Z313+Z32</f>
        <v/>
      </c>
      <c r="AA373" s="1112">
        <f>+AA313+AA32</f>
        <v/>
      </c>
      <c r="AB373" s="1112">
        <f>+AB313+AB32</f>
        <v/>
      </c>
      <c r="AC373" s="1051">
        <f>SUM(Q373:AB373)</f>
        <v/>
      </c>
      <c r="AE373" s="1110">
        <f>(AC373)/(E373+F373+AC373)</f>
        <v/>
      </c>
      <c r="AH373" s="2">
        <f>+IF(AC373&lt;&gt;K373,1,0)</f>
        <v/>
      </c>
    </row>
    <row r="374" ht="14.4" customHeight="1" thickBot="1">
      <c r="A374" s="883" t="inlineStr">
        <is>
          <t>Polio oral</t>
        </is>
      </c>
      <c r="B374" s="967" t="n"/>
      <c r="C374" s="1112">
        <f>+C314+C38</f>
        <v/>
      </c>
      <c r="D374" s="1112">
        <f>D38</f>
        <v/>
      </c>
      <c r="E374" s="1112">
        <f>+E314</f>
        <v/>
      </c>
      <c r="F374" s="1112">
        <f>+F314</f>
        <v/>
      </c>
      <c r="G374" s="1112">
        <f>+G314</f>
        <v/>
      </c>
      <c r="H374" s="1112">
        <f>+H314</f>
        <v/>
      </c>
      <c r="I374" s="1112">
        <f>+I314</f>
        <v/>
      </c>
      <c r="J374" s="1112">
        <f>+I314</f>
        <v/>
      </c>
      <c r="K374" s="1152">
        <f>+K314+I38</f>
        <v/>
      </c>
      <c r="L374" s="1153">
        <f>+L314+J38</f>
        <v/>
      </c>
      <c r="M374" s="1101" t="n"/>
      <c r="N374" s="1101" t="n"/>
      <c r="O374" s="1101" t="n"/>
      <c r="P374" s="4" t="n"/>
      <c r="Q374" s="1154">
        <f>+Q314+Q38</f>
        <v/>
      </c>
      <c r="R374" s="1112">
        <f>+R314+R38</f>
        <v/>
      </c>
      <c r="S374" s="1112">
        <f>+S314+S38</f>
        <v/>
      </c>
      <c r="T374" s="1112">
        <f>+T314+T38</f>
        <v/>
      </c>
      <c r="U374" s="1112">
        <f>+U314+U38</f>
        <v/>
      </c>
      <c r="V374" s="1112">
        <f>+V314+V38</f>
        <v/>
      </c>
      <c r="W374" s="1112">
        <f>+W314+W38</f>
        <v/>
      </c>
      <c r="X374" s="1112">
        <f>+X314+X38</f>
        <v/>
      </c>
      <c r="Y374" s="1112">
        <f>+Y314+Y38</f>
        <v/>
      </c>
      <c r="Z374" s="1112">
        <f>+Z314+Z38</f>
        <v/>
      </c>
      <c r="AA374" s="1112">
        <f>+AA314+AA38</f>
        <v/>
      </c>
      <c r="AB374" s="1112">
        <f>+AB314+AB38</f>
        <v/>
      </c>
      <c r="AC374" s="1051">
        <f>SUM(Q374:AB374)</f>
        <v/>
      </c>
      <c r="AE374" s="1110">
        <f>+(AC374*1)/(E374+F374+AC374)</f>
        <v/>
      </c>
      <c r="AH374" s="2">
        <f>+IF(AC374&lt;&gt;K374,1,0)</f>
        <v/>
      </c>
    </row>
    <row r="375" ht="14.4" customHeight="1" thickBot="1">
      <c r="A375" s="883" t="inlineStr">
        <is>
          <t>Pentavalente</t>
        </is>
      </c>
      <c r="B375" s="967" t="n"/>
      <c r="C375" s="1112">
        <f>+C315+C44</f>
        <v/>
      </c>
      <c r="D375" s="1112">
        <f>D44</f>
        <v/>
      </c>
      <c r="E375" s="1112">
        <f>+E315</f>
        <v/>
      </c>
      <c r="F375" s="1112">
        <f>+F315</f>
        <v/>
      </c>
      <c r="G375" s="1112">
        <f>+G315</f>
        <v/>
      </c>
      <c r="H375" s="1112">
        <f>+H315</f>
        <v/>
      </c>
      <c r="I375" s="1112">
        <f>+I315</f>
        <v/>
      </c>
      <c r="J375" s="1112">
        <f>+I315</f>
        <v/>
      </c>
      <c r="K375" s="1152">
        <f>+K315+I44</f>
        <v/>
      </c>
      <c r="L375" s="1153">
        <f>+L315+J44</f>
        <v/>
      </c>
      <c r="M375" s="1101" t="n"/>
      <c r="N375" s="1101" t="n"/>
      <c r="O375" s="1101" t="n"/>
      <c r="P375" s="4" t="n"/>
      <c r="Q375" s="1154">
        <f>+Q315+Q44</f>
        <v/>
      </c>
      <c r="R375" s="1112">
        <f>+R315+R44</f>
        <v/>
      </c>
      <c r="S375" s="1112">
        <f>+S315+S44</f>
        <v/>
      </c>
      <c r="T375" s="1112">
        <f>+T315+T44</f>
        <v/>
      </c>
      <c r="U375" s="1112">
        <f>+U315+U44</f>
        <v/>
      </c>
      <c r="V375" s="1112">
        <f>+V315+V44</f>
        <v/>
      </c>
      <c r="W375" s="1112">
        <f>+W315+W44</f>
        <v/>
      </c>
      <c r="X375" s="1112">
        <f>+X315+X44</f>
        <v/>
      </c>
      <c r="Y375" s="1112">
        <f>+Y315+Y44</f>
        <v/>
      </c>
      <c r="Z375" s="1112">
        <f>+Z315+Z44</f>
        <v/>
      </c>
      <c r="AA375" s="1112">
        <f>+AA315+AA44</f>
        <v/>
      </c>
      <c r="AB375" s="1112">
        <f>+AB315+AB44</f>
        <v/>
      </c>
      <c r="AC375" s="1051">
        <f>SUM(Q375:AB375)</f>
        <v/>
      </c>
      <c r="AE375" s="1110">
        <f>(AC375)/(E375+F375+AC375)</f>
        <v/>
      </c>
      <c r="AH375" s="2">
        <f>+IF(AC375&lt;&gt;K375,1,0)</f>
        <v/>
      </c>
    </row>
    <row r="376" ht="14.4" customHeight="1" thickBot="1">
      <c r="A376" s="883" t="inlineStr">
        <is>
          <t>Hexavalente</t>
        </is>
      </c>
      <c r="B376" s="967" t="n"/>
      <c r="C376" s="1112">
        <f>+C316+C50</f>
        <v/>
      </c>
      <c r="D376" s="1112">
        <f>+D50</f>
        <v/>
      </c>
      <c r="E376" s="1112">
        <f>+E316+E50</f>
        <v/>
      </c>
      <c r="F376" s="1112">
        <f>+F316+F50</f>
        <v/>
      </c>
      <c r="G376" s="1112">
        <f>+G316+G50</f>
        <v/>
      </c>
      <c r="H376" s="1112">
        <f>+H316+H50</f>
        <v/>
      </c>
      <c r="I376" s="1112">
        <f>+I316+I50</f>
        <v/>
      </c>
      <c r="J376" s="1112">
        <f>+J316+J50</f>
        <v/>
      </c>
      <c r="K376" s="1152">
        <f>+K316+I50</f>
        <v/>
      </c>
      <c r="L376" s="1153">
        <f>+L316+J50</f>
        <v/>
      </c>
      <c r="M376" s="1101" t="n"/>
      <c r="N376" s="1101" t="n"/>
      <c r="O376" s="1101" t="n"/>
      <c r="P376" s="4" t="n"/>
      <c r="Q376" s="1112">
        <f>+Q316+Q50</f>
        <v/>
      </c>
      <c r="R376" s="1112">
        <f>+R316+R50</f>
        <v/>
      </c>
      <c r="S376" s="1112">
        <f>+S316+S50</f>
        <v/>
      </c>
      <c r="T376" s="1112">
        <f>+T316+T50</f>
        <v/>
      </c>
      <c r="U376" s="1112">
        <f>+U316+U50</f>
        <v/>
      </c>
      <c r="V376" s="1112">
        <f>+V316+V50</f>
        <v/>
      </c>
      <c r="W376" s="1112">
        <f>+W316+W50</f>
        <v/>
      </c>
      <c r="X376" s="1112">
        <f>+X316+X50</f>
        <v/>
      </c>
      <c r="Y376" s="1112">
        <f>+Y316+Y50</f>
        <v/>
      </c>
      <c r="Z376" s="1112">
        <f>+Z316+Z50</f>
        <v/>
      </c>
      <c r="AA376" s="1112">
        <f>+AA316+AA50</f>
        <v/>
      </c>
      <c r="AB376" s="1112">
        <f>+AB316+AB50</f>
        <v/>
      </c>
      <c r="AC376" s="1051">
        <f>SUM(Q376:AB376)</f>
        <v/>
      </c>
      <c r="AE376" s="1110">
        <f>(AC377)/(E377+F377+AC377)</f>
        <v/>
      </c>
      <c r="AH376" s="2">
        <f>+IF(AC377&lt;&gt;K377,1,0)</f>
        <v/>
      </c>
    </row>
    <row r="377" ht="14.4" customHeight="1" thickBot="1">
      <c r="A377" s="883" t="inlineStr">
        <is>
          <t>DPT</t>
        </is>
      </c>
      <c r="B377" s="967" t="n"/>
      <c r="C377" s="1112">
        <f>+C317+C56</f>
        <v/>
      </c>
      <c r="D377" s="1112">
        <f>D56</f>
        <v/>
      </c>
      <c r="E377" s="1112">
        <f>+E317</f>
        <v/>
      </c>
      <c r="F377" s="1112">
        <f>+F317</f>
        <v/>
      </c>
      <c r="G377" s="1112">
        <f>+G317</f>
        <v/>
      </c>
      <c r="H377" s="1112">
        <f>+H317</f>
        <v/>
      </c>
      <c r="I377" s="1112">
        <f>+I317</f>
        <v/>
      </c>
      <c r="J377" s="1112">
        <f>+I317</f>
        <v/>
      </c>
      <c r="K377" s="1152">
        <f>+K317+I56</f>
        <v/>
      </c>
      <c r="L377" s="1153">
        <f>+L317+J56</f>
        <v/>
      </c>
      <c r="M377" s="1101" t="n"/>
      <c r="N377" s="1101" t="n"/>
      <c r="O377" s="1101" t="n"/>
      <c r="P377" s="4" t="n"/>
      <c r="Q377" s="1154">
        <f>+Q316+Q56</f>
        <v/>
      </c>
      <c r="R377" s="1112">
        <f>+R316+R56</f>
        <v/>
      </c>
      <c r="S377" s="1112">
        <f>+S316+S56</f>
        <v/>
      </c>
      <c r="T377" s="1112">
        <f>+T316+T56</f>
        <v/>
      </c>
      <c r="U377" s="1112">
        <f>+U316+U56</f>
        <v/>
      </c>
      <c r="V377" s="1112">
        <f>+V316+V56</f>
        <v/>
      </c>
      <c r="W377" s="1112">
        <f>+W316+W56</f>
        <v/>
      </c>
      <c r="X377" s="1112">
        <f>+X316+X56</f>
        <v/>
      </c>
      <c r="Y377" s="1112">
        <f>+Y316+Y56</f>
        <v/>
      </c>
      <c r="Z377" s="1112">
        <f>+Z316+Z56</f>
        <v/>
      </c>
      <c r="AA377" s="1112">
        <f>+AA316+AA56</f>
        <v/>
      </c>
      <c r="AB377" s="1112">
        <f>+AB316+AB56</f>
        <v/>
      </c>
      <c r="AC377" s="1051">
        <f>SUM(Q377:AB377)</f>
        <v/>
      </c>
      <c r="AE377" s="1110">
        <f>(AC378)/(E378+F378+AC378)</f>
        <v/>
      </c>
      <c r="AH377" s="2">
        <f>+IF(AC378&lt;&gt;K378,1,0)</f>
        <v/>
      </c>
    </row>
    <row r="378" ht="14.4" customHeight="1" thickBot="1">
      <c r="A378" s="883" t="inlineStr">
        <is>
          <t>DTaP pediatrica</t>
        </is>
      </c>
      <c r="B378" s="967" t="n"/>
      <c r="C378" s="1112">
        <f>+C318+C62</f>
        <v/>
      </c>
      <c r="D378" s="1112">
        <f>D62</f>
        <v/>
      </c>
      <c r="E378" s="1112">
        <f>+E318</f>
        <v/>
      </c>
      <c r="F378" s="1112">
        <f>+F318</f>
        <v/>
      </c>
      <c r="G378" s="1112">
        <f>+G318</f>
        <v/>
      </c>
      <c r="H378" s="1112">
        <f>+H318</f>
        <v/>
      </c>
      <c r="I378" s="1112">
        <f>+I318</f>
        <v/>
      </c>
      <c r="J378" s="1112">
        <f>+I318</f>
        <v/>
      </c>
      <c r="K378" s="1152">
        <f>+K318+I62</f>
        <v/>
      </c>
      <c r="L378" s="1153">
        <f>+L318+J62</f>
        <v/>
      </c>
      <c r="M378" s="1101" t="n"/>
      <c r="N378" s="1101" t="n"/>
      <c r="O378" s="1101" t="n"/>
      <c r="P378" s="4" t="n"/>
      <c r="Q378" s="1154">
        <f>+Q317+Q62</f>
        <v/>
      </c>
      <c r="R378" s="1112">
        <f>+R317+R62</f>
        <v/>
      </c>
      <c r="S378" s="1112">
        <f>+S317+S62</f>
        <v/>
      </c>
      <c r="T378" s="1112">
        <f>+T317+T62</f>
        <v/>
      </c>
      <c r="U378" s="1112">
        <f>+U317+U62</f>
        <v/>
      </c>
      <c r="V378" s="1112">
        <f>+V317+V62</f>
        <v/>
      </c>
      <c r="W378" s="1112">
        <f>+W317+W62</f>
        <v/>
      </c>
      <c r="X378" s="1112">
        <f>+X317+X62</f>
        <v/>
      </c>
      <c r="Y378" s="1112">
        <f>+Y317+Y62</f>
        <v/>
      </c>
      <c r="Z378" s="1112">
        <f>+Z317+Z62</f>
        <v/>
      </c>
      <c r="AA378" s="1112">
        <f>+AA317+AA62</f>
        <v/>
      </c>
      <c r="AB378" s="1112">
        <f>+AB317+AB62</f>
        <v/>
      </c>
      <c r="AC378" s="1051">
        <f>SUM(Q378:AB378)</f>
        <v/>
      </c>
      <c r="AE378" s="1110">
        <f>(AC379)/(E379+F379+AC379)</f>
        <v/>
      </c>
      <c r="AH378" s="2">
        <f>+IF(AC379&lt;&gt;K379,1,0)</f>
        <v/>
      </c>
    </row>
    <row r="379" ht="14.4" customHeight="1" thickBot="1">
      <c r="A379" s="883" t="inlineStr">
        <is>
          <t>TD Pediatrica</t>
        </is>
      </c>
      <c r="B379" s="967" t="n"/>
      <c r="C379" s="1112">
        <f>+C319+C68</f>
        <v/>
      </c>
      <c r="D379" s="1112">
        <f>D68</f>
        <v/>
      </c>
      <c r="E379" s="1112">
        <f>+E319</f>
        <v/>
      </c>
      <c r="F379" s="1112">
        <f>+F319</f>
        <v/>
      </c>
      <c r="G379" s="1112">
        <f>+G319</f>
        <v/>
      </c>
      <c r="H379" s="1112">
        <f>+H319</f>
        <v/>
      </c>
      <c r="I379" s="1112">
        <f>+I319</f>
        <v/>
      </c>
      <c r="J379" s="1112">
        <f>+I319</f>
        <v/>
      </c>
      <c r="K379" s="1152">
        <f>+K319+I68</f>
        <v/>
      </c>
      <c r="L379" s="1153">
        <f>+L319+J68</f>
        <v/>
      </c>
      <c r="M379" s="1101" t="n"/>
      <c r="N379" s="1101" t="n"/>
      <c r="O379" s="1101" t="n"/>
      <c r="P379" s="4" t="n"/>
      <c r="Q379" s="1154">
        <f>+Q318+Q68</f>
        <v/>
      </c>
      <c r="R379" s="1112">
        <f>+R318+R68</f>
        <v/>
      </c>
      <c r="S379" s="1112">
        <f>+S318+S68</f>
        <v/>
      </c>
      <c r="T379" s="1112">
        <f>+T318+T68</f>
        <v/>
      </c>
      <c r="U379" s="1112">
        <f>+U318+U68</f>
        <v/>
      </c>
      <c r="V379" s="1112">
        <f>+V318+V68</f>
        <v/>
      </c>
      <c r="W379" s="1112">
        <f>+W318+W68</f>
        <v/>
      </c>
      <c r="X379" s="1112">
        <f>+X318+X68</f>
        <v/>
      </c>
      <c r="Y379" s="1112">
        <f>+Y318+Y68</f>
        <v/>
      </c>
      <c r="Z379" s="1112">
        <f>+Z318+Z68</f>
        <v/>
      </c>
      <c r="AA379" s="1112">
        <f>+AA318+AA68</f>
        <v/>
      </c>
      <c r="AB379" s="1112">
        <f>+AB318+AB68</f>
        <v/>
      </c>
      <c r="AC379" s="1051">
        <f>SUM(Q379:AB379)</f>
        <v/>
      </c>
      <c r="AE379" s="1110">
        <f>(AC380)/(E380+F380+AC380)</f>
        <v/>
      </c>
      <c r="AH379" s="2">
        <f>+IF(AC380&lt;&gt;K380,1,0)</f>
        <v/>
      </c>
    </row>
    <row r="380" ht="14.4" customHeight="1" thickBot="1">
      <c r="A380" s="883" t="inlineStr">
        <is>
          <t>Rotavirus</t>
        </is>
      </c>
      <c r="B380" s="967" t="n"/>
      <c r="C380" s="1112">
        <f>+C320+C74</f>
        <v/>
      </c>
      <c r="D380" s="1112">
        <f>D74</f>
        <v/>
      </c>
      <c r="E380" s="1112">
        <f>+E320</f>
        <v/>
      </c>
      <c r="F380" s="1112">
        <f>+F320</f>
        <v/>
      </c>
      <c r="G380" s="1112">
        <f>+G320</f>
        <v/>
      </c>
      <c r="H380" s="1112">
        <f>+H320</f>
        <v/>
      </c>
      <c r="I380" s="1112">
        <f>+I320</f>
        <v/>
      </c>
      <c r="J380" s="1112">
        <f>+I320</f>
        <v/>
      </c>
      <c r="K380" s="1152">
        <f>+K320+I74</f>
        <v/>
      </c>
      <c r="L380" s="1153">
        <f>+L320+J74</f>
        <v/>
      </c>
      <c r="M380" s="1101" t="n"/>
      <c r="N380" s="1101" t="n"/>
      <c r="O380" s="1101" t="n"/>
      <c r="P380" s="4" t="n"/>
      <c r="Q380" s="1154">
        <f>+Q319+Q74</f>
        <v/>
      </c>
      <c r="R380" s="1112">
        <f>+R319+R74</f>
        <v/>
      </c>
      <c r="S380" s="1112">
        <f>+S319+S74</f>
        <v/>
      </c>
      <c r="T380" s="1112">
        <f>+T319+T74</f>
        <v/>
      </c>
      <c r="U380" s="1112">
        <f>+U319+U74</f>
        <v/>
      </c>
      <c r="V380" s="1112">
        <f>+V319+V74</f>
        <v/>
      </c>
      <c r="W380" s="1112">
        <f>+W319+W74</f>
        <v/>
      </c>
      <c r="X380" s="1112">
        <f>+X319+X74</f>
        <v/>
      </c>
      <c r="Y380" s="1112">
        <f>+Y319+Y74</f>
        <v/>
      </c>
      <c r="Z380" s="1112">
        <f>+Z319+Z74</f>
        <v/>
      </c>
      <c r="AA380" s="1112">
        <f>+AA319+AA74</f>
        <v/>
      </c>
      <c r="AB380" s="1112">
        <f>+AB319+AB74</f>
        <v/>
      </c>
      <c r="AC380" s="1051">
        <f>SUM(Q380:AB380)</f>
        <v/>
      </c>
      <c r="AE380" s="1110">
        <f>(AC381)/(E381+F381+AC381)</f>
        <v/>
      </c>
      <c r="AH380" s="2">
        <f>+IF(AC381&lt;&gt;K381,1,0)</f>
        <v/>
      </c>
    </row>
    <row r="381" ht="14.4" customHeight="1" thickBot="1">
      <c r="A381" s="883" t="inlineStr">
        <is>
          <t>Neumococo Decavalente</t>
        </is>
      </c>
      <c r="B381" s="967" t="n"/>
      <c r="C381" s="1112">
        <f>+C321+C80</f>
        <v/>
      </c>
      <c r="D381" s="1112">
        <f>D85</f>
        <v/>
      </c>
      <c r="E381" s="1112">
        <f>+E321</f>
        <v/>
      </c>
      <c r="F381" s="1112">
        <f>+F321</f>
        <v/>
      </c>
      <c r="G381" s="1112">
        <f>+G321</f>
        <v/>
      </c>
      <c r="H381" s="1112">
        <f>+H321</f>
        <v/>
      </c>
      <c r="I381" s="1112">
        <f>+I321</f>
        <v/>
      </c>
      <c r="J381" s="1112">
        <f>+I321</f>
        <v/>
      </c>
      <c r="K381" s="1152">
        <f>+K321+I85</f>
        <v/>
      </c>
      <c r="L381" s="1153">
        <f>+L321+J80</f>
        <v/>
      </c>
      <c r="M381" s="1101" t="n"/>
      <c r="N381" s="1101" t="n"/>
      <c r="O381" s="1101" t="n"/>
      <c r="P381" s="4" t="n"/>
      <c r="Q381" s="1154">
        <f>+Q320+Q85</f>
        <v/>
      </c>
      <c r="R381" s="1112">
        <f>+R320+R85</f>
        <v/>
      </c>
      <c r="S381" s="1112">
        <f>+S320+S85</f>
        <v/>
      </c>
      <c r="T381" s="1112">
        <f>+T320+T85</f>
        <v/>
      </c>
      <c r="U381" s="1112">
        <f>+U320+U85</f>
        <v/>
      </c>
      <c r="V381" s="1112">
        <f>+V320+V85</f>
        <v/>
      </c>
      <c r="W381" s="1112">
        <f>+W320+W85</f>
        <v/>
      </c>
      <c r="X381" s="1112">
        <f>+X320+X85</f>
        <v/>
      </c>
      <c r="Y381" s="1112">
        <f>+Y320+Y85</f>
        <v/>
      </c>
      <c r="Z381" s="1112">
        <f>+Z320+Z85</f>
        <v/>
      </c>
      <c r="AA381" s="1112">
        <f>+AA320+AA85</f>
        <v/>
      </c>
      <c r="AB381" s="1112">
        <f>+AB320+AB85</f>
        <v/>
      </c>
      <c r="AC381" s="1051">
        <f>SUM(Q381:AB381)</f>
        <v/>
      </c>
      <c r="AE381" s="1110">
        <f>(AC382)/(E382+F382+AC382)</f>
        <v/>
      </c>
      <c r="AH381" s="2">
        <f>+IF(AC382&lt;&gt;K382,1,0)</f>
        <v/>
      </c>
    </row>
    <row r="382" ht="14.4" customHeight="1" thickBot="1">
      <c r="A382" s="883" t="inlineStr">
        <is>
          <t>Neumococo Trecevalente</t>
        </is>
      </c>
      <c r="B382" s="967" t="n"/>
      <c r="C382" s="1112">
        <f>+C322+C81</f>
        <v/>
      </c>
      <c r="D382" s="1112">
        <f>D86</f>
        <v/>
      </c>
      <c r="E382" s="1112">
        <f>+E322</f>
        <v/>
      </c>
      <c r="F382" s="1112">
        <f>+F322</f>
        <v/>
      </c>
      <c r="G382" s="1112">
        <f>+G322</f>
        <v/>
      </c>
      <c r="H382" s="1112">
        <f>+H322</f>
        <v/>
      </c>
      <c r="I382" s="1112">
        <f>+I322</f>
        <v/>
      </c>
      <c r="J382" s="1112">
        <f>+I322</f>
        <v/>
      </c>
      <c r="K382" s="1152">
        <f>+K322+I86</f>
        <v/>
      </c>
      <c r="L382" s="1153">
        <f>+L322+J86</f>
        <v/>
      </c>
      <c r="M382" s="1101" t="n"/>
      <c r="N382" s="1101" t="n"/>
      <c r="O382" s="1101" t="n"/>
      <c r="P382" s="4" t="n"/>
      <c r="Q382" s="1154">
        <f>+Q321+Q86</f>
        <v/>
      </c>
      <c r="R382" s="1112">
        <f>+R321+R86</f>
        <v/>
      </c>
      <c r="S382" s="1112">
        <f>+S321+S86</f>
        <v/>
      </c>
      <c r="T382" s="1112">
        <f>+T321+T86</f>
        <v/>
      </c>
      <c r="U382" s="1112">
        <f>+U321+U86</f>
        <v/>
      </c>
      <c r="V382" s="1112">
        <f>+V321+V86</f>
        <v/>
      </c>
      <c r="W382" s="1112">
        <f>+W321+W86</f>
        <v/>
      </c>
      <c r="X382" s="1112">
        <f>+X321+X86</f>
        <v/>
      </c>
      <c r="Y382" s="1112">
        <f>+Y321+Y86</f>
        <v/>
      </c>
      <c r="Z382" s="1112">
        <f>+Z321+Z86</f>
        <v/>
      </c>
      <c r="AA382" s="1112">
        <f>+AA321+AA86</f>
        <v/>
      </c>
      <c r="AB382" s="1112">
        <f>+AB321+AB86</f>
        <v/>
      </c>
      <c r="AC382" s="1051">
        <f>SUM(Q382:AB382)</f>
        <v/>
      </c>
      <c r="AE382" s="1110">
        <f>(AC383)/(E383+F383+AC383)</f>
        <v/>
      </c>
      <c r="AH382" s="2">
        <f>+IF(AC383&lt;&gt;K383,1,0)</f>
        <v/>
      </c>
    </row>
    <row r="383" ht="14.4" customHeight="1" thickBot="1">
      <c r="A383" s="883" t="inlineStr">
        <is>
          <t>Triple Viral (vacuna)</t>
        </is>
      </c>
      <c r="B383" s="967" t="n"/>
      <c r="C383" s="1112">
        <f>+C323+C92</f>
        <v/>
      </c>
      <c r="D383" s="1112">
        <f>D92</f>
        <v/>
      </c>
      <c r="E383" s="1112">
        <f>+E323</f>
        <v/>
      </c>
      <c r="F383" s="1112">
        <f>+F323</f>
        <v/>
      </c>
      <c r="G383" s="1112">
        <f>+G323</f>
        <v/>
      </c>
      <c r="H383" s="1112">
        <f>+H323</f>
        <v/>
      </c>
      <c r="I383" s="1112">
        <f>+I323</f>
        <v/>
      </c>
      <c r="J383" s="1112">
        <f>+I323</f>
        <v/>
      </c>
      <c r="K383" s="1152">
        <f>+K323+I92</f>
        <v/>
      </c>
      <c r="L383" s="1153">
        <f>+L323+J92</f>
        <v/>
      </c>
      <c r="M383" s="1101" t="n"/>
      <c r="N383" s="1101" t="n"/>
      <c r="O383" s="1101" t="n"/>
      <c r="P383" s="4" t="n"/>
      <c r="Q383" s="1154">
        <f>+Q322+Q92</f>
        <v/>
      </c>
      <c r="R383" s="1112">
        <f>+R322+R92</f>
        <v/>
      </c>
      <c r="S383" s="1112">
        <f>+S322+S92</f>
        <v/>
      </c>
      <c r="T383" s="1112">
        <f>+T322+T92</f>
        <v/>
      </c>
      <c r="U383" s="1112">
        <f>+U322+U92</f>
        <v/>
      </c>
      <c r="V383" s="1112">
        <f>+V322+V92</f>
        <v/>
      </c>
      <c r="W383" s="1112">
        <f>+W322+W92</f>
        <v/>
      </c>
      <c r="X383" s="1112">
        <f>+X322+X92</f>
        <v/>
      </c>
      <c r="Y383" s="1112">
        <f>+Y322+Y92</f>
        <v/>
      </c>
      <c r="Z383" s="1112">
        <f>+Z322+Z92</f>
        <v/>
      </c>
      <c r="AA383" s="1112">
        <f>+AA322+AA92</f>
        <v/>
      </c>
      <c r="AB383" s="1112">
        <f>+AB322+AB92</f>
        <v/>
      </c>
      <c r="AC383" s="1051">
        <f>SUM(Q383:AB383)</f>
        <v/>
      </c>
      <c r="AE383" s="1110">
        <f>(AC384)/(E384+F384+AC384)</f>
        <v/>
      </c>
      <c r="AH383" s="2">
        <f>+IF(AC384&lt;&gt;K384,1,0)</f>
        <v/>
      </c>
    </row>
    <row r="384" ht="14.4" customHeight="1" thickBot="1">
      <c r="A384" s="883" t="inlineStr">
        <is>
          <t>Sarampión Rubéola (vacuna)</t>
        </is>
      </c>
      <c r="B384" s="967" t="n"/>
      <c r="C384" s="1112">
        <f>+C324+C98</f>
        <v/>
      </c>
      <c r="D384" s="1112">
        <f>D98</f>
        <v/>
      </c>
      <c r="E384" s="1112">
        <f>+E324</f>
        <v/>
      </c>
      <c r="F384" s="1112">
        <f>+F324</f>
        <v/>
      </c>
      <c r="G384" s="1112">
        <f>+G324</f>
        <v/>
      </c>
      <c r="H384" s="1112">
        <f>+H324</f>
        <v/>
      </c>
      <c r="I384" s="1112">
        <f>+I324</f>
        <v/>
      </c>
      <c r="J384" s="1112">
        <f>+I324</f>
        <v/>
      </c>
      <c r="K384" s="1152">
        <f>+K324+I98</f>
        <v/>
      </c>
      <c r="L384" s="1153">
        <f>+L324+J98</f>
        <v/>
      </c>
      <c r="M384" s="1101" t="n"/>
      <c r="N384" s="1101" t="n"/>
      <c r="O384" s="1101" t="n"/>
      <c r="P384" s="4" t="n"/>
      <c r="Q384" s="1154">
        <f>+Q323+Q98</f>
        <v/>
      </c>
      <c r="R384" s="1112">
        <f>+R323+R98</f>
        <v/>
      </c>
      <c r="S384" s="1112">
        <f>+S323+S98</f>
        <v/>
      </c>
      <c r="T384" s="1112">
        <f>+T323+T98</f>
        <v/>
      </c>
      <c r="U384" s="1112">
        <f>+U323+U98</f>
        <v/>
      </c>
      <c r="V384" s="1112">
        <f>+V323+V98</f>
        <v/>
      </c>
      <c r="W384" s="1112">
        <f>+W323+W98</f>
        <v/>
      </c>
      <c r="X384" s="1112">
        <f>+X323+X98</f>
        <v/>
      </c>
      <c r="Y384" s="1112">
        <f>+Y323+Y98</f>
        <v/>
      </c>
      <c r="Z384" s="1112">
        <f>+Z323+Z98</f>
        <v/>
      </c>
      <c r="AA384" s="1112">
        <f>+AA323+AA98</f>
        <v/>
      </c>
      <c r="AB384" s="1112">
        <f>+AB323+AB98</f>
        <v/>
      </c>
      <c r="AC384" s="1051">
        <f>SUM(Q384:AB384)</f>
        <v/>
      </c>
      <c r="AE384" s="1110">
        <f>+(AC385*1)/(E385+F385+AC385)</f>
        <v/>
      </c>
      <c r="AH384" s="2">
        <f>+IF(AC385&lt;&gt;K385,1,0)</f>
        <v/>
      </c>
    </row>
    <row r="385" ht="14.4" customHeight="1" thickBot="1">
      <c r="A385" s="883" t="inlineStr">
        <is>
          <t>Fiebre amarilla (vacuna)</t>
        </is>
      </c>
      <c r="B385" s="967" t="n"/>
      <c r="C385" s="1112">
        <f>+C325+C104</f>
        <v/>
      </c>
      <c r="D385" s="1112">
        <f>D104</f>
        <v/>
      </c>
      <c r="E385" s="1112">
        <f>+E325</f>
        <v/>
      </c>
      <c r="F385" s="1112">
        <f>+F325</f>
        <v/>
      </c>
      <c r="G385" s="1112">
        <f>+G325</f>
        <v/>
      </c>
      <c r="H385" s="1112">
        <f>+H325</f>
        <v/>
      </c>
      <c r="I385" s="1112">
        <f>+I325</f>
        <v/>
      </c>
      <c r="J385" s="1112">
        <f>+I325</f>
        <v/>
      </c>
      <c r="K385" s="1152">
        <f>+K325+I104</f>
        <v/>
      </c>
      <c r="L385" s="1153">
        <f>+L325+J104</f>
        <v/>
      </c>
      <c r="M385" s="1101" t="n"/>
      <c r="N385" s="1101" t="n"/>
      <c r="O385" s="1101" t="n"/>
      <c r="P385" s="4" t="n"/>
      <c r="Q385" s="1154">
        <f>+Q324+Q104</f>
        <v/>
      </c>
      <c r="R385" s="1112">
        <f>+R324+R104</f>
        <v/>
      </c>
      <c r="S385" s="1112">
        <f>+S324+S104</f>
        <v/>
      </c>
      <c r="T385" s="1112">
        <f>+T324+T104</f>
        <v/>
      </c>
      <c r="U385" s="1112">
        <f>+U324+U104</f>
        <v/>
      </c>
      <c r="V385" s="1112">
        <f>+V324+V104</f>
        <v/>
      </c>
      <c r="W385" s="1112">
        <f>+W324+W104</f>
        <v/>
      </c>
      <c r="X385" s="1112">
        <f>+X324+X104</f>
        <v/>
      </c>
      <c r="Y385" s="1112">
        <f>+Y324+Y104</f>
        <v/>
      </c>
      <c r="Z385" s="1112">
        <f>+Z324+Z104</f>
        <v/>
      </c>
      <c r="AA385" s="1112">
        <f>+AA324+AA104</f>
        <v/>
      </c>
      <c r="AB385" s="1112">
        <f>+AB324+AB104</f>
        <v/>
      </c>
      <c r="AC385" s="1051">
        <f>SUM(Q385:AB385)</f>
        <v/>
      </c>
      <c r="AE385" s="1110">
        <f>(AC386)/(E386+F386+AC386)</f>
        <v/>
      </c>
      <c r="AH385" s="2">
        <f>+IF(AC386&lt;&gt;K386,1,0)</f>
        <v/>
      </c>
    </row>
    <row r="386" ht="14.4" customHeight="1" thickBot="1">
      <c r="A386" s="883" t="inlineStr">
        <is>
          <t>Hepatitis A pediátrica (vacuna)</t>
        </is>
      </c>
      <c r="B386" s="967" t="n"/>
      <c r="C386" s="1112">
        <f>+C326+C110</f>
        <v/>
      </c>
      <c r="D386" s="1112">
        <f>D110</f>
        <v/>
      </c>
      <c r="E386" s="1112">
        <f>+E326</f>
        <v/>
      </c>
      <c r="F386" s="1112">
        <f>+F326</f>
        <v/>
      </c>
      <c r="G386" s="1112">
        <f>+G326</f>
        <v/>
      </c>
      <c r="H386" s="1112">
        <f>+H326</f>
        <v/>
      </c>
      <c r="I386" s="1112">
        <f>+I326</f>
        <v/>
      </c>
      <c r="J386" s="1112">
        <f>+I326</f>
        <v/>
      </c>
      <c r="K386" s="1152">
        <f>+K326+I110</f>
        <v/>
      </c>
      <c r="L386" s="1153">
        <f>+L326+J110</f>
        <v/>
      </c>
      <c r="M386" s="1101" t="n"/>
      <c r="N386" s="1101" t="n"/>
      <c r="O386" s="1101" t="n"/>
      <c r="P386" s="4" t="n"/>
      <c r="Q386" s="1154">
        <f>+Q325+Q110</f>
        <v/>
      </c>
      <c r="R386" s="1112">
        <f>+R325+R110</f>
        <v/>
      </c>
      <c r="S386" s="1112">
        <f>+S325+S110</f>
        <v/>
      </c>
      <c r="T386" s="1112">
        <f>+T325+T110</f>
        <v/>
      </c>
      <c r="U386" s="1112">
        <f>+U325+U110</f>
        <v/>
      </c>
      <c r="V386" s="1112">
        <f>+V325+V110</f>
        <v/>
      </c>
      <c r="W386" s="1112">
        <f>+W325+W110</f>
        <v/>
      </c>
      <c r="X386" s="1112">
        <f>+X325+X110</f>
        <v/>
      </c>
      <c r="Y386" s="1112">
        <f>+Y325+Y110</f>
        <v/>
      </c>
      <c r="Z386" s="1112">
        <f>+Z325+Z110</f>
        <v/>
      </c>
      <c r="AA386" s="1112">
        <f>+AA325+AA110</f>
        <v/>
      </c>
      <c r="AB386" s="1112">
        <f>+AB325+AB110</f>
        <v/>
      </c>
      <c r="AC386" s="1051">
        <f>SUM(Q386:AB386)</f>
        <v/>
      </c>
      <c r="AE386" s="1110">
        <f>(AC387)/(E387+F387+AC387)</f>
        <v/>
      </c>
      <c r="AH386" s="2">
        <f>+IF(AC387&lt;&gt;K387,1,0)</f>
        <v/>
      </c>
    </row>
    <row r="387" ht="14.4" customHeight="1" thickBot="1">
      <c r="A387" s="883" t="inlineStr">
        <is>
          <t>Varicela (vacuna)</t>
        </is>
      </c>
      <c r="B387" s="967" t="n"/>
      <c r="C387" s="1112">
        <f>+C327+C116</f>
        <v/>
      </c>
      <c r="D387" s="1112">
        <f>D116</f>
        <v/>
      </c>
      <c r="E387" s="1112">
        <f>+E327</f>
        <v/>
      </c>
      <c r="F387" s="1112">
        <f>+F327</f>
        <v/>
      </c>
      <c r="G387" s="1112">
        <f>+G327</f>
        <v/>
      </c>
      <c r="H387" s="1112">
        <f>+H327</f>
        <v/>
      </c>
      <c r="I387" s="1112">
        <f>+I327</f>
        <v/>
      </c>
      <c r="J387" s="1112">
        <f>+I327</f>
        <v/>
      </c>
      <c r="K387" s="1152">
        <f>+K327+I116</f>
        <v/>
      </c>
      <c r="L387" s="1153">
        <f>+L327+J116</f>
        <v/>
      </c>
      <c r="M387" s="1101" t="n"/>
      <c r="N387" s="1101" t="n"/>
      <c r="O387" s="1101" t="n"/>
      <c r="P387" s="4" t="n"/>
      <c r="Q387" s="1154">
        <f>+Q326+Q116</f>
        <v/>
      </c>
      <c r="R387" s="1112">
        <f>+R326+R116</f>
        <v/>
      </c>
      <c r="S387" s="1112">
        <f>+S326+S116</f>
        <v/>
      </c>
      <c r="T387" s="1112">
        <f>+T326+T116</f>
        <v/>
      </c>
      <c r="U387" s="1112">
        <f>+U326+U116</f>
        <v/>
      </c>
      <c r="V387" s="1112">
        <f>+V326+V116</f>
        <v/>
      </c>
      <c r="W387" s="1112">
        <f>+W326+W116</f>
        <v/>
      </c>
      <c r="X387" s="1112">
        <f>+X326+X116</f>
        <v/>
      </c>
      <c r="Y387" s="1112">
        <f>+Y326+Y116</f>
        <v/>
      </c>
      <c r="Z387" s="1112">
        <f>+Z326+Z116</f>
        <v/>
      </c>
      <c r="AA387" s="1112">
        <f>+AA326+AA116</f>
        <v/>
      </c>
      <c r="AB387" s="1112">
        <f>+AB326+AB116</f>
        <v/>
      </c>
      <c r="AC387" s="1051">
        <f>SUM(Q387:AB387)</f>
        <v/>
      </c>
      <c r="AE387" s="1110">
        <f>+(AC388*1)/(E388+F388+AC388)</f>
        <v/>
      </c>
      <c r="AH387" s="2">
        <f>+IF(AC388&lt;&gt;K388,1,0)</f>
        <v/>
      </c>
    </row>
    <row r="388" ht="14.4" customHeight="1" thickBot="1">
      <c r="A388" s="883" t="inlineStr">
        <is>
          <t>Td Adultos</t>
        </is>
      </c>
      <c r="B388" s="967" t="n"/>
      <c r="C388" s="1112">
        <f>+C328+C122</f>
        <v/>
      </c>
      <c r="D388" s="1112">
        <f>D122</f>
        <v/>
      </c>
      <c r="E388" s="1112">
        <f>+E328</f>
        <v/>
      </c>
      <c r="F388" s="1112">
        <f>+F328</f>
        <v/>
      </c>
      <c r="G388" s="1112">
        <f>+G328</f>
        <v/>
      </c>
      <c r="H388" s="1112">
        <f>+H328</f>
        <v/>
      </c>
      <c r="I388" s="1112">
        <f>+I328</f>
        <v/>
      </c>
      <c r="J388" s="1112">
        <f>+I328</f>
        <v/>
      </c>
      <c r="K388" s="1152">
        <f>+K328+I122</f>
        <v/>
      </c>
      <c r="L388" s="1153">
        <f>+L328+J122</f>
        <v/>
      </c>
      <c r="M388" s="1101" t="n"/>
      <c r="N388" s="1101" t="n"/>
      <c r="O388" s="1101" t="n"/>
      <c r="P388" s="4" t="n"/>
      <c r="Q388" s="1154">
        <f>+Q327+Q122</f>
        <v/>
      </c>
      <c r="R388" s="1112">
        <f>+R327+R122</f>
        <v/>
      </c>
      <c r="S388" s="1112">
        <f>+S327+S122</f>
        <v/>
      </c>
      <c r="T388" s="1112">
        <f>+T327+T122</f>
        <v/>
      </c>
      <c r="U388" s="1112">
        <f>+U327+U122</f>
        <v/>
      </c>
      <c r="V388" s="1112">
        <f>+V327+V122</f>
        <v/>
      </c>
      <c r="W388" s="1112">
        <f>+W327+W122</f>
        <v/>
      </c>
      <c r="X388" s="1112">
        <f>+X327+X122</f>
        <v/>
      </c>
      <c r="Y388" s="1112">
        <f>+Y327+Y122</f>
        <v/>
      </c>
      <c r="Z388" s="1112">
        <f>+Z327+Z122</f>
        <v/>
      </c>
      <c r="AA388" s="1112">
        <f>+AA327+AA122</f>
        <v/>
      </c>
      <c r="AB388" s="1112">
        <f>+AB327+AB122</f>
        <v/>
      </c>
      <c r="AC388" s="1051">
        <f>SUM(Q388:AB388)</f>
        <v/>
      </c>
      <c r="AE388" s="1110">
        <f>(AC389)/(E389+F389+AC389)</f>
        <v/>
      </c>
      <c r="AH388" s="2">
        <f>+IF(AC389&lt;&gt;K389,1,0)</f>
        <v/>
      </c>
    </row>
    <row r="389" ht="14.4" customHeight="1" thickBot="1">
      <c r="A389" s="883" t="inlineStr">
        <is>
          <t>DTaP Adolescentes / Adultos</t>
        </is>
      </c>
      <c r="B389" s="967" t="n"/>
      <c r="C389" s="1112">
        <f>+C329+C128</f>
        <v/>
      </c>
      <c r="D389" s="1112">
        <f>D128</f>
        <v/>
      </c>
      <c r="E389" s="1112">
        <f>+E329</f>
        <v/>
      </c>
      <c r="F389" s="1112">
        <f>+F329</f>
        <v/>
      </c>
      <c r="G389" s="1112">
        <f>+G329</f>
        <v/>
      </c>
      <c r="H389" s="1112">
        <f>+H329</f>
        <v/>
      </c>
      <c r="I389" s="1112">
        <f>+I329</f>
        <v/>
      </c>
      <c r="J389" s="1112">
        <f>+I329</f>
        <v/>
      </c>
      <c r="K389" s="1152">
        <f>+K329+I128</f>
        <v/>
      </c>
      <c r="L389" s="1153">
        <f>+L329+J128</f>
        <v/>
      </c>
      <c r="M389" s="1101" t="n"/>
      <c r="N389" s="1101" t="n"/>
      <c r="O389" s="1101" t="n"/>
      <c r="P389" s="4" t="n"/>
      <c r="Q389" s="1154">
        <f>+Q328+Q128</f>
        <v/>
      </c>
      <c r="R389" s="1112">
        <f>+R328+R128</f>
        <v/>
      </c>
      <c r="S389" s="1112">
        <f>+S328+S128</f>
        <v/>
      </c>
      <c r="T389" s="1112">
        <f>+T328+T128</f>
        <v/>
      </c>
      <c r="U389" s="1112">
        <f>+U328+U128</f>
        <v/>
      </c>
      <c r="V389" s="1112">
        <f>+V328+V128</f>
        <v/>
      </c>
      <c r="W389" s="1112">
        <f>+W328+W128</f>
        <v/>
      </c>
      <c r="X389" s="1112">
        <f>+X328+X128</f>
        <v/>
      </c>
      <c r="Y389" s="1112">
        <f>+Y328+Y128</f>
        <v/>
      </c>
      <c r="Z389" s="1112">
        <f>+Z328+Z128</f>
        <v/>
      </c>
      <c r="AA389" s="1112">
        <f>+AA328+AA128</f>
        <v/>
      </c>
      <c r="AB389" s="1112">
        <f>+AB328+AB128</f>
        <v/>
      </c>
      <c r="AC389" s="1051">
        <f>SUM(Q389:AB389)</f>
        <v/>
      </c>
      <c r="AE389" s="1110">
        <f>(AC390)/(E390+F390+AC390)</f>
        <v/>
      </c>
      <c r="AH389" s="2">
        <f>+IF(AC390&lt;&gt;K390,1,0)</f>
        <v/>
      </c>
    </row>
    <row r="390" ht="14.4" customHeight="1" thickBot="1">
      <c r="A390" s="883" t="inlineStr">
        <is>
          <t>Influenza pediatrica</t>
        </is>
      </c>
      <c r="B390" s="967" t="n"/>
      <c r="C390" s="1112">
        <f>+C330+C134</f>
        <v/>
      </c>
      <c r="D390" s="1112">
        <f>D134</f>
        <v/>
      </c>
      <c r="E390" s="1112">
        <f>+E330</f>
        <v/>
      </c>
      <c r="F390" s="1112">
        <f>+F330</f>
        <v/>
      </c>
      <c r="G390" s="1112">
        <f>+G330</f>
        <v/>
      </c>
      <c r="H390" s="1112">
        <f>+H330</f>
        <v/>
      </c>
      <c r="I390" s="1112">
        <f>+I330</f>
        <v/>
      </c>
      <c r="J390" s="1112">
        <f>+I330</f>
        <v/>
      </c>
      <c r="K390" s="1152">
        <f>+K330+I134</f>
        <v/>
      </c>
      <c r="L390" s="1153">
        <f>+L330+J134</f>
        <v/>
      </c>
      <c r="M390" s="1101" t="n"/>
      <c r="N390" s="1101" t="n"/>
      <c r="O390" s="1101" t="n"/>
      <c r="P390" s="4" t="n"/>
      <c r="Q390" s="1154">
        <f>+Q329+Q134</f>
        <v/>
      </c>
      <c r="R390" s="1112">
        <f>+R329+R134</f>
        <v/>
      </c>
      <c r="S390" s="1112">
        <f>+S329+S134</f>
        <v/>
      </c>
      <c r="T390" s="1112">
        <f>+T329+T134</f>
        <v/>
      </c>
      <c r="U390" s="1112">
        <f>+U329+U134</f>
        <v/>
      </c>
      <c r="V390" s="1112">
        <f>+V329+V134</f>
        <v/>
      </c>
      <c r="W390" s="1112">
        <f>+W329+W134</f>
        <v/>
      </c>
      <c r="X390" s="1112">
        <f>+X329+X134</f>
        <v/>
      </c>
      <c r="Y390" s="1112">
        <f>+Y329+Y134</f>
        <v/>
      </c>
      <c r="Z390" s="1112">
        <f>+Z329+Z134</f>
        <v/>
      </c>
      <c r="AA390" s="1112">
        <f>+AA329+AA134</f>
        <v/>
      </c>
      <c r="AB390" s="1112">
        <f>+AB329+AB134</f>
        <v/>
      </c>
      <c r="AC390" s="1051">
        <f>SUM(Q390:AB390)</f>
        <v/>
      </c>
      <c r="AE390" s="1110">
        <f>(AC391)/(E391+F391+AC391)</f>
        <v/>
      </c>
      <c r="AH390" s="2">
        <f>+IF(AC391&lt;&gt;K391,1,0)</f>
        <v/>
      </c>
    </row>
    <row r="391" ht="14.4" customHeight="1" thickBot="1">
      <c r="A391" s="883" t="inlineStr">
        <is>
          <t>Influenza Adultos</t>
        </is>
      </c>
      <c r="B391" s="967" t="n"/>
      <c r="C391" s="1112">
        <f>+C331+C140</f>
        <v/>
      </c>
      <c r="D391" s="1112">
        <f>D140</f>
        <v/>
      </c>
      <c r="E391" s="1112">
        <f>+E331</f>
        <v/>
      </c>
      <c r="F391" s="1112">
        <f>+F331</f>
        <v/>
      </c>
      <c r="G391" s="1112">
        <f>+G331</f>
        <v/>
      </c>
      <c r="H391" s="1112">
        <f>+H331</f>
        <v/>
      </c>
      <c r="I391" s="1112">
        <f>+I331</f>
        <v/>
      </c>
      <c r="J391" s="1112">
        <f>+I331</f>
        <v/>
      </c>
      <c r="K391" s="1152">
        <f>+K331+I140</f>
        <v/>
      </c>
      <c r="L391" s="1153">
        <f>+L331+J140</f>
        <v/>
      </c>
      <c r="M391" s="1101" t="n"/>
      <c r="N391" s="1101" t="n"/>
      <c r="O391" s="1101" t="n"/>
      <c r="P391" s="4" t="n"/>
      <c r="Q391" s="1154">
        <f>+Q330+Q140</f>
        <v/>
      </c>
      <c r="R391" s="1112">
        <f>+R330+R140</f>
        <v/>
      </c>
      <c r="S391" s="1112">
        <f>+S330+S140</f>
        <v/>
      </c>
      <c r="T391" s="1112">
        <f>+T330+T140</f>
        <v/>
      </c>
      <c r="U391" s="1112">
        <f>+U330+U140</f>
        <v/>
      </c>
      <c r="V391" s="1112">
        <f>+V330+V140</f>
        <v/>
      </c>
      <c r="W391" s="1112">
        <f>+W330+W140</f>
        <v/>
      </c>
      <c r="X391" s="1112">
        <f>+X330+X140</f>
        <v/>
      </c>
      <c r="Y391" s="1112">
        <f>+Y330+Y140</f>
        <v/>
      </c>
      <c r="Z391" s="1112">
        <f>+Z330+Z140</f>
        <v/>
      </c>
      <c r="AA391" s="1112">
        <f>+AA330+AA140</f>
        <v/>
      </c>
      <c r="AB391" s="1112">
        <f>+AB330+AB140</f>
        <v/>
      </c>
      <c r="AC391" s="1051">
        <f>SUM(Q391:AB391)</f>
        <v/>
      </c>
      <c r="AE391" s="1110">
        <f>(AC392)/(E392+F392+AC392)</f>
        <v/>
      </c>
      <c r="AH391" s="2">
        <f>+IF(AC392&lt;&gt;K392,1,0)</f>
        <v/>
      </c>
    </row>
    <row r="392" ht="14.4" customHeight="1" thickBot="1">
      <c r="A392" s="883" t="inlineStr">
        <is>
          <t>VPH</t>
        </is>
      </c>
      <c r="B392" s="967" t="n"/>
      <c r="C392" s="1112">
        <f>+C332+C146</f>
        <v/>
      </c>
      <c r="D392" s="1112">
        <f>D146</f>
        <v/>
      </c>
      <c r="E392" s="1112">
        <f>+E332</f>
        <v/>
      </c>
      <c r="F392" s="1112">
        <f>+F332</f>
        <v/>
      </c>
      <c r="G392" s="1112">
        <f>+G332</f>
        <v/>
      </c>
      <c r="H392" s="1112">
        <f>+H332</f>
        <v/>
      </c>
      <c r="I392" s="1112">
        <f>+I332</f>
        <v/>
      </c>
      <c r="J392" s="1112">
        <f>+I332</f>
        <v/>
      </c>
      <c r="K392" s="1152">
        <f>+K332+I146</f>
        <v/>
      </c>
      <c r="L392" s="1153">
        <f>+L332+J146</f>
        <v/>
      </c>
      <c r="M392" s="1101" t="n"/>
      <c r="N392" s="1101" t="n"/>
      <c r="O392" s="1101" t="n"/>
      <c r="P392" s="4" t="n"/>
      <c r="Q392" s="1154">
        <f>+Q331+Q146</f>
        <v/>
      </c>
      <c r="R392" s="1112">
        <f>+R331+R146</f>
        <v/>
      </c>
      <c r="S392" s="1112">
        <f>+S331+S146</f>
        <v/>
      </c>
      <c r="T392" s="1112">
        <f>+T331+T146</f>
        <v/>
      </c>
      <c r="U392" s="1112">
        <f>+U331+U146</f>
        <v/>
      </c>
      <c r="V392" s="1112">
        <f>+V331+V146</f>
        <v/>
      </c>
      <c r="W392" s="1112">
        <f>+W331+W146</f>
        <v/>
      </c>
      <c r="X392" s="1112">
        <f>+X331+X146</f>
        <v/>
      </c>
      <c r="Y392" s="1112">
        <f>+Y331+Y146</f>
        <v/>
      </c>
      <c r="Z392" s="1112">
        <f>+Z331+Z146</f>
        <v/>
      </c>
      <c r="AA392" s="1112">
        <f>+AA331+AA146</f>
        <v/>
      </c>
      <c r="AB392" s="1112">
        <f>+AB331+AB146</f>
        <v/>
      </c>
      <c r="AC392" s="1051">
        <f>SUM(Q392:AB392)</f>
        <v/>
      </c>
      <c r="AE392" s="1110">
        <f>(AC393)/(E393+F393+AC393)</f>
        <v/>
      </c>
      <c r="AH392" s="2">
        <f>+IF(AC393&lt;&gt;K393,1,0)</f>
        <v/>
      </c>
    </row>
    <row r="393" ht="14.4" customHeight="1" thickBot="1">
      <c r="A393" s="883" t="inlineStr">
        <is>
          <t>Antirrabica humana</t>
        </is>
      </c>
      <c r="B393" s="967" t="n"/>
      <c r="C393" s="1112">
        <f>+C333+C152</f>
        <v/>
      </c>
      <c r="D393" s="1112">
        <f>D152</f>
        <v/>
      </c>
      <c r="E393" s="1112">
        <f>+E333</f>
        <v/>
      </c>
      <c r="F393" s="1112">
        <f>+F333</f>
        <v/>
      </c>
      <c r="G393" s="1112">
        <f>+G333</f>
        <v/>
      </c>
      <c r="H393" s="1112">
        <f>+H333</f>
        <v/>
      </c>
      <c r="I393" s="1112">
        <f>+I333</f>
        <v/>
      </c>
      <c r="J393" s="1112">
        <f>+I333</f>
        <v/>
      </c>
      <c r="K393" s="1152">
        <f>+K333+I152</f>
        <v/>
      </c>
      <c r="L393" s="1153">
        <f>+L333+J152</f>
        <v/>
      </c>
      <c r="M393" s="1101" t="n"/>
      <c r="N393" s="1101" t="n"/>
      <c r="O393" s="1101" t="n"/>
      <c r="P393" s="4" t="n"/>
      <c r="Q393" s="1154">
        <f>+Q332+Q152</f>
        <v/>
      </c>
      <c r="R393" s="1112">
        <f>+R332+R152</f>
        <v/>
      </c>
      <c r="S393" s="1112">
        <f>+S332+S152</f>
        <v/>
      </c>
      <c r="T393" s="1112">
        <f>+T332+T152</f>
        <v/>
      </c>
      <c r="U393" s="1112">
        <f>+U332+U152</f>
        <v/>
      </c>
      <c r="V393" s="1112">
        <f>+V332+V152</f>
        <v/>
      </c>
      <c r="W393" s="1112">
        <f>+W332+W152</f>
        <v/>
      </c>
      <c r="X393" s="1112">
        <f>+X332+X152</f>
        <v/>
      </c>
      <c r="Y393" s="1112">
        <f>+Y332+Y152</f>
        <v/>
      </c>
      <c r="Z393" s="1112">
        <f>+Z332+Z152</f>
        <v/>
      </c>
      <c r="AA393" s="1112">
        <f>+AA332+AA152</f>
        <v/>
      </c>
      <c r="AB393" s="1112">
        <f>+AB332+AB152</f>
        <v/>
      </c>
      <c r="AC393" s="1051">
        <f>SUM(Q393:AB393)</f>
        <v/>
      </c>
      <c r="AE393" s="1110">
        <f>(AC394)/(E394+F394+AC394)</f>
        <v/>
      </c>
      <c r="AH393" s="2">
        <f>+IF(AC394&lt;&gt;K394,1,0)</f>
        <v/>
      </c>
    </row>
    <row r="394" ht="14.4" customHeight="1" thickBot="1">
      <c r="A394" s="883" t="inlineStr">
        <is>
          <t>Inmunoglobulina antirrabica humana</t>
        </is>
      </c>
      <c r="B394" s="967" t="n"/>
      <c r="C394" s="1112">
        <f>+C334+C158</f>
        <v/>
      </c>
      <c r="D394" s="1112">
        <f>D158</f>
        <v/>
      </c>
      <c r="E394" s="1112">
        <f>+E334</f>
        <v/>
      </c>
      <c r="F394" s="1112">
        <f>+F334</f>
        <v/>
      </c>
      <c r="G394" s="1112">
        <f>+G334</f>
        <v/>
      </c>
      <c r="H394" s="1112">
        <f>+H334</f>
        <v/>
      </c>
      <c r="I394" s="1112">
        <f>+I334</f>
        <v/>
      </c>
      <c r="J394" s="1112">
        <f>+I334</f>
        <v/>
      </c>
      <c r="K394" s="1152">
        <f>+K334+I158</f>
        <v/>
      </c>
      <c r="L394" s="1153">
        <f>+L334+J158</f>
        <v/>
      </c>
      <c r="M394" s="1101" t="n"/>
      <c r="N394" s="1101" t="n"/>
      <c r="O394" s="1101" t="n"/>
      <c r="P394" s="4" t="n"/>
      <c r="Q394" s="1154">
        <f>+Q333+Q158</f>
        <v/>
      </c>
      <c r="R394" s="1112">
        <f>+R333+R158</f>
        <v/>
      </c>
      <c r="S394" s="1112">
        <f>+S333+S158</f>
        <v/>
      </c>
      <c r="T394" s="1112">
        <f>+T333+T158</f>
        <v/>
      </c>
      <c r="U394" s="1112">
        <f>+U333+U158</f>
        <v/>
      </c>
      <c r="V394" s="1112">
        <f>+V333+V158</f>
        <v/>
      </c>
      <c r="W394" s="1112">
        <f>+W333+W158</f>
        <v/>
      </c>
      <c r="X394" s="1112">
        <f>+X333+X158</f>
        <v/>
      </c>
      <c r="Y394" s="1112">
        <f>+Y333+Y158</f>
        <v/>
      </c>
      <c r="Z394" s="1112">
        <f>+Z333+Z158</f>
        <v/>
      </c>
      <c r="AA394" s="1112">
        <f>+AA333+AA158</f>
        <v/>
      </c>
      <c r="AB394" s="1112">
        <f>+AB333+AB158</f>
        <v/>
      </c>
      <c r="AC394" s="1051">
        <f>SUM(Q394:AB394)</f>
        <v/>
      </c>
      <c r="AE394" s="1110">
        <f>(AC395)/(E395+F395+AC395)</f>
        <v/>
      </c>
      <c r="AH394" s="2">
        <f>+IF(AC395&lt;&gt;K395,1,0)</f>
        <v/>
      </c>
    </row>
    <row r="395" ht="14.4" customHeight="1" thickBot="1">
      <c r="A395" s="883" t="inlineStr">
        <is>
          <t>Inmunoglobulina antihepatitis B</t>
        </is>
      </c>
      <c r="B395" s="967" t="n"/>
      <c r="C395" s="1112">
        <f>+C335+C164</f>
        <v/>
      </c>
      <c r="D395" s="1112">
        <f>D164</f>
        <v/>
      </c>
      <c r="E395" s="1112">
        <f>+E335</f>
        <v/>
      </c>
      <c r="F395" s="1112">
        <f>+F335</f>
        <v/>
      </c>
      <c r="G395" s="1112">
        <f>+G335</f>
        <v/>
      </c>
      <c r="H395" s="1112">
        <f>+H335</f>
        <v/>
      </c>
      <c r="I395" s="1112">
        <f>+I335</f>
        <v/>
      </c>
      <c r="J395" s="1112">
        <f>+I335</f>
        <v/>
      </c>
      <c r="K395" s="1152">
        <f>+K335+I164</f>
        <v/>
      </c>
      <c r="L395" s="1153">
        <f>+L335+J164</f>
        <v/>
      </c>
      <c r="M395" s="1101" t="n"/>
      <c r="N395" s="1101" t="n"/>
      <c r="O395" s="1101" t="n"/>
      <c r="P395" s="4" t="n"/>
      <c r="Q395" s="1154">
        <f>+Q334+Q164</f>
        <v/>
      </c>
      <c r="R395" s="1112">
        <f>+R334+R164</f>
        <v/>
      </c>
      <c r="S395" s="1112">
        <f>+S334+S164</f>
        <v/>
      </c>
      <c r="T395" s="1112">
        <f>+T334+T164</f>
        <v/>
      </c>
      <c r="U395" s="1112">
        <f>+U334+U164</f>
        <v/>
      </c>
      <c r="V395" s="1112">
        <f>+V334+V164</f>
        <v/>
      </c>
      <c r="W395" s="1112">
        <f>+W334+W164</f>
        <v/>
      </c>
      <c r="X395" s="1112">
        <f>+X334+X164</f>
        <v/>
      </c>
      <c r="Y395" s="1112">
        <f>+Y334+Y164</f>
        <v/>
      </c>
      <c r="Z395" s="1112">
        <f>+Z334+Z164</f>
        <v/>
      </c>
      <c r="AA395" s="1112">
        <f>+AA334+AA164</f>
        <v/>
      </c>
      <c r="AB395" s="1112">
        <f>+AB334+AB164</f>
        <v/>
      </c>
      <c r="AC395" s="1051">
        <f>SUM(Q395:AB395)</f>
        <v/>
      </c>
      <c r="AE395" s="1110">
        <f>(AC396)/(E396+F396+AC396)</f>
        <v/>
      </c>
      <c r="AH395" s="2">
        <f>+IF(AC396&lt;&gt;K396,1,0)</f>
        <v/>
      </c>
    </row>
    <row r="396" ht="14.4" customHeight="1" thickBot="1">
      <c r="A396" s="883" t="inlineStr">
        <is>
          <t xml:space="preserve">Inmunoglobulina antitetanica </t>
        </is>
      </c>
      <c r="B396" s="967" t="n"/>
      <c r="C396" s="1112">
        <f>+C336+C170</f>
        <v/>
      </c>
      <c r="D396" s="1112">
        <f>D170</f>
        <v/>
      </c>
      <c r="E396" s="1112">
        <f>+E336</f>
        <v/>
      </c>
      <c r="F396" s="1112">
        <f>+F336</f>
        <v/>
      </c>
      <c r="G396" s="1112">
        <f>+G336</f>
        <v/>
      </c>
      <c r="H396" s="1112">
        <f>+H336</f>
        <v/>
      </c>
      <c r="I396" s="1112">
        <f>+I336</f>
        <v/>
      </c>
      <c r="J396" s="1112">
        <f>+I336</f>
        <v/>
      </c>
      <c r="K396" s="1152">
        <f>+K336+I170</f>
        <v/>
      </c>
      <c r="L396" s="1153">
        <f>+L336+J170</f>
        <v/>
      </c>
      <c r="M396" s="1101" t="n"/>
      <c r="N396" s="1101" t="n"/>
      <c r="O396" s="1101" t="n"/>
      <c r="P396" s="4" t="n"/>
      <c r="Q396" s="1154">
        <f>+Q335+Q170</f>
        <v/>
      </c>
      <c r="R396" s="1112">
        <f>+R335+R170</f>
        <v/>
      </c>
      <c r="S396" s="1112">
        <f>+S335+S170</f>
        <v/>
      </c>
      <c r="T396" s="1112">
        <f>+T335+T170</f>
        <v/>
      </c>
      <c r="U396" s="1112">
        <f>+U335+U170</f>
        <v/>
      </c>
      <c r="V396" s="1112">
        <f>+V335+V170</f>
        <v/>
      </c>
      <c r="W396" s="1112">
        <f>+W335+W170</f>
        <v/>
      </c>
      <c r="X396" s="1112">
        <f>+X335+X170</f>
        <v/>
      </c>
      <c r="Y396" s="1112">
        <f>+Y335+Y170</f>
        <v/>
      </c>
      <c r="Z396" s="1112">
        <f>+Z335+Z170</f>
        <v/>
      </c>
      <c r="AA396" s="1112">
        <f>+AA335+AA170</f>
        <v/>
      </c>
      <c r="AB396" s="1112">
        <f>+AB335+AB170</f>
        <v/>
      </c>
      <c r="AC396" s="1051">
        <f>SUM(Q396:AB396)</f>
        <v/>
      </c>
      <c r="AE396" s="1110">
        <f>(AC397)/(E397+F397+AC397)</f>
        <v/>
      </c>
      <c r="AH396" s="2">
        <f>+IF(AC397&lt;&gt;K397,1,0)</f>
        <v/>
      </c>
    </row>
    <row r="397" ht="14.4" customHeight="1" thickBot="1">
      <c r="A397" s="883" t="inlineStr">
        <is>
          <t>Antitoxina difterica</t>
        </is>
      </c>
      <c r="B397" s="967" t="n"/>
      <c r="C397" s="1112">
        <f>+C337+C176</f>
        <v/>
      </c>
      <c r="D397" s="1112">
        <f>D176</f>
        <v/>
      </c>
      <c r="E397" s="1112">
        <f>+E337</f>
        <v/>
      </c>
      <c r="F397" s="1112">
        <f>+F337</f>
        <v/>
      </c>
      <c r="G397" s="1112">
        <f>+G337</f>
        <v/>
      </c>
      <c r="H397" s="1112">
        <f>+H337</f>
        <v/>
      </c>
      <c r="I397" s="1112">
        <f>+I337</f>
        <v/>
      </c>
      <c r="J397" s="1112">
        <f>+I337</f>
        <v/>
      </c>
      <c r="K397" s="1152">
        <f>+K337+I176</f>
        <v/>
      </c>
      <c r="L397" s="1153">
        <f>+L337+J176</f>
        <v/>
      </c>
      <c r="M397" s="1101" t="n"/>
      <c r="N397" s="1101" t="n"/>
      <c r="O397" s="1101" t="n"/>
      <c r="P397" s="4" t="n"/>
      <c r="Q397" s="1154">
        <f>+Q336+Q176</f>
        <v/>
      </c>
      <c r="R397" s="1112">
        <f>+R336+R176</f>
        <v/>
      </c>
      <c r="S397" s="1112">
        <f>+S336+S176</f>
        <v/>
      </c>
      <c r="T397" s="1112">
        <f>+T336+T176</f>
        <v/>
      </c>
      <c r="U397" s="1112">
        <f>+U336+U176</f>
        <v/>
      </c>
      <c r="V397" s="1112">
        <f>+V336+V176</f>
        <v/>
      </c>
      <c r="W397" s="1112">
        <f>+W336+W176</f>
        <v/>
      </c>
      <c r="X397" s="1112">
        <f>+X336+X176</f>
        <v/>
      </c>
      <c r="Y397" s="1112">
        <f>+Y336+Y176</f>
        <v/>
      </c>
      <c r="Z397" s="1112">
        <f>+Z336+Z176</f>
        <v/>
      </c>
      <c r="AA397" s="1112">
        <f>+AA336+AA176</f>
        <v/>
      </c>
      <c r="AB397" s="1112">
        <f>+AB336+AB176</f>
        <v/>
      </c>
      <c r="AC397" s="1051">
        <f>SUM(Q397:AB397)</f>
        <v/>
      </c>
      <c r="AE397" s="1110">
        <f>(AC398)/(E398+F398+AC398)</f>
        <v/>
      </c>
      <c r="AH397" s="2">
        <f>+IF(AC398&lt;&gt;K398,1,0)</f>
        <v/>
      </c>
    </row>
    <row r="398" ht="14.4" customHeight="1" thickBot="1">
      <c r="A398" s="895" t="inlineStr">
        <is>
          <t>Meningococo</t>
        </is>
      </c>
      <c r="B398" s="1076" t="n"/>
      <c r="C398" s="1112">
        <f>+C338+C182</f>
        <v/>
      </c>
      <c r="D398" s="1112">
        <f>D182</f>
        <v/>
      </c>
      <c r="E398" s="1112">
        <f>+E338</f>
        <v/>
      </c>
      <c r="F398" s="1112">
        <f>+F338</f>
        <v/>
      </c>
      <c r="G398" s="1112">
        <f>+G338</f>
        <v/>
      </c>
      <c r="H398" s="1112">
        <f>+H338</f>
        <v/>
      </c>
      <c r="I398" s="1112">
        <f>+I338</f>
        <v/>
      </c>
      <c r="J398" s="1112">
        <f>+I338</f>
        <v/>
      </c>
      <c r="K398" s="1152">
        <f>+K338+I182</f>
        <v/>
      </c>
      <c r="L398" s="1153">
        <f>+L338+J182</f>
        <v/>
      </c>
      <c r="M398" s="1101" t="n"/>
      <c r="N398" s="1101" t="n"/>
      <c r="O398" s="1101" t="n"/>
      <c r="P398" s="4" t="n"/>
      <c r="Q398" s="1154">
        <f>+Q337+Q182</f>
        <v/>
      </c>
      <c r="R398" s="1112">
        <f>+R337+R182</f>
        <v/>
      </c>
      <c r="S398" s="1112">
        <f>+S337+S182</f>
        <v/>
      </c>
      <c r="T398" s="1112">
        <f>+T337+T182</f>
        <v/>
      </c>
      <c r="U398" s="1112">
        <f>+U337+U182</f>
        <v/>
      </c>
      <c r="V398" s="1112">
        <f>+V337+V182</f>
        <v/>
      </c>
      <c r="W398" s="1112">
        <f>+W337+W182</f>
        <v/>
      </c>
      <c r="X398" s="1112">
        <f>+X337+X182</f>
        <v/>
      </c>
      <c r="Y398" s="1112">
        <f>+Y337+Y182</f>
        <v/>
      </c>
      <c r="Z398" s="1112">
        <f>+Z337+Z182</f>
        <v/>
      </c>
      <c r="AA398" s="1112">
        <f>+AA337+AA182</f>
        <v/>
      </c>
      <c r="AB398" s="1112">
        <f>+AB337+AB182</f>
        <v/>
      </c>
      <c r="AC398" s="1051">
        <f>SUM(Q398:AB398)</f>
        <v/>
      </c>
      <c r="AE398" s="1110">
        <f>(#REF!)/(#REF!+#REF!+#REF!)</f>
        <v/>
      </c>
      <c r="AH398" s="2">
        <f>+IF(#REF!&lt;&gt;#REF!,1,0)</f>
        <v/>
      </c>
    </row>
    <row r="399" ht="14.4" customHeight="1" thickBot="1">
      <c r="A399" s="939" t="inlineStr">
        <is>
          <t>DILUYENTES</t>
        </is>
      </c>
      <c r="B399" s="1155" t="n"/>
      <c r="C399" s="1156" t="n"/>
      <c r="D399" s="1027" t="n"/>
      <c r="E399" s="1027" t="n"/>
      <c r="F399" s="1027" t="n"/>
      <c r="G399" s="1027" t="n"/>
      <c r="H399" s="1027" t="n"/>
      <c r="I399" s="1027" t="n"/>
      <c r="J399" s="1027" t="n"/>
      <c r="K399" s="1157" t="n"/>
      <c r="L399" s="1158" t="n"/>
      <c r="M399" s="1101" t="n"/>
      <c r="N399" s="1101" t="n"/>
      <c r="O399" s="1101" t="n"/>
      <c r="P399" s="4" t="n"/>
      <c r="Q399" s="1159" t="n"/>
      <c r="R399" s="1160" t="n"/>
      <c r="S399" s="1160" t="n"/>
      <c r="T399" s="1160" t="n"/>
      <c r="U399" s="1160" t="n"/>
      <c r="V399" s="1160" t="n"/>
      <c r="W399" s="1160" t="n"/>
      <c r="X399" s="1160" t="n"/>
      <c r="Y399" s="1160" t="n"/>
      <c r="Z399" s="1160" t="n"/>
      <c r="AA399" s="1160" t="n"/>
      <c r="AB399" s="1160" t="n"/>
      <c r="AC399" s="196" t="n"/>
    </row>
    <row r="400" ht="14.4" customHeight="1" thickBot="1">
      <c r="A400" s="891" t="inlineStr">
        <is>
          <t>BCG (diluyente)</t>
        </is>
      </c>
      <c r="B400" s="1103" t="n"/>
      <c r="C400" s="1161">
        <f>+C340+C189</f>
        <v/>
      </c>
      <c r="D400" s="1161">
        <f>D189</f>
        <v/>
      </c>
      <c r="E400" s="1162">
        <f>+E340</f>
        <v/>
      </c>
      <c r="F400" s="1162">
        <f>+F340</f>
        <v/>
      </c>
      <c r="G400" s="1162">
        <f>+G340</f>
        <v/>
      </c>
      <c r="H400" s="1162">
        <f>+H340</f>
        <v/>
      </c>
      <c r="I400" s="1112">
        <f>+I340</f>
        <v/>
      </c>
      <c r="J400" s="1162">
        <f>+I340</f>
        <v/>
      </c>
      <c r="K400" s="1149">
        <f>+K340+I189</f>
        <v/>
      </c>
      <c r="L400" s="1163">
        <f>+L340+J189</f>
        <v/>
      </c>
      <c r="M400" s="1101" t="n"/>
      <c r="N400" s="1101" t="n"/>
      <c r="O400" s="1101" t="n"/>
      <c r="P400" s="4" t="n"/>
      <c r="Q400" s="1121">
        <f>+Q340+Q189</f>
        <v/>
      </c>
      <c r="R400" s="1164">
        <f>+R340+R189</f>
        <v/>
      </c>
      <c r="S400" s="1164">
        <f>+S340+S189</f>
        <v/>
      </c>
      <c r="T400" s="1164">
        <f>+T340+T189</f>
        <v/>
      </c>
      <c r="U400" s="1164">
        <f>+U340+U189</f>
        <v/>
      </c>
      <c r="V400" s="1164">
        <f>+V340+V189</f>
        <v/>
      </c>
      <c r="W400" s="1164">
        <f>+W340+W189</f>
        <v/>
      </c>
      <c r="X400" s="1164">
        <f>+X340+X189</f>
        <v/>
      </c>
      <c r="Y400" s="1164">
        <f>+Y340+Y189</f>
        <v/>
      </c>
      <c r="Z400" s="1164">
        <f>+Z340+Z189</f>
        <v/>
      </c>
      <c r="AA400" s="1164">
        <f>+AA340+AA189</f>
        <v/>
      </c>
      <c r="AB400" s="1164">
        <f>+AB340+AB189</f>
        <v/>
      </c>
      <c r="AC400" s="1051">
        <f>SUM(Q400:AB400)</f>
        <v/>
      </c>
      <c r="AH400" s="2">
        <f>+IF(AC400&lt;&gt;K400,1,0)</f>
        <v/>
      </c>
    </row>
    <row r="401" ht="14.4" customHeight="1" thickBot="1">
      <c r="A401" s="883" t="inlineStr">
        <is>
          <t>Triple viral - SRP (diluyente)</t>
        </is>
      </c>
      <c r="B401" s="967" t="n"/>
      <c r="C401" s="1165">
        <f>+C341+C195</f>
        <v/>
      </c>
      <c r="D401" s="1165">
        <f>D195</f>
        <v/>
      </c>
      <c r="E401" s="1112">
        <f>+E341</f>
        <v/>
      </c>
      <c r="F401" s="1112">
        <f>+F341</f>
        <v/>
      </c>
      <c r="G401" s="1112">
        <f>+G341</f>
        <v/>
      </c>
      <c r="H401" s="1112">
        <f>+H341</f>
        <v/>
      </c>
      <c r="I401" s="1112">
        <f>+I341</f>
        <v/>
      </c>
      <c r="J401" s="1112">
        <f>+I341</f>
        <v/>
      </c>
      <c r="K401" s="1152">
        <f>+K341+I195</f>
        <v/>
      </c>
      <c r="L401" s="1166">
        <f>+L341+J195</f>
        <v/>
      </c>
      <c r="M401" s="1101" t="n"/>
      <c r="N401" s="1101" t="n"/>
      <c r="O401" s="1101" t="n"/>
      <c r="P401" s="4" t="n"/>
      <c r="Q401" s="1124">
        <f>+Q341+Q195</f>
        <v/>
      </c>
      <c r="R401" s="1165">
        <f>+R341+R195</f>
        <v/>
      </c>
      <c r="S401" s="1165">
        <f>+S341+S195</f>
        <v/>
      </c>
      <c r="T401" s="1165">
        <f>+T341+T195</f>
        <v/>
      </c>
      <c r="U401" s="1165">
        <f>+U341+U195</f>
        <v/>
      </c>
      <c r="V401" s="1165">
        <f>+V341+V195</f>
        <v/>
      </c>
      <c r="W401" s="1165">
        <f>+W341+W195</f>
        <v/>
      </c>
      <c r="X401" s="1165">
        <f>+X341+X195</f>
        <v/>
      </c>
      <c r="Y401" s="1165">
        <f>+Y341+Y195</f>
        <v/>
      </c>
      <c r="Z401" s="1165">
        <f>+Z341+Z195</f>
        <v/>
      </c>
      <c r="AA401" s="1165">
        <f>+AA341+AA195</f>
        <v/>
      </c>
      <c r="AB401" s="1165">
        <f>+AB341+AB195</f>
        <v/>
      </c>
      <c r="AC401" s="1051">
        <f>SUM(Q401:AB401)</f>
        <v/>
      </c>
      <c r="AH401" s="2">
        <f>+IF(AC401&lt;&gt;K401,1,0)</f>
        <v/>
      </c>
    </row>
    <row r="402" ht="15" customHeight="1" thickBot="1">
      <c r="A402" s="883" t="inlineStr">
        <is>
          <t>Sarampión - Rubeola - SR (diluyente)</t>
        </is>
      </c>
      <c r="B402" s="967" t="n"/>
      <c r="C402" s="1165">
        <f>+C342+C201</f>
        <v/>
      </c>
      <c r="D402" s="1165">
        <f>D201</f>
        <v/>
      </c>
      <c r="E402" s="1112">
        <f>+E342</f>
        <v/>
      </c>
      <c r="F402" s="1112">
        <f>+F342</f>
        <v/>
      </c>
      <c r="G402" s="1112">
        <f>+G342</f>
        <v/>
      </c>
      <c r="H402" s="1112">
        <f>+H342</f>
        <v/>
      </c>
      <c r="I402" s="1112">
        <f>+I342</f>
        <v/>
      </c>
      <c r="J402" s="1112">
        <f>+I342</f>
        <v/>
      </c>
      <c r="K402" s="1152">
        <f>+K342+I201</f>
        <v/>
      </c>
      <c r="L402" s="1166">
        <f>+L342+J201</f>
        <v/>
      </c>
      <c r="M402" s="1101" t="n"/>
      <c r="N402" s="1101" t="n"/>
      <c r="O402" s="1101" t="n"/>
      <c r="P402" s="4" t="n"/>
      <c r="Q402" s="1124">
        <f>+Q342+Q201</f>
        <v/>
      </c>
      <c r="R402" s="1165">
        <f>+R342+R201</f>
        <v/>
      </c>
      <c r="S402" s="1165">
        <f>+S342+S201</f>
        <v/>
      </c>
      <c r="T402" s="1165">
        <f>+T342+T201</f>
        <v/>
      </c>
      <c r="U402" s="1165">
        <f>+U342+U201</f>
        <v/>
      </c>
      <c r="V402" s="1165">
        <f>+V342+V201</f>
        <v/>
      </c>
      <c r="W402" s="1165">
        <f>+W342+W201</f>
        <v/>
      </c>
      <c r="X402" s="1165">
        <f>+X342+X201</f>
        <v/>
      </c>
      <c r="Y402" s="1165">
        <f>+Y342+Y201</f>
        <v/>
      </c>
      <c r="Z402" s="1165">
        <f>+Z342+Z201</f>
        <v/>
      </c>
      <c r="AA402" s="1165">
        <f>+AA342+AA201</f>
        <v/>
      </c>
      <c r="AB402" s="1165">
        <f>+AB342+AB201</f>
        <v/>
      </c>
      <c r="AC402" s="1051">
        <f>SUM(Q402:AB402)</f>
        <v/>
      </c>
      <c r="AH402" s="2">
        <f>+IF(AC402&lt;&gt;K402,1,0)</f>
        <v/>
      </c>
    </row>
    <row r="403" ht="14.4" customHeight="1" thickBot="1">
      <c r="A403" s="883" t="inlineStr">
        <is>
          <t>Fiebre amarilla (diluyente)</t>
        </is>
      </c>
      <c r="B403" s="967" t="n"/>
      <c r="C403" s="1165">
        <f>+C343+C207</f>
        <v/>
      </c>
      <c r="D403" s="1165">
        <f>D207</f>
        <v/>
      </c>
      <c r="E403" s="1112">
        <f>+E343</f>
        <v/>
      </c>
      <c r="F403" s="1112">
        <f>+F343</f>
        <v/>
      </c>
      <c r="G403" s="1112">
        <f>+G343</f>
        <v/>
      </c>
      <c r="H403" s="1112">
        <f>+H343</f>
        <v/>
      </c>
      <c r="I403" s="1112">
        <f>+I343</f>
        <v/>
      </c>
      <c r="J403" s="1112">
        <f>+I343</f>
        <v/>
      </c>
      <c r="K403" s="1152">
        <f>+K343+I207</f>
        <v/>
      </c>
      <c r="L403" s="1166">
        <f>+L343+J207</f>
        <v/>
      </c>
      <c r="M403" s="1101" t="n"/>
      <c r="N403" s="1101" t="n"/>
      <c r="O403" s="1101" t="n"/>
      <c r="P403" s="4" t="n"/>
      <c r="Q403" s="1124">
        <f>+Q343+Q207</f>
        <v/>
      </c>
      <c r="R403" s="1165">
        <f>+R343+R207</f>
        <v/>
      </c>
      <c r="S403" s="1165">
        <f>+S343+S207</f>
        <v/>
      </c>
      <c r="T403" s="1165">
        <f>+T343+T207</f>
        <v/>
      </c>
      <c r="U403" s="1165">
        <f>+U343+U207</f>
        <v/>
      </c>
      <c r="V403" s="1165">
        <f>+V343+V207</f>
        <v/>
      </c>
      <c r="W403" s="1165">
        <f>+W343+W207</f>
        <v/>
      </c>
      <c r="X403" s="1165">
        <f>+X343+X207</f>
        <v/>
      </c>
      <c r="Y403" s="1165">
        <f>+Y343+Y207</f>
        <v/>
      </c>
      <c r="Z403" s="1165">
        <f>+Z343+Z207</f>
        <v/>
      </c>
      <c r="AA403" s="1165">
        <f>+AA343+AA207</f>
        <v/>
      </c>
      <c r="AB403" s="1165">
        <f>+AB343+AB207</f>
        <v/>
      </c>
      <c r="AC403" s="1051">
        <f>SUM(Q403:AB403)</f>
        <v/>
      </c>
      <c r="AH403" s="2">
        <f>+IF(AC403&lt;&gt;K403,1,0)</f>
        <v/>
      </c>
    </row>
    <row r="404" ht="14.4" customHeight="1" thickBot="1">
      <c r="A404" s="883" t="inlineStr">
        <is>
          <t>Varicela (diluyente)</t>
        </is>
      </c>
      <c r="B404" s="967" t="n"/>
      <c r="C404" s="1165">
        <f>+C344+C213</f>
        <v/>
      </c>
      <c r="D404" s="1165">
        <f>D213</f>
        <v/>
      </c>
      <c r="E404" s="1112">
        <f>+E344</f>
        <v/>
      </c>
      <c r="F404" s="1112">
        <f>+F344</f>
        <v/>
      </c>
      <c r="G404" s="1112">
        <f>+G344</f>
        <v/>
      </c>
      <c r="H404" s="1112">
        <f>+H344</f>
        <v/>
      </c>
      <c r="I404" s="1112">
        <f>+I344</f>
        <v/>
      </c>
      <c r="J404" s="1112">
        <f>+I344</f>
        <v/>
      </c>
      <c r="K404" s="1152">
        <f>+K344+I213</f>
        <v/>
      </c>
      <c r="L404" s="1166">
        <f>+L344+J213</f>
        <v/>
      </c>
      <c r="M404" s="1101" t="n"/>
      <c r="N404" s="1101" t="n"/>
      <c r="O404" s="1101" t="n"/>
      <c r="P404" s="4" t="n"/>
      <c r="Q404" s="1124">
        <f>+Q344+Q213</f>
        <v/>
      </c>
      <c r="R404" s="1165">
        <f>+R344+R213</f>
        <v/>
      </c>
      <c r="S404" s="1165">
        <f>+S344+S213</f>
        <v/>
      </c>
      <c r="T404" s="1165">
        <f>+T344+T213</f>
        <v/>
      </c>
      <c r="U404" s="1165">
        <f>+U344+U213</f>
        <v/>
      </c>
      <c r="V404" s="1165">
        <f>+V344+V213</f>
        <v/>
      </c>
      <c r="W404" s="1165">
        <f>+W344+W213</f>
        <v/>
      </c>
      <c r="X404" s="1165">
        <f>+X344+X213</f>
        <v/>
      </c>
      <c r="Y404" s="1165">
        <f>+Y344+Y213</f>
        <v/>
      </c>
      <c r="Z404" s="1165">
        <f>+Z344+Z213</f>
        <v/>
      </c>
      <c r="AA404" s="1165">
        <f>+AA344+AA213</f>
        <v/>
      </c>
      <c r="AB404" s="1165">
        <f>+AB344+AB213</f>
        <v/>
      </c>
      <c r="AC404" s="1051">
        <f>SUM(Q404:AB404)</f>
        <v/>
      </c>
      <c r="AH404" s="2">
        <f>+IF(AC404&lt;&gt;K404,1,0)</f>
        <v/>
      </c>
    </row>
    <row r="405" ht="14.4" customHeight="1" thickBot="1">
      <c r="A405" s="883" t="inlineStr">
        <is>
          <t>Vacuna Antirrabica Humana (diluyente)</t>
        </is>
      </c>
      <c r="B405" s="967" t="n"/>
      <c r="C405" s="1165">
        <f>+C345+C219</f>
        <v/>
      </c>
      <c r="D405" s="1165">
        <f>D219</f>
        <v/>
      </c>
      <c r="E405" s="1112">
        <f>+E345</f>
        <v/>
      </c>
      <c r="F405" s="1112">
        <f>+F345</f>
        <v/>
      </c>
      <c r="G405" s="1112">
        <f>+G345</f>
        <v/>
      </c>
      <c r="H405" s="1112">
        <f>+H345</f>
        <v/>
      </c>
      <c r="I405" s="1112">
        <f>+I345</f>
        <v/>
      </c>
      <c r="J405" s="1112">
        <f>+I345</f>
        <v/>
      </c>
      <c r="K405" s="1152">
        <f>+K345+I219</f>
        <v/>
      </c>
      <c r="L405" s="1166">
        <f>+L345+J219</f>
        <v/>
      </c>
      <c r="M405" s="1101" t="n"/>
      <c r="N405" s="1101" t="n"/>
      <c r="O405" s="1101" t="n"/>
      <c r="P405" s="4" t="n"/>
      <c r="Q405" s="1124">
        <f>+Q345+Q219</f>
        <v/>
      </c>
      <c r="R405" s="1165">
        <f>+R345+R219</f>
        <v/>
      </c>
      <c r="S405" s="1165">
        <f>+S345+S219</f>
        <v/>
      </c>
      <c r="T405" s="1165">
        <f>+T345+T219</f>
        <v/>
      </c>
      <c r="U405" s="1165">
        <f>+U345+U219</f>
        <v/>
      </c>
      <c r="V405" s="1165">
        <f>+V345+V219</f>
        <v/>
      </c>
      <c r="W405" s="1165">
        <f>+W345+W219</f>
        <v/>
      </c>
      <c r="X405" s="1165">
        <f>+X345+X219</f>
        <v/>
      </c>
      <c r="Y405" s="1165">
        <f>+Y345+Y219</f>
        <v/>
      </c>
      <c r="Z405" s="1165">
        <f>+Z345+Z219</f>
        <v/>
      </c>
      <c r="AA405" s="1165">
        <f>+AA345+AA219</f>
        <v/>
      </c>
      <c r="AB405" s="1165">
        <f>+AB345+AB219</f>
        <v/>
      </c>
      <c r="AC405" s="1051">
        <f>SUM(Q405:AB405)</f>
        <v/>
      </c>
      <c r="AH405" s="2">
        <f>+IF(AC405&lt;&gt;K405,1,0)</f>
        <v/>
      </c>
    </row>
    <row r="406" ht="14.4" customHeight="1" thickBot="1">
      <c r="A406" s="941" t="inlineStr">
        <is>
          <t>Meningococo (solvente)</t>
        </is>
      </c>
      <c r="B406" s="965" t="n"/>
      <c r="C406" s="1167">
        <f>+C346+C225</f>
        <v/>
      </c>
      <c r="D406" s="1167">
        <f>D225</f>
        <v/>
      </c>
      <c r="E406" s="1168">
        <f>+E346</f>
        <v/>
      </c>
      <c r="F406" s="1168">
        <f>+F346</f>
        <v/>
      </c>
      <c r="G406" s="1168">
        <f>+G346</f>
        <v/>
      </c>
      <c r="H406" s="1168">
        <f>+H346</f>
        <v/>
      </c>
      <c r="I406" s="1112">
        <f>+I346</f>
        <v/>
      </c>
      <c r="J406" s="1168">
        <f>+I346</f>
        <v/>
      </c>
      <c r="K406" s="1169">
        <f>+K346+I225</f>
        <v/>
      </c>
      <c r="L406" s="1170">
        <f>+L346+J225</f>
        <v/>
      </c>
      <c r="M406" s="1101" t="n"/>
      <c r="N406" s="1101" t="n"/>
      <c r="O406" s="1101" t="n"/>
      <c r="P406" s="4" t="n"/>
      <c r="Q406" s="1126">
        <f>+Q346+Q225</f>
        <v/>
      </c>
      <c r="R406" s="1171">
        <f>+R346+R225</f>
        <v/>
      </c>
      <c r="S406" s="1171">
        <f>+S346+S225</f>
        <v/>
      </c>
      <c r="T406" s="1171">
        <f>+T346+T225</f>
        <v/>
      </c>
      <c r="U406" s="1171">
        <f>+U346+U225</f>
        <v/>
      </c>
      <c r="V406" s="1171">
        <f>+V346+V225</f>
        <v/>
      </c>
      <c r="W406" s="1171">
        <f>+W346+W225</f>
        <v/>
      </c>
      <c r="X406" s="1171">
        <f>+X346+X225</f>
        <v/>
      </c>
      <c r="Y406" s="1171">
        <f>+Y346+Y225</f>
        <v/>
      </c>
      <c r="Z406" s="1171">
        <f>+Z346+Z225</f>
        <v/>
      </c>
      <c r="AA406" s="1171">
        <f>+AA346+AA225</f>
        <v/>
      </c>
      <c r="AB406" s="1171">
        <f>+AB346+AB225</f>
        <v/>
      </c>
      <c r="AC406" s="1051">
        <f>SUM(Q406:AB406)</f>
        <v/>
      </c>
      <c r="AH406" s="2">
        <f>+IF(AC406&lt;&gt;K406,1,0)</f>
        <v/>
      </c>
    </row>
    <row r="407" ht="14.4" customHeight="1" thickBot="1">
      <c r="A407" s="943" t="inlineStr">
        <is>
          <t>JERINGAS</t>
        </is>
      </c>
      <c r="B407" s="1155" t="n"/>
      <c r="C407" s="1172" t="n"/>
      <c r="D407" s="1036" t="n"/>
      <c r="E407" s="1036" t="n"/>
      <c r="F407" s="1036" t="n"/>
      <c r="G407" s="1036" t="n"/>
      <c r="H407" s="1036" t="n"/>
      <c r="I407" s="1036" t="n"/>
      <c r="J407" s="1036" t="n"/>
      <c r="K407" s="1173" t="n"/>
      <c r="L407" s="1174" t="n"/>
      <c r="M407" s="1101" t="n"/>
      <c r="N407" s="1101" t="n"/>
      <c r="O407" s="1101" t="n"/>
      <c r="P407" s="4" t="n"/>
      <c r="Q407" s="1175" t="n"/>
      <c r="R407" s="1175" t="n"/>
      <c r="S407" s="1175" t="n"/>
      <c r="T407" s="1175" t="n"/>
      <c r="U407" s="1175" t="n"/>
      <c r="V407" s="1175" t="n"/>
      <c r="W407" s="1175" t="n"/>
      <c r="X407" s="1175" t="n"/>
      <c r="Y407" s="1175" t="n"/>
      <c r="Z407" s="1175" t="n"/>
      <c r="AA407" s="1175" t="n"/>
      <c r="AB407" s="1175" t="n"/>
      <c r="AC407" s="196" t="n"/>
    </row>
    <row r="408" ht="15" customHeight="1" thickBot="1">
      <c r="A408" s="899" t="inlineStr">
        <is>
          <t>Jeringa Desechable 22G1 1/2" AD</t>
        </is>
      </c>
      <c r="B408" s="970" t="n"/>
      <c r="C408" s="1164">
        <f>+C348+C232</f>
        <v/>
      </c>
      <c r="D408" s="1164">
        <f>D232</f>
        <v/>
      </c>
      <c r="E408" s="1148">
        <f>+E348</f>
        <v/>
      </c>
      <c r="F408" s="1148">
        <f>+F348</f>
        <v/>
      </c>
      <c r="G408" s="1148">
        <f>+G348</f>
        <v/>
      </c>
      <c r="H408" s="1148">
        <f>+H348</f>
        <v/>
      </c>
      <c r="I408" s="1112">
        <f>+I348</f>
        <v/>
      </c>
      <c r="J408" s="1148">
        <f>+I348</f>
        <v/>
      </c>
      <c r="K408" s="1176">
        <f>+K348+I232</f>
        <v/>
      </c>
      <c r="L408" s="1163">
        <f>+L348+J232</f>
        <v/>
      </c>
      <c r="M408" s="1101" t="n"/>
      <c r="N408" s="1101" t="n"/>
      <c r="O408" s="1101" t="n"/>
      <c r="P408" s="4" t="n"/>
      <c r="Q408" s="1121">
        <f>+Q348+Q232</f>
        <v/>
      </c>
      <c r="R408" s="1164">
        <f>+R348+R232</f>
        <v/>
      </c>
      <c r="S408" s="1164">
        <f>+S348+S232</f>
        <v/>
      </c>
      <c r="T408" s="1164">
        <f>+T348+T232</f>
        <v/>
      </c>
      <c r="U408" s="1164">
        <f>+U348+U232</f>
        <v/>
      </c>
      <c r="V408" s="1164">
        <f>+V348+V232</f>
        <v/>
      </c>
      <c r="W408" s="1164">
        <f>+W348+W232</f>
        <v/>
      </c>
      <c r="X408" s="1164">
        <f>+X348+X232</f>
        <v/>
      </c>
      <c r="Y408" s="1164">
        <f>+Y348+Y232</f>
        <v/>
      </c>
      <c r="Z408" s="1164">
        <f>+Z348+Z232</f>
        <v/>
      </c>
      <c r="AA408" s="1164">
        <f>+AA348+AA232</f>
        <v/>
      </c>
      <c r="AB408" s="1164">
        <f>+AB348+AB232</f>
        <v/>
      </c>
      <c r="AC408" s="1051">
        <f>SUM(Q408:AB408)</f>
        <v/>
      </c>
      <c r="AH408" s="2">
        <f>+IF(AC408&lt;&gt;K408,1,0)</f>
        <v/>
      </c>
    </row>
    <row r="409" ht="15" customHeight="1" thickBot="1">
      <c r="A409" s="883" t="inlineStr">
        <is>
          <t>Jeringa Desechable 22G1 1/2" Convencional</t>
        </is>
      </c>
      <c r="B409" s="967" t="n"/>
      <c r="C409" s="1165">
        <f>+C349+C240</f>
        <v/>
      </c>
      <c r="D409" s="1165">
        <f>D240</f>
        <v/>
      </c>
      <c r="E409" s="1112">
        <f>+E349</f>
        <v/>
      </c>
      <c r="F409" s="1112">
        <f>+F349</f>
        <v/>
      </c>
      <c r="G409" s="1112">
        <f>+G349</f>
        <v/>
      </c>
      <c r="H409" s="1112">
        <f>+H349</f>
        <v/>
      </c>
      <c r="I409" s="1112">
        <f>+I349</f>
        <v/>
      </c>
      <c r="J409" s="1112">
        <f>+I349</f>
        <v/>
      </c>
      <c r="K409" s="1152">
        <f>+K349+I240</f>
        <v/>
      </c>
      <c r="L409" s="1166">
        <f>+L349+J240</f>
        <v/>
      </c>
      <c r="M409" s="1101" t="n"/>
      <c r="N409" s="1101" t="n"/>
      <c r="O409" s="1101" t="n"/>
      <c r="P409" s="4" t="n"/>
      <c r="Q409" s="1124">
        <f>+Q349+Q238</f>
        <v/>
      </c>
      <c r="R409" s="1165">
        <f>+R349+R238</f>
        <v/>
      </c>
      <c r="S409" s="1165">
        <f>+S349+S238</f>
        <v/>
      </c>
      <c r="T409" s="1165">
        <f>+T349+T238</f>
        <v/>
      </c>
      <c r="U409" s="1165">
        <f>+U349+U238</f>
        <v/>
      </c>
      <c r="V409" s="1165">
        <f>+V349+V238</f>
        <v/>
      </c>
      <c r="W409" s="1165">
        <f>+W349+W238</f>
        <v/>
      </c>
      <c r="X409" s="1165">
        <f>+X349+X238</f>
        <v/>
      </c>
      <c r="Y409" s="1165">
        <f>+Y349+Y238</f>
        <v/>
      </c>
      <c r="Z409" s="1165">
        <f>+Z349+Z238</f>
        <v/>
      </c>
      <c r="AA409" s="1165">
        <f>+AA349+AA238</f>
        <v/>
      </c>
      <c r="AB409" s="1165">
        <f>+AB349+AB238</f>
        <v/>
      </c>
      <c r="AC409" s="1051">
        <f>SUM(Q409:AB409)</f>
        <v/>
      </c>
      <c r="AH409" s="2">
        <f>+IF(AC409&lt;&gt;K409,1,0)</f>
        <v/>
      </c>
    </row>
    <row r="410" ht="14.4" customHeight="1" thickBot="1">
      <c r="A410" s="883" t="inlineStr">
        <is>
          <t>Jeringa Desechable 23G1" AD</t>
        </is>
      </c>
      <c r="B410" s="967" t="n"/>
      <c r="C410" s="1165">
        <f>+C350+C246</f>
        <v/>
      </c>
      <c r="D410" s="1165">
        <f>D246</f>
        <v/>
      </c>
      <c r="E410" s="1112">
        <f>+E350</f>
        <v/>
      </c>
      <c r="F410" s="1112">
        <f>+F350</f>
        <v/>
      </c>
      <c r="G410" s="1112">
        <f>+G350</f>
        <v/>
      </c>
      <c r="H410" s="1112">
        <f>+H350</f>
        <v/>
      </c>
      <c r="I410" s="1112">
        <f>+I350</f>
        <v/>
      </c>
      <c r="J410" s="1112">
        <f>+I350</f>
        <v/>
      </c>
      <c r="K410" s="1152">
        <f>+K350+I246</f>
        <v/>
      </c>
      <c r="L410" s="1166">
        <f>+L350+J246</f>
        <v/>
      </c>
      <c r="M410" s="1101" t="n"/>
      <c r="N410" s="1101" t="n"/>
      <c r="O410" s="1101" t="n"/>
      <c r="P410" s="4" t="n"/>
      <c r="Q410" s="1124">
        <f>+Q350+Q239</f>
        <v/>
      </c>
      <c r="R410" s="1165">
        <f>+R350+R239</f>
        <v/>
      </c>
      <c r="S410" s="1165">
        <f>+S350+S239</f>
        <v/>
      </c>
      <c r="T410" s="1165">
        <f>+T350+T239</f>
        <v/>
      </c>
      <c r="U410" s="1165">
        <f>+U350+U239</f>
        <v/>
      </c>
      <c r="V410" s="1165">
        <f>+V350+V239</f>
        <v/>
      </c>
      <c r="W410" s="1165">
        <f>+W350+W239</f>
        <v/>
      </c>
      <c r="X410" s="1165">
        <f>+X350+X239</f>
        <v/>
      </c>
      <c r="Y410" s="1165">
        <f>+Y350+Y239</f>
        <v/>
      </c>
      <c r="Z410" s="1165">
        <f>+Z350+Z239</f>
        <v/>
      </c>
      <c r="AA410" s="1165">
        <f>+AA350+AA239</f>
        <v/>
      </c>
      <c r="AB410" s="1165">
        <f>+AB350+AB239</f>
        <v/>
      </c>
      <c r="AC410" s="1051">
        <f>SUM(Q410:AB410)</f>
        <v/>
      </c>
      <c r="AH410" s="2">
        <f>+IF(AC410&lt;&gt;K410,1,0)</f>
        <v/>
      </c>
    </row>
    <row r="411" ht="15" customHeight="1" thickBot="1">
      <c r="A411" s="883" t="inlineStr">
        <is>
          <t>Jeringa Desechable 23G1" Convencional</t>
        </is>
      </c>
      <c r="B411" s="967" t="n"/>
      <c r="C411" s="1165">
        <f>+C351+C240</f>
        <v/>
      </c>
      <c r="D411" s="1165">
        <f>D240</f>
        <v/>
      </c>
      <c r="E411" s="1112">
        <f>+E351</f>
        <v/>
      </c>
      <c r="F411" s="1112">
        <f>+F351</f>
        <v/>
      </c>
      <c r="G411" s="1112">
        <f>+G351</f>
        <v/>
      </c>
      <c r="H411" s="1112">
        <f>+H351</f>
        <v/>
      </c>
      <c r="I411" s="1112">
        <f>+I351</f>
        <v/>
      </c>
      <c r="J411" s="1112">
        <f>+I351</f>
        <v/>
      </c>
      <c r="K411" s="1152">
        <f>+K351+I240</f>
        <v/>
      </c>
      <c r="L411" s="1166">
        <f>+L351+J240</f>
        <v/>
      </c>
      <c r="M411" s="1101" t="n"/>
      <c r="N411" s="1101" t="n"/>
      <c r="O411" s="1101" t="n"/>
      <c r="P411" s="4" t="n"/>
      <c r="Q411" s="1124">
        <f>+Q351+Q240</f>
        <v/>
      </c>
      <c r="R411" s="1165">
        <f>+R351+R240</f>
        <v/>
      </c>
      <c r="S411" s="1165">
        <f>+S351+S240</f>
        <v/>
      </c>
      <c r="T411" s="1165">
        <f>+T351+T240</f>
        <v/>
      </c>
      <c r="U411" s="1165">
        <f>+U351+U240</f>
        <v/>
      </c>
      <c r="V411" s="1165">
        <f>+V351+V240</f>
        <v/>
      </c>
      <c r="W411" s="1165">
        <f>+W351+W240</f>
        <v/>
      </c>
      <c r="X411" s="1165">
        <f>+X351+X240</f>
        <v/>
      </c>
      <c r="Y411" s="1165">
        <f>+Y351+Y240</f>
        <v/>
      </c>
      <c r="Z411" s="1165">
        <f>+Z351+Z240</f>
        <v/>
      </c>
      <c r="AA411" s="1165">
        <f>+AA351+AA240</f>
        <v/>
      </c>
      <c r="AB411" s="1165">
        <f>+AB351+AB240</f>
        <v/>
      </c>
      <c r="AC411" s="1051">
        <f>SUM(Q411:AB411)</f>
        <v/>
      </c>
      <c r="AH411" s="2">
        <f>+IF(AC411&lt;&gt;K411,1,0)</f>
        <v/>
      </c>
    </row>
    <row r="412" ht="14.4" customHeight="1" thickBot="1">
      <c r="A412" s="883" t="inlineStr">
        <is>
          <t>Jeringa Desechable 25G5/8" AD</t>
        </is>
      </c>
      <c r="B412" s="967" t="n"/>
      <c r="C412" s="1165">
        <f>+C352+C246</f>
        <v/>
      </c>
      <c r="D412" s="1165">
        <f>D246</f>
        <v/>
      </c>
      <c r="E412" s="1112">
        <f>+E352</f>
        <v/>
      </c>
      <c r="F412" s="1112">
        <f>+F352</f>
        <v/>
      </c>
      <c r="G412" s="1112">
        <f>+G352</f>
        <v/>
      </c>
      <c r="H412" s="1112">
        <f>+H352</f>
        <v/>
      </c>
      <c r="I412" s="1112">
        <f>+I352</f>
        <v/>
      </c>
      <c r="J412" s="1112">
        <f>+I352</f>
        <v/>
      </c>
      <c r="K412" s="1152">
        <f>+K352+I246</f>
        <v/>
      </c>
      <c r="L412" s="1166">
        <f>+L352+J246</f>
        <v/>
      </c>
      <c r="M412" s="1101" t="n"/>
      <c r="N412" s="1101" t="n"/>
      <c r="O412" s="1101" t="n"/>
      <c r="P412" s="4" t="n"/>
      <c r="Q412" s="1124">
        <f>+Q352+Q246</f>
        <v/>
      </c>
      <c r="R412" s="1165">
        <f>+R352+R246</f>
        <v/>
      </c>
      <c r="S412" s="1165">
        <f>+S352+S246</f>
        <v/>
      </c>
      <c r="T412" s="1165">
        <f>+T352+T246</f>
        <v/>
      </c>
      <c r="U412" s="1165">
        <f>+U352+U246</f>
        <v/>
      </c>
      <c r="V412" s="1165">
        <f>+V352+V246</f>
        <v/>
      </c>
      <c r="W412" s="1165">
        <f>+W352+W246</f>
        <v/>
      </c>
      <c r="X412" s="1165">
        <f>+X352+X246</f>
        <v/>
      </c>
      <c r="Y412" s="1165">
        <f>+Y352+Y246</f>
        <v/>
      </c>
      <c r="Z412" s="1165">
        <f>+Z352+Z246</f>
        <v/>
      </c>
      <c r="AA412" s="1165">
        <f>+AA352+AA246</f>
        <v/>
      </c>
      <c r="AB412" s="1165">
        <f>+AB352+AB246</f>
        <v/>
      </c>
      <c r="AC412" s="1051">
        <f>SUM(Q412:AB412)</f>
        <v/>
      </c>
      <c r="AH412" s="2">
        <f>+IF(AC412&lt;&gt;K412,1,0)</f>
        <v/>
      </c>
    </row>
    <row r="413" ht="15" customHeight="1" thickBot="1">
      <c r="A413" s="883" t="inlineStr">
        <is>
          <t>Jeringa Desechable 25G5/8" Convencional</t>
        </is>
      </c>
      <c r="B413" s="967" t="n"/>
      <c r="C413" s="1165">
        <f>+C353+C252</f>
        <v/>
      </c>
      <c r="D413" s="1165">
        <f>D252</f>
        <v/>
      </c>
      <c r="E413" s="1112">
        <f>+E353</f>
        <v/>
      </c>
      <c r="F413" s="1112">
        <f>+F353</f>
        <v/>
      </c>
      <c r="G413" s="1112">
        <f>+G353</f>
        <v/>
      </c>
      <c r="H413" s="1112">
        <f>+H353</f>
        <v/>
      </c>
      <c r="I413" s="1112">
        <f>+I353</f>
        <v/>
      </c>
      <c r="J413" s="1112">
        <f>+I353</f>
        <v/>
      </c>
      <c r="K413" s="1152">
        <f>+K353+I252</f>
        <v/>
      </c>
      <c r="L413" s="1166">
        <f>+L353+J252</f>
        <v/>
      </c>
      <c r="M413" s="1101" t="n"/>
      <c r="N413" s="1101" t="n"/>
      <c r="O413" s="1101" t="n"/>
      <c r="P413" s="4" t="n"/>
      <c r="Q413" s="1124">
        <f>+Q353+Q252</f>
        <v/>
      </c>
      <c r="R413" s="1165">
        <f>+R353+R252</f>
        <v/>
      </c>
      <c r="S413" s="1165">
        <f>+S353+S252</f>
        <v/>
      </c>
      <c r="T413" s="1165">
        <f>+T353+T252</f>
        <v/>
      </c>
      <c r="U413" s="1165">
        <f>+U353+U252</f>
        <v/>
      </c>
      <c r="V413" s="1165">
        <f>+V353+V252</f>
        <v/>
      </c>
      <c r="W413" s="1165">
        <f>+W353+W252</f>
        <v/>
      </c>
      <c r="X413" s="1165">
        <f>+X353+X252</f>
        <v/>
      </c>
      <c r="Y413" s="1165">
        <f>+Y353+Y252</f>
        <v/>
      </c>
      <c r="Z413" s="1165">
        <f>+Z353+Z252</f>
        <v/>
      </c>
      <c r="AA413" s="1165">
        <f>+AA353+AA252</f>
        <v/>
      </c>
      <c r="AB413" s="1165">
        <f>+AB353+AB252</f>
        <v/>
      </c>
      <c r="AC413" s="1051">
        <f>SUM(Q413:AB413)</f>
        <v/>
      </c>
      <c r="AH413" s="2">
        <f>+IF(AC413&lt;&gt;K413,1,0)</f>
        <v/>
      </c>
    </row>
    <row r="414" ht="14.4" customHeight="1" thickBot="1">
      <c r="A414" s="883" t="inlineStr">
        <is>
          <t>Jeringa Desechable 26G 3/8" AD</t>
        </is>
      </c>
      <c r="B414" s="967" t="n"/>
      <c r="C414" s="1165">
        <f>+C354+C271</f>
        <v/>
      </c>
      <c r="D414" s="1165">
        <f>+D271</f>
        <v/>
      </c>
      <c r="E414" s="1112">
        <f>+E354</f>
        <v/>
      </c>
      <c r="F414" s="1112">
        <f>+F354</f>
        <v/>
      </c>
      <c r="G414" s="1112">
        <f>+G354</f>
        <v/>
      </c>
      <c r="H414" s="1112">
        <f>+H354</f>
        <v/>
      </c>
      <c r="I414" s="1112">
        <f>+I354</f>
        <v/>
      </c>
      <c r="J414" s="1112">
        <f>+I354</f>
        <v/>
      </c>
      <c r="K414" s="1152">
        <f>+K354+I271</f>
        <v/>
      </c>
      <c r="L414" s="1166">
        <f>+L354+J271</f>
        <v/>
      </c>
      <c r="M414" s="1101" t="n"/>
      <c r="N414" s="1101" t="n"/>
      <c r="O414" s="1101" t="n"/>
      <c r="P414" s="4" t="n"/>
      <c r="Q414" s="1124">
        <f>+Q354+Q271</f>
        <v/>
      </c>
      <c r="R414" s="1165">
        <f>+R354+R271</f>
        <v/>
      </c>
      <c r="S414" s="1165">
        <f>+S354+S271</f>
        <v/>
      </c>
      <c r="T414" s="1165">
        <f>+T354+T271</f>
        <v/>
      </c>
      <c r="U414" s="1165">
        <f>+U354+U271</f>
        <v/>
      </c>
      <c r="V414" s="1165">
        <f>+V354+V271</f>
        <v/>
      </c>
      <c r="W414" s="1165">
        <f>+W354+W271</f>
        <v/>
      </c>
      <c r="X414" s="1165">
        <f>+X354+X271</f>
        <v/>
      </c>
      <c r="Y414" s="1165">
        <f>+Y354+Y271</f>
        <v/>
      </c>
      <c r="Z414" s="1165">
        <f>+Z354+Z271</f>
        <v/>
      </c>
      <c r="AA414" s="1165">
        <f>+AA354+AA271</f>
        <v/>
      </c>
      <c r="AB414" s="1165">
        <f>+AB354+AB271</f>
        <v/>
      </c>
      <c r="AC414" s="1051">
        <f>SUM(Q414:AB414)</f>
        <v/>
      </c>
      <c r="AH414" s="2">
        <f>+IF(AC414&lt;&gt;K414,1,0)</f>
        <v/>
      </c>
    </row>
    <row r="415" ht="14.4" customHeight="1" thickBot="1">
      <c r="A415" s="883" t="inlineStr">
        <is>
          <t>Jeringa Desechable 26G 3/8" Convencional</t>
        </is>
      </c>
      <c r="B415" s="967" t="n"/>
      <c r="C415" s="1165">
        <f>+C355+C277</f>
        <v/>
      </c>
      <c r="D415" s="1165">
        <f>+D277</f>
        <v/>
      </c>
      <c r="E415" s="1112">
        <f>+E355</f>
        <v/>
      </c>
      <c r="F415" s="1112">
        <f>+F355</f>
        <v/>
      </c>
      <c r="G415" s="1112">
        <f>+G355</f>
        <v/>
      </c>
      <c r="H415" s="1112">
        <f>+H355</f>
        <v/>
      </c>
      <c r="I415" s="1112">
        <f>+I355</f>
        <v/>
      </c>
      <c r="J415" s="1112">
        <f>+I355</f>
        <v/>
      </c>
      <c r="K415" s="1152">
        <f>+K355+I277</f>
        <v/>
      </c>
      <c r="L415" s="1166">
        <f>+L355+J277</f>
        <v/>
      </c>
      <c r="M415" s="1101" t="n"/>
      <c r="N415" s="1101" t="n"/>
      <c r="O415" s="1101" t="n"/>
      <c r="P415" s="4" t="n"/>
      <c r="Q415" s="1124">
        <f>+Q355+Q277</f>
        <v/>
      </c>
      <c r="R415" s="1165">
        <f>+R355+R277</f>
        <v/>
      </c>
      <c r="S415" s="1165">
        <f>+S355+S277</f>
        <v/>
      </c>
      <c r="T415" s="1165">
        <f>+T355+T277</f>
        <v/>
      </c>
      <c r="U415" s="1165">
        <f>+U355+U277</f>
        <v/>
      </c>
      <c r="V415" s="1165">
        <f>+V355+V277</f>
        <v/>
      </c>
      <c r="W415" s="1165">
        <f>+W355+W277</f>
        <v/>
      </c>
      <c r="X415" s="1165">
        <f>+X355+X277</f>
        <v/>
      </c>
      <c r="Y415" s="1165">
        <f>+Y355+Y277</f>
        <v/>
      </c>
      <c r="Z415" s="1165">
        <f>+Z355+Z277</f>
        <v/>
      </c>
      <c r="AA415" s="1165">
        <f>+AA355+AA277</f>
        <v/>
      </c>
      <c r="AB415" s="1165">
        <f>+AB355+AB277</f>
        <v/>
      </c>
      <c r="AC415" s="1051">
        <f>SUM(Q415:AB415)</f>
        <v/>
      </c>
      <c r="AH415" s="2">
        <f>+IF(AC415&lt;&gt;K415,1,0)</f>
        <v/>
      </c>
    </row>
    <row r="416" ht="14.4" customHeight="1" thickBot="1">
      <c r="A416" s="883" t="inlineStr">
        <is>
          <t xml:space="preserve">Jeringa Desechable 27G 3/8" </t>
        </is>
      </c>
      <c r="B416" s="967" t="n"/>
      <c r="C416" s="1165">
        <f>+C356+C283</f>
        <v/>
      </c>
      <c r="D416" s="1165">
        <f>+D283</f>
        <v/>
      </c>
      <c r="E416" s="1112">
        <f>+E356</f>
        <v/>
      </c>
      <c r="F416" s="1112">
        <f>+F356</f>
        <v/>
      </c>
      <c r="G416" s="1112">
        <f>+G356</f>
        <v/>
      </c>
      <c r="H416" s="1112">
        <f>+H356</f>
        <v/>
      </c>
      <c r="I416" s="1112">
        <f>+I356</f>
        <v/>
      </c>
      <c r="J416" s="1112">
        <f>+I356</f>
        <v/>
      </c>
      <c r="K416" s="1152">
        <f>+K356+I283</f>
        <v/>
      </c>
      <c r="L416" s="1166">
        <f>+L356+J283</f>
        <v/>
      </c>
      <c r="M416" s="1101" t="n"/>
      <c r="N416" s="1101" t="n"/>
      <c r="O416" s="1101" t="n"/>
      <c r="P416" s="4" t="n"/>
      <c r="Q416" s="1124">
        <f>+Q356+Q283</f>
        <v/>
      </c>
      <c r="R416" s="1165">
        <f>+R356+R283</f>
        <v/>
      </c>
      <c r="S416" s="1165">
        <f>+S356+S283</f>
        <v/>
      </c>
      <c r="T416" s="1165">
        <f>+T356+T283</f>
        <v/>
      </c>
      <c r="U416" s="1165">
        <f>+U356+U283</f>
        <v/>
      </c>
      <c r="V416" s="1165">
        <f>+V356+V283</f>
        <v/>
      </c>
      <c r="W416" s="1165">
        <f>+W356+W283</f>
        <v/>
      </c>
      <c r="X416" s="1165">
        <f>+X356+X283</f>
        <v/>
      </c>
      <c r="Y416" s="1165">
        <f>+Y356+Y283</f>
        <v/>
      </c>
      <c r="Z416" s="1165">
        <f>+Z356+Z283</f>
        <v/>
      </c>
      <c r="AA416" s="1165">
        <f>+AA356+AA283</f>
        <v/>
      </c>
      <c r="AB416" s="1165">
        <f>+AB356+AB283</f>
        <v/>
      </c>
      <c r="AC416" s="1051">
        <f>SUM(Q416:AB416)</f>
        <v/>
      </c>
      <c r="AH416" s="2">
        <f>+IF(AC416&lt;&gt;K416,1,0)</f>
        <v/>
      </c>
    </row>
    <row r="417" ht="15" customHeight="1" thickBot="1">
      <c r="A417" s="928" t="inlineStr">
        <is>
          <t>Gotero</t>
        </is>
      </c>
      <c r="B417" s="967" t="n"/>
      <c r="C417" s="1165">
        <f>+C357+C289</f>
        <v/>
      </c>
      <c r="D417" s="1165">
        <f>D289</f>
        <v/>
      </c>
      <c r="E417" s="1112">
        <f>+E357</f>
        <v/>
      </c>
      <c r="F417" s="1112">
        <f>+F357</f>
        <v/>
      </c>
      <c r="G417" s="1112">
        <f>+G357</f>
        <v/>
      </c>
      <c r="H417" s="1112">
        <f>+H357</f>
        <v/>
      </c>
      <c r="I417" s="1112">
        <f>+I357</f>
        <v/>
      </c>
      <c r="J417" s="1112">
        <f>+I357</f>
        <v/>
      </c>
      <c r="K417" s="1152">
        <f>+K357+I289</f>
        <v/>
      </c>
      <c r="L417" s="1166">
        <f>+L357+J289</f>
        <v/>
      </c>
      <c r="M417" s="1101" t="n"/>
      <c r="N417" s="1101" t="n"/>
      <c r="O417" s="1101" t="n"/>
      <c r="P417" s="4" t="n"/>
      <c r="Q417" s="1124">
        <f>+Q357+Q289</f>
        <v/>
      </c>
      <c r="R417" s="1165">
        <f>+R357+R289</f>
        <v/>
      </c>
      <c r="S417" s="1165">
        <f>+S357+S289</f>
        <v/>
      </c>
      <c r="T417" s="1165">
        <f>+T357+T289</f>
        <v/>
      </c>
      <c r="U417" s="1165">
        <f>+U357+U289</f>
        <v/>
      </c>
      <c r="V417" s="1165">
        <f>+V357+V289</f>
        <v/>
      </c>
      <c r="W417" s="1165">
        <f>+W357+W289</f>
        <v/>
      </c>
      <c r="X417" s="1165">
        <f>+X357+X289</f>
        <v/>
      </c>
      <c r="Y417" s="1165">
        <f>+Y357+Y289</f>
        <v/>
      </c>
      <c r="Z417" s="1165">
        <f>+Z357+Z289</f>
        <v/>
      </c>
      <c r="AA417" s="1165">
        <f>+AA357+AA289</f>
        <v/>
      </c>
      <c r="AB417" s="1165">
        <f>+AB357+AB289</f>
        <v/>
      </c>
      <c r="AC417" s="1051">
        <f>SUM(Q417:AB417)</f>
        <v/>
      </c>
      <c r="AH417" s="2">
        <f>+IF(AC417&lt;&gt;K417,1,0)</f>
        <v/>
      </c>
    </row>
    <row r="418" ht="15" customHeight="1" thickBot="1">
      <c r="A418" s="883" t="inlineStr">
        <is>
          <t>CARNE DE VACUNACIÓN INFANTIL</t>
        </is>
      </c>
      <c r="B418" s="967" t="n"/>
      <c r="C418" s="1165">
        <f>+C358+C295</f>
        <v/>
      </c>
      <c r="D418" s="1165">
        <f>D295</f>
        <v/>
      </c>
      <c r="E418" s="1112">
        <f>+E358</f>
        <v/>
      </c>
      <c r="F418" s="1112">
        <f>+F358</f>
        <v/>
      </c>
      <c r="G418" s="1112">
        <f>+G358</f>
        <v/>
      </c>
      <c r="H418" s="1112">
        <f>+H358</f>
        <v/>
      </c>
      <c r="I418" s="1112">
        <f>+I358</f>
        <v/>
      </c>
      <c r="J418" s="1112">
        <f>+I358</f>
        <v/>
      </c>
      <c r="K418" s="1152">
        <f>+K358+I295</f>
        <v/>
      </c>
      <c r="L418" s="1166">
        <f>+L358+J295</f>
        <v/>
      </c>
      <c r="M418" s="1101" t="n"/>
      <c r="N418" s="1101" t="n"/>
      <c r="O418" s="1101" t="n"/>
      <c r="P418" s="4" t="n"/>
      <c r="Q418" s="1124">
        <f>+Q358+Q295</f>
        <v/>
      </c>
      <c r="R418" s="1165">
        <f>+R358+R295</f>
        <v/>
      </c>
      <c r="S418" s="1165">
        <f>+S358+S295</f>
        <v/>
      </c>
      <c r="T418" s="1165">
        <f>+T358+T295</f>
        <v/>
      </c>
      <c r="U418" s="1165">
        <f>+U358+U295</f>
        <v/>
      </c>
      <c r="V418" s="1165">
        <f>+V358+V295</f>
        <v/>
      </c>
      <c r="W418" s="1165">
        <f>+W358+W295</f>
        <v/>
      </c>
      <c r="X418" s="1165">
        <f>+X358+X295</f>
        <v/>
      </c>
      <c r="Y418" s="1165">
        <f>+Y358+Y295</f>
        <v/>
      </c>
      <c r="Z418" s="1165">
        <f>+Z358+Z295</f>
        <v/>
      </c>
      <c r="AA418" s="1165">
        <f>+AA358+AA295</f>
        <v/>
      </c>
      <c r="AB418" s="1165">
        <f>+AB358+AB295</f>
        <v/>
      </c>
      <c r="AC418" s="1051">
        <f>SUM(Q418:AB418)</f>
        <v/>
      </c>
      <c r="AH418" s="2">
        <f>+IF(AC418&lt;&gt;K418,1,0)</f>
        <v/>
      </c>
    </row>
    <row r="419" ht="14.4" customHeight="1" thickBot="1">
      <c r="A419" s="883" t="inlineStr">
        <is>
          <t>CARNE/CERTIFICADO DE VACUNACIÓN DE ADULTOS</t>
        </is>
      </c>
      <c r="B419" s="967" t="n"/>
      <c r="C419" s="1165">
        <f>+C359+C296</f>
        <v/>
      </c>
      <c r="D419" s="1165">
        <f>D296</f>
        <v/>
      </c>
      <c r="E419" s="1112">
        <f>+E359</f>
        <v/>
      </c>
      <c r="F419" s="1112">
        <f>+F359</f>
        <v/>
      </c>
      <c r="G419" s="1112">
        <f>+G359</f>
        <v/>
      </c>
      <c r="H419" s="1112">
        <f>+H359</f>
        <v/>
      </c>
      <c r="I419" s="1112">
        <f>+I359</f>
        <v/>
      </c>
      <c r="J419" s="1112">
        <f>+I359</f>
        <v/>
      </c>
      <c r="K419" s="1152">
        <f>+K359+I296</f>
        <v/>
      </c>
      <c r="L419" s="1166">
        <f>+L359+J296</f>
        <v/>
      </c>
      <c r="M419" s="1101" t="n"/>
      <c r="N419" s="1101" t="n"/>
      <c r="O419" s="1101" t="n"/>
      <c r="P419" s="4" t="n"/>
      <c r="Q419" s="1124">
        <f>+Q359+Q296</f>
        <v/>
      </c>
      <c r="R419" s="1165">
        <f>+R359+R296</f>
        <v/>
      </c>
      <c r="S419" s="1165">
        <f>+S359+S296</f>
        <v/>
      </c>
      <c r="T419" s="1165">
        <f>+T359+T296</f>
        <v/>
      </c>
      <c r="U419" s="1165">
        <f>+U359+U296</f>
        <v/>
      </c>
      <c r="V419" s="1165">
        <f>+V359+V296</f>
        <v/>
      </c>
      <c r="W419" s="1165">
        <f>+W359+W296</f>
        <v/>
      </c>
      <c r="X419" s="1165">
        <f>+X359+X296</f>
        <v/>
      </c>
      <c r="Y419" s="1165">
        <f>+Y359+Y296</f>
        <v/>
      </c>
      <c r="Z419" s="1165">
        <f>+Z359+Z296</f>
        <v/>
      </c>
      <c r="AA419" s="1165">
        <f>+AA359+AA296</f>
        <v/>
      </c>
      <c r="AB419" s="1165">
        <f>+AB359+AB296</f>
        <v/>
      </c>
      <c r="AC419" s="1051">
        <f>SUM(Q419:AB419)</f>
        <v/>
      </c>
      <c r="AH419" s="2">
        <f>+IF(AC419&lt;&gt;K419,1,0)</f>
        <v/>
      </c>
    </row>
    <row r="420" ht="15" customHeight="1" thickBot="1">
      <c r="A420" s="883" t="inlineStr">
        <is>
          <t>CARNE/CERTIFICADO INTERNACIONAL DE VACUNACIÓN</t>
        </is>
      </c>
      <c r="B420" s="967" t="n"/>
      <c r="C420" s="1165">
        <f>+C360+C297</f>
        <v/>
      </c>
      <c r="D420" s="1165">
        <f>D297</f>
        <v/>
      </c>
      <c r="E420" s="1112">
        <f>+E360</f>
        <v/>
      </c>
      <c r="F420" s="1112">
        <f>+F360</f>
        <v/>
      </c>
      <c r="G420" s="1112">
        <f>+G360</f>
        <v/>
      </c>
      <c r="H420" s="1112">
        <f>+H360</f>
        <v/>
      </c>
      <c r="I420" s="1112">
        <f>+I360</f>
        <v/>
      </c>
      <c r="J420" s="1112">
        <f>+I360</f>
        <v/>
      </c>
      <c r="K420" s="1152">
        <f>+K360+I297</f>
        <v/>
      </c>
      <c r="L420" s="1166">
        <f>+L360+J297</f>
        <v/>
      </c>
      <c r="M420" s="1101" t="n"/>
      <c r="N420" s="1101" t="n"/>
      <c r="O420" s="1101" t="n"/>
      <c r="P420" s="4" t="n"/>
      <c r="Q420" s="1124">
        <f>+Q360+Q297</f>
        <v/>
      </c>
      <c r="R420" s="1165">
        <f>+R360+R297</f>
        <v/>
      </c>
      <c r="S420" s="1165">
        <f>+S360+S297</f>
        <v/>
      </c>
      <c r="T420" s="1165">
        <f>+T360+T297</f>
        <v/>
      </c>
      <c r="U420" s="1165">
        <f>+U360+U297</f>
        <v/>
      </c>
      <c r="V420" s="1165">
        <f>+V360+V297</f>
        <v/>
      </c>
      <c r="W420" s="1165">
        <f>+W360+W297</f>
        <v/>
      </c>
      <c r="X420" s="1165">
        <f>+X360+X297</f>
        <v/>
      </c>
      <c r="Y420" s="1165">
        <f>+Y360+Y297</f>
        <v/>
      </c>
      <c r="Z420" s="1165">
        <f>+Z360+Z297</f>
        <v/>
      </c>
      <c r="AA420" s="1165">
        <f>+AA360+AA297</f>
        <v/>
      </c>
      <c r="AB420" s="1165">
        <f>+AB360+AB297</f>
        <v/>
      </c>
      <c r="AC420" s="1051">
        <f>SUM(Q420:AB420)</f>
        <v/>
      </c>
      <c r="AH420" s="2">
        <f>+IF(AC420&lt;&gt;K420,1,0)</f>
        <v/>
      </c>
    </row>
    <row r="421" ht="15" customHeight="1" thickBot="1">
      <c r="A421" s="883" t="inlineStr">
        <is>
          <t>TARJETAS UNIFICADAS DE VACUNACION -TUV ADULTOS</t>
        </is>
      </c>
      <c r="B421" s="967" t="n"/>
      <c r="C421" s="1165">
        <f>+C361+C298</f>
        <v/>
      </c>
      <c r="D421" s="1165">
        <f>+D298</f>
        <v/>
      </c>
      <c r="E421" s="1112">
        <f>+E361</f>
        <v/>
      </c>
      <c r="F421" s="1112">
        <f>+F361</f>
        <v/>
      </c>
      <c r="G421" s="1112">
        <f>+G361</f>
        <v/>
      </c>
      <c r="H421" s="1112">
        <f>+H361</f>
        <v/>
      </c>
      <c r="I421" s="1112">
        <f>+I361</f>
        <v/>
      </c>
      <c r="J421" s="1112">
        <f>+I361</f>
        <v/>
      </c>
      <c r="K421" s="1152">
        <f>+K361+I298</f>
        <v/>
      </c>
      <c r="L421" s="1166">
        <f>+L361+J298</f>
        <v/>
      </c>
      <c r="M421" s="1101" t="n"/>
      <c r="N421" s="1101" t="n"/>
      <c r="O421" s="1101" t="n"/>
      <c r="P421" s="4" t="n"/>
      <c r="Q421" s="1124">
        <f>+Q361+Q298</f>
        <v/>
      </c>
      <c r="R421" s="1165">
        <f>+R361+R298</f>
        <v/>
      </c>
      <c r="S421" s="1165">
        <f>+S361+S298</f>
        <v/>
      </c>
      <c r="T421" s="1165">
        <f>+T361+T298</f>
        <v/>
      </c>
      <c r="U421" s="1165">
        <f>+U361+U298</f>
        <v/>
      </c>
      <c r="V421" s="1165">
        <f>+V361+V298</f>
        <v/>
      </c>
      <c r="W421" s="1165">
        <f>+W361+W298</f>
        <v/>
      </c>
      <c r="X421" s="1165">
        <f>+X361+X298</f>
        <v/>
      </c>
      <c r="Y421" s="1165">
        <f>+Y361+Y298</f>
        <v/>
      </c>
      <c r="Z421" s="1165">
        <f>+Z361+Z298</f>
        <v/>
      </c>
      <c r="AA421" s="1165">
        <f>+AA361+AA298</f>
        <v/>
      </c>
      <c r="AB421" s="1165">
        <f>+AB361+AB298</f>
        <v/>
      </c>
      <c r="AC421" s="1051">
        <f>SUM(Q421:AB421)</f>
        <v/>
      </c>
      <c r="AH421" s="2">
        <f>+IF(AC421&lt;&gt;K421,1,0)</f>
        <v/>
      </c>
    </row>
    <row r="422" ht="15.75" customHeight="1" thickBot="1">
      <c r="A422" s="895" t="inlineStr">
        <is>
          <t>TARJETAS UNIFICADAS DE VACUNACION -TUV NIÑOS</t>
        </is>
      </c>
      <c r="B422" s="1076" t="n"/>
      <c r="C422" s="1171">
        <f>+C362+C299</f>
        <v/>
      </c>
      <c r="D422" s="1171">
        <f>+D299</f>
        <v/>
      </c>
      <c r="E422" s="1177">
        <f>+E362</f>
        <v/>
      </c>
      <c r="F422" s="1177">
        <f>+F362</f>
        <v/>
      </c>
      <c r="G422" s="1177">
        <f>+G362</f>
        <v/>
      </c>
      <c r="H422" s="1177">
        <f>+H362</f>
        <v/>
      </c>
      <c r="I422" s="1112">
        <f>+I362</f>
        <v/>
      </c>
      <c r="J422" s="1177">
        <f>+I362</f>
        <v/>
      </c>
      <c r="K422" s="1178">
        <f>+K362+I299</f>
        <v/>
      </c>
      <c r="L422" s="1166">
        <f>+L362+J299</f>
        <v/>
      </c>
      <c r="M422" s="1101" t="n"/>
      <c r="N422" s="1101" t="n"/>
      <c r="O422" s="1101" t="n"/>
      <c r="P422" s="4" t="n"/>
      <c r="Q422" s="1126">
        <f>+Q362+Q299</f>
        <v/>
      </c>
      <c r="R422" s="1171">
        <f>+R362+R299</f>
        <v/>
      </c>
      <c r="S422" s="1171">
        <f>+S362+S299</f>
        <v/>
      </c>
      <c r="T422" s="1171">
        <f>+T362+T299</f>
        <v/>
      </c>
      <c r="U422" s="1171">
        <f>+U362+U299</f>
        <v/>
      </c>
      <c r="V422" s="1171">
        <f>+V362+V299</f>
        <v/>
      </c>
      <c r="W422" s="1171">
        <f>+W362+W299</f>
        <v/>
      </c>
      <c r="X422" s="1171">
        <f>+X362+X299</f>
        <v/>
      </c>
      <c r="Y422" s="1171">
        <f>+Y362+Y299</f>
        <v/>
      </c>
      <c r="Z422" s="1171">
        <f>+Z362+Z299</f>
        <v/>
      </c>
      <c r="AA422" s="1171">
        <f>+AA362+AA299</f>
        <v/>
      </c>
      <c r="AB422" s="1171">
        <f>+AB362+AB299</f>
        <v/>
      </c>
      <c r="AC422" s="1051">
        <f>SUM(Q422:AB422)</f>
        <v/>
      </c>
      <c r="AH422" s="2">
        <f>+IF(AC422&lt;&gt;K422,1,0)</f>
        <v/>
      </c>
    </row>
  </sheetData>
  <mergeCells count="1221">
    <mergeCell ref="A412:B412"/>
    <mergeCell ref="A271:B276"/>
    <mergeCell ref="Z176:Z180"/>
    <mergeCell ref="Z170:Z174"/>
    <mergeCell ref="AB176:AB180"/>
    <mergeCell ref="AB170:AB174"/>
    <mergeCell ref="A50:B55"/>
    <mergeCell ref="A349:B349"/>
    <mergeCell ref="Q201:Q205"/>
    <mergeCell ref="AC152:AC156"/>
    <mergeCell ref="A80:B85"/>
    <mergeCell ref="Y246:Y250"/>
    <mergeCell ref="AB367:AB369"/>
    <mergeCell ref="E225:E229"/>
    <mergeCell ref="J50:J54"/>
    <mergeCell ref="G225:G229"/>
    <mergeCell ref="A315:B315"/>
    <mergeCell ref="I176:I180"/>
    <mergeCell ref="AA62:AA66"/>
    <mergeCell ref="Q86:Q90"/>
    <mergeCell ref="W219:W223"/>
    <mergeCell ref="D201:D205"/>
    <mergeCell ref="E56:E60"/>
    <mergeCell ref="Y104:Y108"/>
    <mergeCell ref="G56:G60"/>
    <mergeCell ref="Q104:Q108"/>
    <mergeCell ref="AA104:AA108"/>
    <mergeCell ref="D182:D186"/>
    <mergeCell ref="F182:F186"/>
    <mergeCell ref="Q140:Q144"/>
    <mergeCell ref="T189:T193"/>
    <mergeCell ref="W283:W287"/>
    <mergeCell ref="E164:E168"/>
    <mergeCell ref="AA14:AA18"/>
    <mergeCell ref="G164:G168"/>
    <mergeCell ref="J116:J120"/>
    <mergeCell ref="D246:D250"/>
    <mergeCell ref="F246:F250"/>
    <mergeCell ref="I207:I211"/>
    <mergeCell ref="C74:C78"/>
    <mergeCell ref="T240:T244"/>
    <mergeCell ref="AC134:AC138"/>
    <mergeCell ref="G9:I9"/>
    <mergeCell ref="V240:V244"/>
    <mergeCell ref="R207:R211"/>
    <mergeCell ref="AA170:AA174"/>
    <mergeCell ref="X240:X244"/>
    <mergeCell ref="AC170:AC174"/>
    <mergeCell ref="C116:C120"/>
    <mergeCell ref="A231:B231"/>
    <mergeCell ref="A333:B333"/>
    <mergeCell ref="U74:U78"/>
    <mergeCell ref="H152:H156"/>
    <mergeCell ref="C26:C30"/>
    <mergeCell ref="R271:R275"/>
    <mergeCell ref="W201:W205"/>
    <mergeCell ref="H176:H180"/>
    <mergeCell ref="T271:T275"/>
    <mergeCell ref="Y201:Y205"/>
    <mergeCell ref="J176:J180"/>
    <mergeCell ref="J152:J156"/>
    <mergeCell ref="Z62:Z66"/>
    <mergeCell ref="J170:J174"/>
    <mergeCell ref="X62:X66"/>
    <mergeCell ref="Z56:Z60"/>
    <mergeCell ref="AB56:AB60"/>
    <mergeCell ref="A362:B362"/>
    <mergeCell ref="R80:R84"/>
    <mergeCell ref="T80:T84"/>
    <mergeCell ref="D219:D223"/>
    <mergeCell ref="G146:G150"/>
    <mergeCell ref="C182:C186"/>
    <mergeCell ref="A337:B337"/>
    <mergeCell ref="E182:E186"/>
    <mergeCell ref="I146:I150"/>
    <mergeCell ref="R232:R238"/>
    <mergeCell ref="AA246:AA250"/>
    <mergeCell ref="T232:T238"/>
    <mergeCell ref="W140:W144"/>
    <mergeCell ref="V232:V238"/>
    <mergeCell ref="D283:D287"/>
    <mergeCell ref="F38:F42"/>
    <mergeCell ref="A339:B339"/>
    <mergeCell ref="C213:C217"/>
    <mergeCell ref="D74:D78"/>
    <mergeCell ref="D68:D72"/>
    <mergeCell ref="A359:B359"/>
    <mergeCell ref="G110:G114"/>
    <mergeCell ref="Q207:Q211"/>
    <mergeCell ref="I110:I114"/>
    <mergeCell ref="V26:V30"/>
    <mergeCell ref="C306:C309"/>
    <mergeCell ref="A86:B91"/>
    <mergeCell ref="S92:S96"/>
    <mergeCell ref="A213:B218"/>
    <mergeCell ref="Q128:Q132"/>
    <mergeCell ref="U92:U96"/>
    <mergeCell ref="V258:V263"/>
    <mergeCell ref="X26:X30"/>
    <mergeCell ref="V189:V193"/>
    <mergeCell ref="X258:X263"/>
    <mergeCell ref="Z258:Z263"/>
    <mergeCell ref="A413:B413"/>
    <mergeCell ref="Z128:Z132"/>
    <mergeCell ref="X164:X168"/>
    <mergeCell ref="S265:S269"/>
    <mergeCell ref="Y56:Y60"/>
    <mergeCell ref="U265:U269"/>
    <mergeCell ref="Z146:Z150"/>
    <mergeCell ref="X182:X186"/>
    <mergeCell ref="AB146:AB150"/>
    <mergeCell ref="R195:R199"/>
    <mergeCell ref="A415:B415"/>
    <mergeCell ref="A152:B157"/>
    <mergeCell ref="AA289:AA293"/>
    <mergeCell ref="E366:F366"/>
    <mergeCell ref="AC289:AC293"/>
    <mergeCell ref="U158:U162"/>
    <mergeCell ref="Y283:Y287"/>
    <mergeCell ref="T213:T217"/>
    <mergeCell ref="Z246:Z250"/>
    <mergeCell ref="V213:V217"/>
    <mergeCell ref="C14:C18"/>
    <mergeCell ref="A289:B294"/>
    <mergeCell ref="E14:E18"/>
    <mergeCell ref="Z50:Z54"/>
    <mergeCell ref="D140:D144"/>
    <mergeCell ref="AB50:AB54"/>
    <mergeCell ref="R289:R293"/>
    <mergeCell ref="Y176:Y180"/>
    <mergeCell ref="E128:E132"/>
    <mergeCell ref="J289:J293"/>
    <mergeCell ref="Q225:Q229"/>
    <mergeCell ref="AA176:AA180"/>
    <mergeCell ref="G128:G132"/>
    <mergeCell ref="S176:S180"/>
    <mergeCell ref="AB110:AB114"/>
    <mergeCell ref="T50:T54"/>
    <mergeCell ref="V44:V48"/>
    <mergeCell ref="T44:T48"/>
    <mergeCell ref="J68:J72"/>
    <mergeCell ref="U170:U174"/>
    <mergeCell ref="U122:U126"/>
    <mergeCell ref="E170:E174"/>
    <mergeCell ref="I134:I138"/>
    <mergeCell ref="AA367:AA369"/>
    <mergeCell ref="C134:C138"/>
    <mergeCell ref="S367:S369"/>
    <mergeCell ref="A352:B352"/>
    <mergeCell ref="C201:C205"/>
    <mergeCell ref="D62:D66"/>
    <mergeCell ref="D122:D126"/>
    <mergeCell ref="R86:R90"/>
    <mergeCell ref="F62:F66"/>
    <mergeCell ref="F122:F126"/>
    <mergeCell ref="J86:J90"/>
    <mergeCell ref="D56:D60"/>
    <mergeCell ref="F56:F60"/>
    <mergeCell ref="X20:X24"/>
    <mergeCell ref="A383:B383"/>
    <mergeCell ref="A334:B334"/>
    <mergeCell ref="AA252:AA256"/>
    <mergeCell ref="X14:X18"/>
    <mergeCell ref="Z14:Z18"/>
    <mergeCell ref="A370:B370"/>
    <mergeCell ref="Y140:Y144"/>
    <mergeCell ref="E246:E250"/>
    <mergeCell ref="AB128:AB132"/>
    <mergeCell ref="G246:G250"/>
    <mergeCell ref="Q368:Q369"/>
    <mergeCell ref="AA110:AA114"/>
    <mergeCell ref="R152:R156"/>
    <mergeCell ref="S44:S48"/>
    <mergeCell ref="U240:U244"/>
    <mergeCell ref="W240:W244"/>
    <mergeCell ref="T195:T199"/>
    <mergeCell ref="A378:B378"/>
    <mergeCell ref="T307:T309"/>
    <mergeCell ref="V195:V199"/>
    <mergeCell ref="A140:B145"/>
    <mergeCell ref="V307:V309"/>
    <mergeCell ref="J219:J223"/>
    <mergeCell ref="Z80:Z84"/>
    <mergeCell ref="Q271:Q275"/>
    <mergeCell ref="D26:D30"/>
    <mergeCell ref="S271:S275"/>
    <mergeCell ref="X201:X205"/>
    <mergeCell ref="Y62:Y66"/>
    <mergeCell ref="T38:T42"/>
    <mergeCell ref="Q213:Q217"/>
    <mergeCell ref="S213:S217"/>
    <mergeCell ref="I213:I217"/>
    <mergeCell ref="E306:F306"/>
    <mergeCell ref="F146:F150"/>
    <mergeCell ref="H146:H150"/>
    <mergeCell ref="G306:H306"/>
    <mergeCell ref="F277:F281"/>
    <mergeCell ref="X98:X102"/>
    <mergeCell ref="T10:T12"/>
    <mergeCell ref="W158:W162"/>
    <mergeCell ref="V10:V12"/>
    <mergeCell ref="S232:S238"/>
    <mergeCell ref="V140:V144"/>
    <mergeCell ref="U232:U238"/>
    <mergeCell ref="X140:X144"/>
    <mergeCell ref="AC92:AC96"/>
    <mergeCell ref="E38:E42"/>
    <mergeCell ref="G38:G42"/>
    <mergeCell ref="E201:E205"/>
    <mergeCell ref="F110:F114"/>
    <mergeCell ref="J74:J78"/>
    <mergeCell ref="H110:H114"/>
    <mergeCell ref="S195:S199"/>
    <mergeCell ref="T92:T96"/>
    <mergeCell ref="U195:U199"/>
    <mergeCell ref="U307:U309"/>
    <mergeCell ref="A358:B358"/>
    <mergeCell ref="E86:E90"/>
    <mergeCell ref="Q258:Q263"/>
    <mergeCell ref="AB195:AB199"/>
    <mergeCell ref="E80:E84"/>
    <mergeCell ref="AB189:AB193"/>
    <mergeCell ref="G80:G84"/>
    <mergeCell ref="E104:E108"/>
    <mergeCell ref="G104:G108"/>
    <mergeCell ref="A422:B422"/>
    <mergeCell ref="A360:B360"/>
    <mergeCell ref="A26:B31"/>
    <mergeCell ref="A219:B224"/>
    <mergeCell ref="T158:T162"/>
    <mergeCell ref="AB289:AB293"/>
    <mergeCell ref="V158:V162"/>
    <mergeCell ref="T289:T293"/>
    <mergeCell ref="Q9:AB9"/>
    <mergeCell ref="D14:D18"/>
    <mergeCell ref="D207:D211"/>
    <mergeCell ref="F207:F211"/>
    <mergeCell ref="A385:B385"/>
    <mergeCell ref="D128:D132"/>
    <mergeCell ref="X176:X180"/>
    <mergeCell ref="H92:H96"/>
    <mergeCell ref="F128:F132"/>
    <mergeCell ref="AC110:AC114"/>
    <mergeCell ref="J92:J96"/>
    <mergeCell ref="U50:U54"/>
    <mergeCell ref="R176:R180"/>
    <mergeCell ref="S50:S54"/>
    <mergeCell ref="I74:I78"/>
    <mergeCell ref="A384:B384"/>
    <mergeCell ref="W44:W48"/>
    <mergeCell ref="U44:U48"/>
    <mergeCell ref="T122:T126"/>
    <mergeCell ref="X86:X90"/>
    <mergeCell ref="H134:H138"/>
    <mergeCell ref="F265:F269"/>
    <mergeCell ref="V122:V126"/>
    <mergeCell ref="Z86:Z90"/>
    <mergeCell ref="H265:H269"/>
    <mergeCell ref="AC9:AC12"/>
    <mergeCell ref="AE9:AE12"/>
    <mergeCell ref="F252:F256"/>
    <mergeCell ref="AB213:AB217"/>
    <mergeCell ref="A321:B321"/>
    <mergeCell ref="H252:H256"/>
    <mergeCell ref="Q146:Q150"/>
    <mergeCell ref="AB80:AB84"/>
    <mergeCell ref="D80:D84"/>
    <mergeCell ref="A386:B386"/>
    <mergeCell ref="E20:E24"/>
    <mergeCell ref="AC189:AC193"/>
    <mergeCell ref="A373:B373"/>
    <mergeCell ref="E122:E126"/>
    <mergeCell ref="V38:V42"/>
    <mergeCell ref="E367:E369"/>
    <mergeCell ref="A323:B323"/>
    <mergeCell ref="F283:F287"/>
    <mergeCell ref="G122:G126"/>
    <mergeCell ref="W20:W24"/>
    <mergeCell ref="Y14:Y18"/>
    <mergeCell ref="Y207:Y211"/>
    <mergeCell ref="AC240:AC244"/>
    <mergeCell ref="AA207:AA211"/>
    <mergeCell ref="D225:D229"/>
    <mergeCell ref="Y128:Y132"/>
    <mergeCell ref="AA128:AA132"/>
    <mergeCell ref="R26:R30"/>
    <mergeCell ref="R219:R223"/>
    <mergeCell ref="T26:T30"/>
    <mergeCell ref="G92:G96"/>
    <mergeCell ref="J26:J30"/>
    <mergeCell ref="Q152:Q156"/>
    <mergeCell ref="G152:G156"/>
    <mergeCell ref="I92:I96"/>
    <mergeCell ref="AA271:AA275"/>
    <mergeCell ref="V104:V108"/>
    <mergeCell ref="S152:S156"/>
    <mergeCell ref="X104:X108"/>
    <mergeCell ref="AC271:AC275"/>
    <mergeCell ref="H367:H369"/>
    <mergeCell ref="AC265:AC269"/>
    <mergeCell ref="AA265:AA269"/>
    <mergeCell ref="Z20:Z24"/>
    <mergeCell ref="AC252:AC256"/>
    <mergeCell ref="I219:I223"/>
    <mergeCell ref="V146:V150"/>
    <mergeCell ref="Y80:Y84"/>
    <mergeCell ref="AA80:AA84"/>
    <mergeCell ref="A355:B355"/>
    <mergeCell ref="V277:V281"/>
    <mergeCell ref="J9:J12"/>
    <mergeCell ref="X277:X281"/>
    <mergeCell ref="Q308:Q309"/>
    <mergeCell ref="F14:F18"/>
    <mergeCell ref="C140:C144"/>
    <mergeCell ref="Z367:Z369"/>
    <mergeCell ref="AA232:AA238"/>
    <mergeCell ref="A32:B37"/>
    <mergeCell ref="A397:B397"/>
    <mergeCell ref="AC232:AC238"/>
    <mergeCell ref="AC98:AC102"/>
    <mergeCell ref="A134:B139"/>
    <mergeCell ref="U98:U102"/>
    <mergeCell ref="H213:H217"/>
    <mergeCell ref="U38:U42"/>
    <mergeCell ref="W98:W102"/>
    <mergeCell ref="J213:J217"/>
    <mergeCell ref="W38:W42"/>
    <mergeCell ref="W225:W229"/>
    <mergeCell ref="U10:U12"/>
    <mergeCell ref="W10:W12"/>
    <mergeCell ref="Y225:Y229"/>
    <mergeCell ref="A240:B245"/>
    <mergeCell ref="H240:H244"/>
    <mergeCell ref="Q134:Q138"/>
    <mergeCell ref="AB92:AB96"/>
    <mergeCell ref="J240:J244"/>
    <mergeCell ref="A374:B374"/>
    <mergeCell ref="S134:S138"/>
    <mergeCell ref="V68:V72"/>
    <mergeCell ref="G170:G174"/>
    <mergeCell ref="H44:H48"/>
    <mergeCell ref="I195:I199"/>
    <mergeCell ref="A361:B361"/>
    <mergeCell ref="J44:J48"/>
    <mergeCell ref="A98:B103"/>
    <mergeCell ref="A311:B311"/>
    <mergeCell ref="G367:G369"/>
    <mergeCell ref="F271:F275"/>
    <mergeCell ref="W164:W168"/>
    <mergeCell ref="H271:H275"/>
    <mergeCell ref="Y164:Y168"/>
    <mergeCell ref="Y20:Y24"/>
    <mergeCell ref="D86:D90"/>
    <mergeCell ref="A392:B392"/>
    <mergeCell ref="AA195:AA199"/>
    <mergeCell ref="F80:F84"/>
    <mergeCell ref="D104:D108"/>
    <mergeCell ref="F104:F108"/>
    <mergeCell ref="A110:B115"/>
    <mergeCell ref="S116:S120"/>
    <mergeCell ref="U116:U120"/>
    <mergeCell ref="F232:F238"/>
    <mergeCell ref="H232:H238"/>
    <mergeCell ref="AA26:AA30"/>
    <mergeCell ref="AC26:AC30"/>
    <mergeCell ref="V225:V229"/>
    <mergeCell ref="S289:S293"/>
    <mergeCell ref="AC44:AC48"/>
    <mergeCell ref="U289:U293"/>
    <mergeCell ref="A387:B387"/>
    <mergeCell ref="AA68:AA72"/>
    <mergeCell ref="C207:C211"/>
    <mergeCell ref="S68:S72"/>
    <mergeCell ref="H32:H36"/>
    <mergeCell ref="J32:J36"/>
    <mergeCell ref="E207:E211"/>
    <mergeCell ref="A189:B194"/>
    <mergeCell ref="R134:R138"/>
    <mergeCell ref="F195:F199"/>
    <mergeCell ref="U68:U72"/>
    <mergeCell ref="X252:X256"/>
    <mergeCell ref="T219:T223"/>
    <mergeCell ref="H195:H199"/>
    <mergeCell ref="R50:R54"/>
    <mergeCell ref="H307:H309"/>
    <mergeCell ref="U182:U186"/>
    <mergeCell ref="J307:J309"/>
    <mergeCell ref="J189:J193"/>
    <mergeCell ref="A345:B345"/>
    <mergeCell ref="A316:B316"/>
    <mergeCell ref="D258:D263"/>
    <mergeCell ref="E271:E275"/>
    <mergeCell ref="D366:D369"/>
    <mergeCell ref="J201:J205"/>
    <mergeCell ref="W86:W90"/>
    <mergeCell ref="Y86:Y90"/>
    <mergeCell ref="T283:T287"/>
    <mergeCell ref="G265:G269"/>
    <mergeCell ref="Y213:Y217"/>
    <mergeCell ref="V283:V287"/>
    <mergeCell ref="I265:I269"/>
    <mergeCell ref="AA213:AA217"/>
    <mergeCell ref="D164:D168"/>
    <mergeCell ref="G252:G256"/>
    <mergeCell ref="AB74:AB78"/>
    <mergeCell ref="D20:D24"/>
    <mergeCell ref="I252:I256"/>
    <mergeCell ref="R98:R102"/>
    <mergeCell ref="V56:V60"/>
    <mergeCell ref="A376:B376"/>
    <mergeCell ref="G158:G162"/>
    <mergeCell ref="I158:I162"/>
    <mergeCell ref="T116:T120"/>
    <mergeCell ref="A265:B270"/>
    <mergeCell ref="G232:G238"/>
    <mergeCell ref="A313:B313"/>
    <mergeCell ref="I232:I238"/>
    <mergeCell ref="Y152:Y156"/>
    <mergeCell ref="A44:B49"/>
    <mergeCell ref="A405:B405"/>
    <mergeCell ref="AA152:AA156"/>
    <mergeCell ref="X367:X369"/>
    <mergeCell ref="C98:C102"/>
    <mergeCell ref="AC32:AC36"/>
    <mergeCell ref="C225:C229"/>
    <mergeCell ref="H50:H54"/>
    <mergeCell ref="F86:F90"/>
    <mergeCell ref="AC195:AC199"/>
    <mergeCell ref="G176:G180"/>
    <mergeCell ref="I366:K366"/>
    <mergeCell ref="A371:B371"/>
    <mergeCell ref="A342:B342"/>
    <mergeCell ref="AC307:AC309"/>
    <mergeCell ref="I26:I30"/>
    <mergeCell ref="A336:B336"/>
    <mergeCell ref="A232:B239"/>
    <mergeCell ref="A407:B407"/>
    <mergeCell ref="S219:S223"/>
    <mergeCell ref="U219:U223"/>
    <mergeCell ref="Z271:Z275"/>
    <mergeCell ref="G189:G193"/>
    <mergeCell ref="U104:U108"/>
    <mergeCell ref="AB271:AB275"/>
    <mergeCell ref="W104:W108"/>
    <mergeCell ref="C56:C60"/>
    <mergeCell ref="C258:C263"/>
    <mergeCell ref="G366:H366"/>
    <mergeCell ref="C366:C369"/>
    <mergeCell ref="A366:B369"/>
    <mergeCell ref="A400:B400"/>
    <mergeCell ref="A344:B344"/>
    <mergeCell ref="S283:S287"/>
    <mergeCell ref="X213:X217"/>
    <mergeCell ref="R189:R193"/>
    <mergeCell ref="C164:C168"/>
    <mergeCell ref="U277:U281"/>
    <mergeCell ref="W277:W281"/>
    <mergeCell ref="AB158:AB162"/>
    <mergeCell ref="A258:B264"/>
    <mergeCell ref="A310:B310"/>
    <mergeCell ref="R308:R309"/>
    <mergeCell ref="U56:U60"/>
    <mergeCell ref="G207:G211"/>
    <mergeCell ref="J20:J24"/>
    <mergeCell ref="A402:B402"/>
    <mergeCell ref="AB232:AB238"/>
    <mergeCell ref="A164:B169"/>
    <mergeCell ref="R240:R244"/>
    <mergeCell ref="W170:W174"/>
    <mergeCell ref="Y170:Y174"/>
    <mergeCell ref="AA50:AA54"/>
    <mergeCell ref="G271:G275"/>
    <mergeCell ref="X225:X229"/>
    <mergeCell ref="AC50:AC54"/>
    <mergeCell ref="Q74:Q78"/>
    <mergeCell ref="S74:S78"/>
    <mergeCell ref="A195:B200"/>
    <mergeCell ref="G44:G48"/>
    <mergeCell ref="S201:S205"/>
    <mergeCell ref="D176:D180"/>
    <mergeCell ref="I44:I48"/>
    <mergeCell ref="I240:I244"/>
    <mergeCell ref="U201:U205"/>
    <mergeCell ref="F176:F180"/>
    <mergeCell ref="Q110:Q114"/>
    <mergeCell ref="AB307:AB309"/>
    <mergeCell ref="R265:R269"/>
    <mergeCell ref="C240:C244"/>
    <mergeCell ref="H170:H174"/>
    <mergeCell ref="F170:F174"/>
    <mergeCell ref="J134:J138"/>
    <mergeCell ref="X56:X60"/>
    <mergeCell ref="A326:B326"/>
    <mergeCell ref="F367:F369"/>
    <mergeCell ref="V164:V168"/>
    <mergeCell ref="E146:E150"/>
    <mergeCell ref="C62:C66"/>
    <mergeCell ref="E62:E66"/>
    <mergeCell ref="W246:W250"/>
    <mergeCell ref="C86:C90"/>
    <mergeCell ref="AC140:AC144"/>
    <mergeCell ref="A68:B73"/>
    <mergeCell ref="H10:H12"/>
    <mergeCell ref="AC158:AC162"/>
    <mergeCell ref="X32:X36"/>
    <mergeCell ref="V116:V120"/>
    <mergeCell ref="U207:U211"/>
    <mergeCell ref="Z32:Z36"/>
    <mergeCell ref="Z26:Z30"/>
    <mergeCell ref="J140:J144"/>
    <mergeCell ref="AB32:AB36"/>
    <mergeCell ref="AB26:AB30"/>
    <mergeCell ref="Q92:Q96"/>
    <mergeCell ref="A332:B332"/>
    <mergeCell ref="R258:R263"/>
    <mergeCell ref="AB44:AB48"/>
    <mergeCell ref="T258:T263"/>
    <mergeCell ref="C152:C156"/>
    <mergeCell ref="E152:E156"/>
    <mergeCell ref="L366:L369"/>
    <mergeCell ref="W265:W269"/>
    <mergeCell ref="AC122:AC126"/>
    <mergeCell ref="T68:T72"/>
    <mergeCell ref="I32:I36"/>
    <mergeCell ref="Q265:Q269"/>
    <mergeCell ref="W252:W256"/>
    <mergeCell ref="G195:G199"/>
    <mergeCell ref="W56:W60"/>
    <mergeCell ref="T182:T186"/>
    <mergeCell ref="X146:X150"/>
    <mergeCell ref="Q252:Q256"/>
    <mergeCell ref="I307:I309"/>
    <mergeCell ref="V182:V186"/>
    <mergeCell ref="E258:E263"/>
    <mergeCell ref="AC38:AC42"/>
    <mergeCell ref="U283:U287"/>
    <mergeCell ref="Z213:Z217"/>
    <mergeCell ref="AA74:AA78"/>
    <mergeCell ref="V246:V250"/>
    <mergeCell ref="R213:R217"/>
    <mergeCell ref="A302:M304"/>
    <mergeCell ref="Q98:Q102"/>
    <mergeCell ref="I98:I102"/>
    <mergeCell ref="A408:B408"/>
    <mergeCell ref="A74:B79"/>
    <mergeCell ref="H158:H162"/>
    <mergeCell ref="Z110:Z114"/>
    <mergeCell ref="W176:W180"/>
    <mergeCell ref="J158:J162"/>
    <mergeCell ref="H289:H293"/>
    <mergeCell ref="D306:D309"/>
    <mergeCell ref="Q366:AB366"/>
    <mergeCell ref="A410:B410"/>
    <mergeCell ref="AE366:AE369"/>
    <mergeCell ref="X152:X156"/>
    <mergeCell ref="Z152:Z156"/>
    <mergeCell ref="W367:W369"/>
    <mergeCell ref="E134:E138"/>
    <mergeCell ref="G134:G138"/>
    <mergeCell ref="Y367:Y369"/>
    <mergeCell ref="AC104:AC108"/>
    <mergeCell ref="E50:E54"/>
    <mergeCell ref="I50:I54"/>
    <mergeCell ref="A122:B127"/>
    <mergeCell ref="G50:G54"/>
    <mergeCell ref="E9:F9"/>
    <mergeCell ref="AC277:AC281"/>
    <mergeCell ref="AB182:AB186"/>
    <mergeCell ref="T14:T18"/>
    <mergeCell ref="V14:V18"/>
    <mergeCell ref="I189:I193"/>
    <mergeCell ref="S140:S144"/>
    <mergeCell ref="G116:G120"/>
    <mergeCell ref="U140:U144"/>
    <mergeCell ref="I116:I120"/>
    <mergeCell ref="A92:B97"/>
    <mergeCell ref="X128:X132"/>
    <mergeCell ref="C246:C250"/>
    <mergeCell ref="C20:C24"/>
    <mergeCell ref="Y44:Y48"/>
    <mergeCell ref="G289:G293"/>
    <mergeCell ref="Q240:Q244"/>
    <mergeCell ref="A357:B357"/>
    <mergeCell ref="K307:K309"/>
    <mergeCell ref="S240:S244"/>
    <mergeCell ref="V170:V174"/>
    <mergeCell ref="X170:X174"/>
    <mergeCell ref="Z134:Z138"/>
    <mergeCell ref="AB134:AB138"/>
    <mergeCell ref="AC68:AC72"/>
    <mergeCell ref="A329:B329"/>
    <mergeCell ref="F219:F223"/>
    <mergeCell ref="H219:H223"/>
    <mergeCell ref="F50:F54"/>
    <mergeCell ref="R201:R205"/>
    <mergeCell ref="A421:B421"/>
    <mergeCell ref="C176:C180"/>
    <mergeCell ref="T201:T205"/>
    <mergeCell ref="E176:E180"/>
    <mergeCell ref="A158:B163"/>
    <mergeCell ref="U62:U66"/>
    <mergeCell ref="W62:W66"/>
    <mergeCell ref="W122:W126"/>
    <mergeCell ref="A396:B396"/>
    <mergeCell ref="H283:H287"/>
    <mergeCell ref="H277:H281"/>
    <mergeCell ref="Z10:Z12"/>
    <mergeCell ref="J277:J281"/>
    <mergeCell ref="AB10:AB12"/>
    <mergeCell ref="D146:D150"/>
    <mergeCell ref="R68:R72"/>
    <mergeCell ref="AB116:AB120"/>
    <mergeCell ref="A398:B398"/>
    <mergeCell ref="S158:S162"/>
    <mergeCell ref="G182:G186"/>
    <mergeCell ref="R140:R144"/>
    <mergeCell ref="X246:X250"/>
    <mergeCell ref="Q232:Q238"/>
    <mergeCell ref="T140:T144"/>
    <mergeCell ref="I38:I42"/>
    <mergeCell ref="A314:B314"/>
    <mergeCell ref="A335:B335"/>
    <mergeCell ref="C38:C42"/>
    <mergeCell ref="I10:I12"/>
    <mergeCell ref="Y32:Y36"/>
    <mergeCell ref="Q32:Q36"/>
    <mergeCell ref="AA32:AA36"/>
    <mergeCell ref="D110:D114"/>
    <mergeCell ref="S32:S36"/>
    <mergeCell ref="AA219:AA223"/>
    <mergeCell ref="S26:S30"/>
    <mergeCell ref="A38:B43"/>
    <mergeCell ref="AC219:AC223"/>
    <mergeCell ref="Q195:Q199"/>
    <mergeCell ref="R92:R96"/>
    <mergeCell ref="U26:U30"/>
    <mergeCell ref="Q189:Q193"/>
    <mergeCell ref="S258:S263"/>
    <mergeCell ref="S307:S309"/>
    <mergeCell ref="U258:U263"/>
    <mergeCell ref="S189:S193"/>
    <mergeCell ref="I104:I108"/>
    <mergeCell ref="AA283:AA287"/>
    <mergeCell ref="I164:I168"/>
    <mergeCell ref="AC283:AC287"/>
    <mergeCell ref="A188:B188"/>
    <mergeCell ref="S182:S186"/>
    <mergeCell ref="W146:W150"/>
    <mergeCell ref="Y146:Y150"/>
    <mergeCell ref="A324:B324"/>
    <mergeCell ref="A411:B411"/>
    <mergeCell ref="T20:T24"/>
    <mergeCell ref="V289:V293"/>
    <mergeCell ref="V20:V24"/>
    <mergeCell ref="X289:X293"/>
    <mergeCell ref="R158:R162"/>
    <mergeCell ref="Z289:Z293"/>
    <mergeCell ref="U246:U250"/>
    <mergeCell ref="R74:R78"/>
    <mergeCell ref="T74:T78"/>
    <mergeCell ref="A353:B353"/>
    <mergeCell ref="H98:H102"/>
    <mergeCell ref="V201:V205"/>
    <mergeCell ref="A146:B151"/>
    <mergeCell ref="J98:J102"/>
    <mergeCell ref="A277:B282"/>
    <mergeCell ref="J225:J229"/>
    <mergeCell ref="T176:T180"/>
    <mergeCell ref="W110:W114"/>
    <mergeCell ref="V176:V180"/>
    <mergeCell ref="Y110:Y114"/>
    <mergeCell ref="A319:B319"/>
    <mergeCell ref="AC74:AC78"/>
    <mergeCell ref="A252:B257"/>
    <mergeCell ref="I289:I293"/>
    <mergeCell ref="E74:E78"/>
    <mergeCell ref="Q50:Q54"/>
    <mergeCell ref="Q44:Q48"/>
    <mergeCell ref="Z219:Z223"/>
    <mergeCell ref="D134:D138"/>
    <mergeCell ref="R122:R126"/>
    <mergeCell ref="AB219:AB223"/>
    <mergeCell ref="G68:G72"/>
    <mergeCell ref="J56:J60"/>
    <mergeCell ref="X80:X84"/>
    <mergeCell ref="I182:I186"/>
    <mergeCell ref="Y189:Y193"/>
    <mergeCell ref="I246:I250"/>
    <mergeCell ref="C122:C126"/>
    <mergeCell ref="G213:G217"/>
    <mergeCell ref="S20:S24"/>
    <mergeCell ref="A379:B379"/>
    <mergeCell ref="A330:B330"/>
    <mergeCell ref="V252:V256"/>
    <mergeCell ref="U14:U18"/>
    <mergeCell ref="H189:H193"/>
    <mergeCell ref="F116:F120"/>
    <mergeCell ref="W207:W211"/>
    <mergeCell ref="W14:W18"/>
    <mergeCell ref="H116:H120"/>
    <mergeCell ref="W128:W132"/>
    <mergeCell ref="AA92:AA96"/>
    <mergeCell ref="A381:B381"/>
    <mergeCell ref="C92:C96"/>
    <mergeCell ref="Z74:Z78"/>
    <mergeCell ref="H26:H30"/>
    <mergeCell ref="X110:X114"/>
    <mergeCell ref="F289:F293"/>
    <mergeCell ref="AB201:AB205"/>
    <mergeCell ref="Y271:Y275"/>
    <mergeCell ref="Y134:Y138"/>
    <mergeCell ref="AC62:AC66"/>
    <mergeCell ref="Y265:Y269"/>
    <mergeCell ref="AB68:AB72"/>
    <mergeCell ref="R44:R48"/>
    <mergeCell ref="Y252:Y256"/>
    <mergeCell ref="E219:E223"/>
    <mergeCell ref="R146:R150"/>
    <mergeCell ref="U80:U84"/>
    <mergeCell ref="G219:G223"/>
    <mergeCell ref="T146:T150"/>
    <mergeCell ref="J146:J150"/>
    <mergeCell ref="W80:W84"/>
    <mergeCell ref="T277:T281"/>
    <mergeCell ref="T62:T66"/>
    <mergeCell ref="C104:C108"/>
    <mergeCell ref="V367:V369"/>
    <mergeCell ref="W232:W238"/>
    <mergeCell ref="Y232:Y238"/>
    <mergeCell ref="G283:G287"/>
    <mergeCell ref="Y98:Y102"/>
    <mergeCell ref="Q38:Q42"/>
    <mergeCell ref="I283:I287"/>
    <mergeCell ref="Y10:Y12"/>
    <mergeCell ref="D213:D217"/>
    <mergeCell ref="AA98:AA102"/>
    <mergeCell ref="I277:I281"/>
    <mergeCell ref="F213:F217"/>
    <mergeCell ref="C146:C150"/>
    <mergeCell ref="S10:S12"/>
    <mergeCell ref="S98:S102"/>
    <mergeCell ref="S38:S42"/>
    <mergeCell ref="AA116:AA120"/>
    <mergeCell ref="C277:C281"/>
    <mergeCell ref="U225:U229"/>
    <mergeCell ref="F134:F138"/>
    <mergeCell ref="AB207:AB211"/>
    <mergeCell ref="AC116:AC120"/>
    <mergeCell ref="I68:I72"/>
    <mergeCell ref="T207:T211"/>
    <mergeCell ref="A350:B350"/>
    <mergeCell ref="F240:F244"/>
    <mergeCell ref="A283:B288"/>
    <mergeCell ref="T128:T132"/>
    <mergeCell ref="V128:V132"/>
    <mergeCell ref="Z92:Z96"/>
    <mergeCell ref="AA258:AA263"/>
    <mergeCell ref="X92:X96"/>
    <mergeCell ref="A325:B325"/>
    <mergeCell ref="AC258:AC263"/>
    <mergeCell ref="AA189:AA193"/>
    <mergeCell ref="I367:I369"/>
    <mergeCell ref="A56:B61"/>
    <mergeCell ref="A417:B417"/>
    <mergeCell ref="K367:K369"/>
    <mergeCell ref="A343:B343"/>
    <mergeCell ref="R32:R36"/>
    <mergeCell ref="AA164:AA168"/>
    <mergeCell ref="AC164:AC168"/>
    <mergeCell ref="X265:X269"/>
    <mergeCell ref="G201:G205"/>
    <mergeCell ref="U164:U168"/>
    <mergeCell ref="Z265:Z269"/>
    <mergeCell ref="I201:I205"/>
    <mergeCell ref="C110:C114"/>
    <mergeCell ref="E110:E114"/>
    <mergeCell ref="AC182:AC186"/>
    <mergeCell ref="H62:H66"/>
    <mergeCell ref="J62:J66"/>
    <mergeCell ref="A354:B354"/>
    <mergeCell ref="J258:J263"/>
    <mergeCell ref="U20:U24"/>
    <mergeCell ref="C9:C12"/>
    <mergeCell ref="W195:W199"/>
    <mergeCell ref="A419:B419"/>
    <mergeCell ref="H104:H108"/>
    <mergeCell ref="AB283:AB287"/>
    <mergeCell ref="J164:J168"/>
    <mergeCell ref="Q116:Q120"/>
    <mergeCell ref="A418:B418"/>
    <mergeCell ref="C189:C193"/>
    <mergeCell ref="A356:B356"/>
    <mergeCell ref="H14:H18"/>
    <mergeCell ref="AA134:AA138"/>
    <mergeCell ref="G140:G144"/>
    <mergeCell ref="I140:I144"/>
    <mergeCell ref="R225:R229"/>
    <mergeCell ref="W289:W293"/>
    <mergeCell ref="Q158:Q162"/>
    <mergeCell ref="Y289:Y293"/>
    <mergeCell ref="Y240:Y244"/>
    <mergeCell ref="Q289:Q293"/>
    <mergeCell ref="AA240:AA244"/>
    <mergeCell ref="AA44:AA48"/>
    <mergeCell ref="Y68:Y72"/>
    <mergeCell ref="Q68:Q72"/>
    <mergeCell ref="D195:D199"/>
    <mergeCell ref="E92:E96"/>
    <mergeCell ref="C128:C132"/>
    <mergeCell ref="F307:F309"/>
    <mergeCell ref="F189:F193"/>
    <mergeCell ref="A380:B380"/>
    <mergeCell ref="S86:S90"/>
    <mergeCell ref="G62:G66"/>
    <mergeCell ref="F201:F205"/>
    <mergeCell ref="Q122:Q126"/>
    <mergeCell ref="U86:U90"/>
    <mergeCell ref="F68:F72"/>
    <mergeCell ref="C271:C275"/>
    <mergeCell ref="H201:H205"/>
    <mergeCell ref="I56:I60"/>
    <mergeCell ref="A372:B372"/>
    <mergeCell ref="C265:C269"/>
    <mergeCell ref="A182:B187"/>
    <mergeCell ref="I122:I126"/>
    <mergeCell ref="E265:E269"/>
    <mergeCell ref="A225:B230"/>
    <mergeCell ref="C252:C256"/>
    <mergeCell ref="H182:H186"/>
    <mergeCell ref="E252:E256"/>
    <mergeCell ref="A382:B382"/>
    <mergeCell ref="J182:J186"/>
    <mergeCell ref="R11:R12"/>
    <mergeCell ref="A338:B338"/>
    <mergeCell ref="X189:X193"/>
    <mergeCell ref="AC14:AC18"/>
    <mergeCell ref="Z140:Z144"/>
    <mergeCell ref="AE14:AE18"/>
    <mergeCell ref="E158:E162"/>
    <mergeCell ref="AB140:AB144"/>
    <mergeCell ref="H246:H250"/>
    <mergeCell ref="J246:J250"/>
    <mergeCell ref="C232:C238"/>
    <mergeCell ref="G74:G78"/>
    <mergeCell ref="R20:R24"/>
    <mergeCell ref="E232:E238"/>
    <mergeCell ref="A340:B340"/>
    <mergeCell ref="U152:U156"/>
    <mergeCell ref="Z240:Z244"/>
    <mergeCell ref="V207:V211"/>
    <mergeCell ref="AB240:AB244"/>
    <mergeCell ref="Y195:Y199"/>
    <mergeCell ref="Y307:Y309"/>
    <mergeCell ref="AA307:AA309"/>
    <mergeCell ref="E26:E30"/>
    <mergeCell ref="H6:I6"/>
    <mergeCell ref="G26:G30"/>
    <mergeCell ref="D92:D96"/>
    <mergeCell ref="Q219:Q223"/>
    <mergeCell ref="F92:F96"/>
    <mergeCell ref="AB62:AB66"/>
    <mergeCell ref="V271:V275"/>
    <mergeCell ref="AA201:AA205"/>
    <mergeCell ref="D152:D156"/>
    <mergeCell ref="X271:X275"/>
    <mergeCell ref="G258:G263"/>
    <mergeCell ref="AC201:AC205"/>
    <mergeCell ref="E189:E193"/>
    <mergeCell ref="I258:I263"/>
    <mergeCell ref="F152:F156"/>
    <mergeCell ref="S104:S108"/>
    <mergeCell ref="A116:B121"/>
    <mergeCell ref="T86:T90"/>
    <mergeCell ref="D265:D269"/>
    <mergeCell ref="A351:B351"/>
    <mergeCell ref="Q277:Q281"/>
    <mergeCell ref="V80:V84"/>
    <mergeCell ref="S277:S281"/>
    <mergeCell ref="D252:D256"/>
    <mergeCell ref="X158:X162"/>
    <mergeCell ref="Z158:Z162"/>
    <mergeCell ref="Q56:Q60"/>
    <mergeCell ref="AC246:AC250"/>
    <mergeCell ref="H20:H24"/>
    <mergeCell ref="A393:B393"/>
    <mergeCell ref="X232:X238"/>
    <mergeCell ref="A331:B331"/>
    <mergeCell ref="J14:J18"/>
    <mergeCell ref="Z232:Z238"/>
    <mergeCell ref="AA140:AA144"/>
    <mergeCell ref="H38:H42"/>
    <mergeCell ref="S170:S174"/>
    <mergeCell ref="R38:R42"/>
    <mergeCell ref="E213:E217"/>
    <mergeCell ref="F74:F78"/>
    <mergeCell ref="T98:T102"/>
    <mergeCell ref="H74:H78"/>
    <mergeCell ref="A377:B377"/>
    <mergeCell ref="T225:T229"/>
    <mergeCell ref="H68:H72"/>
    <mergeCell ref="J38:J42"/>
    <mergeCell ref="A170:B175"/>
    <mergeCell ref="A420:B420"/>
    <mergeCell ref="A395:B395"/>
    <mergeCell ref="C44:C48"/>
    <mergeCell ref="W92:W96"/>
    <mergeCell ref="E240:E244"/>
    <mergeCell ref="E44:E48"/>
    <mergeCell ref="AB122:AB126"/>
    <mergeCell ref="G240:G244"/>
    <mergeCell ref="Y92:Y96"/>
    <mergeCell ref="C80:C84"/>
    <mergeCell ref="Z189:Z193"/>
    <mergeCell ref="AB258:AB263"/>
    <mergeCell ref="D170:D174"/>
    <mergeCell ref="J80:J84"/>
    <mergeCell ref="I306:K306"/>
    <mergeCell ref="Z164:Z168"/>
    <mergeCell ref="R164:R168"/>
    <mergeCell ref="T164:T168"/>
    <mergeCell ref="I62:I66"/>
    <mergeCell ref="AA20:AA24"/>
    <mergeCell ref="AC20:AC24"/>
    <mergeCell ref="A246:B251"/>
    <mergeCell ref="Y158:Y162"/>
    <mergeCell ref="G14:G18"/>
    <mergeCell ref="R116:R120"/>
    <mergeCell ref="V32:V36"/>
    <mergeCell ref="I14:I18"/>
    <mergeCell ref="Q307:R307"/>
    <mergeCell ref="A346:B346"/>
    <mergeCell ref="F140:F144"/>
    <mergeCell ref="V50:V54"/>
    <mergeCell ref="I128:I132"/>
    <mergeCell ref="S225:S229"/>
    <mergeCell ref="AC176:AC180"/>
    <mergeCell ref="W152:W156"/>
    <mergeCell ref="U176:U180"/>
    <mergeCell ref="A104:B109"/>
    <mergeCell ref="X50:X54"/>
    <mergeCell ref="X44:X48"/>
    <mergeCell ref="Z44:Z48"/>
    <mergeCell ref="A388:B388"/>
    <mergeCell ref="C32:C36"/>
    <mergeCell ref="Y122:Y126"/>
    <mergeCell ref="A14:B19"/>
    <mergeCell ref="D240:D244"/>
    <mergeCell ref="A375:B375"/>
    <mergeCell ref="AC80:AC84"/>
    <mergeCell ref="E32:E36"/>
    <mergeCell ref="G32:G36"/>
    <mergeCell ref="S252:S256"/>
    <mergeCell ref="C195:C199"/>
    <mergeCell ref="C170:C174"/>
    <mergeCell ref="U252:U256"/>
    <mergeCell ref="E195:E199"/>
    <mergeCell ref="S56:S60"/>
    <mergeCell ref="E307:E309"/>
    <mergeCell ref="R182:R186"/>
    <mergeCell ref="A390:B390"/>
    <mergeCell ref="A341:B341"/>
    <mergeCell ref="H122:H126"/>
    <mergeCell ref="Y38:Y42"/>
    <mergeCell ref="Q283:Q287"/>
    <mergeCell ref="J122:J126"/>
    <mergeCell ref="W74:W78"/>
    <mergeCell ref="AA38:AA42"/>
    <mergeCell ref="J367:J369"/>
    <mergeCell ref="R246:R250"/>
    <mergeCell ref="Y74:Y78"/>
    <mergeCell ref="AA10:AA12"/>
    <mergeCell ref="Q11:Q12"/>
    <mergeCell ref="AB20:AB24"/>
    <mergeCell ref="E98:E102"/>
    <mergeCell ref="AB14:AB18"/>
    <mergeCell ref="A305:M305"/>
    <mergeCell ref="G98:G102"/>
    <mergeCell ref="D158:D162"/>
    <mergeCell ref="F158:F162"/>
    <mergeCell ref="A201:B206"/>
    <mergeCell ref="E140:E144"/>
    <mergeCell ref="T152:T156"/>
    <mergeCell ref="A401:B401"/>
    <mergeCell ref="V152:V156"/>
    <mergeCell ref="U367:U369"/>
    <mergeCell ref="A295:B295"/>
    <mergeCell ref="C50:C54"/>
    <mergeCell ref="X195:X199"/>
    <mergeCell ref="X307:X309"/>
    <mergeCell ref="Z195:Z199"/>
    <mergeCell ref="D32:D36"/>
    <mergeCell ref="Z307:Z309"/>
    <mergeCell ref="F32:F36"/>
    <mergeCell ref="M9:M12"/>
    <mergeCell ref="A403:B403"/>
    <mergeCell ref="Y277:Y281"/>
    <mergeCell ref="AA146:AA150"/>
    <mergeCell ref="U271:U275"/>
    <mergeCell ref="F26:F30"/>
    <mergeCell ref="K9:K12"/>
    <mergeCell ref="W271:W275"/>
    <mergeCell ref="R104:R108"/>
    <mergeCell ref="S207:S211"/>
    <mergeCell ref="T104:T108"/>
    <mergeCell ref="J104:J108"/>
    <mergeCell ref="H140:H144"/>
    <mergeCell ref="A296:B296"/>
    <mergeCell ref="X38:X42"/>
    <mergeCell ref="Z38:Z42"/>
    <mergeCell ref="R283:R287"/>
    <mergeCell ref="Z98:Z102"/>
    <mergeCell ref="X10:X12"/>
    <mergeCell ref="R277:R281"/>
    <mergeCell ref="A306:B309"/>
    <mergeCell ref="E116:E120"/>
    <mergeCell ref="AB225:AB229"/>
    <mergeCell ref="AB98:AB102"/>
    <mergeCell ref="AA158:AA162"/>
    <mergeCell ref="G20:G24"/>
    <mergeCell ref="C158:C162"/>
    <mergeCell ref="R170:R174"/>
    <mergeCell ref="G307:G309"/>
    <mergeCell ref="V134:V138"/>
    <mergeCell ref="T170:T174"/>
    <mergeCell ref="X134:X138"/>
    <mergeCell ref="AC128:AC132"/>
    <mergeCell ref="D271:D275"/>
    <mergeCell ref="V86:V90"/>
    <mergeCell ref="J110:J114"/>
    <mergeCell ref="T367:T369"/>
    <mergeCell ref="A20:B25"/>
    <mergeCell ref="D50:D54"/>
    <mergeCell ref="Q62:Q66"/>
    <mergeCell ref="D44:D48"/>
    <mergeCell ref="AA122:AA126"/>
    <mergeCell ref="S62:S66"/>
    <mergeCell ref="F44:F48"/>
    <mergeCell ref="A298:B298"/>
    <mergeCell ref="G86:G90"/>
    <mergeCell ref="I86:I90"/>
    <mergeCell ref="A322:B322"/>
    <mergeCell ref="I80:I84"/>
    <mergeCell ref="A62:B67"/>
    <mergeCell ref="Q164:Q168"/>
    <mergeCell ref="U128:U132"/>
    <mergeCell ref="A414:B414"/>
    <mergeCell ref="S164:S168"/>
    <mergeCell ref="A176:B181"/>
    <mergeCell ref="X116:X120"/>
    <mergeCell ref="Z116:Z120"/>
    <mergeCell ref="A389:B389"/>
    <mergeCell ref="A327:B327"/>
    <mergeCell ref="T246:T250"/>
    <mergeCell ref="A416:B416"/>
    <mergeCell ref="A299:B299"/>
    <mergeCell ref="E10:E12"/>
    <mergeCell ref="R368:R369"/>
    <mergeCell ref="I225:I229"/>
    <mergeCell ref="A391:B391"/>
    <mergeCell ref="U32:U36"/>
    <mergeCell ref="A128:B133"/>
    <mergeCell ref="H207:H211"/>
    <mergeCell ref="W32:W36"/>
    <mergeCell ref="J207:J211"/>
    <mergeCell ref="W26:W30"/>
    <mergeCell ref="Y26:Y30"/>
    <mergeCell ref="H128:H132"/>
    <mergeCell ref="Y219:Y223"/>
    <mergeCell ref="W50:W54"/>
    <mergeCell ref="A328:B328"/>
    <mergeCell ref="J128:J132"/>
    <mergeCell ref="Y50:Y54"/>
    <mergeCell ref="Q26:Q30"/>
    <mergeCell ref="A8:M8"/>
    <mergeCell ref="J271:J275"/>
    <mergeCell ref="X122:X126"/>
    <mergeCell ref="AB86:AB90"/>
    <mergeCell ref="J265:J269"/>
    <mergeCell ref="Z122:Z126"/>
    <mergeCell ref="R252:R256"/>
    <mergeCell ref="R56:R60"/>
    <mergeCell ref="J252:J256"/>
    <mergeCell ref="S146:S150"/>
    <mergeCell ref="AA277:AA281"/>
    <mergeCell ref="T56:T60"/>
    <mergeCell ref="Q182:Q186"/>
    <mergeCell ref="U146:U150"/>
    <mergeCell ref="H80:H84"/>
    <mergeCell ref="I20:I24"/>
    <mergeCell ref="AA56:AA60"/>
    <mergeCell ref="V62:V66"/>
    <mergeCell ref="Q246:Q250"/>
    <mergeCell ref="AB38:AB42"/>
    <mergeCell ref="J283:J287"/>
    <mergeCell ref="S246:S250"/>
    <mergeCell ref="A317:B317"/>
    <mergeCell ref="D38:D42"/>
    <mergeCell ref="D98:D102"/>
    <mergeCell ref="F98:F102"/>
    <mergeCell ref="A409:B409"/>
    <mergeCell ref="S110:S114"/>
    <mergeCell ref="AC207:AC211"/>
    <mergeCell ref="F225:F229"/>
    <mergeCell ref="U110:U114"/>
    <mergeCell ref="H225:H229"/>
    <mergeCell ref="C289:C293"/>
    <mergeCell ref="Q367:R367"/>
    <mergeCell ref="A9:B12"/>
    <mergeCell ref="E289:E293"/>
    <mergeCell ref="A297:B297"/>
    <mergeCell ref="V219:V223"/>
    <mergeCell ref="A406:B406"/>
    <mergeCell ref="C68:C72"/>
    <mergeCell ref="X219:X223"/>
    <mergeCell ref="E68:E72"/>
    <mergeCell ref="Z104:Z108"/>
    <mergeCell ref="H56:H60"/>
    <mergeCell ref="AB104:AB108"/>
    <mergeCell ref="Q306:AB306"/>
    <mergeCell ref="AB164:AB168"/>
    <mergeCell ref="A312:B312"/>
    <mergeCell ref="A404:B404"/>
    <mergeCell ref="U189:U193"/>
    <mergeCell ref="L9:L12"/>
    <mergeCell ref="W189:W193"/>
    <mergeCell ref="F20:F24"/>
    <mergeCell ref="N9:N12"/>
    <mergeCell ref="G10:G12"/>
    <mergeCell ref="Z277:Z281"/>
    <mergeCell ref="D9:D12"/>
    <mergeCell ref="AB277:AB281"/>
    <mergeCell ref="W182:W186"/>
    <mergeCell ref="AE306:AE309"/>
    <mergeCell ref="Q20:Q24"/>
    <mergeCell ref="Q14:Q18"/>
    <mergeCell ref="W307:W309"/>
    <mergeCell ref="D189:D193"/>
    <mergeCell ref="S14:S18"/>
    <mergeCell ref="D116:D120"/>
    <mergeCell ref="AA225:AA229"/>
    <mergeCell ref="S128:S132"/>
    <mergeCell ref="AC225:AC229"/>
    <mergeCell ref="R110:R114"/>
    <mergeCell ref="V74:V78"/>
    <mergeCell ref="I152:I156"/>
    <mergeCell ref="T110:T114"/>
    <mergeCell ref="Q176:Q180"/>
    <mergeCell ref="X74:X78"/>
    <mergeCell ref="V110:V114"/>
    <mergeCell ref="Q170:Q174"/>
    <mergeCell ref="U134:U138"/>
    <mergeCell ref="D289:D293"/>
    <mergeCell ref="Z201:Z205"/>
    <mergeCell ref="I170:I174"/>
    <mergeCell ref="W134:W138"/>
    <mergeCell ref="Z68:Z72"/>
    <mergeCell ref="X68:X72"/>
    <mergeCell ref="AC56:AC60"/>
    <mergeCell ref="A399:B399"/>
    <mergeCell ref="Z182:Z186"/>
    <mergeCell ref="Q80:Q84"/>
    <mergeCell ref="C219:C223"/>
    <mergeCell ref="S80:S84"/>
    <mergeCell ref="R62:R66"/>
    <mergeCell ref="F10:F12"/>
    <mergeCell ref="AB246:AB250"/>
    <mergeCell ref="H86:H90"/>
    <mergeCell ref="C283:C287"/>
    <mergeCell ref="E283:E287"/>
    <mergeCell ref="E277:E281"/>
    <mergeCell ref="G277:G281"/>
    <mergeCell ref="W116:W120"/>
    <mergeCell ref="A394:B394"/>
    <mergeCell ref="Y116:Y120"/>
    <mergeCell ref="X207:X211"/>
    <mergeCell ref="J232:J238"/>
    <mergeCell ref="Z207:Z211"/>
    <mergeCell ref="R14:R18"/>
    <mergeCell ref="D232:D238"/>
    <mergeCell ref="AB152:AB156"/>
    <mergeCell ref="Z225:Z229"/>
    <mergeCell ref="R128:R132"/>
    <mergeCell ref="V92:V96"/>
    <mergeCell ref="S122:S126"/>
    <mergeCell ref="W258:W263"/>
    <mergeCell ref="Y258:Y263"/>
    <mergeCell ref="T32:T36"/>
    <mergeCell ref="W68:W72"/>
    <mergeCell ref="T134:T138"/>
    <mergeCell ref="AB265:AB269"/>
    <mergeCell ref="Q10:R10"/>
    <mergeCell ref="T265:T269"/>
    <mergeCell ref="Z252:Z256"/>
    <mergeCell ref="J195:J199"/>
    <mergeCell ref="V265:V269"/>
    <mergeCell ref="AB252:AB256"/>
    <mergeCell ref="T252:T256"/>
    <mergeCell ref="L307:L309"/>
    <mergeCell ref="Y182:Y186"/>
    <mergeCell ref="AC146:AC150"/>
    <mergeCell ref="A318:B318"/>
    <mergeCell ref="F258:F263"/>
    <mergeCell ref="AA182:AA186"/>
    <mergeCell ref="H258:H263"/>
    <mergeCell ref="I271:I275"/>
    <mergeCell ref="AA86:AA90"/>
    <mergeCell ref="A348:B348"/>
    <mergeCell ref="AC86:AC90"/>
    <mergeCell ref="X283:X287"/>
    <mergeCell ref="AC213:AC217"/>
    <mergeCell ref="A207:B212"/>
    <mergeCell ref="Z283:Z287"/>
    <mergeCell ref="U213:U217"/>
    <mergeCell ref="F164:F168"/>
    <mergeCell ref="H164:H168"/>
    <mergeCell ref="W213:W217"/>
    <mergeCell ref="A13:B13"/>
    <mergeCell ref="A320:B320"/>
    <mergeCell ref="A347:B347"/>
    <mergeCell ref="V98:V102"/>
    <mergeCell ref="D277:D281"/>
  </mergeCells>
  <conditionalFormatting sqref="J14:J18 J20:J24 J32:J36 J38:J42 J44:J48 J56:J60 J62:J66 J68:J72 J74:J78 J86:J90 J92:J96 J98:J102 J104:J108 J110:J114 J116:J120 J122:J126 J134:J138 J140:J144 J146:J150 J152:J156 J158:J162 J164:J168 J170:J174 J176:J180 J182:J186 J195:J199 J201:J205 J207:J211 J232:J238 J240:J244 J246:J250 J289:J293">
    <cfRule type="cellIs" priority="141" operator="lessThan" dxfId="0" stopIfTrue="1">
      <formula>0</formula>
    </cfRule>
  </conditionalFormatting>
  <conditionalFormatting sqref="J26:J30">
    <cfRule type="cellIs" priority="138" operator="lessThan" dxfId="0" stopIfTrue="1">
      <formula>0</formula>
    </cfRule>
  </conditionalFormatting>
  <conditionalFormatting sqref="J50:J54">
    <cfRule type="cellIs" priority="2" operator="lessThan" dxfId="0" stopIfTrue="1">
      <formula>0</formula>
    </cfRule>
  </conditionalFormatting>
  <conditionalFormatting sqref="J80:J84">
    <cfRule type="cellIs" priority="122" operator="lessThan" dxfId="0" stopIfTrue="1">
      <formula>0</formula>
    </cfRule>
  </conditionalFormatting>
  <conditionalFormatting sqref="J128:J132">
    <cfRule type="cellIs" priority="137" operator="lessThan" dxfId="0" stopIfTrue="1">
      <formula>0</formula>
    </cfRule>
  </conditionalFormatting>
  <conditionalFormatting sqref="J189:J193">
    <cfRule type="cellIs" priority="132" operator="lessThan" dxfId="0" stopIfTrue="1">
      <formula>0</formula>
    </cfRule>
  </conditionalFormatting>
  <conditionalFormatting sqref="J213:J217">
    <cfRule type="cellIs" priority="131" operator="lessThan" dxfId="0" stopIfTrue="1">
      <formula>0</formula>
    </cfRule>
  </conditionalFormatting>
  <conditionalFormatting sqref="J219:J223">
    <cfRule type="cellIs" priority="130" operator="lessThan" dxfId="0" stopIfTrue="1">
      <formula>0</formula>
    </cfRule>
  </conditionalFormatting>
  <conditionalFormatting sqref="J225:J229">
    <cfRule type="cellIs" priority="136" operator="lessThan" dxfId="0" stopIfTrue="1">
      <formula>0</formula>
    </cfRule>
  </conditionalFormatting>
  <conditionalFormatting sqref="J252:J256">
    <cfRule type="cellIs" priority="129" operator="lessThan" dxfId="0" stopIfTrue="1">
      <formula>0</formula>
    </cfRule>
  </conditionalFormatting>
  <conditionalFormatting sqref="J258:J263">
    <cfRule type="cellIs" priority="121" operator="lessThan" dxfId="0" stopIfTrue="1">
      <formula>0</formula>
    </cfRule>
  </conditionalFormatting>
  <conditionalFormatting sqref="J265:J269">
    <cfRule type="cellIs" priority="120" operator="lessThan" dxfId="0" stopIfTrue="1">
      <formula>0</formula>
    </cfRule>
  </conditionalFormatting>
  <conditionalFormatting sqref="J271:J275">
    <cfRule type="cellIs" priority="128" operator="lessThan" dxfId="0" stopIfTrue="1">
      <formula>0</formula>
    </cfRule>
  </conditionalFormatting>
  <conditionalFormatting sqref="J277:J281">
    <cfRule type="cellIs" priority="127" operator="lessThan" dxfId="0" stopIfTrue="1">
      <formula>0</formula>
    </cfRule>
  </conditionalFormatting>
  <conditionalFormatting sqref="J283:J287">
    <cfRule type="cellIs" priority="126" operator="lessThan" dxfId="0" stopIfTrue="1">
      <formula>0</formula>
    </cfRule>
  </conditionalFormatting>
  <conditionalFormatting sqref="J295:J299">
    <cfRule type="cellIs" priority="139" operator="lessThan" dxfId="0" stopIfTrue="1">
      <formula>0</formula>
    </cfRule>
  </conditionalFormatting>
  <conditionalFormatting sqref="L310:L338">
    <cfRule type="cellIs" priority="123" operator="lessThan" dxfId="0" stopIfTrue="1">
      <formula>0</formula>
    </cfRule>
  </conditionalFormatting>
  <conditionalFormatting sqref="L340:L346">
    <cfRule type="cellIs" priority="125" operator="lessThan" dxfId="0" stopIfTrue="1">
      <formula>0</formula>
    </cfRule>
  </conditionalFormatting>
  <conditionalFormatting sqref="L348:L362">
    <cfRule type="cellIs" priority="124" operator="lessThan" dxfId="0" stopIfTrue="1">
      <formula>0</formula>
    </cfRule>
  </conditionalFormatting>
  <conditionalFormatting sqref="N14">
    <cfRule type="colorScale" priority="116">
      <colorScale>
        <cfvo type="min"/>
        <cfvo type="percentile" val="50"/>
        <cfvo type="max"/>
        <color rgb="FFF8696B"/>
        <color rgb="FFFFEB84"/>
        <color rgb="FF63BE7B"/>
      </colorScale>
    </cfRule>
  </conditionalFormatting>
  <conditionalFormatting sqref="AC232:AC238">
    <cfRule type="expression" priority="12" dxfId="314">
      <formula>$AC$232&lt;&gt;$I$232</formula>
    </cfRule>
  </conditionalFormatting>
  <conditionalFormatting sqref="AC295:AC299">
    <cfRule type="expression" priority="3" dxfId="314">
      <formula>$AC295&lt;&gt;$I295</formula>
    </cfRule>
  </conditionalFormatting>
  <conditionalFormatting sqref="AC310:AC315 AC340:AC346 AC348:AC362 AC370:AC398 AC400:AC406 AC408:AC422">
    <cfRule type="expression" priority="142" dxfId="314">
      <formula>$AC310&lt;&gt;$K310</formula>
    </cfRule>
  </conditionalFormatting>
  <conditionalFormatting sqref="AC316:AC337">
    <cfRule type="expression" priority="143" dxfId="314">
      <formula>$AC316&lt;&gt;$K317</formula>
    </cfRule>
  </conditionalFormatting>
  <conditionalFormatting sqref="AC338">
    <cfRule type="expression" priority="144" dxfId="314">
      <formula>$AC338&lt;&gt;#REF!</formula>
    </cfRule>
  </conditionalFormatting>
  <conditionalFormatting sqref="AE14:AE18">
    <cfRule type="cellIs" priority="112" operator="greaterThanOrEqual" dxfId="4319">
      <formula>0.65</formula>
    </cfRule>
  </conditionalFormatting>
  <dataValidations count="2">
    <dataValidation sqref="F6" showDropDown="0" showInputMessage="1" showErrorMessage="1" allowBlank="1" type="list">
      <formula1>$AO$14:$AO$25</formula1>
    </dataValidation>
    <dataValidation sqref="M213:N214 M220:N220 M259:O259 M272:O272" showDropDown="0" showInputMessage="1" showErrorMessage="1" allowBlank="1" errorTitle="INGRESE LA FECHA" error="FECHA DE VENCIMIENTO" type="date" operator="greaterThan">
      <formula1>39083</formula1>
    </dataValidation>
  </dataValidations>
  <pageMargins left="0.7" right="0.7" top="0.75" bottom="0.75" header="0.3" footer="0.3"/>
  <pageSetup orientation="portrait" horizontalDpi="4294967294" verticalDpi="4294967294"/>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codeName="Hoja1">
    <tabColor rgb="FF49877D"/>
    <outlinePr summaryBelow="1" summaryRight="1"/>
    <pageSetUpPr/>
  </sheetPr>
  <dimension ref="A2:D54"/>
  <sheetViews>
    <sheetView workbookViewId="0">
      <selection activeCell="A1" sqref="A1"/>
    </sheetView>
  </sheetViews>
  <sheetFormatPr baseColWidth="10" defaultRowHeight="14.4"/>
  <cols>
    <col width="6.77734375" customWidth="1" style="218" min="1" max="1"/>
    <col width="48.44140625" customWidth="1" style="212" min="2" max="2"/>
    <col width="79.21875" customWidth="1" style="225" min="3" max="3"/>
    <col width="58.77734375" customWidth="1" min="4" max="4"/>
  </cols>
  <sheetData>
    <row r="2">
      <c r="A2" s="946" t="inlineStr">
        <is>
          <t>CLASIFICACIÓN DE MOTIVOS DE PERDIDAS</t>
        </is>
      </c>
    </row>
    <row r="3">
      <c r="A3" s="946" t="inlineStr">
        <is>
          <t>MOVIMIENTO DE BIOLÓGICOS (MB) VS PAIWEB</t>
        </is>
      </c>
    </row>
    <row r="5">
      <c r="A5" s="219" t="n"/>
      <c r="B5" s="214" t="inlineStr">
        <is>
          <t>MOTIVO DE PERDIDA MOVIMIENTO DE BIOLÓGICO</t>
        </is>
      </c>
      <c r="C5" s="221" t="inlineStr">
        <is>
          <t>MOTIVO DE PERDIDA PAIWEB</t>
        </is>
      </c>
    </row>
    <row r="6" ht="33" customHeight="1">
      <c r="A6" s="947" t="n">
        <v>1</v>
      </c>
      <c r="B6" s="948" t="inlineStr">
        <is>
          <t>POR FRASCO ABIERTO INSTITUCIONAL</t>
        </is>
      </c>
      <c r="C6" s="222" t="inlineStr">
        <is>
          <t>PAI - Política de frascos abiertos intramural (Verificar lo contenido en la Circular 26 del 01 de agosto de 2017).</t>
        </is>
      </c>
    </row>
    <row r="7" ht="33" customHeight="1">
      <c r="A7" s="975" t="n"/>
      <c r="B7" s="948" t="inlineStr">
        <is>
          <t>POR FRASCO ABIERTO EXTRAMURAL</t>
        </is>
      </c>
      <c r="C7" s="222" t="inlineStr">
        <is>
          <t>PAI - Política de frasco abierto extramural (Verificar lo contenido en la Circular 26 del 01 de agosto de 2017).</t>
        </is>
      </c>
    </row>
    <row r="8">
      <c r="A8" s="949" t="n">
        <v>2</v>
      </c>
      <c r="B8" s="950" t="inlineStr">
        <is>
          <t>INTERRUPCIÓN DE CADENA DE FRÍO</t>
        </is>
      </c>
      <c r="C8" s="223" t="inlineStr">
        <is>
          <t>PAI - Pérdida de cadena de frío.</t>
        </is>
      </c>
    </row>
    <row r="9">
      <c r="A9" s="973" t="n"/>
      <c r="B9" s="973" t="n"/>
      <c r="C9" s="223" t="inlineStr">
        <is>
          <t>PAI - Por excursión temperatura.</t>
        </is>
      </c>
    </row>
    <row r="10" ht="27.6" customHeight="1">
      <c r="A10" s="975" t="n"/>
      <c r="B10" s="975" t="n"/>
      <c r="C10" s="223" t="inlineStr">
        <is>
          <t>PEDIDOS - Interrupción de cadena de frío en el transporte o en el lugar de la recepción.</t>
        </is>
      </c>
    </row>
    <row r="11" ht="61.5" customHeight="1">
      <c r="A11" s="947" t="n">
        <v>3</v>
      </c>
      <c r="B11" s="948" t="inlineStr">
        <is>
          <t>CONTAMINACION DEL BIOLÓGICO/DISPOSITIVO MÉDICO</t>
        </is>
      </c>
      <c r="C11" s="222" t="inlineStr">
        <is>
          <t>PAI - Contaminación del biológico o dispositivo en la cadena de distribución que no incluya la manipulación (ejemplo: accidente en el transporte que representa que la vacuna se salga de su contenedor sin ruptura, pero si exposición con agentes contaminantes).</t>
        </is>
      </c>
    </row>
    <row r="12" ht="17.25" customHeight="1">
      <c r="A12" s="949" t="n">
        <v>4</v>
      </c>
      <c r="B12" s="950" t="inlineStr">
        <is>
          <t>VIAL ROTO</t>
        </is>
      </c>
      <c r="C12" s="223" t="inlineStr">
        <is>
          <t>PAI - Frasco vial roto (aplica para viales, jeringas prellenadas y diluyentes)</t>
        </is>
      </c>
    </row>
    <row r="13" ht="31.5" customHeight="1">
      <c r="A13" s="975" t="n"/>
      <c r="B13" s="975" t="n"/>
      <c r="C13" s="223" t="inlineStr">
        <is>
          <t>PEDIDOS - Frasco de biológico roto en recepción (aplica para viales, jeringas prellenadas y diluyentes)</t>
        </is>
      </c>
    </row>
    <row r="14" ht="14.55" customHeight="1">
      <c r="A14" s="947" t="n">
        <v>5</v>
      </c>
      <c r="B14" s="948" t="inlineStr">
        <is>
          <t>ERRORES EN LA MANIPULACIÓN</t>
        </is>
      </c>
      <c r="C14" s="222" t="inlineStr">
        <is>
          <t>PAI - Derrame de biológico o diluyente en la prepara</t>
        </is>
      </c>
    </row>
    <row r="15" ht="14.55" customHeight="1">
      <c r="A15" s="973" t="n"/>
      <c r="B15" s="973" t="n"/>
      <c r="C15" s="222" t="inlineStr">
        <is>
          <t>PAI - Derrame del biológico o diluyente en la aplición</t>
        </is>
      </c>
    </row>
    <row r="16" ht="14.55" customHeight="1">
      <c r="A16" s="973" t="n"/>
      <c r="B16" s="973" t="n"/>
      <c r="C16" s="222" t="inlineStr">
        <is>
          <t>PAI - Contaminación dispositivo médico x manipulación</t>
        </is>
      </c>
    </row>
    <row r="17" ht="14.55" customHeight="1">
      <c r="A17" s="973" t="n"/>
      <c r="B17" s="973" t="n"/>
      <c r="C17" s="222" t="inlineStr">
        <is>
          <t>PAI - Anulación por error al diligenciamiento</t>
        </is>
      </c>
    </row>
    <row r="18" ht="14.55" customHeight="1">
      <c r="A18" s="973" t="n"/>
      <c r="B18" s="973" t="n"/>
      <c r="C18" s="224" t="inlineStr">
        <is>
          <t>PAI - Error en la dosificación sobre o subdosificación</t>
        </is>
      </c>
    </row>
    <row r="19" ht="14.55" customHeight="1">
      <c r="A19" s="973" t="n"/>
      <c r="B19" s="973" t="n"/>
      <c r="C19" s="222" t="inlineStr">
        <is>
          <t>PAI - Reconstitución de vacuna</t>
        </is>
      </c>
    </row>
    <row r="20" ht="14.55" customHeight="1">
      <c r="A20" s="975" t="n"/>
      <c r="B20" s="975" t="n"/>
      <c r="C20" s="222" t="inlineStr">
        <is>
          <t>PAI - Error en la reconstitución - jeringa</t>
        </is>
      </c>
    </row>
    <row r="21" ht="14.55" customHeight="1">
      <c r="A21" s="949" t="n">
        <v>6</v>
      </c>
      <c r="B21" s="950" t="inlineStr">
        <is>
          <t>VENCIMIENTO DEL BIOLÓGICO O JERINGA</t>
        </is>
      </c>
      <c r="C21" s="223" t="inlineStr">
        <is>
          <t>PAI - Vencimiento de biológico</t>
        </is>
      </c>
    </row>
    <row r="22" ht="14.55" customHeight="1">
      <c r="A22" s="973" t="n"/>
      <c r="B22" s="973" t="n"/>
      <c r="C22" s="223" t="inlineStr">
        <is>
          <t>PAI - Vencimiento de diluyente</t>
        </is>
      </c>
    </row>
    <row r="23" ht="14.55" customHeight="1">
      <c r="A23" s="973" t="n"/>
      <c r="B23" s="973" t="n"/>
      <c r="C23" s="223" t="inlineStr">
        <is>
          <t>PAI - Vencimiento de jeringa</t>
        </is>
      </c>
    </row>
    <row r="24" ht="27.6" customHeight="1">
      <c r="A24" s="975" t="n"/>
      <c r="B24" s="975" t="n"/>
      <c r="C24" s="223" t="inlineStr">
        <is>
          <t>PAI - Excede días de almacenamiento permitidos por reconstitución del biológico según el laboratorio fabricante.</t>
        </is>
      </c>
    </row>
    <row r="25" ht="29.25" customHeight="1">
      <c r="A25" s="947" t="n">
        <v>7</v>
      </c>
      <c r="B25" s="948" t="inlineStr">
        <is>
          <t>FARMACOVIGILANCIA/ TECNOVIGILANCIA</t>
        </is>
      </c>
      <c r="C25" s="222" t="inlineStr">
        <is>
          <t>PAI - Defectos de fabricación dispositivos médicos (ejemplo: desprendimiento de agujas, mal sellamiento del embolo, etc.)</t>
        </is>
      </c>
    </row>
    <row r="26" ht="14.55" customHeight="1">
      <c r="A26" s="973" t="n"/>
      <c r="B26" s="973" t="n"/>
      <c r="C26" s="222" t="inlineStr">
        <is>
          <t>PAI - Defectos de fabricación en biológicos</t>
        </is>
      </c>
    </row>
    <row r="27" ht="14.55" customHeight="1">
      <c r="A27" s="973" t="n"/>
      <c r="B27" s="973" t="n"/>
      <c r="C27" s="222" t="inlineStr">
        <is>
          <t>PAI - Por reacción alérgica a biológicos</t>
        </is>
      </c>
    </row>
    <row r="28" ht="14.55" customHeight="1">
      <c r="A28" s="975" t="n"/>
      <c r="B28" s="975" t="n"/>
      <c r="C28" s="224" t="inlineStr">
        <is>
          <t>PAI - Rendimiento menor a la presentación</t>
        </is>
      </c>
    </row>
    <row r="29" ht="20.25" customHeight="1">
      <c r="A29" s="949" t="n">
        <v>8</v>
      </c>
      <c r="B29" s="950" t="inlineStr">
        <is>
          <t>VOMITO FRANCO</t>
        </is>
      </c>
      <c r="C29" s="223" t="inlineStr">
        <is>
          <t>PAI - Vómito franco por a administración de vacunas por vía oral</t>
        </is>
      </c>
    </row>
    <row r="30" ht="14.25" customHeight="1">
      <c r="A30" s="947" t="n">
        <v>9</v>
      </c>
      <c r="B30" s="948" t="inlineStr">
        <is>
          <t>APLICACIÓN FUERA DE LA EDAD</t>
        </is>
      </c>
      <c r="C30" s="222" t="inlineStr">
        <is>
          <t>PAI - Aplicación fuera de edad</t>
        </is>
      </c>
    </row>
    <row r="31" ht="14.25" customHeight="1">
      <c r="A31" s="975" t="n"/>
      <c r="B31" s="975" t="n"/>
      <c r="C31" s="224" t="inlineStr">
        <is>
          <t>PAI - Revacunación</t>
        </is>
      </c>
    </row>
    <row r="32" ht="45" customHeight="1">
      <c r="A32" s="949" t="n">
        <v>10</v>
      </c>
      <c r="B32" s="950" t="inlineStr">
        <is>
          <t>POR DECISIÓN FINAL DEL PACIENTE DE NO VACUNACIÓN</t>
        </is>
      </c>
      <c r="C32" s="223" t="inlineStr">
        <is>
          <t>PAI - Reconstitución o alistamiento de la vacuna posterior al diligenciamiento del consentimiento informado con decisión final de no vacunación por parte del paciente o adulto responsable.</t>
        </is>
      </c>
      <c r="D32" s="164" t="n"/>
    </row>
    <row r="33" ht="30.75" customHeight="1">
      <c r="A33" s="975" t="n"/>
      <c r="B33" s="975" t="n"/>
      <c r="C33" s="223" t="inlineStr">
        <is>
          <t>PAI - Jeringa o insumo utilizado en la reconstitución o alistamiento de la vacuna en el contexto de este punto.</t>
        </is>
      </c>
    </row>
    <row r="34">
      <c r="A34" s="947" t="n">
        <v>11</v>
      </c>
      <c r="B34" s="948" t="inlineStr">
        <is>
          <t>SINIESTRO O ROBO</t>
        </is>
      </c>
      <c r="C34" s="222" t="inlineStr">
        <is>
          <t>PAI - Robo de biológico</t>
        </is>
      </c>
    </row>
    <row r="35">
      <c r="A35" s="973" t="n"/>
      <c r="B35" s="973" t="n"/>
      <c r="C35" s="222" t="inlineStr">
        <is>
          <t>PAI - Robo de jeringa</t>
        </is>
      </c>
    </row>
    <row r="36" ht="17.25" customHeight="1">
      <c r="A36" s="975" t="n"/>
      <c r="B36" s="975" t="n"/>
      <c r="C36" s="222" t="inlineStr">
        <is>
          <t>PAI - Siniestro</t>
        </is>
      </c>
    </row>
    <row r="39" ht="93" customHeight="1">
      <c r="A39" s="945" t="inlineStr">
        <is>
          <t>MOTIVOS DE NO USO DE VACUNAS CONTRA LA COVID-19
RESOLUCIÓN 0118 DEL 27 DE ENERO DE 2026
DISPONIBLE EN EL SIGUIENTE LINK:
https://www.minsalud.gov.co/Normatividad_Nuevo/Resolucion%20No%20118%20de%202026.pdf</t>
        </is>
      </c>
      <c r="B39" s="1089" t="n"/>
      <c r="C39" s="1089" t="n"/>
    </row>
    <row r="40">
      <c r="A40" s="946" t="inlineStr">
        <is>
          <t>MOVIMIENTO DE BIOLÓGICOS (MB) VS PAIWEB</t>
        </is>
      </c>
    </row>
    <row r="42">
      <c r="A42" s="219" t="inlineStr">
        <is>
          <t>ÍTEM</t>
        </is>
      </c>
      <c r="B42" s="214" t="inlineStr">
        <is>
          <t>MOTIVO DE PERDIDA MOVIMIENTO DE BIOLÓGICO</t>
        </is>
      </c>
      <c r="C42" s="221" t="inlineStr">
        <is>
          <t>MOTIVO DE PERDIDA PAIWEB</t>
        </is>
      </c>
    </row>
    <row r="43" ht="27.6" customHeight="1">
      <c r="A43" s="947">
        <f>+[1]Hoja1!$C$3</f>
        <v/>
      </c>
      <c r="B43" s="948" t="inlineStr">
        <is>
          <t>POLÍTICA DE FRASCOS ABIERTO</t>
        </is>
      </c>
      <c r="C43" s="215" t="inlineStr">
        <is>
          <t>Dosis pérdidas de acuerdo con las indicaciones del laboratorio productor en la estrategia intramural o extramural.</t>
        </is>
      </c>
    </row>
    <row r="44" ht="19.5" customHeight="1">
      <c r="A44" s="949">
        <f>+[1]Hoja1!$C4</f>
        <v/>
      </c>
      <c r="B44" s="950" t="inlineStr">
        <is>
          <t>INTERRUPCIÓN DE LA CADENA DE FRÍO</t>
        </is>
      </c>
      <c r="C44" s="216" t="inlineStr">
        <is>
          <t>Vacuna COVID-19 con concepto técnico de NO USO por parte del INVIMA.</t>
        </is>
      </c>
    </row>
    <row r="45" ht="59.25" customHeight="1">
      <c r="A45" s="947">
        <f>+[1]Hoja1!$C5</f>
        <v/>
      </c>
      <c r="B45" s="948" t="inlineStr">
        <is>
          <t>CONTAMINACIÓN DEL BIOLÓGICO</t>
        </is>
      </c>
      <c r="C45" s="217" t="inlineStr">
        <is>
          <t>Corresponde a la cantidad de dosis pérdidas debido a que el vial se contaminó durante el proceso de almacenamiento, alistamiento, envasado, aplicación de la vacuna COVID-19, entre otras, inmersión del vial, agujas permanentes insertadas sobre el tapón del frasco, mala manipulación.</t>
        </is>
      </c>
    </row>
    <row r="46" ht="75.75" customHeight="1">
      <c r="A46" s="949">
        <f>+[1]Hoja1!$C6</f>
        <v/>
      </c>
      <c r="B46" s="950" t="inlineStr">
        <is>
          <t>ERROR EN LA MANIPULACIÓN</t>
        </is>
      </c>
      <c r="C46" s="216" t="inlineStr">
        <is>
          <t>Corresponde a la aguja mal empatada que provoca pérdida del producto.
Derrame o ruptura del biológico durante el alistamiento, reconstitución o administración.
Partículas extrañas del tapón al interior del frasco/vial que se identifican posterior al proceso de reconstitución.</t>
        </is>
      </c>
    </row>
    <row r="47" ht="45.75" customHeight="1">
      <c r="A47" s="947">
        <f>+[1]Hoja1!$C7</f>
        <v/>
      </c>
      <c r="B47" s="948" t="inlineStr">
        <is>
          <t>ERROR EN LA RECONSTITUCIÓN/DILUCIÓN</t>
        </is>
      </c>
      <c r="C47" s="217" t="inlineStr">
        <is>
          <t>Vacuna COVID-19 reconstituida o diluida con diluyente que no le corresponde de acuerdo a las indicaciones del fabricante. Reconstitución o dilución con menor o mayor cantidad de mililitros a los indicados por el fabricante.</t>
        </is>
      </c>
    </row>
    <row r="48" ht="27.6" customHeight="1">
      <c r="A48" s="949">
        <f>+[1]Hoja1!$C8</f>
        <v/>
      </c>
      <c r="B48" s="950" t="inlineStr">
        <is>
          <t>ERROR EN LA DOSIFICACIÓN</t>
        </is>
      </c>
      <c r="C48" s="216" t="inlineStr">
        <is>
          <t>Corresponde a la persona vacunada contra COVID-19 con mayor o menor cantidad de dosis aplicada respecto a la indicación farmacéutica y los lineamientos nacionales.</t>
        </is>
      </c>
    </row>
    <row r="49" ht="49.5" customHeight="1">
      <c r="A49" s="947">
        <f>+[1]Hoja1!$C9</f>
        <v/>
      </c>
      <c r="B49" s="948" t="inlineStr">
        <is>
          <t>VACUNA QUE EXCEDE EL TIEMPO DE ALMACENAMIENTO EN REFRIGERACIÓN</t>
        </is>
      </c>
      <c r="C49" s="217" t="inlineStr">
        <is>
          <t>Corresponde a la vacuna que superó los días de almacenamiento en temperaturas de refrigeración de acuerdo a las indicaciones del laboratorio fabricante.</t>
        </is>
      </c>
    </row>
    <row r="50" ht="31.5" customHeight="1">
      <c r="A50" s="949">
        <f>+[1]Hoja1!$C10</f>
        <v/>
      </c>
      <c r="B50" s="950" t="inlineStr">
        <is>
          <t>VENCIMIENTO DEL BIOLÓGICO</t>
        </is>
      </c>
      <c r="C50" s="216" t="inlineStr">
        <is>
          <t>Corresponde a la vacuna que expiró (venció) de acuerdo con lo registrado en la etiqueta del producto.</t>
        </is>
      </c>
    </row>
    <row r="51" ht="33" customHeight="1">
      <c r="A51" s="947">
        <f>+[1]Hoja1!$C11</f>
        <v/>
      </c>
      <c r="B51" s="948" t="inlineStr">
        <is>
          <t>FRASCO VIAL ROTO</t>
        </is>
      </c>
      <c r="C51" s="217" t="inlineStr">
        <is>
          <t>Corresponde a las dosis de un (unos) viales identificados roto o fracturados durante el proceso de transporte nacional, municipal, IPS o extramural.</t>
        </is>
      </c>
    </row>
    <row r="52" ht="58.5" customHeight="1">
      <c r="A52" s="949">
        <f>+[1]Hoja1!$C12</f>
        <v/>
      </c>
      <c r="B52" s="950" t="inlineStr">
        <is>
          <t>FALLAS DE FABRICACIÓN/CALIDAD</t>
        </is>
      </c>
      <c r="C52" s="216" t="inlineStr">
        <is>
          <t>Corresponde a frasco/vial de vacuna COVID-19 sin producto, sin etiqueta, cambios de coloración del producto, partículas dentro del vial identificadas previas a la reconstitución, caja incompleta u otros aspectos del producto diferentes al indicado por el fabricante.</t>
        </is>
      </c>
    </row>
    <row r="53" ht="33" customHeight="1">
      <c r="A53" s="947" t="n">
        <v>11</v>
      </c>
      <c r="B53" s="948" t="inlineStr">
        <is>
          <t>SINIESTRO/ACCIDENTE</t>
        </is>
      </c>
      <c r="C53" s="217" t="inlineStr">
        <is>
          <t>Vacuna pérdida en siniestros como inundaciones, incendios, desastres naturales, entre otros.</t>
        </is>
      </c>
    </row>
    <row r="54" ht="27.6" customHeight="1">
      <c r="A54" s="949" t="n">
        <v>12</v>
      </c>
      <c r="B54" s="950" t="inlineStr">
        <is>
          <t>ROBO/HURTO BIOLÓGICO</t>
        </is>
      </c>
      <c r="C54" s="216" t="inlineStr">
        <is>
          <t>Vacuna COVID-19 que fue hurtada durante el almacenamiento, transporte, distribución a nivel departamental, municipal, IPS o extramural.</t>
        </is>
      </c>
    </row>
  </sheetData>
  <sheetProtection selectLockedCells="0" selectUnlockedCells="0" algorithmName="SHA-512" sheet="1" objects="1" insertRows="1" insertHyperlinks="1" autoFilter="1" scenarios="1" formatColumns="1" deleteColumns="1" insertColumns="1" pivotTables="1" deleteRows="1" formatCells="1" saltValue="beKsmPQupJ1EFxTUJ4/fHg==" formatRows="1" sort="1" spinCount="100000" hashValue="B/R8yAiMo2AuFNR90OVskG2UjxExbAUmQ+63sylCi1T9ecPPzOcsnqMY1hm3wLW4Of7imXlJ6mwe0FYbvnvMfg=="/>
  <mergeCells count="21">
    <mergeCell ref="A8:A10"/>
    <mergeCell ref="B12:B13"/>
    <mergeCell ref="B34:B36"/>
    <mergeCell ref="B21:B24"/>
    <mergeCell ref="A3:C3"/>
    <mergeCell ref="A6:A7"/>
    <mergeCell ref="A25:A28"/>
    <mergeCell ref="A2:C2"/>
    <mergeCell ref="A12:A13"/>
    <mergeCell ref="A34:A36"/>
    <mergeCell ref="A21:A24"/>
    <mergeCell ref="A14:A20"/>
    <mergeCell ref="A32:A33"/>
    <mergeCell ref="A40:C40"/>
    <mergeCell ref="B8:B10"/>
    <mergeCell ref="A39:C39"/>
    <mergeCell ref="B30:B31"/>
    <mergeCell ref="B32:B33"/>
    <mergeCell ref="B25:B28"/>
    <mergeCell ref="B14:B20"/>
    <mergeCell ref="A30:A31"/>
  </mergeCells>
  <pageMargins left="0.7" right="0.7" top="0.75" bottom="0.75" header="0.3" footer="0.3"/>
  <pageSetup orientation="portrait" horizontalDpi="360" verticalDpi="360"/>
  <drawing xmlns:r="http://schemas.openxmlformats.org/officeDocument/2006/relationships" r:id="rId1"/>
</worksheet>
</file>

<file path=xl/worksheets/sheet5.xml><?xml version="1.0" encoding="utf-8"?>
<worksheet xmlns="http://schemas.openxmlformats.org/spreadsheetml/2006/main">
  <sheetPr codeName="Hoja2">
    <tabColor theme="5" tint="-0.249977111117893"/>
    <outlinePr summaryBelow="1" summaryRight="1"/>
    <pageSetUpPr/>
  </sheetPr>
  <dimension ref="A2:A63"/>
  <sheetViews>
    <sheetView workbookViewId="0">
      <selection activeCell="A1" sqref="A1"/>
    </sheetView>
  </sheetViews>
  <sheetFormatPr baseColWidth="10" defaultColWidth="11.44140625" defaultRowHeight="14.4"/>
  <cols>
    <col width="144.5546875" customWidth="1" style="203" min="1" max="1"/>
    <col width="11.44140625" customWidth="1" style="204" min="2" max="16384"/>
  </cols>
  <sheetData>
    <row r="1" ht="66.75" customHeight="1"/>
    <row r="2" ht="47.55" customHeight="1">
      <c r="A2" s="205" t="inlineStr">
        <is>
          <t>INSTRUCCIONES PARA EL DILIGENCIAMIENTO
FORMATO MOVIMIENTO MENSUAL DE BIOLÓGICOS (MB), DISPOSITIVOS MÉDICOS E INSUMOS</t>
        </is>
      </c>
    </row>
    <row r="3" ht="19.5" customHeight="1">
      <c r="A3" s="435" t="inlineStr">
        <is>
          <t>OBJETIVO</t>
        </is>
      </c>
    </row>
    <row r="4" ht="64.05" customHeight="1">
      <c r="A4" s="206" t="inlineStr">
        <is>
          <t>Verificar y controlar el movimiento de biológicos e insumos del PAI en cada una de las ET del orden departamental y distrital; unificar los formatos de reporte; facilitar la sistematización de la información y la calidad del dato y disponer de la informacion más real y oportuna de los insumos disponibles en los territorios.
NOTA: El presente formato no puede ser modificado, deben conservarse las características sugeridas por el MSPS.</t>
        </is>
      </c>
    </row>
    <row r="5" ht="30" customHeight="1">
      <c r="A5" s="435" t="inlineStr">
        <is>
          <t>VARIABLES DEL FORMATO</t>
        </is>
      </c>
    </row>
    <row r="6" ht="20.1" customHeight="1">
      <c r="A6" s="207" t="inlineStr">
        <is>
          <t>ENTIDAD TERRITORIAL: Registre el nombre de la ET o Distrito que esta reportando la información.</t>
        </is>
      </c>
    </row>
    <row r="7" ht="18" customHeight="1">
      <c r="A7" s="208" t="inlineStr">
        <is>
          <t>MES: Registre el mes correspondiente al informe a presentar</t>
        </is>
      </c>
    </row>
    <row r="8" ht="18.75" customHeight="1">
      <c r="A8" s="208" t="inlineStr">
        <is>
          <t xml:space="preserve">AÑO: Registre el año correspondiente al informe a presentar </t>
        </is>
      </c>
    </row>
    <row r="9" ht="23.1" customHeight="1">
      <c r="A9" s="208" t="inlineStr">
        <is>
          <t>MB: Movimiento de Biológicos</t>
        </is>
      </c>
    </row>
    <row r="10" ht="75.59999999999999" customHeight="1">
      <c r="A10" s="226" t="inlineStr">
        <is>
          <t xml:space="preserve">FECHA ACTUAL: Corresponderá a la fecha actualizada del día en que se abra el archivo, esta celda esta formulada automáticamente para su actualización. 
Esta celda está formulada y NO deberán modificarse. 
Debe revisar la configuración regional de fecha y hora de su equipo verificando que corresponda al de Colombia </t>
        </is>
      </c>
    </row>
    <row r="11" ht="75" customHeight="1">
      <c r="A11" s="436" t="inlineStr">
        <is>
          <t xml:space="preserve">CONTROL DIGITAL POR VENTANA DE VIDA ÚTIL: En esta celda se visualiza de manera automática un sistema de semaforización del riesgo de vencimiento del biológico o insumo. Rojo para &lt;= 6 MESES; Amarillo entre &gt;= 6 MESES y &lt; 12 MESES; verde para &gt;= 12 MESES y negro para los vencidos. 
Estas celdas están formuladas y NO deberán modificarse. 
Debe revisar la configuración regional de fecha y hora de su equipo verificando que corresponda al de Colombia </t>
        </is>
      </c>
    </row>
    <row r="12" ht="87" customHeight="1">
      <c r="A12" s="206" t="inlineStr">
        <is>
          <t xml:space="preserve">SALDO MES ANTERIOR: Registre el número de dosis de vacuna y unidades de jeringas e insumos con los que pasó el mes anterior. Para el mes de enero es necesario validar la cantidad de biológico e insumos que tienen en existencias físicas, en caso de no coincidir con el saldo que registró en el movimiento del mes de diciembre, debe explicar vía correo electrónico o por oficio a la referente del MSPS a cargo de la ET, los motivos de las diferencias. 
Valide congruencia frente al reporte de inventarios en la herramienta PAIWEB.
Recuerde que debe incluir en el saldo, las dosis o unidades de insumos que se encuentran en cuarentena.
</t>
        </is>
      </c>
    </row>
    <row r="13" ht="102" customHeight="1">
      <c r="A13" s="209" t="inlineStr">
        <is>
          <t>ENTRADAS: Esta compuesta por las variables de DOSIS RECIBIDAS DEL ALMACÉN CENTRAL DEL MSPS durante el mes a reportar, que corresponde solo a las cantidades de biológicos e insumos que el Centro de Acopio (CA) departamental o distrital recibe del almacén general del MSPS, y la variable DOSIS RECIBIDAS POR TRASLADO DEL CA DEPARTAMENTAL O DISTRITAL durante el mes a reportar, que corresponde a las entradas al CA departamental o distrital por traslados desde otros departamentos o distritos. Registre el número de dosis por biológicos que ingresan en el periodo reportado y unidades de dispositivo médico o insumos del PAI, ya sean despachados por el almacén general del MSPS o por traslados entre Centros de Acopios departamentales o distritales (Fuente de información: salida de elementos, comprobantes de egreso, soporte de entrega/recepción técnica). Valide congruencia frente al reporte de inventarios en PAIWEB.</t>
        </is>
      </c>
    </row>
    <row r="14" ht="63" customFormat="1" customHeight="1" s="202">
      <c r="A14" s="448" t="inlineStr">
        <is>
          <t xml:space="preserve">TOTAL ENTRADAS.  Esta variable consolida los datos de entradas registrados en las variables de entradas. 
Valide congruencia frente al reporte de inventarios en PAIWEB.
Estas celdas están formuladas y NO deberán modificarse. 
 </t>
        </is>
      </c>
    </row>
    <row r="15" ht="89.09999999999999" customHeight="1">
      <c r="A15" s="470" t="inlineStr">
        <is>
          <t>SALIDAS: Esta compuesta por las variables: DOSIS DESPACHADAS A LOS MUNICIPIOS / DISTRITOS / IPS (cantidades que son despachadas desde el CA departamental o distrital para sus municipios, IPS vacunadoras o equipos de vacunación); DOSIS TRASLADADAS A OTROS DEPARTAMENTOS O DISTRITOS (corresponde al traslado enviado al CA de otra ET departamental o distrital) y DOSIS PERDIDAS (a las dosis perdidas en el CA departamental o distrital por las 10 causales de la tabla CAUSAS DE PERDIDA DE BIOLÓGICO), esta celda esta formulada. Consulte la tabla de motivos de perdida PAIWEB vs MB Valide congruencia frente a las actas de perdidas generadas por PAIWEB.</t>
        </is>
      </c>
    </row>
    <row r="16" ht="54" customHeight="1">
      <c r="A16" s="471" t="inlineStr">
        <is>
          <t>SALDO QUE INICIA EL MES SIGUIENTE: Registra el resultado de la operación (sumatoria del valor del  saldo que pasa del mes anterior más las entradas durante el periodo y resta el valor de las salidas y las dosis aplicadas).  Valide congruencia frente al reporte de inventarios en PAIWEB.</t>
        </is>
      </c>
    </row>
    <row r="17" ht="41.1" customHeight="1">
      <c r="A17" s="210" t="inlineStr">
        <is>
          <t>DOSIS POR LOTES: Regitre el saldo de los biológicos o insumos de acuerdo con cada uno de los lotes que tenga en existencias. Recuerde incluir los saldos que se encuentran en cuarentena.</t>
        </is>
      </c>
    </row>
    <row r="18" ht="48" customHeight="1">
      <c r="A18" s="449" t="inlineStr">
        <is>
          <t>No. LOTE: Este corresponde a las letras y números que hacen parte de numero de lote registrado en la etiqueta de los biológicos e insumos enviados. Estos se deben describir tal cual como se registran en la etiqueta.  Valide congruencia frente al reporte de inventarios en PAIWEB</t>
        </is>
      </c>
    </row>
    <row r="19" ht="51.6" customHeight="1">
      <c r="A19" s="211" t="inlineStr">
        <is>
          <t>FECHA DE VENCIMIENTO: Registre la fecha de vencimiento por lote del biológicos, dispositivo médico e insumos PAI, que tiene en saldo en formato dd/mm/aaaa.  
Valide congruencia frente al reporte de inventarios en PAIWEB.</t>
        </is>
      </c>
    </row>
    <row r="20" ht="71.09999999999999" customHeight="1">
      <c r="A20" s="227" t="inlineStr">
        <is>
          <t xml:space="preserve">SEMAFORIZACION VIDA  ÚTIL DEL BIOLÓGICO: Esta variable corresponde a las fechas de vencimiento y semaforización de cada biológicos e insumos, la cual se caracteriza por resaltarse con el color indicado según la palabra que arroje la formulación de la celda por fecha de vencimiento.
Esta celda está formulada y NO deberán modificarse. 
Debe revisar la configuración regional de fecha y hora de su equipo verificando que corresponda al de Colombia </t>
        </is>
      </c>
    </row>
    <row r="21" ht="47.25" customHeight="1">
      <c r="A21" s="211" t="inlineStr">
        <is>
          <t>CONDICIÓN FINAL DEL BIOLÓGICO O INSUMO: Indica de manera automática, visible y práctica si el biológico esta vencido o no vencido generando alertas para su uso y movimiento de acuerdo con el resultado de la semaforización.  
Estas celdas están formuladas y NO deberán modificarse</t>
        </is>
      </c>
    </row>
    <row r="22" ht="71.55" customHeight="1" thickBot="1">
      <c r="A22" s="450" t="inlineStr">
        <is>
          <t>VARABLES DE DOSIS EN CUARENTENA; LABORATORIO; No. LOTE; FECHA DE VENCIMIENTO; FECHA DE INICIO DE LA CUARENTENA Y OBSERVACIONES: Estas variables corresponden a la información relacionada con los biológicos o insumos en cuarentena y deben reportarse en su totalidad en todos los periodos, mientras la cuarentena se mantenga activa. 
Valide siempre la congruencia frente al reporte de inventarios en PAIWEB, funcionalidad cuarentena.</t>
        </is>
      </c>
    </row>
    <row r="23" ht="38.55" customHeight="1" thickBot="1">
      <c r="A23" s="438" t="inlineStr">
        <is>
          <t>SECCION CONSOLIDADO DE MUNICIPIOS / IPS VACUNADORAS / DISTRITOS</t>
        </is>
      </c>
    </row>
    <row r="24" ht="60" customHeight="1">
      <c r="A24" s="451" t="inlineStr">
        <is>
          <t>BIOLÓGICO RECIBIDO DEL CENTRO DE ACOPIO DEPARTAMENTAL/DISTRITAL (Celda E402): Corresponde a las dosis que el centro de acopio departamental o distrital envía a los municipios (entidades o IPS vacunadoras para los Distritos). Esta celda esta parametrizada y restringida, trasladando el dato de los biológicos o insumos despachados por el Departamento o Distrito a los municipios, evitando errores de digitación.</t>
        </is>
      </c>
    </row>
    <row r="25" ht="99.75" customHeight="1">
      <c r="A25" s="437" t="inlineStr">
        <is>
          <t>DOSIS APLICADAS: Registre el número de dosis aplicadas en colombianos y en extranjeros según corresponda de cuaerdo con el biológico o dispositivo médico del PAI en el periodo del informe. Fuente de información: Plantilla de reporte mensual de dosis aplicadas en el Departamento o Distrito, revisado y validado. 
Valide congruencia con reporte de dosis aplicadas en nacionales y extranjeros ya que estas dosis se deben sumar para obtener como resultado en TOTAL DE LAS DOSIS APLICADAS.
Valide congruencia frente al reporte de inventarios en PAIWEB y formato cero.</t>
        </is>
      </c>
    </row>
    <row r="26" ht="105" customHeight="1">
      <c r="A26" s="227" t="inlineStr">
        <is>
          <t>DOSIS PÉRDIDAS: Registre el número TOTAL de dosis perdidas de biológicos, dispositivo médico e insumos PAI, en el periodo del informe. Tenga en cuenta que debe ser consistente con los datos consignados en el formato contiguo de causas de perdidas. 
Recuerde que todas las perdidas excepto las que corresponden a política de frascos abiertos deben estar soportadas en acta de baja, notificación a tecnovigilancia, notificación a comite seguridad del paciente, entre otros.  
Consulte la tabla de motivos de perdida PAIWEB vs MB
Valide congruencia frente a las actas de perdidas generadas por PAIWEB</t>
        </is>
      </c>
    </row>
    <row r="27" ht="36" customHeight="1">
      <c r="A27" s="437" t="inlineStr">
        <is>
          <t>TOTAL DOSIS APLICADAS EN EL MES: Corresponde a la sumatoria de las dosis aplicadas a colombianos y extranjeros. Estas celdas se encuentran formuladas para un dato preciso y NO deberán modificarse</t>
        </is>
      </c>
    </row>
    <row r="28" ht="49.5" customHeight="1">
      <c r="A28" s="452" t="inlineStr">
        <is>
          <t xml:space="preserve">DOSIS PERDIDAS: Corresponde a la sumatoria de las dosis perdidas por las 11 causales que se registran en la tabla correspondiente a las perdidas presentada en dicho biológico.Estas celdas están formuladas y NO deberán modificarse. </t>
        </is>
      </c>
    </row>
    <row r="29" ht="39.6" customFormat="1" customHeight="1" s="212">
      <c r="A29" s="437" t="inlineStr">
        <is>
          <t xml:space="preserve">TOTAL DE DOSIS UTILIZADAS EN EL MES: Corresponde a la sumatoria de las dosis perdidas con las aplicadas. Estas celdas están formuladas y NO deberán modificarse. </t>
        </is>
      </c>
    </row>
    <row r="30" ht="48.6" customHeight="1">
      <c r="A30" s="220" t="inlineStr">
        <is>
          <t>SALDO CON QUE INICIA EL MES SIGUIENTE (SOLO MUNICIPIOS): Registre el resultado de la operación (sumatoria del valor del  saldo que pasa del mes anterior más las entradas durante el periodo y réstele el valor de las dosis aplicadas, salidas, perdidas y traslados de ser necesario).Valide congruencia frente al reporte de inventarios en PAIWEB.</t>
        </is>
      </c>
    </row>
    <row r="31" ht="78" customHeight="1">
      <c r="A31" s="437" t="inlineStr">
        <is>
          <t>PORCENTAJE DE PERDIDA DEL MES %: Aplica la siguiente formula: 
Dosis perdidas durante el periodo por 100 dividido entre las dosis utilizadas en el periodo (dato que corresponde a las aplicadas y pérdidas durante el mes).
Las dosis perdidas sobre las dosis utilizadas x 100.
Nota: Utilice números enteros; la fila esta formulada para que no se visualicen decimales.</t>
        </is>
      </c>
    </row>
    <row r="32" ht="76.5" customHeight="1">
      <c r="A32" s="220" t="inlineStr">
        <is>
          <t>VARABLES DE DOSIS EN CUARENTENA; LABORATORIO; No. LOTE; FECHA DE VENCIMIENTO; FECHA DE INICIO DE LA CUARENTENA Y OBSERVACIONES: Estas variables corresponden a la información relacionada con los biológicos o insumos en cuarentena y deben reportarse en su totalidad en todos los periodos, mientras la cuarentena se mantenga activa. 
Valide siempre la congruencia frente al reporte de inventarios en PAIWEB, funcionalidad cuarentena.</t>
        </is>
      </c>
    </row>
    <row r="33" ht="64.05" customHeight="1">
      <c r="A33" s="220" t="inlineStr">
        <is>
          <t xml:space="preserve">CONDICIÓN FINAL DEL BIOLÓGICO O INSUMO: Indica de manera automática, visible y práctica si el biológico esta vencido o no vencido generando alertas para su uso y movimiento de acuerdo con el resultado de la semaforización.  
Estas celdas están formuladas y NO deberán modificarse.
Debe revisar la configuración regional de fecha y hora de su equipo verificando que corresponda al de Colombia </t>
        </is>
      </c>
    </row>
    <row r="34" ht="38.25" customHeight="1" thickBot="1">
      <c r="A34" s="439" t="inlineStr">
        <is>
          <t>OBSERVACIONES: Se incorpora esta nueva variable en el formato de MB con el objetivo de facilitar a los usuarios, el registro de información relevante a tener en cuenta para el MSPS.</t>
        </is>
      </c>
    </row>
    <row r="35" ht="51" customHeight="1">
      <c r="A35" s="440" t="inlineStr">
        <is>
          <t xml:space="preserve">CAUSAS DE PÉRDIDAS DE PRODUCTOS/INSUMOS </t>
        </is>
      </c>
    </row>
    <row r="36" ht="60.75" customHeight="1">
      <c r="A36" s="453" t="inlineStr">
        <is>
          <t>Registre el número de dosis perdidas de acuerdo con las causas ocurridas, en el cuadro por medicamentos biológicos, dispositivo médico e insumos PAI, para el periodo del informe. 
Consulte la tabla de motivos de perdida PAIWEB vs MB
Valide congruencia frente a las actas de perdidas generadas por PAIWEB.</t>
        </is>
      </c>
    </row>
    <row r="37" ht="35.25" customHeight="1">
      <c r="A37" s="472" t="inlineStr">
        <is>
          <t>POR POLITICA DE FRASCOS ABIERTOS:  Conforme a Circular 026 de 2017 disponibles es el siguiente enlace https://www.minsalud.gov.co/sites/rid/Lists/BibliotecaDigital/RIDE/DE/DIJ/circular-26-de-2017.pdf</t>
        </is>
      </c>
    </row>
    <row r="38" ht="34.5" customHeight="1">
      <c r="A38" s="454" t="inlineStr">
        <is>
          <t>INTRAMURAL: Registre el total de las pérdidas de acuerdo con la política de frascos abiertos en intramural. 28 dias o según indicación del biologico y laboratorio por ejemplo en las vacunas Triple Viral (TV), Sarampión Rubeola (SR) y Fiebre Amarilla (FA).</t>
        </is>
      </c>
    </row>
    <row r="39" ht="32.1" customHeight="1">
      <c r="A39" s="213" t="inlineStr">
        <is>
          <t>EXTRAMURAL: Registre el total de las pérdidas en extramural (7 días o según biologico y laboratorio por ejemplo en las vacunas TV, SR y FA).</t>
        </is>
      </c>
    </row>
    <row r="40" ht="40.5" customHeight="1">
      <c r="A40" s="211" t="inlineStr">
        <is>
          <t xml:space="preserve">TOTAL: Corresponde a la sumatoria de las variables INTRAMURAL y EXTRAMURAL. 
Esta celda está formulada y NO deberán modificarse. </t>
        </is>
      </c>
    </row>
    <row r="41" ht="64.5" customHeight="1">
      <c r="A41" s="227" t="inlineStr">
        <is>
          <t xml:space="preserve">INTERRUPCIÓN DE CADENA DE FRÍO: Consigne el total de las dosis pérdidas por interrupción de la cadena de frío (fallas en los equipos, falla fluido eléctrica, u otros). El cual tiene como soporte acta de baja  segun el caso: 
- Vacuna que vence en cuarentena sin respuesta del MSPS-INVIMA.
- Oficio con la respuesta del MSPS/INVIMA que indica dar de baja. </t>
        </is>
      </c>
    </row>
    <row r="42" ht="36.75" customHeight="1">
      <c r="A42" s="210" t="inlineStr">
        <is>
          <t xml:space="preserve">CONTAMINACIÓN DEL BIOLOGICO/DISPOSITIVO MÉDICO: Consigne el total de dosis pérdidas por contaminación. Soporte Acta de baja. </t>
        </is>
      </c>
    </row>
    <row r="43" ht="46.5" customHeight="1">
      <c r="A43" s="213" t="inlineStr">
        <is>
          <t>FRASCO O VIAL ROTO: Registre el total de pérdidas por fractura de los viales, jeringas o ampollas durante el transporte  de los medicamentos biologicos (vehiculo-termo-caja termica) y dispositivos medicos.Soportado con notificación via correo electronico y registro fotografico al PAI local, y acta de baja.</t>
        </is>
      </c>
    </row>
    <row r="44" ht="105" customHeight="1">
      <c r="A44" s="211" t="inlineStr">
        <is>
          <t xml:space="preserve">ERRORES EN LA MANIPULACIÓN: Registre el total de pérdidas por error en almacenamiento, alistamiento, reconstitución, envase  o derrame del medicamento biologico  (por ejemplo aguja mal empatada con el cuerpo de la jeringa) y/o perdidas por inadecuada reconstitución del biologico con un diluyente que no le corresponde segun el laboratorio fabricante. Soporte Acta de baja 
Error en el diligenciamiento por ejemplo en los carné.  Soporte Acta de baja 
NOTA ACLARATORIA: Se constituyen un error en la manipulación aquellos casos citados en el concepto que no hayan comprometido o involucrado a un usuario, ya que en estos casos corresponderian a errores programaticos. </t>
        </is>
      </c>
    </row>
    <row r="45" ht="35.25" customHeight="1">
      <c r="A45" s="213" t="inlineStr">
        <is>
          <t xml:space="preserve">FECHA DE VENCIMIENTO (BIOLÓGICO O JERINGA): Registre el total de pérdidas por fechas de expiración según la etiqueta del producto.Soporte Acta de baja (día. Mes y año). </t>
        </is>
      </c>
    </row>
    <row r="46" ht="46.5" customHeight="1">
      <c r="A46" s="211" t="inlineStr">
        <is>
          <t xml:space="preserve">FARMACOVIGILANCIA Y TECNOVIGILANCIA:  Relacione las dosis o unidades pérdidas por :
A) Farmacovigilancia: Fallas de calidad con los biologicos o faltantes de viales en las cajas. Soporte Acta de baja. 
B) Tecnovigilancia: Incidentes relacionados con dispositivos medicos - fallas de fabricación. Soporte Acta de baja. </t>
        </is>
      </c>
    </row>
    <row r="47" ht="60" customHeight="1">
      <c r="A47" s="213" t="inlineStr">
        <is>
          <t xml:space="preserve">VÓMITO FRANCO: Registre el total de pérdidas de los casos en cuales el menor vomito el medicamento biologico (Rotavirus). “Vomito franco”: hace referencia a la expulsión violenta y espasmódica del contenido del estómago a través de la boca; escupir y regurgitar levemente la vacuna no requiere dosis de reemplazo.   Soporte Acta de baja </t>
        </is>
      </c>
    </row>
    <row r="48" ht="372.6" customHeight="1">
      <c r="A48" s="464" t="inlineStr">
        <is>
          <t>APLICACIÓN FUERA DE LA EDAD Y OTRAS*: Consigne el total de dosis que fueron administradas pero que no se reportaron en la Plantilla reporte mensual de dosis.
VACUNADO FUERA DE LA EDAD: Corresponde a la persona vacunada con la o las dosis de medicamentos biológicos a una EDAD diferente a la estipulada en el esquema nacional de vacunación vigente y que se encuentran dentro de las causas tipíficadas para este motivo: 
1- Viaje.
2- Orden médica.
3- Sentencia Judicial.
4- Autorización por el MSPS (Ministerio de Salud y Protección Social).
REVACUNADO: Corresponde a la persona vacunada con la o las dosis de medicamentos biológicos que contienen el mismo ANTÍGENO, en un intervalo de tiempo que no está considerado en el esquema nacional vigente o en el inserto del producto. Contiene tres opciones: 
1- Ausencia de registro de vacunas y/o dosis: cuando al verificar la información disponible al momento de realizar el procedimiento de vacunación, no se evidencian antecedente de datos de medicamentos biológicos ( dosis y fechas) administrados de acuerdo al esquema para la edad en el carné o aplicativos PAI WEB nacional.
2- Sin posibilidad de verificar datos en aplicativos: situaciónes en donde por falla de suministro eléctrico, interrupcion de la conectividad o en la extramuralidad (zonas de riesgo por seguridad) no hay posibilidad de verificar antecedente de vacunación de la persona.
3- Orden médica: menores o adultos que se vacunan con uno o varios medicamentos biológicos ya registrados en el aplicativo PAIWEB nacional, pero tiene indicación médica de administrar nuevamente. 
ERROR PRÓGRAMATICO: Corresponde al error humano de vacunar a una persona con la dosis o medicamentos biológicos NO indicados en el inserto del producto o en el esquema de vacunación nacional vigente: 
1- Error en correctos de vacunación: cuando al aplicar medicamento(s) biológico(s) NO se implementan los correctos en la administración, como son:  biológico y diluyente correcto, jeringa y aguja correcta, sitio anatómico de administración correcto,  via de administración correcta, reconstitución del medicamento biológico correcta y respetar las contraindicaciones correctas. 
2- Error en dosificación: cuando se administra  medicamento(s) biológico(s) en sobre-dosificación (más) o sub-dosificación (menos), de acuerdo con la indicación específica del inserto del laboratorio productor.</t>
        </is>
      </c>
    </row>
    <row r="49" ht="37.5" customHeight="1">
      <c r="A49" s="227" t="inlineStr">
        <is>
          <t>TOTAL DOSIS PÉRDIDAS: Realice la sumatoria de los datos consignados en cada causa de pérdida por medicamentos biológicos, dispositivo médico e insumos del PAI. Este dato debe corresponder con la información registrada en la columna pérdidas.</t>
        </is>
      </c>
    </row>
    <row r="51" ht="15.6" customHeight="1">
      <c r="A51" s="465" t="inlineStr">
        <is>
          <t>¿CÓMO  HABILITAMOS  LAS  MACROS?</t>
        </is>
      </c>
    </row>
    <row r="52" ht="409.6" customHeight="1">
      <c r="A52" s="466" t="inlineStr">
        <is>
          <t xml:space="preserve">Dependerá de la versión de Microsoft Excel que poseas; aquí vamos a ver cómo hacerlo para cada una de ellas:
Excel 365
A partir de abril de 2022, Microsoft ha implementado una nueva política en sus aplicaciones de Office, incluyendo Excel, que bloquea por defecto las macros de archivos descargados de Internet. 
Con este cambio, cuando los usuarios abran un archivo que proviene de Internet, como un archivo adjunto de correo electrónico, que contiene macros, se mostrará el siguiente mensaje:
Para activar las macros puedes realizar los siguientes pasos:
Sobre el archivo haz clic derecho con el mouse. Selecciona "Propiedades" y marca la casilla de verificación "Desbloquear" en la pestaña "General" y al abrir el archivo ya tienes las macros habilitadas.
</t>
        </is>
      </c>
    </row>
    <row r="53" ht="409.6" customHeight="1">
      <c r="A53" s="466" t="inlineStr">
        <is>
          <t>1. Habilitar las macros desde la barra de Mensajes 
Excel 2007
Cada vez que abrimos un archivo en Excel que contenga macros saldrá la Barra de Mensajes con un ícono de escudo el mensaje “Advertencia de seguridad”. Aquí debemos hacer click en “Opciones” y luego en la ventana que aparece seleccionar “Habilitar contenido”</t>
        </is>
      </c>
    </row>
    <row r="54" ht="263.1" customHeight="1">
      <c r="A54" s="466" t="inlineStr">
        <is>
          <t xml:space="preserve">Excel 2010, 2013, 2016, 2019
En Excel 2010, 2013, 2016, 2019 el ícono aparece con un signo de admiración. Para habilitar las macros debemos hacer click en “Habilitar Contenido”. Ahora podrás utilizar la hoja de cálculo con macros.
</t>
        </is>
      </c>
    </row>
    <row r="55" ht="409.5" customHeight="1">
      <c r="A55" s="466" t="inlineStr">
        <is>
          <t xml:space="preserve">2. Habilitar macros desde la pestaña Archivo
En el caso de que no te aparezca el cartel en la barra de mensajes o bien tienes una versión anterior a Excel 2007 puedes habilitarlo de otra manera:
Excel 2000 y 2003
1. Abrimos el archivo de Excel
2. Vamos al menú Herramientas &gt; Macros &gt; Seguridad                               
3. Seleccionamos nivel  Bajo y Aceptamos
4. Cerramos Excel y lo abrimos de nuevo para que se apliquen los cambios.
</t>
        </is>
      </c>
    </row>
    <row r="56" ht="373.5" customHeight="1">
      <c r="A56" s="466" t="inlineStr">
        <is>
          <t xml:space="preserve">Excel 2007
1. Abrimos el archivo de Excel
2. Hacemos click en el botón con el icono de Office de la parte superior izquierda, y abajo de ese menú accedemos a Opciones de Excel:
</t>
        </is>
      </c>
    </row>
    <row r="57" ht="384.6" customHeight="1">
      <c r="A57" s="466" t="inlineStr">
        <is>
          <t xml:space="preserve">3.  A continuación seleccionamos el menú de centro de confianza y accedemos a la Configuración.
</t>
        </is>
      </c>
    </row>
    <row r="58" ht="400.5" customHeight="1">
      <c r="A58" s="467" t="inlineStr">
        <is>
          <t xml:space="preserve">4. En el apartado Configuración de macros, marcamos la opción “Habilitar todas las macros...” y oprimimos aceptar:
</t>
        </is>
      </c>
    </row>
    <row r="59" ht="15.6" customHeight="1">
      <c r="A59" s="468" t="inlineStr">
        <is>
          <t xml:space="preserve">5. Cerramos el Excel y luego lo abrimos para que se apliquen los cambios                 </t>
        </is>
      </c>
    </row>
    <row r="60" ht="336.6" customHeight="1">
      <c r="A60" s="466" t="inlineStr">
        <is>
          <t>Excel 2010,2013,2016,2019
1. Abrimos el archivo de Excel, vamos a la solapa Archivo y pulsamos sobre Opciones:</t>
        </is>
      </c>
    </row>
    <row r="61" ht="315.6" customHeight="1">
      <c r="A61" s="466" t="inlineStr">
        <is>
          <t xml:space="preserve">2. A continuación seleccionamos el menú de centro de confianza y accedemos a la Configuración:
</t>
        </is>
      </c>
    </row>
    <row r="62" ht="306.6" customHeight="1">
      <c r="A62" s="466" t="inlineStr">
        <is>
          <t xml:space="preserve">3. En el apartado Configuración de macros, marcamos la opción “Habilitar todas las macros”, y luego hacemos click en aceptar:
</t>
        </is>
      </c>
    </row>
    <row r="63">
      <c r="A63" s="469" t="inlineStr">
        <is>
          <t>4. Cerramos Excel y lo abrimos de nuevo para que se apliquen los cambios.</t>
        </is>
      </c>
    </row>
  </sheetData>
  <sheetProtection selectLockedCells="0" selectUnlockedCells="0" algorithmName="SHA-512" sheet="1" objects="1" insertRows="1" insertHyperlinks="1" autoFilter="1" scenarios="1" formatColumns="1" deleteColumns="1" insertColumns="1" pivotTables="1" deleteRows="1" formatCells="1" saltValue="kaVeC/iXqTPi4N+NgKrrZQ==" formatRows="1" sort="1" spinCount="100000" hashValue="lFyFWWOOS7TcfseMOWoLRjDUUULWuYcnOyn7UOmf5qIxyHzpBAGaiHoutrCHRVsV3ENHuOUaDfOSNAUwZfuvAg=="/>
  <pageMargins left="0.7" right="0.7" top="0.75" bottom="0.75" header="0.3" footer="0.3"/>
  <pageSetup orientation="portrait" horizontalDpi="4294967294" verticalDpi="4294967294"/>
  <drawing xmlns:r="http://schemas.openxmlformats.org/officeDocument/2006/relationships" r:id="rId1"/>
</worksheet>
</file>

<file path=xl/worksheets/sheet6.xml><?xml version="1.0" encoding="utf-8"?>
<worksheet xmlns="http://schemas.openxmlformats.org/spreadsheetml/2006/main">
  <sheetPr codeName="Hoja13">
    <tabColor theme="9" tint="0.3999755851924192"/>
    <outlinePr summaryBelow="1" summaryRight="1"/>
    <pageSetUpPr/>
  </sheetPr>
  <dimension ref="A1:AZ919"/>
  <sheetViews>
    <sheetView topLeftCell="A277" zoomScale="50" zoomScaleNormal="50" workbookViewId="0">
      <selection activeCell="L359" sqref="L359:O362"/>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width="13" customWidth="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inlineStr">
        <is>
          <t>ENERO</t>
        </is>
      </c>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623"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731" t="n"/>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94"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FEBRERO</t>
        </is>
      </c>
    </row>
    <row r="15" ht="18.75" customHeight="1">
      <c r="A15" s="973" t="n"/>
      <c r="B15" s="971" t="n"/>
      <c r="C15" s="972" t="n"/>
      <c r="D15" s="994"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94"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94"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98"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731" t="n"/>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94"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94"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94"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94"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98"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731" t="n"/>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94"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94"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94"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94"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98"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731" t="n"/>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94"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94"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94"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94"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98"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731" t="n"/>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94"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94"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94"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94"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98"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731" t="n"/>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94"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94"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94"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94"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98"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731" t="n"/>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94"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94"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94"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94"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98"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731" t="n"/>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94"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94"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94"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94"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98"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731" t="n"/>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94"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94"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94"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94"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98"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731" t="n"/>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94"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94"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94"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94"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98"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731" t="n"/>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94"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94"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94"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94"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98"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731" t="n"/>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94"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94"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94"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94"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98"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731" t="n"/>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94"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94"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94"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94"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98"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731" t="n"/>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94"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94"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94"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94"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98"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731" t="n"/>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94"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94"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94"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94"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98"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731" t="n"/>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94"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94"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94"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94"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98"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731" t="n"/>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94"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94"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94"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94"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98"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731" t="n"/>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94"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94"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94"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94"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98"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731" t="n"/>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94"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94"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94"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94"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98"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731" t="n"/>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94"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94"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94"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94"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98"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731" t="n"/>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94"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94"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94"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94"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98"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731" t="n"/>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94"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94"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94"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94"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98"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731" t="n"/>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94"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94"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94"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94"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98"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731" t="n"/>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94"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94"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94"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94"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98"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731" t="n"/>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94"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94"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94"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94"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98"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731" t="n"/>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94"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94"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94"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94"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98"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731" t="n"/>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94"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94"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94"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94"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98"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731" t="n"/>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94"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94"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94"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94"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98"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731" t="n"/>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94"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94"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94"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94"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98"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731" t="n"/>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94"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94"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94"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94"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98"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731" t="n"/>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94"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94"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94"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94"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98"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731" t="n"/>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94"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94"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94"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94"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98"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731" t="n"/>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94"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94"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94"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94"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98"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731" t="n"/>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94"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94"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94"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94"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98"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731" t="n"/>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94"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94"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94"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94"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98"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731" t="n"/>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94"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94"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94"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94"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98"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731" t="n"/>
      <c r="E230" s="731" t="n"/>
      <c r="F230" s="731" t="n"/>
      <c r="G230" s="730">
        <f>E230+F230</f>
        <v/>
      </c>
      <c r="H230" s="731" t="n"/>
      <c r="I230" s="731" t="n"/>
      <c r="J230" s="732">
        <f>AM230</f>
        <v/>
      </c>
      <c r="K230" s="738">
        <f>+(D230+G230)-(H230+I230+J230)</f>
        <v/>
      </c>
      <c r="L230" s="253" t="n"/>
      <c r="M230" s="521"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94"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94"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94"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94"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98"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731" t="n"/>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94"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94"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94"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94"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98"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731" t="n"/>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94"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94"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94"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94"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98"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731" t="n"/>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94"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94"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94"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94"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98"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731" t="n"/>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94"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94"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94"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94"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98"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731" t="n"/>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94"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94"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94"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94"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98"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731" t="n"/>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94"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94"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94"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94"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98"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731" t="n"/>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94"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94"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94"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94"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98"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731" t="n"/>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94"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94"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94"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94"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98"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731" t="n"/>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94"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94"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94"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94"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98"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731" t="n"/>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94"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94"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94"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94"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98"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731" t="n"/>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94"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94"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94"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94"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98"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957" t="inlineStr">
        <is>
          <t>JERINGAS</t>
        </is>
      </c>
      <c r="C302" s="967" t="n"/>
      <c r="D302" s="1203"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731" t="n"/>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94"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94"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94"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94"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94"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98"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731" t="n"/>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94"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94"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94"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94"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94"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98"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731" t="n"/>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94" t="n"/>
      <c r="E318" s="994" t="n"/>
      <c r="F318" s="994" t="n"/>
      <c r="G318" s="973" t="n"/>
      <c r="H318" s="994" t="n"/>
      <c r="I318" s="994" t="n"/>
      <c r="J318" s="973" t="n"/>
      <c r="K318" s="973" t="n"/>
      <c r="L318" s="253" t="n">
        <v>3020</v>
      </c>
      <c r="M318" s="254" t="inlineStr">
        <is>
          <t>AR13158</t>
        </is>
      </c>
      <c r="N318" s="254" t="n"/>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94"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94"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94"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94"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98"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731" t="n"/>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94"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94"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94"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94"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94"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98"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731" t="n"/>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94"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94"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94"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94"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94"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98"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731" t="n"/>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94"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94"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94"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94"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94"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98"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731" t="n"/>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94"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94"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94"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94"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94"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98"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731" t="n"/>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94"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94"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94"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94"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94"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98"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731" t="n"/>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94" t="n"/>
      <c r="E360" s="994" t="n"/>
      <c r="F360" s="994" t="n"/>
      <c r="G360" s="973" t="n"/>
      <c r="H360" s="994" t="n"/>
      <c r="I360" s="994" t="n"/>
      <c r="J360" s="973" t="n"/>
      <c r="K360" s="973" t="n"/>
      <c r="L360" s="253" t="n">
        <v>5500</v>
      </c>
      <c r="M360" s="254" t="inlineStr">
        <is>
          <t>662202</t>
        </is>
      </c>
      <c r="N360" s="254" t="n"/>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94"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94"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94"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94"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98"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731" t="n"/>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94"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94"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94"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94"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94"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98"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731" t="n"/>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731" t="n"/>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731" t="n"/>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731" t="n"/>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731" t="n"/>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731" t="n"/>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731" t="n"/>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731" t="n"/>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94"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94"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94"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98"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731" t="n"/>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94"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94"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94"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98"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731" t="n"/>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94"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94"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94"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98"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731" t="n"/>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94"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94"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94"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98"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731" t="n"/>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94"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94"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94"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98"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961" t="inlineStr">
        <is>
          <t>ÍTEM</t>
        </is>
      </c>
      <c r="B413" s="569"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338" t="n"/>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94"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94"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94"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94"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98"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338" t="n"/>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94"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94"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94" t="n"/>
      <c r="E426" s="973" t="n"/>
      <c r="F426" s="994" t="n"/>
      <c r="G426" s="994" t="n"/>
      <c r="H426" s="973" t="n"/>
      <c r="I426" s="973" t="n"/>
      <c r="J426" s="973" t="n"/>
      <c r="K426" s="973" t="n"/>
      <c r="L426" s="253" t="n">
        <v>514</v>
      </c>
      <c r="M426" s="254" t="inlineStr">
        <is>
          <t>0324L013B</t>
        </is>
      </c>
      <c r="N426" s="254" t="n"/>
      <c r="O426" s="1183" t="inlineStr">
        <is>
          <t>30/11/2027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94"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98"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338" t="n"/>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94"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94"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94"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94"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98"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338" t="n"/>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94"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94"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94"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94"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98"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338" t="n"/>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94"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94"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94" t="n"/>
      <c r="E444" s="973" t="n"/>
      <c r="F444" s="994" t="n"/>
      <c r="G444" s="994" t="n"/>
      <c r="H444" s="973" t="n"/>
      <c r="I444" s="973" t="n"/>
      <c r="J444" s="973" t="n"/>
      <c r="K444" s="973" t="n"/>
      <c r="L444" s="253" t="n">
        <v>176</v>
      </c>
      <c r="M444" s="254" t="inlineStr">
        <is>
          <t>2855X001A</t>
        </is>
      </c>
      <c r="N444" s="254" t="n"/>
      <c r="O444" s="1183" t="inlineStr">
        <is>
          <t>30/06/2027</t>
        </is>
      </c>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94"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98"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338" t="n"/>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94"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94"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94"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94"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98"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338" t="n"/>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94"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94"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94"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94"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98"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338" t="n"/>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94"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94"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94"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94"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98"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338" t="n"/>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94"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94"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94"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94"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98"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338" t="n"/>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94"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94"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94" t="n"/>
      <c r="E474" s="973" t="n"/>
      <c r="F474" s="994" t="n"/>
      <c r="G474" s="994" t="n"/>
      <c r="H474" s="973" t="n"/>
      <c r="I474" s="973" t="n"/>
      <c r="J474" s="973" t="n"/>
      <c r="K474" s="973" t="n"/>
      <c r="L474" s="253" t="n">
        <v>1122</v>
      </c>
      <c r="M474" s="254" t="inlineStr">
        <is>
          <t>AROLE197AB</t>
        </is>
      </c>
      <c r="N474" s="254" t="n"/>
      <c r="O474" s="1183" t="inlineStr">
        <is>
          <t>28/02/2027</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94"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98"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338" t="n"/>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94"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94"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94" t="n"/>
      <c r="E480" s="973" t="n"/>
      <c r="F480" s="994" t="n"/>
      <c r="G480" s="994" t="n"/>
      <c r="H480" s="973" t="n"/>
      <c r="I480" s="973" t="n"/>
      <c r="J480" s="973" t="n"/>
      <c r="K480" s="973" t="n"/>
      <c r="L480" s="253" t="n">
        <v>1257</v>
      </c>
      <c r="M480" s="254" t="inlineStr">
        <is>
          <t>LK3152</t>
        </is>
      </c>
      <c r="N480" s="254" t="n"/>
      <c r="O480" s="1183" t="inlineStr">
        <is>
          <t>31/05/2027</t>
        </is>
      </c>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94"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98"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338" t="n"/>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94"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94"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94"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94"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98"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338" t="n"/>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94"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94"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94"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94"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98"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338" t="n"/>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94"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94"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94"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94"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98"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338" t="n"/>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94"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94"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94"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94"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98"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338" t="n"/>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94"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94"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94"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94"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98"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338" t="n"/>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94"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94"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94"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94"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98"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338" t="n"/>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94"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94"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94"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94"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98"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338" t="n"/>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94"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94"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94"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94"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98"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338" t="n"/>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94"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94"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94" t="n"/>
      <c r="E534" s="973" t="n"/>
      <c r="F534" s="994" t="n"/>
      <c r="G534" s="994" t="n"/>
      <c r="H534" s="973" t="n"/>
      <c r="I534" s="973" t="n"/>
      <c r="J534" s="973" t="n"/>
      <c r="K534" s="973" t="n"/>
      <c r="L534" s="253" t="n">
        <v>10</v>
      </c>
      <c r="M534" s="254" t="inlineStr">
        <is>
          <t>Y008031</t>
        </is>
      </c>
      <c r="N534" s="254" t="n"/>
      <c r="O534" s="1183" t="inlineStr">
        <is>
          <t>25/07/2026</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94"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98"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338" t="n"/>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94"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94"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94" t="n"/>
      <c r="E540" s="973" t="n"/>
      <c r="F540" s="994" t="n"/>
      <c r="G540" s="994" t="n"/>
      <c r="H540" s="973" t="n"/>
      <c r="I540" s="973" t="n"/>
      <c r="J540" s="973" t="n"/>
      <c r="K540" s="973" t="n"/>
      <c r="L540" s="253" t="n">
        <v>14</v>
      </c>
      <c r="M540" s="254" t="inlineStr">
        <is>
          <t>Z002927</t>
        </is>
      </c>
      <c r="N540" s="254" t="n"/>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94"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98"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338" t="n"/>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94"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94"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94"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94"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98"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338" t="n"/>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94"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94"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94" t="n"/>
      <c r="E552" s="973" t="n"/>
      <c r="F552" s="994" t="n"/>
      <c r="G552" s="994" t="n"/>
      <c r="H552" s="973" t="n"/>
      <c r="I552" s="973" t="n"/>
      <c r="J552" s="973" t="n"/>
      <c r="K552" s="973" t="n"/>
      <c r="L552" s="253" t="n">
        <v>424</v>
      </c>
      <c r="M552" s="254" t="inlineStr">
        <is>
          <t>2334X006A</t>
        </is>
      </c>
      <c r="N552" s="254" t="n"/>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94"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98"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338" t="n"/>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94"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94"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94" t="n"/>
      <c r="E558" s="973" t="n"/>
      <c r="F558" s="994" t="n"/>
      <c r="G558" s="994" t="n"/>
      <c r="H558" s="973" t="n"/>
      <c r="I558" s="973" t="n"/>
      <c r="J558" s="973" t="n"/>
      <c r="K558" s="973" t="n"/>
      <c r="L558" s="253" t="n">
        <v>29</v>
      </c>
      <c r="M558" s="254" t="inlineStr">
        <is>
          <t>AC37B466AA</t>
        </is>
      </c>
      <c r="N558" s="254" t="n"/>
      <c r="O558" s="1183" t="inlineStr">
        <is>
          <t>31/03/2027</t>
        </is>
      </c>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94"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98"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43" t="n"/>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94"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98"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43" t="n"/>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94"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98"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338" t="n"/>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94"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94"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94"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94"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98"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338" t="n"/>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94"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94"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94" t="n"/>
      <c r="E582" s="973" t="n"/>
      <c r="F582" s="994" t="n"/>
      <c r="G582" s="994" t="n"/>
      <c r="H582" s="973" t="n"/>
      <c r="I582" s="973" t="n"/>
      <c r="J582" s="973" t="n"/>
      <c r="K582" s="973" t="n"/>
      <c r="L582" s="253" t="n">
        <v>19</v>
      </c>
      <c r="M582" s="254" t="inlineStr">
        <is>
          <t>Y012446</t>
        </is>
      </c>
      <c r="N582" s="254" t="n"/>
      <c r="O582" s="1183" t="inlineStr">
        <is>
          <t>31/05/2026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94"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98"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338" t="n"/>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94"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94"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94"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94"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98"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338" t="n"/>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94"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94"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94"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94"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98"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338" t="n"/>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94"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94"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94"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94"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98"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338" t="n"/>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94"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94"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94"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94"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98"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338" t="n"/>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94"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94"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94" t="n"/>
      <c r="E612" s="973" t="n"/>
      <c r="F612" s="994" t="n"/>
      <c r="G612" s="994" t="n"/>
      <c r="H612" s="973" t="n"/>
      <c r="I612" s="973" t="n"/>
      <c r="J612" s="973" t="n"/>
      <c r="K612" s="973" t="n"/>
      <c r="L612" s="253" t="n">
        <v>5</v>
      </c>
      <c r="M612" s="254" t="inlineStr">
        <is>
          <t>P100734570</t>
        </is>
      </c>
      <c r="N612" s="254" t="n"/>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94"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98"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338" t="n"/>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94"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94"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94"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94"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98"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338" t="n"/>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94"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94"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94"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94"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98"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338" t="n"/>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94"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94"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94"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94"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98"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533"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338" t="n"/>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94"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94" t="n"/>
      <c r="E636" s="973" t="n"/>
      <c r="F636" s="994" t="n"/>
      <c r="G636" s="994" t="n"/>
      <c r="H636" s="973" t="n"/>
      <c r="I636" s="973" t="n"/>
      <c r="J636" s="973" t="n"/>
      <c r="K636" s="973" t="n"/>
      <c r="L636" s="253" t="n">
        <v>1570</v>
      </c>
      <c r="M636" s="254" t="inlineStr">
        <is>
          <t>0704S4011</t>
        </is>
      </c>
      <c r="N636" s="254" t="n"/>
      <c r="O636" s="1183" t="inlineStr">
        <is>
          <t>30/06/2028</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94"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94"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98"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338" t="n"/>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94"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94"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94"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94"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98"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338" t="n"/>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94"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94"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94"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94"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98"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338" t="n"/>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94"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94"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94"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94"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98"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338" t="n"/>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94"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94" t="n"/>
      <c r="E660" s="973" t="n"/>
      <c r="F660" s="994" t="n"/>
      <c r="G660" s="994" t="n"/>
      <c r="H660" s="973" t="n"/>
      <c r="I660" s="973" t="n"/>
      <c r="J660" s="973" t="n"/>
      <c r="K660" s="973" t="n"/>
      <c r="L660" s="253" t="n">
        <v>206</v>
      </c>
      <c r="M660" s="254" t="inlineStr">
        <is>
          <t>0643S4002</t>
        </is>
      </c>
      <c r="N660" s="254" t="n"/>
      <c r="O660" s="1183" t="inlineStr">
        <is>
          <t>30/04/2028</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94"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94"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98"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338" t="n"/>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94"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94"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94"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94"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98"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338" t="n"/>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94"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94"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94"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94"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98"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338" t="n"/>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94"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94" t="n"/>
      <c r="E678" s="973" t="n"/>
      <c r="F678" s="994" t="n"/>
      <c r="G678" s="994" t="n"/>
      <c r="H678" s="973" t="n"/>
      <c r="I678" s="973" t="n"/>
      <c r="J678" s="973" t="n"/>
      <c r="K678" s="973" t="n"/>
      <c r="L678" s="253" t="n">
        <v>10096</v>
      </c>
      <c r="M678" s="254" t="inlineStr">
        <is>
          <t>V4X181V</t>
        </is>
      </c>
      <c r="N678" s="254" t="n"/>
      <c r="O678" s="1183" t="inlineStr">
        <is>
          <t>30/11/2024</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94"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94"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98"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338" t="n"/>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94"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94" t="n"/>
      <c r="E684" s="973" t="n"/>
      <c r="F684" s="994" t="n"/>
      <c r="G684" s="994" t="n"/>
      <c r="H684" s="973" t="n"/>
      <c r="I684" s="973" t="n"/>
      <c r="J684" s="973" t="n"/>
      <c r="K684" s="973" t="n"/>
      <c r="L684" s="253" t="n">
        <v>19</v>
      </c>
      <c r="M684" s="254" t="inlineStr">
        <is>
          <t>Y016553</t>
        </is>
      </c>
      <c r="N684" s="254" t="n"/>
      <c r="O684" s="1183" t="inlineStr">
        <is>
          <t>16/10/2026</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94"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94"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98"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338" t="n"/>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94"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94"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94"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94"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98"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338" t="n"/>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94"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94"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94"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94"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98"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338" t="n"/>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94"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94"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94"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94"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98"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533"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338" t="n"/>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94" t="n"/>
      <c r="E708" s="973" t="n"/>
      <c r="F708" s="994" t="n"/>
      <c r="G708" s="994" t="n"/>
      <c r="H708" s="973" t="n"/>
      <c r="I708" s="973" t="n"/>
      <c r="J708" s="973" t="n"/>
      <c r="K708" s="973" t="n"/>
      <c r="L708" s="253" t="n">
        <v>1254</v>
      </c>
      <c r="M708" s="254" t="n">
        <v>192104</v>
      </c>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94"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94"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94"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94"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98"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338" t="n"/>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94"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94"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94"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94"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94"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98"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338" t="n"/>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94"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94"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94"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94"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94"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98"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338" t="n"/>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94"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94"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94"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94"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94"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98"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338" t="n"/>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94"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94"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94"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94"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94"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98"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338" t="n"/>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94"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94" t="n"/>
      <c r="E744" s="973" t="n"/>
      <c r="F744" s="994" t="n"/>
      <c r="G744" s="994" t="n"/>
      <c r="H744" s="973" t="n"/>
      <c r="I744" s="973" t="n"/>
      <c r="J744" s="973" t="n"/>
      <c r="K744" s="973" t="n"/>
      <c r="L744" s="253" t="n">
        <v>100</v>
      </c>
      <c r="M744" s="254" t="inlineStr">
        <is>
          <t>23FA1</t>
        </is>
      </c>
      <c r="N744" s="254" t="n"/>
      <c r="O744" s="1183" t="inlineStr">
        <is>
          <t>31/05/2028</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94"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94"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94"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98"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338" t="n"/>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94"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94"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94"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94"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94"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98"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338" t="n"/>
      <c r="E756" s="339">
        <f>H352</f>
        <v/>
      </c>
      <c r="F756" s="338" t="n">
        <v>4750</v>
      </c>
      <c r="G756" s="338" t="n">
        <v>46</v>
      </c>
      <c r="H756" s="1235">
        <f>+F756+G756</f>
        <v/>
      </c>
      <c r="I756" s="340">
        <f>+AM756</f>
        <v/>
      </c>
      <c r="J756" s="341">
        <f>+H756+I756</f>
        <v/>
      </c>
      <c r="K756" s="583">
        <f>+(D756+E756)-(J756)</f>
        <v/>
      </c>
      <c r="L756" s="253" t="n">
        <v>970</v>
      </c>
      <c r="M756" s="254" t="n">
        <v>492117</v>
      </c>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26</v>
      </c>
      <c r="AA756" s="648" t="n">
        <v>44</v>
      </c>
      <c r="AB756" s="649">
        <f>+Z756+AA756</f>
        <v/>
      </c>
      <c r="AC756" s="648" t="n">
        <v>70</v>
      </c>
      <c r="AD756" s="648" t="n">
        <v>0</v>
      </c>
      <c r="AE756" s="648" t="n">
        <v>0</v>
      </c>
      <c r="AF756" s="648" t="n">
        <v>0</v>
      </c>
      <c r="AG756" s="648" t="n">
        <v>4</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94"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94"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94"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94"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94"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98"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338" t="n"/>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94"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94"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94"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94"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94"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98"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338" t="n"/>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94"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94"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94"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94"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94"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98"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338" t="n"/>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338" t="n"/>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338" t="n"/>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338" t="n"/>
      <c r="E780" s="339">
        <f>H376</f>
        <v/>
      </c>
      <c r="F780" s="338" t="n">
        <v>577</v>
      </c>
      <c r="G780" s="338" t="n">
        <v>12</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1</v>
      </c>
      <c r="AA780" s="648" t="n">
        <v>0</v>
      </c>
      <c r="AB780" s="649">
        <f>+Z780+AA780</f>
        <v/>
      </c>
      <c r="AC780" s="648" t="n">
        <v>1</v>
      </c>
      <c r="AD780" s="648" t="n">
        <v>0</v>
      </c>
      <c r="AE780" s="648" t="n">
        <v>0</v>
      </c>
      <c r="AF780" s="648" t="n">
        <v>0</v>
      </c>
      <c r="AG780" s="648" t="n">
        <v>1</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338" t="n"/>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338" t="n"/>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338" t="n"/>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961"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731" t="n"/>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94"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94"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94"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98"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731" t="n"/>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94"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94"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94"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98"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731" t="n"/>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94"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94"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94"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98"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731" t="n"/>
      <c r="E804" s="339">
        <f>H400</f>
        <v/>
      </c>
      <c r="F804" s="731" t="n">
        <v>7</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5</v>
      </c>
      <c r="AA804" s="648" t="n">
        <v>0</v>
      </c>
      <c r="AB804" s="648" t="n">
        <v>0</v>
      </c>
      <c r="AC804" s="648" t="n">
        <v>0</v>
      </c>
      <c r="AD804" s="648" t="n">
        <v>0</v>
      </c>
      <c r="AE804" s="648" t="n">
        <v>0</v>
      </c>
      <c r="AF804" s="648" t="n">
        <v>0</v>
      </c>
      <c r="AG804" s="648" t="n">
        <v>0</v>
      </c>
      <c r="AH804" s="648" t="n">
        <v>6</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94"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94"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94"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98"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731" t="n"/>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94"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94"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94"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98"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961" t="inlineStr">
        <is>
          <t>ÍTEM</t>
        </is>
      </c>
      <c r="B817" s="956"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4.7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6.25"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y+rIv+cD4IMosS391FqEMA==" formatRows="1" sort="1" spinCount="100000" hashValue="uEL624cIWPNupq4pBdvm9toWitCTrLqeuO6w7Dt3IG4wIS3fTbBn/ECiaaoRZj0Xrjs8uY1nUdGVnu49cAE8h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B181:C186"/>
    <mergeCell ref="I133:I138"/>
    <mergeCell ref="AC25:AC29"/>
    <mergeCell ref="AL787:AL788"/>
    <mergeCell ref="D413:D416"/>
    <mergeCell ref="AI352:AI357"/>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I435:I440"/>
    <mergeCell ref="E31:E36"/>
    <mergeCell ref="AH11:AH12"/>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AG211:AG215"/>
    <mergeCell ref="Z11:AB11"/>
    <mergeCell ref="W742:W748"/>
    <mergeCell ref="D236:D241"/>
    <mergeCell ref="AN163:AN167"/>
    <mergeCell ref="J465:J470"/>
    <mergeCell ref="B507:C512"/>
    <mergeCell ref="AV465:AV469"/>
    <mergeCell ref="Z223:Z227"/>
    <mergeCell ref="A525:A530"/>
    <mergeCell ref="D359:D365"/>
    <mergeCell ref="B778:C778"/>
    <mergeCell ref="I609:I614"/>
    <mergeCell ref="AF230:AF234"/>
    <mergeCell ref="K115:K119"/>
    <mergeCell ref="AF537:AF541"/>
    <mergeCell ref="AC79:AC83"/>
    <mergeCell ref="U9:U12"/>
    <mergeCell ref="J272:J277"/>
    <mergeCell ref="AC73:AC77"/>
    <mergeCell ref="K543:K547"/>
    <mergeCell ref="F652:F657"/>
    <mergeCell ref="K579:K583"/>
    <mergeCell ref="B37:C42"/>
    <mergeCell ref="AA615:AA619"/>
    <mergeCell ref="AK664:AK668"/>
    <mergeCell ref="AH303:AH308"/>
    <mergeCell ref="AH296:AH300"/>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J441:AJ445"/>
    <mergeCell ref="AE61:AE65"/>
    <mergeCell ref="AF714:AF719"/>
    <mergeCell ref="B121:C126"/>
    <mergeCell ref="E272:E277"/>
    <mergeCell ref="AH676:AH680"/>
    <mergeCell ref="AD543:AD547"/>
    <mergeCell ref="G459:G464"/>
    <mergeCell ref="E735:E741"/>
    <mergeCell ref="D634:D639"/>
    <mergeCell ref="AE519:AE523"/>
    <mergeCell ref="H441:H446"/>
    <mergeCell ref="J199:J204"/>
    <mergeCell ref="AE891:AE892"/>
    <mergeCell ref="AG11:AG12"/>
    <mergeCell ref="B579:C584"/>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AG296:AG300"/>
    <mergeCell ref="I193:I198"/>
    <mergeCell ref="AG303:AG308"/>
    <mergeCell ref="AD804:AD807"/>
    <mergeCell ref="K513:K517"/>
    <mergeCell ref="AI489:AI493"/>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AC187:AC191"/>
    <mergeCell ref="H85:H90"/>
    <mergeCell ref="I175:I180"/>
    <mergeCell ref="AM809:AM812"/>
    <mergeCell ref="AR441:AR445"/>
    <mergeCell ref="AB555:AB559"/>
    <mergeCell ref="AI405:AI408"/>
    <mergeCell ref="H303:H309"/>
    <mergeCell ref="AB549:AB553"/>
    <mergeCell ref="AM97:AM101"/>
    <mergeCell ref="AE721:AE726"/>
    <mergeCell ref="AD749:AD754"/>
    <mergeCell ref="AL423:AL427"/>
    <mergeCell ref="AE591:AE595"/>
    <mergeCell ref="H507:H512"/>
    <mergeCell ref="D103:D108"/>
    <mergeCell ref="AV447:AV451"/>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B782:C782"/>
    <mergeCell ref="AT525:AT529"/>
    <mergeCell ref="AA55:AA59"/>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K585:K589"/>
    <mergeCell ref="J284:J2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L139:AL143"/>
    <mergeCell ref="AA37:AA41"/>
    <mergeCell ref="AK103:AK107"/>
    <mergeCell ref="J749:J755"/>
    <mergeCell ref="AH338:AH343"/>
    <mergeCell ref="AA73:AA77"/>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K211:K215"/>
    <mergeCell ref="AI25:AI29"/>
    <mergeCell ref="B826:C826"/>
    <mergeCell ref="AI181:AI185"/>
    <mergeCell ref="B290:C295"/>
    <mergeCell ref="AW609:AW613"/>
    <mergeCell ref="I278:I283"/>
    <mergeCell ref="AQ441:AQ445"/>
    <mergeCell ref="F531:F536"/>
    <mergeCell ref="AF756:AF761"/>
    <mergeCell ref="B785:C788"/>
    <mergeCell ref="K763:K768"/>
    <mergeCell ref="A187:A192"/>
    <mergeCell ref="AN290:AN294"/>
    <mergeCell ref="AT477:AT481"/>
    <mergeCell ref="AD591:AD595"/>
    <mergeCell ref="B828:C828"/>
    <mergeCell ref="B853:C853"/>
    <mergeCell ref="AC794:AC797"/>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H787:AH788"/>
    <mergeCell ref="E169:E174"/>
    <mergeCell ref="K331:K336"/>
    <mergeCell ref="D501:D506"/>
    <mergeCell ref="AE352:AE357"/>
    <mergeCell ref="I573:I578"/>
    <mergeCell ref="AM603:AM607"/>
    <mergeCell ref="AB390:AB393"/>
    <mergeCell ref="AL664:AL66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G345:G351"/>
    <mergeCell ref="Z139:Z143"/>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894:C894"/>
    <mergeCell ref="B565:C565"/>
    <mergeCell ref="Z799:Z802"/>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D507:D512"/>
    <mergeCell ref="AR447:AR451"/>
    <mergeCell ref="H205:H210"/>
    <mergeCell ref="AK609:AK613"/>
    <mergeCell ref="A682:A687"/>
    <mergeCell ref="R889:R892"/>
    <mergeCell ref="F413:G413"/>
    <mergeCell ref="AA714:AA719"/>
    <mergeCell ref="K278:K282"/>
    <mergeCell ref="H634:H639"/>
    <mergeCell ref="I735:I741"/>
    <mergeCell ref="AF694:AF698"/>
    <mergeCell ref="AL272:AL276"/>
    <mergeCell ref="H31:H3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Z381:AL381"/>
    <mergeCell ref="AN345:AN350"/>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J447:J452"/>
    <mergeCell ref="AC248:AC252"/>
    <mergeCell ref="AA175:AA179"/>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D891:AD892"/>
    <mergeCell ref="AT561:AT565"/>
    <mergeCell ref="AD700:AD704"/>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H382:H384"/>
    <mergeCell ref="A109:A11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B862:C862"/>
    <mergeCell ref="Z609:Z613"/>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L435:AL439"/>
    <mergeCell ref="AG543:AG547"/>
    <mergeCell ref="AW429:AW433"/>
    <mergeCell ref="AG537:AG541"/>
    <mergeCell ref="N817:N820"/>
    <mergeCell ref="J459:J464"/>
    <mergeCell ref="A567:A572"/>
    <mergeCell ref="AA646:AA650"/>
    <mergeCell ref="A561:A566"/>
    <mergeCell ref="K157:K161"/>
    <mergeCell ref="I91:I96"/>
    <mergeCell ref="Z549:Z553"/>
    <mergeCell ref="AF728:AF733"/>
    <mergeCell ref="AN395:AN398"/>
    <mergeCell ref="AK67:AK71"/>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B781:C781"/>
    <mergeCell ref="I417:I422"/>
    <mergeCell ref="I531:I536"/>
    <mergeCell ref="D317:D323"/>
    <mergeCell ref="D187:D192"/>
    <mergeCell ref="D912:G912"/>
    <mergeCell ref="AF794:AF797"/>
    <mergeCell ref="F103:F108"/>
    <mergeCell ref="B571:C571"/>
    <mergeCell ref="AI199:AI203"/>
    <mergeCell ref="J230:J235"/>
    <mergeCell ref="AE395:AE398"/>
    <mergeCell ref="AH561:AH565"/>
    <mergeCell ref="K501:K505"/>
    <mergeCell ref="Z417:Z421"/>
    <mergeCell ref="B871:C871"/>
    <mergeCell ref="Z199:Z203"/>
    <mergeCell ref="J652:J657"/>
    <mergeCell ref="J400:J404"/>
    <mergeCell ref="AL85:AL89"/>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V817:V820"/>
    <mergeCell ref="AK133:AK137"/>
    <mergeCell ref="I799:I803"/>
    <mergeCell ref="B804:C808"/>
    <mergeCell ref="A199:A204"/>
    <mergeCell ref="AV429:AV433"/>
    <mergeCell ref="Z652:Z656"/>
    <mergeCell ref="Z646:Z650"/>
    <mergeCell ref="B145:C150"/>
    <mergeCell ref="AW555:AW559"/>
    <mergeCell ref="AF211:AF215"/>
    <mergeCell ref="AR423:AR427"/>
    <mergeCell ref="A331:A337"/>
    <mergeCell ref="G513:G518"/>
    <mergeCell ref="Z43:Z47"/>
    <mergeCell ref="H91:H96"/>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I519:I524"/>
    <mergeCell ref="AD621:AD625"/>
    <mergeCell ref="AK459:AK463"/>
    <mergeCell ref="B163:C168"/>
    <mergeCell ref="B794:C798"/>
    <mergeCell ref="K242:K246"/>
    <mergeCell ref="K236:K240"/>
    <mergeCell ref="Z61:Z65"/>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Z889:AL889"/>
    <mergeCell ref="B413:C416"/>
    <mergeCell ref="B395:C399"/>
    <mergeCell ref="D615:D620"/>
    <mergeCell ref="B779:C779"/>
    <mergeCell ref="AL181:AL185"/>
    <mergeCell ref="B543:C548"/>
    <mergeCell ref="D272:D277"/>
    <mergeCell ref="Z818:AB818"/>
    <mergeCell ref="AM447:AM451"/>
    <mergeCell ref="AA483:AA487"/>
    <mergeCell ref="AF609:AF613"/>
    <mergeCell ref="K799:K802"/>
    <mergeCell ref="AA694:AA698"/>
    <mergeCell ref="U817:U820"/>
    <mergeCell ref="AJ133:AJ137"/>
    <mergeCell ref="H567:H572"/>
    <mergeCell ref="AH646:AH650"/>
    <mergeCell ref="H561:H566"/>
    <mergeCell ref="B839:C839"/>
    <mergeCell ref="AM573:AM577"/>
    <mergeCell ref="A573:A578"/>
    <mergeCell ref="AB471:AB475"/>
    <mergeCell ref="AB507:AB511"/>
    <mergeCell ref="E429:E434"/>
    <mergeCell ref="J317:J323"/>
    <mergeCell ref="AL163:AL167"/>
    <mergeCell ref="Q381:Q384"/>
    <mergeCell ref="H465:H470"/>
    <mergeCell ref="B841:C841"/>
    <mergeCell ref="AI345:AI350"/>
    <mergeCell ref="AE809:AE812"/>
    <mergeCell ref="B707:C713"/>
    <mergeCell ref="AL199:AL203"/>
    <mergeCell ref="AK531:AK535"/>
    <mergeCell ref="B378:C378"/>
    <mergeCell ref="AD579:AD583"/>
    <mergeCell ref="AK525:AK529"/>
    <mergeCell ref="E97:E102"/>
    <mergeCell ref="B115:C120"/>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H489:H494"/>
    <mergeCell ref="Z441:Z445"/>
    <mergeCell ref="AH61:AH65"/>
    <mergeCell ref="AM284:AM288"/>
    <mergeCell ref="A284:A289"/>
    <mergeCell ref="AF331:AF336"/>
    <mergeCell ref="U413:U416"/>
    <mergeCell ref="AJ459:AJ463"/>
    <mergeCell ref="E151:E156"/>
    <mergeCell ref="AF296:AF300"/>
    <mergeCell ref="H193:H198"/>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G385:G389"/>
    <mergeCell ref="AK157:AK161"/>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L278:AL282"/>
    <mergeCell ref="AC67:AC71"/>
    <mergeCell ref="D682:D687"/>
    <mergeCell ref="AH441:AH445"/>
    <mergeCell ref="U889:U892"/>
    <mergeCell ref="AD317:AD322"/>
    <mergeCell ref="AC97:AC101"/>
    <mergeCell ref="AE290:AE294"/>
    <mergeCell ref="K567:K571"/>
    <mergeCell ref="K561:K565"/>
    <mergeCell ref="E459:E464"/>
    <mergeCell ref="J181:J186"/>
    <mergeCell ref="AL115:AL119"/>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G465:G470"/>
    <mergeCell ref="D97:D102"/>
    <mergeCell ref="AB447:AB451"/>
    <mergeCell ref="E317:E323"/>
    <mergeCell ref="AJ531:AJ535"/>
    <mergeCell ref="K714:K719"/>
    <mergeCell ref="AF248:AF252"/>
    <mergeCell ref="K139:K143"/>
    <mergeCell ref="AL477:AL481"/>
    <mergeCell ref="AM567:AM571"/>
    <mergeCell ref="AT435:AT439"/>
    <mergeCell ref="AC537:AC541"/>
    <mergeCell ref="J817:J820"/>
    <mergeCell ref="AN331:AN336"/>
    <mergeCell ref="H217:H222"/>
    <mergeCell ref="AW585:AW589"/>
    <mergeCell ref="A707:A713"/>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B832:C832"/>
    <mergeCell ref="AK395:AK398"/>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B845:C845"/>
    <mergeCell ref="Z127:Z131"/>
    <mergeCell ref="H175:H180"/>
    <mergeCell ref="AM763:AM768"/>
    <mergeCell ref="AJ447:AJ451"/>
    <mergeCell ref="AL205:AL209"/>
    <mergeCell ref="AE682:AE686"/>
    <mergeCell ref="AC609:AC613"/>
    <mergeCell ref="AR531:AR535"/>
    <mergeCell ref="AH405:AH408"/>
    <mergeCell ref="AR525:AR529"/>
    <mergeCell ref="F525:F530"/>
    <mergeCell ref="W423:W428"/>
    <mergeCell ref="AG19:AG23"/>
    <mergeCell ref="Z181:Z185"/>
    <mergeCell ref="AD272:AD276"/>
    <mergeCell ref="AK537:AK541"/>
    <mergeCell ref="AG133:AG137"/>
    <mergeCell ref="R817:R820"/>
    <mergeCell ref="AA447:AA451"/>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AF891:AF892"/>
    <mergeCell ref="K591:K595"/>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I465:I470"/>
    <mergeCell ref="AJ97:AJ101"/>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477:A482"/>
    <mergeCell ref="P9:P12"/>
    <mergeCell ref="AM477:AM481"/>
    <mergeCell ref="K670:K674"/>
    <mergeCell ref="D809:D813"/>
    <mergeCell ref="AM652:AM656"/>
    <mergeCell ref="AL67:AL71"/>
    <mergeCell ref="E483:E488"/>
    <mergeCell ref="A79:A84"/>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B477:C482"/>
    <mergeCell ref="AH447:AH451"/>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317:A323"/>
    <mergeCell ref="AL97:AL101"/>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G579:AG583"/>
    <mergeCell ref="AL345:AL350"/>
    <mergeCell ref="AW465:AW469"/>
    <mergeCell ref="AD405:AD408"/>
    <mergeCell ref="F91:F96"/>
    <mergeCell ref="AN254:AN258"/>
    <mergeCell ref="B375:C375"/>
    <mergeCell ref="AG423:AG427"/>
    <mergeCell ref="K483:K487"/>
    <mergeCell ref="AI385:AI388"/>
    <mergeCell ref="A290:A295"/>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J385:J389"/>
    <mergeCell ref="AA272:AA276"/>
    <mergeCell ref="AN157:AN161"/>
    <mergeCell ref="D555:D560"/>
    <mergeCell ref="AV417:AV421"/>
    <mergeCell ref="AA735:AA740"/>
    <mergeCell ref="AI688:AI692"/>
    <mergeCell ref="AB248:AB252"/>
    <mergeCell ref="Z31:Z35"/>
    <mergeCell ref="K400:K403"/>
    <mergeCell ref="H79:H84"/>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AH290:AH294"/>
    <mergeCell ref="J109:J11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C366:AC371"/>
    <mergeCell ref="AD181:AD185"/>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M817:M820"/>
    <mergeCell ref="AB133:AB137"/>
    <mergeCell ref="AL799:AL802"/>
    <mergeCell ref="J585:J590"/>
    <mergeCell ref="W646:W651"/>
    <mergeCell ref="J382:J384"/>
    <mergeCell ref="F31:F36"/>
    <mergeCell ref="AH310:AH315"/>
    <mergeCell ref="AB477:AB481"/>
    <mergeCell ref="AG236:AG240"/>
    <mergeCell ref="J789:J793"/>
    <mergeCell ref="AI423:AI427"/>
    <mergeCell ref="AD331:AD336"/>
    <mergeCell ref="S413:S416"/>
    <mergeCell ref="J193:J198"/>
    <mergeCell ref="AN400:AN403"/>
    <mergeCell ref="Z352:Z357"/>
    <mergeCell ref="I390:I394"/>
    <mergeCell ref="AI640:AI644"/>
    <mergeCell ref="B531:C536"/>
    <mergeCell ref="AG664:AG668"/>
    <mergeCell ref="AV483:AV487"/>
    <mergeCell ref="AG707:AG712"/>
    <mergeCell ref="T381:T384"/>
    <mergeCell ref="AD507:AD511"/>
    <mergeCell ref="AH205:AH209"/>
    <mergeCell ref="A714:A720"/>
    <mergeCell ref="AM714:AM719"/>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J477:AJ481"/>
    <mergeCell ref="AV435:AV439"/>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400:A404"/>
    <mergeCell ref="AM400:AM403"/>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J175:J180"/>
    <mergeCell ref="AM115:AM119"/>
    <mergeCell ref="D13:D18"/>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T817:T820"/>
    <mergeCell ref="P413:P416"/>
    <mergeCell ref="K794:K797"/>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J331:J337"/>
    <mergeCell ref="AB310:AB315"/>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I248:I253"/>
    <mergeCell ref="AN49:AN53"/>
    <mergeCell ref="F809:F813"/>
    <mergeCell ref="B835:C835"/>
    <mergeCell ref="B829:C829"/>
    <mergeCell ref="E85:E90"/>
    <mergeCell ref="AA199:AA203"/>
    <mergeCell ref="AK345:AK350"/>
    <mergeCell ref="AN260:AN264"/>
    <mergeCell ref="AV615:AV619"/>
    <mergeCell ref="J615:J620"/>
    <mergeCell ref="F211:F216"/>
    <mergeCell ref="I676:I681"/>
    <mergeCell ref="AG513:AG517"/>
    <mergeCell ref="AH91:AH95"/>
    <mergeCell ref="AM749:AM754"/>
    <mergeCell ref="AA395:AA398"/>
    <mergeCell ref="AK223:AK227"/>
    <mergeCell ref="AS447:AS451"/>
    <mergeCell ref="A621:A626"/>
    <mergeCell ref="AH385:AH388"/>
    <mergeCell ref="F763:F769"/>
    <mergeCell ref="Z254:Z258"/>
    <mergeCell ref="S889:S892"/>
    <mergeCell ref="B830:C830"/>
    <mergeCell ref="Z248:Z252"/>
    <mergeCell ref="AA103:AA107"/>
    <mergeCell ref="AB317:AB322"/>
    <mergeCell ref="AM742:AM747"/>
    <mergeCell ref="D19:D24"/>
    <mergeCell ref="AB441:AB445"/>
    <mergeCell ref="AC290:AC294"/>
    <mergeCell ref="J489:J494"/>
    <mergeCell ref="J43:J48"/>
    <mergeCell ref="E109:E114"/>
    <mergeCell ref="AB223:AB227"/>
    <mergeCell ref="Z465:Z469"/>
    <mergeCell ref="E145:E150"/>
    <mergeCell ref="W413:W416"/>
    <mergeCell ref="K640:K644"/>
    <mergeCell ref="E139:E144"/>
    <mergeCell ref="O785:O788"/>
    <mergeCell ref="J700:J705"/>
    <mergeCell ref="AM615:AM619"/>
    <mergeCell ref="AJ157:AJ161"/>
    <mergeCell ref="AJ151:AJ155"/>
    <mergeCell ref="AA217:AA221"/>
    <mergeCell ref="AM193:AM197"/>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K366:K371"/>
    <mergeCell ref="Z151:Z155"/>
    <mergeCell ref="AA543:AA547"/>
    <mergeCell ref="AF477:AF481"/>
    <mergeCell ref="B193:C198"/>
    <mergeCell ref="H817:H820"/>
    <mergeCell ref="AK236:AK240"/>
    <mergeCell ref="AR435:AR439"/>
    <mergeCell ref="A809:A813"/>
    <mergeCell ref="AR555:AR559"/>
    <mergeCell ref="E585:E590"/>
    <mergeCell ref="AE67:AE71"/>
    <mergeCell ref="AB242:AB246"/>
    <mergeCell ref="AQ789:AQ792"/>
    <mergeCell ref="AJ597:AJ601"/>
    <mergeCell ref="E789:E793"/>
    <mergeCell ref="AD429:AD433"/>
    <mergeCell ref="I109:I114"/>
    <mergeCell ref="W573:W578"/>
    <mergeCell ref="N413:N416"/>
    <mergeCell ref="G352:G358"/>
    <mergeCell ref="E193:E198"/>
    <mergeCell ref="B570:C570"/>
    <mergeCell ref="AI400:AI403"/>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D585:D590"/>
    <mergeCell ref="E400:E404"/>
    <mergeCell ref="AD67:AD71"/>
    <mergeCell ref="G818:G820"/>
    <mergeCell ref="AL640:AL644"/>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I223:AI227"/>
    <mergeCell ref="AD97:AD101"/>
    <mergeCell ref="AM9:AM12"/>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B390:C394"/>
    <mergeCell ref="AJ260:AJ264"/>
    <mergeCell ref="E676:E681"/>
    <mergeCell ref="J804:J808"/>
    <mergeCell ref="AV471:AV475"/>
    <mergeCell ref="J471:J476"/>
    <mergeCell ref="AD91:AD95"/>
    <mergeCell ref="G13:G18"/>
    <mergeCell ref="I324:I330"/>
    <mergeCell ref="AD385:AD388"/>
    <mergeCell ref="AK37:AK41"/>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AE230:AE234"/>
    <mergeCell ref="G151:G156"/>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E489:E494"/>
    <mergeCell ref="AN151:AN155"/>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H429:H434"/>
    <mergeCell ref="E61:E66"/>
    <mergeCell ref="AM230:AM2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S381:S384"/>
    <mergeCell ref="D109:D11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AK91:AK95"/>
    <mergeCell ref="H573:H578"/>
    <mergeCell ref="B373:C373"/>
    <mergeCell ref="K804:K807"/>
    <mergeCell ref="AM278:AM282"/>
    <mergeCell ref="K471:K475"/>
    <mergeCell ref="G49:G54"/>
    <mergeCell ref="A278:A283"/>
    <mergeCell ref="AC254:AC258"/>
    <mergeCell ref="AK385:AK388"/>
    <mergeCell ref="AJ453:AJ457"/>
    <mergeCell ref="AE317:AE322"/>
    <mergeCell ref="AL809:AL812"/>
    <mergeCell ref="AW603:AW607"/>
    <mergeCell ref="AC465:AC469"/>
    <mergeCell ref="G303:G309"/>
    <mergeCell ref="AE223:AE227"/>
    <mergeCell ref="Z97:Z101"/>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B846:C846"/>
    <mergeCell ref="AD242:AD246"/>
    <mergeCell ref="AD217:AD221"/>
    <mergeCell ref="AL519:AL523"/>
    <mergeCell ref="AG585:AG589"/>
    <mergeCell ref="AH682:AH686"/>
    <mergeCell ref="AL891:AL892"/>
    <mergeCell ref="A609:A614"/>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AE345:AE350"/>
    <mergeCell ref="F223:F228"/>
    <mergeCell ref="K324:K329"/>
    <mergeCell ref="AK567:AK571"/>
    <mergeCell ref="I591:I596"/>
    <mergeCell ref="Z19:Z23"/>
    <mergeCell ref="A640:A645"/>
    <mergeCell ref="B849:C849"/>
    <mergeCell ref="AE670:AE674"/>
    <mergeCell ref="AL405:AL408"/>
    <mergeCell ref="H794:H798"/>
    <mergeCell ref="AB627:AB631"/>
    <mergeCell ref="G395:G399"/>
    <mergeCell ref="AJ799:AJ802"/>
    <mergeCell ref="AL230:AL234"/>
    <mergeCell ref="AM79:AM83"/>
    <mergeCell ref="AV561:AV565"/>
    <mergeCell ref="H585:H590"/>
    <mergeCell ref="G890:G892"/>
    <mergeCell ref="AI73:AI77"/>
    <mergeCell ref="AE242:AE246"/>
    <mergeCell ref="A633:C633"/>
    <mergeCell ref="AE236:AE240"/>
    <mergeCell ref="Z477:Z481"/>
    <mergeCell ref="B874:C874"/>
    <mergeCell ref="K217:K221"/>
    <mergeCell ref="B296:C301"/>
    <mergeCell ref="D25:D30"/>
    <mergeCell ref="AI187:AI191"/>
    <mergeCell ref="AG429:AG433"/>
    <mergeCell ref="B303:C309"/>
    <mergeCell ref="H789:H793"/>
    <mergeCell ref="AB331:AB336"/>
    <mergeCell ref="I284:I289"/>
    <mergeCell ref="AB85:AB89"/>
    <mergeCell ref="J133:J138"/>
    <mergeCell ref="J352:J358"/>
    <mergeCell ref="I785:I788"/>
    <mergeCell ref="AG770:AG775"/>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B860:C860"/>
    <mergeCell ref="H413:H416"/>
    <mergeCell ref="AA133:AA137"/>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248:A253"/>
    <mergeCell ref="AK175:AK179"/>
    <mergeCell ref="AQ501:AQ505"/>
    <mergeCell ref="W489:W494"/>
    <mergeCell ref="AL157:AL161"/>
    <mergeCell ref="AC345:AC350"/>
    <mergeCell ref="AF260:AF264"/>
    <mergeCell ref="H700:H705"/>
    <mergeCell ref="F181:F186"/>
    <mergeCell ref="AA459:AA463"/>
    <mergeCell ref="AC217:AC221"/>
    <mergeCell ref="B317:C323"/>
    <mergeCell ref="H115:H120"/>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G794:G798"/>
    <mergeCell ref="Z205:Z209"/>
    <mergeCell ref="AS794:AS797"/>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F519:F524"/>
    <mergeCell ref="AT459:AT463"/>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G809:G813"/>
    <mergeCell ref="AJ465:AJ469"/>
    <mergeCell ref="AL223:AL227"/>
    <mergeCell ref="AS809:AS812"/>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B858:C858"/>
    <mergeCell ref="AE266:AE270"/>
    <mergeCell ref="AB345:AB350"/>
    <mergeCell ref="AE260:AE264"/>
    <mergeCell ref="AM770:AM775"/>
    <mergeCell ref="E181:E186"/>
    <mergeCell ref="L785:L78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AK603:AK607"/>
    <mergeCell ref="B817:C820"/>
    <mergeCell ref="G405:G409"/>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H331:H337"/>
    <mergeCell ref="Z310:Z315"/>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D513:D518"/>
    <mergeCell ref="AF11:AF12"/>
    <mergeCell ref="AK324:AK329"/>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H248:H253"/>
    <mergeCell ref="AM49:AM53"/>
    <mergeCell ref="AL13:AL17"/>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B827:C827"/>
    <mergeCell ref="W555:W560"/>
    <mergeCell ref="AK670:AK674"/>
    <mergeCell ref="B260:C265"/>
    <mergeCell ref="AK676:AK680"/>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B205:AB209"/>
    <mergeCell ref="AM55:AM5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G248:G253"/>
    <mergeCell ref="AL49:AL53"/>
    <mergeCell ref="AK13:AK17"/>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B895:C895"/>
    <mergeCell ref="AR603:AR607"/>
    <mergeCell ref="AG809:AG812"/>
    <mergeCell ref="AB721:AB726"/>
    <mergeCell ref="AM501:AM505"/>
    <mergeCell ref="G272:G277"/>
    <mergeCell ref="B471:C476"/>
    <mergeCell ref="AK615:AK619"/>
    <mergeCell ref="AL400:AL403"/>
    <mergeCell ref="AH157:AH161"/>
    <mergeCell ref="I459:I464"/>
    <mergeCell ref="D115:D120"/>
    <mergeCell ref="AG519:AG523"/>
    <mergeCell ref="A405:A409"/>
    <mergeCell ref="AC682:AC686"/>
    <mergeCell ref="AJ390:AJ393"/>
    <mergeCell ref="J435:J440"/>
    <mergeCell ref="AI11:AI12"/>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T465:AT469"/>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F324:F330"/>
    <mergeCell ref="G109:G114"/>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J303:J309"/>
    <mergeCell ref="AH223:AH227"/>
    <mergeCell ref="AC640:AC644"/>
    <mergeCell ref="I525:I530"/>
    <mergeCell ref="AG591:AG595"/>
    <mergeCell ref="J507:J512"/>
    <mergeCell ref="G489:G494"/>
    <mergeCell ref="B109:C114"/>
    <mergeCell ref="AG217:AG221"/>
    <mergeCell ref="D905:G905"/>
    <mergeCell ref="AD417:AD421"/>
    <mergeCell ref="AA49:AA53"/>
    <mergeCell ref="W567:W572"/>
    <mergeCell ref="B564:C564"/>
    <mergeCell ref="AL501:AL505"/>
    <mergeCell ref="AK400:AK403"/>
    <mergeCell ref="AI383:AI384"/>
    <mergeCell ref="AA266:AA270"/>
    <mergeCell ref="AA260:AA264"/>
    <mergeCell ref="H459:H464"/>
    <mergeCell ref="A181:A186"/>
    <mergeCell ref="AN109:AN113"/>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F817:G817"/>
    <mergeCell ref="AG603:AG607"/>
    <mergeCell ref="W721:W727"/>
    <mergeCell ref="AD145:AD149"/>
    <mergeCell ref="E756:E762"/>
    <mergeCell ref="G67:G72"/>
    <mergeCell ref="J429:J434"/>
    <mergeCell ref="G61:G66"/>
    <mergeCell ref="J395:J399"/>
    <mergeCell ref="A799:A803"/>
    <mergeCell ref="AM799:AM802"/>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F597:F602"/>
    <mergeCell ref="K405:K408"/>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AG324:AG329"/>
    <mergeCell ref="B67:C72"/>
    <mergeCell ref="J573:J578"/>
    <mergeCell ref="W640:W645"/>
    <mergeCell ref="AJ55:AJ59"/>
    <mergeCell ref="E9:G9"/>
    <mergeCell ref="I49:I54"/>
    <mergeCell ref="AM385:AM388"/>
    <mergeCell ref="AE254:AE258"/>
    <mergeCell ref="AN61:AN65"/>
    <mergeCell ref="I303:I309"/>
    <mergeCell ref="AB97:AB101"/>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H381:J381"/>
    <mergeCell ref="I181:I186"/>
    <mergeCell ref="AH199:AH203"/>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J787:AJ788"/>
    <mergeCell ref="AG352:AG357"/>
    <mergeCell ref="AL471:AL475"/>
    <mergeCell ref="AL145:AL149"/>
    <mergeCell ref="A359:A365"/>
    <mergeCell ref="AE483:AE487"/>
    <mergeCell ref="AB115:AB119"/>
    <mergeCell ref="J163:J168"/>
    <mergeCell ref="J794:J798"/>
    <mergeCell ref="AK507:AK511"/>
    <mergeCell ref="AG676:AG680"/>
    <mergeCell ref="B537:C542"/>
    <mergeCell ref="AG670:AG674"/>
    <mergeCell ref="AW441:AW445"/>
    <mergeCell ref="AN405:AN408"/>
    <mergeCell ref="D735:D741"/>
    <mergeCell ref="I395:I399"/>
    <mergeCell ref="F67:F72"/>
    <mergeCell ref="AN230:AN234"/>
    <mergeCell ref="AD519:AD523"/>
    <mergeCell ref="G435:G440"/>
    <mergeCell ref="AA501:AA505"/>
    <mergeCell ref="AK79:AK83"/>
    <mergeCell ref="AG242:AG246"/>
    <mergeCell ref="AK73:AK77"/>
    <mergeCell ref="AQ573:AQ577"/>
    <mergeCell ref="K459:K463"/>
    <mergeCell ref="A266:A271"/>
    <mergeCell ref="F25:F30"/>
    <mergeCell ref="AI429:AI433"/>
    <mergeCell ref="A260:A265"/>
    <mergeCell ref="D603:D608"/>
    <mergeCell ref="AT794:AT797"/>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B374:C374"/>
    <mergeCell ref="Z121:Z125"/>
    <mergeCell ref="J242:J247"/>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B847:C847"/>
    <mergeCell ref="H471:H476"/>
    <mergeCell ref="AA242:AA246"/>
    <mergeCell ref="B609:C614"/>
    <mergeCell ref="E13:E18"/>
    <mergeCell ref="AB385:AB388"/>
    <mergeCell ref="AI787:AI788"/>
    <mergeCell ref="AF352:AF357"/>
    <mergeCell ref="AC809:AC812"/>
    <mergeCell ref="A664:A669"/>
    <mergeCell ref="AK145:AK149"/>
    <mergeCell ref="I728:I734"/>
    <mergeCell ref="K531:K535"/>
    <mergeCell ref="AA115:AA119"/>
    <mergeCell ref="K525:K529"/>
    <mergeCell ref="Z447:Z451"/>
    <mergeCell ref="AI501:AI505"/>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J728:J734"/>
    <mergeCell ref="AN199:AN203"/>
    <mergeCell ref="AC405:AC408"/>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S804:AS807"/>
    <mergeCell ref="AA187:AA191"/>
    <mergeCell ref="AD555:AD559"/>
    <mergeCell ref="AN248:AN252"/>
    <mergeCell ref="AN352:AN357"/>
    <mergeCell ref="AJ579:AJ583"/>
    <mergeCell ref="AD400:AD403"/>
    <mergeCell ref="AK770:AK775"/>
    <mergeCell ref="AV603:AV607"/>
    <mergeCell ref="G804:G808"/>
    <mergeCell ref="AB465:AB469"/>
    <mergeCell ref="F303:F309"/>
    <mergeCell ref="AD223:AD227"/>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L413:L416"/>
    <mergeCell ref="AF615:AF619"/>
    <mergeCell ref="AG400:AG403"/>
    <mergeCell ref="AC157:AC161"/>
    <mergeCell ref="J627:J632"/>
    <mergeCell ref="AV627:AV631"/>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B844:C844"/>
    <mergeCell ref="AD278:AD282"/>
    <mergeCell ref="Z145:Z149"/>
    <mergeCell ref="B838:C838"/>
    <mergeCell ref="AM756:AM761"/>
    <mergeCell ref="F429:F434"/>
    <mergeCell ref="AK230:AK234"/>
    <mergeCell ref="D338:D344"/>
    <mergeCell ref="I290:I295"/>
    <mergeCell ref="AJ163:AJ167"/>
    <mergeCell ref="AK441:AK445"/>
    <mergeCell ref="Q413:Q416"/>
    <mergeCell ref="AH73:AH77"/>
    <mergeCell ref="F890:F892"/>
    <mergeCell ref="AC175:AC179"/>
    <mergeCell ref="D157:D162"/>
    <mergeCell ref="A603:A608"/>
    <mergeCell ref="AH400:AH403"/>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AB217:AB221"/>
    <mergeCell ref="G115:G120"/>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F787:AF788"/>
    <mergeCell ref="AC352:AC357"/>
    <mergeCell ref="AA193:AA197"/>
    <mergeCell ref="AH471:AH475"/>
    <mergeCell ref="AJ664:AJ668"/>
    <mergeCell ref="I756:I762"/>
    <mergeCell ref="K597:K601"/>
    <mergeCell ref="H236:H241"/>
    <mergeCell ref="F163:F168"/>
    <mergeCell ref="AI567:AI571"/>
    <mergeCell ref="F794:F798"/>
    <mergeCell ref="AR794:AR797"/>
    <mergeCell ref="AS441:AS445"/>
    <mergeCell ref="AL735:AL740"/>
    <mergeCell ref="AQ525:AQ529"/>
    <mergeCell ref="E525:E530"/>
    <mergeCell ref="AM248:AM252"/>
    <mergeCell ref="AJ405:AJ408"/>
    <mergeCell ref="E395:E399"/>
    <mergeCell ref="AJ230:AJ234"/>
    <mergeCell ref="AT567:AT571"/>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Z786:AA786"/>
    <mergeCell ref="G495:G500"/>
    <mergeCell ref="D127:D132"/>
    <mergeCell ref="AL296:AL300"/>
    <mergeCell ref="AL303:AL308"/>
    <mergeCell ref="AN359:AN364"/>
    <mergeCell ref="I688:I693"/>
    <mergeCell ref="B700:C705"/>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0:F705"/>
    <mergeCell ref="F707:F713"/>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E787:AE788"/>
    <mergeCell ref="AB352:AB357"/>
    <mergeCell ref="F573:F57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M338:AM343"/>
    <mergeCell ref="AK303:AK308"/>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Z414:AB414"/>
    <mergeCell ref="I169:I174"/>
    <mergeCell ref="AI133:AI137"/>
    <mergeCell ref="AH284:AH288"/>
    <mergeCell ref="H9:J9"/>
    <mergeCell ref="W597:W602"/>
    <mergeCell ref="AD819:AD820"/>
    <mergeCell ref="B338:C344"/>
    <mergeCell ref="AN25:AN29"/>
    <mergeCell ref="AA296:AA300"/>
    <mergeCell ref="AA303:AA308"/>
    <mergeCell ref="D579:D584"/>
    <mergeCell ref="AQ809:AQ812"/>
    <mergeCell ref="AV441:AV445"/>
    <mergeCell ref="AM405:AM408"/>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J785:J788"/>
    <mergeCell ref="AC266:AC270"/>
    <mergeCell ref="AB417:AB421"/>
    <mergeCell ref="H714:H720"/>
    <mergeCell ref="G382:G384"/>
    <mergeCell ref="AJ352:AJ357"/>
    <mergeCell ref="E413:E416"/>
    <mergeCell ref="Z400:Z403"/>
    <mergeCell ref="AJ127:AJ131"/>
    <mergeCell ref="AG390:AG393"/>
    <mergeCell ref="I495:I500"/>
    <mergeCell ref="E664:E669"/>
    <mergeCell ref="D597:D602"/>
    <mergeCell ref="AH483:AH487"/>
    <mergeCell ref="AL415:AL416"/>
    <mergeCell ref="AD359:AD364"/>
    <mergeCell ref="AI609:AI613"/>
    <mergeCell ref="B79:C84"/>
    <mergeCell ref="I67:I72"/>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2892" operator="containsText" dxfId="325" text="VERDE">
      <formula>NOT(ISERROR(SEARCH("VERDE",D229)))</formula>
    </cfRule>
    <cfRule type="containsText" priority="2893" operator="containsText" dxfId="324" text="AMARILLO">
      <formula>NOT(ISERROR(SEARCH("AMARILLO",D229)))</formula>
    </cfRule>
    <cfRule type="containsText" priority="2894" operator="containsText" dxfId="323" text="ROJO">
      <formula>NOT(ISERROR(SEARCH("ROJO",D229)))</formula>
    </cfRule>
  </conditionalFormatting>
  <conditionalFormatting sqref="D821:D856">
    <cfRule type="cellIs" priority="1042" operator="lessThan" dxfId="0" stopIfTrue="1">
      <formula>0</formula>
    </cfRule>
  </conditionalFormatting>
  <conditionalFormatting sqref="D858:D869">
    <cfRule type="cellIs" priority="1036" operator="lessThan" dxfId="0" stopIfTrue="1">
      <formula>0</formula>
    </cfRule>
  </conditionalFormatting>
  <conditionalFormatting sqref="D871:D888">
    <cfRule type="cellIs" priority="1032" operator="lessThan" dxfId="0" stopIfTrue="1">
      <formula>0</formula>
    </cfRule>
  </conditionalFormatting>
  <conditionalFormatting sqref="D893:D894">
    <cfRule type="cellIs" priority="2112" operator="lessThan" dxfId="0" stopIfTrue="1">
      <formula>0</formula>
    </cfRule>
  </conditionalFormatting>
  <conditionalFormatting sqref="E229 P410">
    <cfRule type="containsText" priority="984" operator="containsText" dxfId="325" text="VERDE">
      <formula>NOT(ISERROR(SEARCH("VERDE",E229)))</formula>
    </cfRule>
    <cfRule type="containsText" priority="985" operator="containsText" dxfId="324" text="AMARILLO">
      <formula>NOT(ISERROR(SEARCH("AMARILLO",E229)))</formula>
    </cfRule>
    <cfRule type="containsText" priority="986" operator="containsText" dxfId="323" text="ROJO">
      <formula>NOT(ISERROR(SEARCH("ROJO",E229)))</formula>
    </cfRule>
  </conditionalFormatting>
  <conditionalFormatting sqref="E821:I856">
    <cfRule type="cellIs" priority="369" operator="lessThan" dxfId="0" stopIfTrue="1">
      <formula>0</formula>
    </cfRule>
  </conditionalFormatting>
  <conditionalFormatting sqref="E858:I869">
    <cfRule type="cellIs" priority="368" operator="lessThan" dxfId="0" stopIfTrue="1">
      <formula>0</formula>
    </cfRule>
  </conditionalFormatting>
  <conditionalFormatting sqref="E871:I888">
    <cfRule type="cellIs" priority="367" operator="lessThan" dxfId="0" stopIfTrue="1">
      <formula>0</formula>
    </cfRule>
  </conditionalFormatting>
  <conditionalFormatting sqref="E893:I893 E894:G894 H894:I897">
    <cfRule type="cellIs" priority="933" operator="lessThan" dxfId="0" stopIfTrue="1">
      <formula>0</formula>
    </cfRule>
  </conditionalFormatting>
  <conditionalFormatting sqref="K13:K17">
    <cfRule type="cellIs" priority="987" operator="lessThan" dxfId="0" stopIfTrue="1">
      <formula>0</formula>
    </cfRule>
  </conditionalFormatting>
  <conditionalFormatting sqref="K303:K308 K777:K783">
    <cfRule type="cellIs" priority="925" operator="lessThan" dxfId="0" stopIfTrue="1">
      <formula>0</formula>
    </cfRule>
  </conditionalFormatting>
  <conditionalFormatting sqref="K309">
    <cfRule type="containsText" priority="954" operator="containsText" dxfId="8" text="Falso">
      <formula>NOT(ISERROR(SEARCH("Falso",K309)))</formula>
    </cfRule>
  </conditionalFormatting>
  <conditionalFormatting sqref="K373:K380">
    <cfRule type="cellIs" priority="936" operator="lessThan" dxfId="0" stopIfTrue="1">
      <formula>0</formula>
    </cfRule>
  </conditionalFormatting>
  <conditionalFormatting sqref="K385:K388">
    <cfRule type="cellIs" priority="988" operator="lessThan" dxfId="0" stopIfTrue="1">
      <formula>0</formula>
    </cfRule>
  </conditionalFormatting>
  <conditionalFormatting sqref="K389">
    <cfRule type="containsText" priority="989" operator="containsText" dxfId="8" text="Falso">
      <formula>NOT(ISERROR(SEARCH("Falso",K389)))</formula>
    </cfRule>
  </conditionalFormatting>
  <conditionalFormatting sqref="K394">
    <cfRule type="containsText" priority="935" operator="containsText" dxfId="8" text="Falso">
      <formula>NOT(ISERROR(SEARCH("Falso",K394)))</formula>
    </cfRule>
  </conditionalFormatting>
  <conditionalFormatting sqref="K399 K404 K409">
    <cfRule type="containsText" priority="934" operator="containsText" dxfId="8" text="Falso">
      <formula>NOT(ISERROR(SEARCH("Falso",K399)))</formula>
    </cfRule>
  </conditionalFormatting>
  <conditionalFormatting sqref="K714:K719 K721:K726">
    <cfRule type="cellIs" priority="469" operator="lessThan" dxfId="0" stopIfTrue="1">
      <formula>0</formula>
    </cfRule>
  </conditionalFormatting>
  <conditionalFormatting sqref="K634:K638">
    <cfRule type="cellIs" priority="506" operator="lessThan" dxfId="0" stopIfTrue="1">
      <formula>0</formula>
    </cfRule>
  </conditionalFormatting>
  <conditionalFormatting sqref="K749:K754 K756:K761">
    <cfRule type="cellIs" priority="457" operator="lessThan" dxfId="0" stopIfTrue="1">
      <formula>0</formula>
    </cfRule>
  </conditionalFormatting>
  <conditionalFormatting sqref="K763:K768">
    <cfRule type="cellIs" priority="451" operator="lessThan" dxfId="0" stopIfTrue="1">
      <formula>0</formula>
    </cfRule>
  </conditionalFormatting>
  <conditionalFormatting sqref="K770:K775">
    <cfRule type="cellIs" priority="445" operator="lessThan" dxfId="0" stopIfTrue="1">
      <formula>0</formula>
    </cfRule>
  </conditionalFormatting>
  <conditionalFormatting sqref="K707:K712">
    <cfRule type="cellIs" priority="475" operator="lessThan" dxfId="0" stopIfTrue="1">
      <formula>0</formula>
    </cfRule>
  </conditionalFormatting>
  <conditionalFormatting sqref="K728:K733 K735:K740 K742:K747">
    <cfRule type="cellIs" priority="463" operator="lessThan" dxfId="0" stopIfTrue="1">
      <formula>0</formula>
    </cfRule>
  </conditionalFormatting>
  <conditionalFormatting sqref="K821:O856">
    <cfRule type="cellIs" priority="366" operator="lessThan" dxfId="0" stopIfTrue="1">
      <formula>0</formula>
    </cfRule>
  </conditionalFormatting>
  <conditionalFormatting sqref="K858:N869">
    <cfRule type="cellIs" priority="365" operator="lessThan" dxfId="0" stopIfTrue="1">
      <formula>0</formula>
    </cfRule>
  </conditionalFormatting>
  <conditionalFormatting sqref="K871:K887 K888:O888 M871:N887">
    <cfRule type="cellIs" priority="364" operator="lessThan" dxfId="0" stopIfTrue="1">
      <formula>0</formula>
    </cfRule>
  </conditionalFormatting>
  <conditionalFormatting sqref="K893:K894 M893:N894">
    <cfRule type="cellIs" priority="363" operator="lessThan" dxfId="0" stopIfTrue="1">
      <formula>0</formula>
    </cfRule>
  </conditionalFormatting>
  <conditionalFormatting sqref="P13:P17 P303:P308">
    <cfRule type="containsText" priority="921" operator="containsText" dxfId="131" text="VENCIDO">
      <formula>NOT(ISERROR(SEARCH("VENCIDO",P13)))</formula>
    </cfRule>
    <cfRule type="containsText" priority="922" operator="containsText" dxfId="130" text="VERDE">
      <formula>NOT(ISERROR(SEARCH("VERDE",P13)))</formula>
    </cfRule>
    <cfRule type="containsText" priority="923" operator="containsText" dxfId="129" stopIfTrue="1" text="AMARILLO">
      <formula>NOT(ISERROR(SEARCH("AMARILLO",P13)))</formula>
    </cfRule>
    <cfRule type="containsText" priority="924" operator="containsText" dxfId="128" text="ROJO">
      <formula>NOT(ISERROR(SEARCH("ROJO",P13)))</formula>
    </cfRule>
  </conditionalFormatting>
  <conditionalFormatting sqref="P373:P379">
    <cfRule type="containsText" priority="873" operator="containsText" dxfId="131" text="VENCIDO">
      <formula>NOT(ISERROR(SEARCH("VENCIDO",P373)))</formula>
    </cfRule>
    <cfRule type="containsText" priority="874" operator="containsText" dxfId="130" text="VERDE">
      <formula>NOT(ISERROR(SEARCH("VERDE",P373)))</formula>
    </cfRule>
    <cfRule type="containsText" priority="875" operator="containsText" dxfId="129" stopIfTrue="1" text="AMARILLO">
      <formula>NOT(ISERROR(SEARCH("AMARILLO",P373)))</formula>
    </cfRule>
    <cfRule type="containsText" priority="876" operator="containsText" dxfId="128" text="ROJO">
      <formula>NOT(ISERROR(SEARCH("ROJO",P373)))</formula>
    </cfRule>
  </conditionalFormatting>
  <conditionalFormatting sqref="P385:P388">
    <cfRule type="containsText" priority="869" operator="containsText" dxfId="131" text="VENCIDO">
      <formula>NOT(ISERROR(SEARCH("VENCIDO",P385)))</formula>
    </cfRule>
    <cfRule type="containsText" priority="870" operator="containsText" dxfId="130" text="VERDE">
      <formula>NOT(ISERROR(SEARCH("VERDE",P385)))</formula>
    </cfRule>
    <cfRule type="containsText" priority="871" operator="containsText" dxfId="129" stopIfTrue="1" text="AMARILLO">
      <formula>NOT(ISERROR(SEARCH("AMARILLO",P385)))</formula>
    </cfRule>
    <cfRule type="containsText" priority="872" operator="containsText" dxfId="128" text="ROJO">
      <formula>NOT(ISERROR(SEARCH("ROJO",P385)))</formula>
    </cfRule>
  </conditionalFormatting>
  <conditionalFormatting sqref="P417:P421">
    <cfRule type="containsText" priority="719" operator="containsText" dxfId="131" text="VENCIDO">
      <formula>NOT(ISERROR(SEARCH("VENCIDO",P417)))</formula>
    </cfRule>
    <cfRule type="containsText" priority="720" operator="containsText" dxfId="130" text="VERDE">
      <formula>NOT(ISERROR(SEARCH("VERDE",P417)))</formula>
    </cfRule>
    <cfRule type="containsText" priority="721" operator="containsText" dxfId="129" stopIfTrue="1" text="AMARILLO">
      <formula>NOT(ISERROR(SEARCH("AMARILLO",P417)))</formula>
    </cfRule>
    <cfRule type="containsText" priority="722" operator="containsText" dxfId="128" text="ROJO">
      <formula>NOT(ISERROR(SEARCH("ROJO",P417)))</formula>
    </cfRule>
  </conditionalFormatting>
  <conditionalFormatting sqref="P561:P565">
    <cfRule type="containsText" priority="615" operator="containsText" dxfId="131" text="VENCIDO">
      <formula>NOT(ISERROR(SEARCH("VENCIDO",P561)))</formula>
    </cfRule>
    <cfRule type="containsText" priority="616" operator="containsText" dxfId="130" text="VERDE">
      <formula>NOT(ISERROR(SEARCH("VERDE",P561)))</formula>
    </cfRule>
    <cfRule type="containsText" priority="617" operator="containsText" dxfId="129" stopIfTrue="1" text="AMARILLO">
      <formula>NOT(ISERROR(SEARCH("AMARILLO",P561)))</formula>
    </cfRule>
    <cfRule type="containsText" priority="618" operator="containsText" dxfId="128" text="ROJO">
      <formula>NOT(ISERROR(SEARCH("ROJO",P561)))</formula>
    </cfRule>
  </conditionalFormatting>
  <conditionalFormatting sqref="P707:P712">
    <cfRule type="containsText" priority="470" operator="containsText" dxfId="131" text="VENCIDO">
      <formula>NOT(ISERROR(SEARCH("VENCIDO",P707)))</formula>
    </cfRule>
    <cfRule type="containsText" priority="471" operator="containsText" dxfId="130" text="VERDE">
      <formula>NOT(ISERROR(SEARCH("VERDE",P707)))</formula>
    </cfRule>
    <cfRule type="containsText" priority="472" operator="containsText" dxfId="129" stopIfTrue="1" text="AMARILLO">
      <formula>NOT(ISERROR(SEARCH("AMARILLO",P707)))</formula>
    </cfRule>
    <cfRule type="containsText" priority="473" operator="containsText" dxfId="128" text="ROJO">
      <formula>NOT(ISERROR(SEARCH("ROJO",P707)))</formula>
    </cfRule>
  </conditionalFormatting>
  <conditionalFormatting sqref="P777:P783">
    <cfRule type="containsText" priority="436" operator="containsText" dxfId="131" text="VENCIDO">
      <formula>NOT(ISERROR(SEARCH("VENCIDO",P777)))</formula>
    </cfRule>
    <cfRule type="containsText" priority="437" operator="containsText" dxfId="130" text="VERDE">
      <formula>NOT(ISERROR(SEARCH("VERDE",P777)))</formula>
    </cfRule>
    <cfRule type="containsText" priority="438" operator="containsText" dxfId="129" stopIfTrue="1" text="AMARILLO">
      <formula>NOT(ISERROR(SEARCH("AMARILLO",P777)))</formula>
    </cfRule>
    <cfRule type="containsText" priority="439" operator="containsText" dxfId="128" text="ROJO">
      <formula>NOT(ISERROR(SEARCH("ROJO",P777)))</formula>
    </cfRule>
  </conditionalFormatting>
  <conditionalFormatting sqref="Q833:Q848">
    <cfRule type="containsText" priority="430" operator="containsText" dxfId="325" text="VERDE">
      <formula>NOT(ISERROR(SEARCH("VERDE",Q833)))</formula>
    </cfRule>
    <cfRule type="containsText" priority="431" operator="containsText" dxfId="324" text="AMARILLO">
      <formula>NOT(ISERROR(SEARCH("AMARILLO",Q833)))</formula>
    </cfRule>
    <cfRule type="containsText" priority="432" operator="containsText" dxfId="323" text="ROJO">
      <formula>NOT(ISERROR(SEARCH("ROJO",Q833)))</formula>
    </cfRule>
  </conditionalFormatting>
  <conditionalFormatting sqref="Q821:R832">
    <cfRule type="containsText" priority="858" operator="containsText" dxfId="325" text="VERDE">
      <formula>NOT(ISERROR(SEARCH("VERDE",Q821)))</formula>
    </cfRule>
    <cfRule type="containsText" priority="859" operator="containsText" dxfId="324" text="AMARILLO">
      <formula>NOT(ISERROR(SEARCH("AMARILLO",Q821)))</formula>
    </cfRule>
    <cfRule type="containsText" priority="860" operator="containsText" dxfId="323" text="ROJO">
      <formula>NOT(ISERROR(SEARCH("ROJO",Q821)))</formula>
    </cfRule>
  </conditionalFormatting>
  <conditionalFormatting sqref="AO821:AO827 AO838:AO860 AO868:AO871 AO873 AO875:AO887">
    <cfRule type="expression" priority="926" dxfId="314">
      <formula>$AO821&lt;&gt;#REF!</formula>
    </cfRule>
  </conditionalFormatting>
  <conditionalFormatting sqref="AO828:AO835">
    <cfRule type="expression" priority="990" dxfId="314">
      <formula>$AO828&lt;&gt;#REF!</formula>
    </cfRule>
  </conditionalFormatting>
  <conditionalFormatting sqref="AO836:AO837">
    <cfRule type="expression" priority="435" dxfId="314">
      <formula>$AO836&lt;&gt;#REF!</formula>
    </cfRule>
  </conditionalFormatting>
  <conditionalFormatting sqref="AO861">
    <cfRule type="expression" priority="429" dxfId="314">
      <formula>$AO861&lt;&gt;#REF!</formula>
    </cfRule>
  </conditionalFormatting>
  <conditionalFormatting sqref="AO862:AO866">
    <cfRule type="expression" priority="428" dxfId="314">
      <formula>$AO862&lt;&gt;#REF!</formula>
    </cfRule>
  </conditionalFormatting>
  <conditionalFormatting sqref="AO867">
    <cfRule type="expression" priority="427" dxfId="314">
      <formula>$AO867&lt;&gt;#REF!</formula>
    </cfRule>
  </conditionalFormatting>
  <conditionalFormatting sqref="AO872">
    <cfRule type="expression" priority="426" dxfId="314">
      <formula>$AO872&lt;&gt;#REF!</formula>
    </cfRule>
  </conditionalFormatting>
  <conditionalFormatting sqref="AO874">
    <cfRule type="expression" priority="425" dxfId="314">
      <formula>$AO874&lt;&gt;#REF!</formula>
    </cfRule>
  </conditionalFormatting>
  <conditionalFormatting sqref="AO888">
    <cfRule type="expression" priority="992" dxfId="314">
      <formula>$AO888&lt;&gt;$L888</formula>
    </cfRule>
  </conditionalFormatting>
  <conditionalFormatting sqref="AS417">
    <cfRule type="cellIs" priority="928" operator="greaterThan" dxfId="8">
      <formula>1</formula>
    </cfRule>
  </conditionalFormatting>
  <conditionalFormatting sqref="AS423">
    <cfRule type="cellIs" priority="597" operator="greaterThan" dxfId="8">
      <formula>1</formula>
    </cfRule>
  </conditionalFormatting>
  <conditionalFormatting sqref="AS429">
    <cfRule type="cellIs" priority="595" operator="greaterThan" dxfId="8">
      <formula>1</formula>
    </cfRule>
  </conditionalFormatting>
  <conditionalFormatting sqref="AS435">
    <cfRule type="cellIs" priority="593" operator="greaterThan" dxfId="8">
      <formula>1</formula>
    </cfRule>
  </conditionalFormatting>
  <conditionalFormatting sqref="AS441">
    <cfRule type="cellIs" priority="591" operator="greaterThan" dxfId="8">
      <formula>1</formula>
    </cfRule>
  </conditionalFormatting>
  <conditionalFormatting sqref="AS447">
    <cfRule type="cellIs" priority="589" operator="greaterThan" dxfId="8">
      <formula>1</formula>
    </cfRule>
  </conditionalFormatting>
  <conditionalFormatting sqref="AS453">
    <cfRule type="cellIs" priority="587" operator="greaterThan" dxfId="8">
      <formula>1</formula>
    </cfRule>
  </conditionalFormatting>
  <conditionalFormatting sqref="AS459">
    <cfRule type="cellIs" priority="585" operator="greaterThan" dxfId="8">
      <formula>1</formula>
    </cfRule>
  </conditionalFormatting>
  <conditionalFormatting sqref="AS465">
    <cfRule type="cellIs" priority="583" operator="greaterThan" dxfId="8">
      <formula>1</formula>
    </cfRule>
  </conditionalFormatting>
  <conditionalFormatting sqref="AS471">
    <cfRule type="cellIs" priority="581" operator="greaterThan" dxfId="8">
      <formula>1</formula>
    </cfRule>
  </conditionalFormatting>
  <conditionalFormatting sqref="AS477">
    <cfRule type="cellIs" priority="579" operator="greaterThan" dxfId="8">
      <formula>1</formula>
    </cfRule>
  </conditionalFormatting>
  <conditionalFormatting sqref="AS483">
    <cfRule type="cellIs" priority="577" operator="greaterThan" dxfId="8">
      <formula>1</formula>
    </cfRule>
  </conditionalFormatting>
  <conditionalFormatting sqref="AS489">
    <cfRule type="cellIs" priority="575" operator="greaterThan" dxfId="8">
      <formula>1</formula>
    </cfRule>
  </conditionalFormatting>
  <conditionalFormatting sqref="AS495">
    <cfRule type="cellIs" priority="573" operator="greaterThan" dxfId="8">
      <formula>1</formula>
    </cfRule>
  </conditionalFormatting>
  <conditionalFormatting sqref="AS501">
    <cfRule type="cellIs" priority="571" operator="greaterThan" dxfId="8">
      <formula>1</formula>
    </cfRule>
  </conditionalFormatting>
  <conditionalFormatting sqref="AS507">
    <cfRule type="cellIs" priority="569" operator="greaterThan" dxfId="8">
      <formula>1</formula>
    </cfRule>
  </conditionalFormatting>
  <conditionalFormatting sqref="AS513">
    <cfRule type="cellIs" priority="567" operator="greaterThan" dxfId="8">
      <formula>1</formula>
    </cfRule>
  </conditionalFormatting>
  <conditionalFormatting sqref="AS519">
    <cfRule type="cellIs" priority="565" operator="greaterThan" dxfId="8">
      <formula>1</formula>
    </cfRule>
  </conditionalFormatting>
  <conditionalFormatting sqref="AS525">
    <cfRule type="cellIs" priority="563" operator="greaterThan" dxfId="8">
      <formula>1</formula>
    </cfRule>
  </conditionalFormatting>
  <conditionalFormatting sqref="AS531">
    <cfRule type="cellIs" priority="561" operator="greaterThan" dxfId="8">
      <formula>1</formula>
    </cfRule>
  </conditionalFormatting>
  <conditionalFormatting sqref="AS537">
    <cfRule type="cellIs" priority="559" operator="greaterThan" dxfId="8">
      <formula>1</formula>
    </cfRule>
  </conditionalFormatting>
  <conditionalFormatting sqref="AS543">
    <cfRule type="cellIs" priority="557" operator="greaterThan" dxfId="8">
      <formula>1</formula>
    </cfRule>
  </conditionalFormatting>
  <conditionalFormatting sqref="AS549">
    <cfRule type="cellIs" priority="555" operator="greaterThan" dxfId="8">
      <formula>1</formula>
    </cfRule>
  </conditionalFormatting>
  <conditionalFormatting sqref="AS555">
    <cfRule type="cellIs" priority="553" operator="greaterThan" dxfId="8">
      <formula>1</formula>
    </cfRule>
  </conditionalFormatting>
  <conditionalFormatting sqref="AS561">
    <cfRule type="cellIs" priority="551" operator="greaterThan" dxfId="8">
      <formula>1</formula>
    </cfRule>
  </conditionalFormatting>
  <conditionalFormatting sqref="AS567">
    <cfRule type="cellIs" priority="549" operator="greaterThan" dxfId="8">
      <formula>1</formula>
    </cfRule>
  </conditionalFormatting>
  <conditionalFormatting sqref="AS573">
    <cfRule type="cellIs" priority="544" operator="greaterThan" dxfId="8">
      <formula>1</formula>
    </cfRule>
  </conditionalFormatting>
  <conditionalFormatting sqref="AS579">
    <cfRule type="cellIs" priority="546" operator="greaterThan" dxfId="8">
      <formula>1</formula>
    </cfRule>
  </conditionalFormatting>
  <conditionalFormatting sqref="AS585">
    <cfRule type="cellIs" priority="537" operator="greaterThan" dxfId="8">
      <formula>1</formula>
    </cfRule>
  </conditionalFormatting>
  <conditionalFormatting sqref="AS591">
    <cfRule type="cellIs" priority="529" operator="greaterThan" dxfId="8">
      <formula>1</formula>
    </cfRule>
  </conditionalFormatting>
  <conditionalFormatting sqref="AS597 AS603">
    <cfRule type="cellIs" priority="521" operator="greaterThan" dxfId="8">
      <formula>1</formula>
    </cfRule>
  </conditionalFormatting>
  <conditionalFormatting sqref="AS609 AS615 AS621 AS627">
    <cfRule type="cellIs" priority="513" operator="greaterThan" dxfId="8">
      <formula>1</formula>
    </cfRule>
  </conditionalFormatting>
  <conditionalFormatting sqref="AS780:AS787">
    <cfRule type="cellIs" priority="946" operator="greaterThan" dxfId="8">
      <formula>1</formula>
    </cfRule>
  </conditionalFormatting>
  <conditionalFormatting sqref="AS821:AS856">
    <cfRule type="cellIs" priority="434" operator="greaterThan" dxfId="8">
      <formula>1</formula>
    </cfRule>
  </conditionalFormatting>
  <conditionalFormatting sqref="AT417">
    <cfRule type="cellIs" priority="927" operator="greaterThan" dxfId="121">
      <formula>1</formula>
    </cfRule>
  </conditionalFormatting>
  <conditionalFormatting sqref="AT423">
    <cfRule type="cellIs" priority="596" operator="greaterThan" dxfId="121">
      <formula>1</formula>
    </cfRule>
  </conditionalFormatting>
  <conditionalFormatting sqref="AT429">
    <cfRule type="cellIs" priority="594" operator="greaterThan" dxfId="121">
      <formula>1</formula>
    </cfRule>
  </conditionalFormatting>
  <conditionalFormatting sqref="AT435">
    <cfRule type="cellIs" priority="592" operator="greaterThan" dxfId="121">
      <formula>1</formula>
    </cfRule>
  </conditionalFormatting>
  <conditionalFormatting sqref="AT441">
    <cfRule type="cellIs" priority="590" operator="greaterThan" dxfId="121">
      <formula>1</formula>
    </cfRule>
  </conditionalFormatting>
  <conditionalFormatting sqref="AT447">
    <cfRule type="cellIs" priority="588" operator="greaterThan" dxfId="121">
      <formula>1</formula>
    </cfRule>
  </conditionalFormatting>
  <conditionalFormatting sqref="AT453">
    <cfRule type="cellIs" priority="586" operator="greaterThan" dxfId="121">
      <formula>1</formula>
    </cfRule>
  </conditionalFormatting>
  <conditionalFormatting sqref="AT459">
    <cfRule type="cellIs" priority="584" operator="greaterThan" dxfId="121">
      <formula>1</formula>
    </cfRule>
  </conditionalFormatting>
  <conditionalFormatting sqref="AT465">
    <cfRule type="cellIs" priority="582" operator="greaterThan" dxfId="121">
      <formula>1</formula>
    </cfRule>
  </conditionalFormatting>
  <conditionalFormatting sqref="AT471">
    <cfRule type="cellIs" priority="580" operator="greaterThan" dxfId="121">
      <formula>1</formula>
    </cfRule>
  </conditionalFormatting>
  <conditionalFormatting sqref="AT477">
    <cfRule type="cellIs" priority="578" operator="greaterThan" dxfId="121">
      <formula>1</formula>
    </cfRule>
  </conditionalFormatting>
  <conditionalFormatting sqref="AT483">
    <cfRule type="cellIs" priority="576" operator="greaterThan" dxfId="121">
      <formula>1</formula>
    </cfRule>
  </conditionalFormatting>
  <conditionalFormatting sqref="AT489">
    <cfRule type="cellIs" priority="574" operator="greaterThan" dxfId="121">
      <formula>1</formula>
    </cfRule>
  </conditionalFormatting>
  <conditionalFormatting sqref="AT495">
    <cfRule type="cellIs" priority="572" operator="greaterThan" dxfId="121">
      <formula>1</formula>
    </cfRule>
  </conditionalFormatting>
  <conditionalFormatting sqref="AT501">
    <cfRule type="cellIs" priority="570" operator="greaterThan" dxfId="121">
      <formula>1</formula>
    </cfRule>
  </conditionalFormatting>
  <conditionalFormatting sqref="AT507">
    <cfRule type="cellIs" priority="568" operator="greaterThan" dxfId="121">
      <formula>1</formula>
    </cfRule>
  </conditionalFormatting>
  <conditionalFormatting sqref="AT513">
    <cfRule type="cellIs" priority="566" operator="greaterThan" dxfId="121">
      <formula>1</formula>
    </cfRule>
  </conditionalFormatting>
  <conditionalFormatting sqref="AT519">
    <cfRule type="cellIs" priority="564" operator="greaterThan" dxfId="121">
      <formula>1</formula>
    </cfRule>
  </conditionalFormatting>
  <conditionalFormatting sqref="AT525">
    <cfRule type="cellIs" priority="562" operator="greaterThan" dxfId="121">
      <formula>1</formula>
    </cfRule>
  </conditionalFormatting>
  <conditionalFormatting sqref="AT531">
    <cfRule type="cellIs" priority="560" operator="greaterThan" dxfId="121">
      <formula>1</formula>
    </cfRule>
  </conditionalFormatting>
  <conditionalFormatting sqref="AT537">
    <cfRule type="cellIs" priority="558" operator="greaterThan" dxfId="121">
      <formula>1</formula>
    </cfRule>
  </conditionalFormatting>
  <conditionalFormatting sqref="AT543">
    <cfRule type="cellIs" priority="556" operator="greaterThan" dxfId="121">
      <formula>1</formula>
    </cfRule>
  </conditionalFormatting>
  <conditionalFormatting sqref="AT549">
    <cfRule type="cellIs" priority="554" operator="greaterThan" dxfId="121">
      <formula>1</formula>
    </cfRule>
  </conditionalFormatting>
  <conditionalFormatting sqref="AT555">
    <cfRule type="cellIs" priority="552" operator="greaterThan" dxfId="121">
      <formula>1</formula>
    </cfRule>
  </conditionalFormatting>
  <conditionalFormatting sqref="AT561">
    <cfRule type="cellIs" priority="550" operator="greaterThan" dxfId="121">
      <formula>1</formula>
    </cfRule>
  </conditionalFormatting>
  <conditionalFormatting sqref="AT567">
    <cfRule type="cellIs" priority="548" operator="greaterThan" dxfId="121">
      <formula>1</formula>
    </cfRule>
  </conditionalFormatting>
  <conditionalFormatting sqref="AT573">
    <cfRule type="cellIs" priority="547" operator="greaterThan" dxfId="121">
      <formula>1</formula>
    </cfRule>
  </conditionalFormatting>
  <conditionalFormatting sqref="AT579">
    <cfRule type="cellIs" priority="545" operator="greaterThan" dxfId="121">
      <formula>1</formula>
    </cfRule>
  </conditionalFormatting>
  <conditionalFormatting sqref="AT585">
    <cfRule type="cellIs" priority="536" operator="greaterThan" dxfId="121">
      <formula>1</formula>
    </cfRule>
  </conditionalFormatting>
  <conditionalFormatting sqref="AT591">
    <cfRule type="cellIs" priority="528" operator="greaterThan" dxfId="121">
      <formula>1</formula>
    </cfRule>
  </conditionalFormatting>
  <conditionalFormatting sqref="AT597 AT603">
    <cfRule type="cellIs" priority="520" operator="greaterThan" dxfId="121">
      <formula>1</formula>
    </cfRule>
  </conditionalFormatting>
  <conditionalFormatting sqref="AT609 AT615 AT621 AT627">
    <cfRule type="cellIs" priority="512" operator="greaterThan" dxfId="121">
      <formula>1</formula>
    </cfRule>
  </conditionalFormatting>
  <conditionalFormatting sqref="AT780:AT787">
    <cfRule type="cellIs" priority="945" operator="greaterThan" dxfId="121">
      <formula>1</formula>
    </cfRule>
  </conditionalFormatting>
  <conditionalFormatting sqref="AT821:AT856">
    <cfRule type="cellIs" priority="433" operator="greaterThan" dxfId="121">
      <formula>1</formula>
    </cfRule>
  </conditionalFormatting>
  <conditionalFormatting sqref="K561:K565">
    <cfRule type="cellIs" priority="362" operator="lessThan" dxfId="0" stopIfTrue="1">
      <formula>0</formula>
    </cfRule>
  </conditionalFormatting>
  <conditionalFormatting sqref="K417:K421">
    <cfRule type="cellIs" priority="359" operator="lessThan" dxfId="0" stopIfTrue="1">
      <formula>0</formula>
    </cfRule>
  </conditionalFormatting>
  <conditionalFormatting sqref="D566">
    <cfRule type="cellIs" priority="358" operator="lessThan" dxfId="384" stopIfTrue="1">
      <formula>0</formula>
    </cfRule>
  </conditionalFormatting>
  <conditionalFormatting sqref="K405:K408">
    <cfRule type="cellIs" priority="341" operator="lessThan" dxfId="0" stopIfTrue="1">
      <formula>0</formula>
    </cfRule>
  </conditionalFormatting>
  <conditionalFormatting sqref="K395:K398">
    <cfRule type="cellIs" priority="338" operator="lessThan" dxfId="0" stopIfTrue="1">
      <formula>0</formula>
    </cfRule>
  </conditionalFormatting>
  <conditionalFormatting sqref="K400:K403">
    <cfRule type="cellIs" priority="337" operator="lessThan" dxfId="0" stopIfTrue="1">
      <formula>0</formula>
    </cfRule>
  </conditionalFormatting>
  <conditionalFormatting sqref="K390:K393">
    <cfRule type="cellIs" priority="336" operator="lessThan" dxfId="0" stopIfTrue="1">
      <formula>0</formula>
    </cfRule>
  </conditionalFormatting>
  <conditionalFormatting sqref="P390:P393">
    <cfRule type="containsText" priority="332" operator="containsText" dxfId="131" text="VENCIDO">
      <formula>NOT(ISERROR(SEARCH("VENCIDO",P390)))</formula>
    </cfRule>
    <cfRule type="containsText" priority="333" operator="containsText" dxfId="130" text="VERDE">
      <formula>NOT(ISERROR(SEARCH("VERDE",P390)))</formula>
    </cfRule>
    <cfRule type="containsText" priority="334" operator="containsText" dxfId="129" stopIfTrue="1" text="AMARILLO">
      <formula>NOT(ISERROR(SEARCH("AMARILLO",P390)))</formula>
    </cfRule>
    <cfRule type="containsText" priority="335" operator="containsText" dxfId="128" text="ROJO">
      <formula>NOT(ISERROR(SEARCH("ROJO",P390)))</formula>
    </cfRule>
  </conditionalFormatting>
  <conditionalFormatting sqref="P395:P398">
    <cfRule type="containsText" priority="328" operator="containsText" dxfId="131" text="VENCIDO">
      <formula>NOT(ISERROR(SEARCH("VENCIDO",P395)))</formula>
    </cfRule>
    <cfRule type="containsText" priority="329" operator="containsText" dxfId="130" text="VERDE">
      <formula>NOT(ISERROR(SEARCH("VERDE",P395)))</formula>
    </cfRule>
    <cfRule type="containsText" priority="330" operator="containsText" dxfId="129" stopIfTrue="1" text="AMARILLO">
      <formula>NOT(ISERROR(SEARCH("AMARILLO",P395)))</formula>
    </cfRule>
    <cfRule type="containsText" priority="331" operator="containsText" dxfId="128" text="ROJO">
      <formula>NOT(ISERROR(SEARCH("ROJO",P395)))</formula>
    </cfRule>
  </conditionalFormatting>
  <conditionalFormatting sqref="P400:P403">
    <cfRule type="containsText" priority="324" operator="containsText" dxfId="131" text="VENCIDO">
      <formula>NOT(ISERROR(SEARCH("VENCIDO",P400)))</formula>
    </cfRule>
    <cfRule type="containsText" priority="325" operator="containsText" dxfId="130" text="VERDE">
      <formula>NOT(ISERROR(SEARCH("VERDE",P400)))</formula>
    </cfRule>
    <cfRule type="containsText" priority="326" operator="containsText" dxfId="129" stopIfTrue="1" text="AMARILLO">
      <formula>NOT(ISERROR(SEARCH("AMARILLO",P400)))</formula>
    </cfRule>
    <cfRule type="containsText" priority="327" operator="containsText" dxfId="128" text="ROJO">
      <formula>NOT(ISERROR(SEARCH("ROJO",P400)))</formula>
    </cfRule>
  </conditionalFormatting>
  <conditionalFormatting sqref="P405:P408">
    <cfRule type="containsText" priority="320" operator="containsText" dxfId="131" text="VENCIDO">
      <formula>NOT(ISERROR(SEARCH("VENCIDO",P405)))</formula>
    </cfRule>
    <cfRule type="containsText" priority="321" operator="containsText" dxfId="130" text="VERDE">
      <formula>NOT(ISERROR(SEARCH("VERDE",P405)))</formula>
    </cfRule>
    <cfRule type="containsText" priority="322" operator="containsText" dxfId="129" stopIfTrue="1" text="AMARILLO">
      <formula>NOT(ISERROR(SEARCH("AMARILLO",P405)))</formula>
    </cfRule>
    <cfRule type="containsText" priority="323" operator="containsText" dxfId="128" text="ROJO">
      <formula>NOT(ISERROR(SEARCH("ROJO",P405)))</formula>
    </cfRule>
  </conditionalFormatting>
  <conditionalFormatting sqref="K640:K644 K646:K650 K652:K656 K658:K662 K664:K668 K670:K674 K676:K680 K682:K686 K688:K692 K694:K698 K700:K704">
    <cfRule type="cellIs" priority="213"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66"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61" operator="containsText" dxfId="131" text="VENCIDO">
      <formula>NOT(ISERROR(SEARCH("VENCIDO",P19)))</formula>
    </cfRule>
    <cfRule type="containsText" priority="262" operator="containsText" dxfId="130" text="VERDE">
      <formula>NOT(ISERROR(SEARCH("VERDE",P19)))</formula>
    </cfRule>
    <cfRule type="containsText" priority="263" operator="containsText" dxfId="129" stopIfTrue="1" text="AMARILLO">
      <formula>NOT(ISERROR(SEARCH("AMARILLO",P19)))</formula>
    </cfRule>
    <cfRule type="containsText" priority="264" operator="containsText" dxfId="128" text="ROJO">
      <formula>NOT(ISERROR(SEARCH("ROJO",P19)))</formula>
    </cfRule>
  </conditionalFormatting>
  <conditionalFormatting sqref="K230:K234 K236:K240 K242:K246 K248:K252 K254:K258 K260:K264 K266:K270 K272:K276 K278:K282 K284:K288 K290:K294 K296:K300">
    <cfRule type="cellIs" priority="260" operator="lessThan" dxfId="0" stopIfTrue="1">
      <formula>0</formula>
    </cfRule>
  </conditionalFormatting>
  <conditionalFormatting sqref="P230:P234 P236:P240 P242:P246 P248:P252 P254:P258 P260:P264 P266:P270 P272:P276 P278:P282 P284:P288 P290:P294 P296:P300">
    <cfRule type="containsText" priority="255" operator="containsText" dxfId="131" text="VENCIDO">
      <formula>NOT(ISERROR(SEARCH("VENCIDO",P230)))</formula>
    </cfRule>
    <cfRule type="containsText" priority="256" operator="containsText" dxfId="130" text="VERDE">
      <formula>NOT(ISERROR(SEARCH("VERDE",P230)))</formula>
    </cfRule>
    <cfRule type="containsText" priority="257" operator="containsText" dxfId="129" stopIfTrue="1" text="AMARILLO">
      <formula>NOT(ISERROR(SEARCH("AMARILLO",P230)))</formula>
    </cfRule>
    <cfRule type="containsText" priority="258" operator="containsText" dxfId="128" text="ROJO">
      <formula>NOT(ISERROR(SEARCH("ROJO",P230)))</formula>
    </cfRule>
  </conditionalFormatting>
  <conditionalFormatting sqref="K316 K323 K330 K337 K344 K351 K358 K365 K372">
    <cfRule type="containsText" priority="254" operator="containsText" dxfId="8" text="Falso">
      <formula>NOT(ISERROR(SEARCH("Falso",K316)))</formula>
    </cfRule>
  </conditionalFormatting>
  <conditionalFormatting sqref="P310:P315 P317:P322 P324:P329 P331:P336 P338:P343 P345:P350 P352:P357 P359:P364 P366:P371">
    <cfRule type="containsText" priority="249" operator="containsText" dxfId="131" text="VENCIDO">
      <formula>NOT(ISERROR(SEARCH("VENCIDO",P310)))</formula>
    </cfRule>
    <cfRule type="containsText" priority="250" operator="containsText" dxfId="130" text="VERDE">
      <formula>NOT(ISERROR(SEARCH("VERDE",P310)))</formula>
    </cfRule>
    <cfRule type="containsText" priority="251" operator="containsText" dxfId="129" stopIfTrue="1" text="AMARILLO">
      <formula>NOT(ISERROR(SEARCH("AMARILLO",P310)))</formula>
    </cfRule>
    <cfRule type="containsText" priority="252" operator="containsText" dxfId="128" text="ROJO">
      <formula>NOT(ISERROR(SEARCH("ROJO",P310)))</formula>
    </cfRule>
  </conditionalFormatting>
  <conditionalFormatting sqref="K310:K315">
    <cfRule type="cellIs" priority="248" operator="lessThan" dxfId="0" stopIfTrue="1">
      <formula>0</formula>
    </cfRule>
  </conditionalFormatting>
  <conditionalFormatting sqref="K317:K322">
    <cfRule type="cellIs" priority="247" operator="lessThan" dxfId="0" stopIfTrue="1">
      <formula>0</formula>
    </cfRule>
  </conditionalFormatting>
  <conditionalFormatting sqref="K324:K329">
    <cfRule type="cellIs" priority="246" operator="lessThan" dxfId="0" stopIfTrue="1">
      <formula>0</formula>
    </cfRule>
  </conditionalFormatting>
  <conditionalFormatting sqref="K331:K336">
    <cfRule type="cellIs" priority="245" operator="lessThan" dxfId="0" stopIfTrue="1">
      <formula>0</formula>
    </cfRule>
  </conditionalFormatting>
  <conditionalFormatting sqref="K338:K343">
    <cfRule type="cellIs" priority="244" operator="lessThan" dxfId="0" stopIfTrue="1">
      <formula>0</formula>
    </cfRule>
  </conditionalFormatting>
  <conditionalFormatting sqref="K345:K350">
    <cfRule type="cellIs" priority="243" operator="lessThan" dxfId="0" stopIfTrue="1">
      <formula>0</formula>
    </cfRule>
  </conditionalFormatting>
  <conditionalFormatting sqref="K352:K357">
    <cfRule type="cellIs" priority="242" operator="lessThan" dxfId="0" stopIfTrue="1">
      <formula>0</formula>
    </cfRule>
  </conditionalFormatting>
  <conditionalFormatting sqref="K359:K364">
    <cfRule type="cellIs" priority="241" operator="lessThan" dxfId="0" stopIfTrue="1">
      <formula>0</formula>
    </cfRule>
  </conditionalFormatting>
  <conditionalFormatting sqref="K366:K371">
    <cfRule type="cellIs" priority="240"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236" operator="containsText" dxfId="131" text="VENCIDO">
      <formula>NOT(ISERROR(SEARCH("VENCIDO",P423)))</formula>
    </cfRule>
    <cfRule type="containsText" priority="237" operator="containsText" dxfId="130" text="VERDE">
      <formula>NOT(ISERROR(SEARCH("VERDE",P423)))</formula>
    </cfRule>
    <cfRule type="containsText" priority="238" operator="containsText" dxfId="129" stopIfTrue="1" text="AMARILLO">
      <formula>NOT(ISERROR(SEARCH("AMARILLO",P423)))</formula>
    </cfRule>
    <cfRule type="containsText" priority="239"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234" operator="lessThan" dxfId="0" stopIfTrue="1">
      <formula>0</formula>
    </cfRule>
  </conditionalFormatting>
  <conditionalFormatting sqref="P567:P571">
    <cfRule type="containsText" priority="230" operator="containsText" dxfId="131" text="VENCIDO">
      <formula>NOT(ISERROR(SEARCH("VENCIDO",P567)))</formula>
    </cfRule>
    <cfRule type="containsText" priority="231" operator="containsText" dxfId="130" text="VERDE">
      <formula>NOT(ISERROR(SEARCH("VERDE",P567)))</formula>
    </cfRule>
    <cfRule type="containsText" priority="232" operator="containsText" dxfId="129" stopIfTrue="1" text="AMARILLO">
      <formula>NOT(ISERROR(SEARCH("AMARILLO",P567)))</formula>
    </cfRule>
    <cfRule type="containsText" priority="233" operator="containsText" dxfId="128" text="ROJO">
      <formula>NOT(ISERROR(SEARCH("ROJO",P567)))</formula>
    </cfRule>
  </conditionalFormatting>
  <conditionalFormatting sqref="K567:K571">
    <cfRule type="cellIs" priority="229" operator="lessThan" dxfId="0" stopIfTrue="1">
      <formula>0</formula>
    </cfRule>
  </conditionalFormatting>
  <conditionalFormatting sqref="D572">
    <cfRule type="cellIs" priority="227" operator="lessThan" dxfId="384" stopIfTrue="1">
      <formula>0</formula>
    </cfRule>
  </conditionalFormatting>
  <conditionalFormatting sqref="P573:P577 P579:P583 P585:P589 P591:P595 P597:P601 P603:P607 P609:P613 P615:P619 P621:P625 P627:P631">
    <cfRule type="containsText" priority="221" operator="containsText" dxfId="131" text="VENCIDO">
      <formula>NOT(ISERROR(SEARCH("VENCIDO",P573)))</formula>
    </cfRule>
    <cfRule type="containsText" priority="222" operator="containsText" dxfId="130" text="VERDE">
      <formula>NOT(ISERROR(SEARCH("VERDE",P573)))</formula>
    </cfRule>
    <cfRule type="containsText" priority="223" operator="containsText" dxfId="129" stopIfTrue="1" text="AMARILLO">
      <formula>NOT(ISERROR(SEARCH("AMARILLO",P573)))</formula>
    </cfRule>
    <cfRule type="containsText" priority="224" operator="containsText" dxfId="128" text="ROJO">
      <formula>NOT(ISERROR(SEARCH("ROJO",P573)))</formula>
    </cfRule>
  </conditionalFormatting>
  <conditionalFormatting sqref="K573:K577 K579:K583 K585:K589 K591:K595 K597:K601 K603:K607 K609:K613 K615:K619 K621:K625 K627:K631">
    <cfRule type="cellIs" priority="219" operator="lessThan" dxfId="0" stopIfTrue="1">
      <formula>0</formula>
    </cfRule>
  </conditionalFormatting>
  <conditionalFormatting sqref="P634:P638">
    <cfRule type="containsText" priority="215" operator="containsText" dxfId="131" text="VENCIDO">
      <formula>NOT(ISERROR(SEARCH("VENCIDO",P634)))</formula>
    </cfRule>
    <cfRule type="containsText" priority="216" operator="containsText" dxfId="130" text="VERDE">
      <formula>NOT(ISERROR(SEARCH("VERDE",P634)))</formula>
    </cfRule>
    <cfRule type="containsText" priority="217" operator="containsText" dxfId="129" stopIfTrue="1" text="AMARILLO">
      <formula>NOT(ISERROR(SEARCH("AMARILLO",P634)))</formula>
    </cfRule>
    <cfRule type="containsText" priority="218" operator="containsText" dxfId="128" text="ROJO">
      <formula>NOT(ISERROR(SEARCH("ROJO",P634)))</formula>
    </cfRule>
  </conditionalFormatting>
  <conditionalFormatting sqref="P640:P644 P646:P650 P652:P656 P658:P662 P664:P668 P670:P674 P676:P680 P682:P686 P688:P692 P694:P698 P700:P704">
    <cfRule type="containsText" priority="209" operator="containsText" dxfId="131" text="VENCIDO">
      <formula>NOT(ISERROR(SEARCH("VENCIDO",P640)))</formula>
    </cfRule>
    <cfRule type="containsText" priority="210" operator="containsText" dxfId="130" text="VERDE">
      <formula>NOT(ISERROR(SEARCH("VERDE",P640)))</formula>
    </cfRule>
    <cfRule type="containsText" priority="211" operator="containsText" dxfId="129" stopIfTrue="1" text="AMARILLO">
      <formula>NOT(ISERROR(SEARCH("AMARILLO",P640)))</formula>
    </cfRule>
    <cfRule type="containsText" priority="212" operator="containsText" dxfId="128" text="ROJO">
      <formula>NOT(ISERROR(SEARCH("ROJO",P640)))</formula>
    </cfRule>
  </conditionalFormatting>
  <conditionalFormatting sqref="P714:P719">
    <cfRule type="containsText" priority="205" operator="containsText" dxfId="131" text="VENCIDO">
      <formula>NOT(ISERROR(SEARCH("VENCIDO",P714)))</formula>
    </cfRule>
    <cfRule type="containsText" priority="206" operator="containsText" dxfId="130" text="VERDE">
      <formula>NOT(ISERROR(SEARCH("VERDE",P714)))</formula>
    </cfRule>
    <cfRule type="containsText" priority="207" operator="containsText" dxfId="129" stopIfTrue="1" text="AMARILLO">
      <formula>NOT(ISERROR(SEARCH("AMARILLO",P714)))</formula>
    </cfRule>
    <cfRule type="containsText" priority="208" operator="containsText" dxfId="128" text="ROJO">
      <formula>NOT(ISERROR(SEARCH("ROJO",P714)))</formula>
    </cfRule>
  </conditionalFormatting>
  <conditionalFormatting sqref="P721:P726">
    <cfRule type="containsText" priority="201" operator="containsText" dxfId="131" text="VENCIDO">
      <formula>NOT(ISERROR(SEARCH("VENCIDO",P721)))</formula>
    </cfRule>
    <cfRule type="containsText" priority="202" operator="containsText" dxfId="130" text="VERDE">
      <formula>NOT(ISERROR(SEARCH("VERDE",P721)))</formula>
    </cfRule>
    <cfRule type="containsText" priority="203" operator="containsText" dxfId="129" stopIfTrue="1" text="AMARILLO">
      <formula>NOT(ISERROR(SEARCH("AMARILLO",P721)))</formula>
    </cfRule>
    <cfRule type="containsText" priority="204" operator="containsText" dxfId="128" text="ROJO">
      <formula>NOT(ISERROR(SEARCH("ROJO",P721)))</formula>
    </cfRule>
  </conditionalFormatting>
  <conditionalFormatting sqref="P728:P733">
    <cfRule type="containsText" priority="197" operator="containsText" dxfId="131" text="VENCIDO">
      <formula>NOT(ISERROR(SEARCH("VENCIDO",P728)))</formula>
    </cfRule>
    <cfRule type="containsText" priority="198" operator="containsText" dxfId="130" text="VERDE">
      <formula>NOT(ISERROR(SEARCH("VERDE",P728)))</formula>
    </cfRule>
    <cfRule type="containsText" priority="199" operator="containsText" dxfId="129" stopIfTrue="1" text="AMARILLO">
      <formula>NOT(ISERROR(SEARCH("AMARILLO",P728)))</formula>
    </cfRule>
    <cfRule type="containsText" priority="200" operator="containsText" dxfId="128" text="ROJO">
      <formula>NOT(ISERROR(SEARCH("ROJO",P728)))</formula>
    </cfRule>
  </conditionalFormatting>
  <conditionalFormatting sqref="P735:P740">
    <cfRule type="containsText" priority="193" operator="containsText" dxfId="131" text="VENCIDO">
      <formula>NOT(ISERROR(SEARCH("VENCIDO",P735)))</formula>
    </cfRule>
    <cfRule type="containsText" priority="194" operator="containsText" dxfId="130" text="VERDE">
      <formula>NOT(ISERROR(SEARCH("VERDE",P735)))</formula>
    </cfRule>
    <cfRule type="containsText" priority="195" operator="containsText" dxfId="129" stopIfTrue="1" text="AMARILLO">
      <formula>NOT(ISERROR(SEARCH("AMARILLO",P735)))</formula>
    </cfRule>
    <cfRule type="containsText" priority="196" operator="containsText" dxfId="128" text="ROJO">
      <formula>NOT(ISERROR(SEARCH("ROJO",P735)))</formula>
    </cfRule>
  </conditionalFormatting>
  <conditionalFormatting sqref="P742:P747">
    <cfRule type="containsText" priority="189" operator="containsText" dxfId="131" text="VENCIDO">
      <formula>NOT(ISERROR(SEARCH("VENCIDO",P742)))</formula>
    </cfRule>
    <cfRule type="containsText" priority="190" operator="containsText" dxfId="130" text="VERDE">
      <formula>NOT(ISERROR(SEARCH("VERDE",P742)))</formula>
    </cfRule>
    <cfRule type="containsText" priority="191" operator="containsText" dxfId="129" stopIfTrue="1" text="AMARILLO">
      <formula>NOT(ISERROR(SEARCH("AMARILLO",P742)))</formula>
    </cfRule>
    <cfRule type="containsText" priority="192" operator="containsText" dxfId="128" text="ROJO">
      <formula>NOT(ISERROR(SEARCH("ROJO",P742)))</formula>
    </cfRule>
  </conditionalFormatting>
  <conditionalFormatting sqref="P749:P754">
    <cfRule type="containsText" priority="185" operator="containsText" dxfId="131" text="VENCIDO">
      <formula>NOT(ISERROR(SEARCH("VENCIDO",P749)))</formula>
    </cfRule>
    <cfRule type="containsText" priority="186" operator="containsText" dxfId="130" text="VERDE">
      <formula>NOT(ISERROR(SEARCH("VERDE",P749)))</formula>
    </cfRule>
    <cfRule type="containsText" priority="187" operator="containsText" dxfId="129" stopIfTrue="1" text="AMARILLO">
      <formula>NOT(ISERROR(SEARCH("AMARILLO",P749)))</formula>
    </cfRule>
    <cfRule type="containsText" priority="188" operator="containsText" dxfId="128" text="ROJO">
      <formula>NOT(ISERROR(SEARCH("ROJO",P749)))</formula>
    </cfRule>
  </conditionalFormatting>
  <conditionalFormatting sqref="P756:P761">
    <cfRule type="containsText" priority="181" operator="containsText" dxfId="131" text="VENCIDO">
      <formula>NOT(ISERROR(SEARCH("VENCIDO",P756)))</formula>
    </cfRule>
    <cfRule type="containsText" priority="182" operator="containsText" dxfId="130" text="VERDE">
      <formula>NOT(ISERROR(SEARCH("VERDE",P756)))</formula>
    </cfRule>
    <cfRule type="containsText" priority="183" operator="containsText" dxfId="129" stopIfTrue="1" text="AMARILLO">
      <formula>NOT(ISERROR(SEARCH("AMARILLO",P756)))</formula>
    </cfRule>
    <cfRule type="containsText" priority="184" operator="containsText" dxfId="128" text="ROJO">
      <formula>NOT(ISERROR(SEARCH("ROJO",P756)))</formula>
    </cfRule>
  </conditionalFormatting>
  <conditionalFormatting sqref="P763:P768">
    <cfRule type="containsText" priority="177" operator="containsText" dxfId="131" text="VENCIDO">
      <formula>NOT(ISERROR(SEARCH("VENCIDO",P763)))</formula>
    </cfRule>
    <cfRule type="containsText" priority="178" operator="containsText" dxfId="130" text="VERDE">
      <formula>NOT(ISERROR(SEARCH("VERDE",P763)))</formula>
    </cfRule>
    <cfRule type="containsText" priority="179" operator="containsText" dxfId="129" stopIfTrue="1" text="AMARILLO">
      <formula>NOT(ISERROR(SEARCH("AMARILLO",P763)))</formula>
    </cfRule>
    <cfRule type="containsText" priority="180" operator="containsText" dxfId="128" text="ROJO">
      <formula>NOT(ISERROR(SEARCH("ROJO",P763)))</formula>
    </cfRule>
  </conditionalFormatting>
  <conditionalFormatting sqref="P770:P775">
    <cfRule type="containsText" priority="173" operator="containsText" dxfId="131" text="VENCIDO">
      <formula>NOT(ISERROR(SEARCH("VENCIDO",P770)))</formula>
    </cfRule>
    <cfRule type="containsText" priority="174" operator="containsText" dxfId="130" text="VERDE">
      <formula>NOT(ISERROR(SEARCH("VERDE",P770)))</formula>
    </cfRule>
    <cfRule type="containsText" priority="175" operator="containsText" dxfId="129" stopIfTrue="1" text="AMARILLO">
      <formula>NOT(ISERROR(SEARCH("AMARILLO",P770)))</formula>
    </cfRule>
    <cfRule type="containsText" priority="176" operator="containsText" dxfId="128" text="ROJO">
      <formula>NOT(ISERROR(SEARCH("ROJO",P770)))</formula>
    </cfRule>
  </conditionalFormatting>
  <conditionalFormatting sqref="P789:P792">
    <cfRule type="containsText" priority="166" operator="containsText" dxfId="131" text="VENCIDO">
      <formula>NOT(ISERROR(SEARCH("VENCIDO",P789)))</formula>
    </cfRule>
    <cfRule type="containsText" priority="167" operator="containsText" dxfId="130" text="VERDE">
      <formula>NOT(ISERROR(SEARCH("VERDE",P789)))</formula>
    </cfRule>
    <cfRule type="containsText" priority="168" operator="containsText" dxfId="129" stopIfTrue="1" text="AMARILLO">
      <formula>NOT(ISERROR(SEARCH("AMARILLO",P789)))</formula>
    </cfRule>
    <cfRule type="containsText" priority="169" operator="containsText" dxfId="128" text="ROJO">
      <formula>NOT(ISERROR(SEARCH("ROJO",P789)))</formula>
    </cfRule>
  </conditionalFormatting>
  <conditionalFormatting sqref="P794:P797">
    <cfRule type="containsText" priority="159" operator="containsText" dxfId="131" text="VENCIDO">
      <formula>NOT(ISERROR(SEARCH("VENCIDO",P794)))</formula>
    </cfRule>
    <cfRule type="containsText" priority="160" operator="containsText" dxfId="130" text="VERDE">
      <formula>NOT(ISERROR(SEARCH("VERDE",P794)))</formula>
    </cfRule>
    <cfRule type="containsText" priority="161" operator="containsText" dxfId="129" stopIfTrue="1" text="AMARILLO">
      <formula>NOT(ISERROR(SEARCH("AMARILLO",P794)))</formula>
    </cfRule>
    <cfRule type="containsText" priority="162" operator="containsText" dxfId="128" text="ROJO">
      <formula>NOT(ISERROR(SEARCH("ROJO",P794)))</formula>
    </cfRule>
  </conditionalFormatting>
  <conditionalFormatting sqref="P799:P802 P804:P807 P809:P812">
    <cfRule type="containsText" priority="128" operator="containsText" dxfId="131" text="VENCIDO">
      <formula>NOT(ISERROR(SEARCH("VENCIDO",P799)))</formula>
    </cfRule>
    <cfRule type="containsText" priority="129" operator="containsText" dxfId="130" text="VERDE">
      <formula>NOT(ISERROR(SEARCH("VERDE",P799)))</formula>
    </cfRule>
    <cfRule type="containsText" priority="130" operator="containsText" dxfId="129" stopIfTrue="1" text="AMARILLO">
      <formula>NOT(ISERROR(SEARCH("AMARILLO",P799)))</formula>
    </cfRule>
    <cfRule type="containsText" priority="131" operator="containsText" dxfId="128" text="ROJO">
      <formula>NOT(ISERROR(SEARCH("ROJO",P799)))</formula>
    </cfRule>
  </conditionalFormatting>
  <conditionalFormatting sqref="K789:K792">
    <cfRule type="cellIs" priority="127" operator="lessThan" dxfId="0" stopIfTrue="1">
      <formula>0</formula>
    </cfRule>
  </conditionalFormatting>
  <conditionalFormatting sqref="K794:K797">
    <cfRule type="cellIs" priority="126" operator="lessThan" dxfId="0" stopIfTrue="1">
      <formula>0</formula>
    </cfRule>
  </conditionalFormatting>
  <conditionalFormatting sqref="K799:K802">
    <cfRule type="cellIs" priority="125" operator="lessThan" dxfId="0" stopIfTrue="1">
      <formula>0</formula>
    </cfRule>
  </conditionalFormatting>
  <conditionalFormatting sqref="K804:K807">
    <cfRule type="cellIs" priority="124" operator="lessThan" dxfId="0" stopIfTrue="1">
      <formula>0</formula>
    </cfRule>
  </conditionalFormatting>
  <conditionalFormatting sqref="K809:K812">
    <cfRule type="cellIs" priority="123" operator="lessThan" dxfId="0" stopIfTrue="1">
      <formula>0</formula>
    </cfRule>
  </conditionalFormatting>
  <conditionalFormatting sqref="AT789">
    <cfRule type="cellIs" priority="122" operator="greaterThan" dxfId="121">
      <formula>1</formula>
    </cfRule>
  </conditionalFormatting>
  <conditionalFormatting sqref="AT794 AT799 AT804 AT809">
    <cfRule type="cellIs" priority="121" operator="greaterThan" dxfId="121">
      <formula>1</formula>
    </cfRule>
  </conditionalFormatting>
  <conditionalFormatting sqref="D895:D897">
    <cfRule type="cellIs" priority="120" operator="lessThan" dxfId="0" stopIfTrue="1">
      <formula>0</formula>
    </cfRule>
  </conditionalFormatting>
  <conditionalFormatting sqref="E895:G897">
    <cfRule type="cellIs" priority="119" operator="lessThan" dxfId="0" stopIfTrue="1">
      <formula>0</formula>
    </cfRule>
  </conditionalFormatting>
  <conditionalFormatting sqref="K895:K897 M895:N897">
    <cfRule type="cellIs" priority="118" operator="lessThan" dxfId="0" stopIfTrue="1">
      <formula>0</formula>
    </cfRule>
  </conditionalFormatting>
  <conditionalFormatting sqref="K301">
    <cfRule type="containsText" priority="116" operator="containsText" dxfId="8" text="Falso">
      <formula>NOT(ISERROR(SEARCH("Falso",K301)))</formula>
    </cfRule>
  </conditionalFormatting>
  <conditionalFormatting sqref="K295">
    <cfRule type="containsText" priority="115" operator="containsText" dxfId="8" text="Falso">
      <formula>NOT(ISERROR(SEARCH("Falso",K295)))</formula>
    </cfRule>
  </conditionalFormatting>
  <conditionalFormatting sqref="K289">
    <cfRule type="containsText" priority="114" operator="containsText" dxfId="8" text="Falso">
      <formula>NOT(ISERROR(SEARCH("Falso",K289)))</formula>
    </cfRule>
  </conditionalFormatting>
  <conditionalFormatting sqref="K283">
    <cfRule type="containsText" priority="113" operator="containsText" dxfId="8" text="Falso">
      <formula>NOT(ISERROR(SEARCH("Falso",K283)))</formula>
    </cfRule>
  </conditionalFormatting>
  <conditionalFormatting sqref="K277">
    <cfRule type="containsText" priority="112" operator="containsText" dxfId="8" text="Falso">
      <formula>NOT(ISERROR(SEARCH("Falso",K277)))</formula>
    </cfRule>
  </conditionalFormatting>
  <conditionalFormatting sqref="K271">
    <cfRule type="containsText" priority="111" operator="containsText" dxfId="8" text="Falso">
      <formula>NOT(ISERROR(SEARCH("Falso",K271)))</formula>
    </cfRule>
  </conditionalFormatting>
  <conditionalFormatting sqref="K265">
    <cfRule type="containsText" priority="110" operator="containsText" dxfId="8" text="Falso">
      <formula>NOT(ISERROR(SEARCH("Falso",K265)))</formula>
    </cfRule>
  </conditionalFormatting>
  <conditionalFormatting sqref="K259">
    <cfRule type="containsText" priority="109" operator="containsText" dxfId="8" text="Falso">
      <formula>NOT(ISERROR(SEARCH("Falso",K259)))</formula>
    </cfRule>
  </conditionalFormatting>
  <conditionalFormatting sqref="K253">
    <cfRule type="containsText" priority="108" operator="containsText" dxfId="8" text="Falso">
      <formula>NOT(ISERROR(SEARCH("Falso",K253)))</formula>
    </cfRule>
  </conditionalFormatting>
  <conditionalFormatting sqref="K247">
    <cfRule type="containsText" priority="107" operator="containsText" dxfId="8" text="Falso">
      <formula>NOT(ISERROR(SEARCH("Falso",K247)))</formula>
    </cfRule>
  </conditionalFormatting>
  <conditionalFormatting sqref="K235">
    <cfRule type="containsText" priority="106" operator="containsText" dxfId="8" text="Falso">
      <formula>NOT(ISERROR(SEARCH("Falso",K235)))</formula>
    </cfRule>
  </conditionalFormatting>
  <conditionalFormatting sqref="K241">
    <cfRule type="containsText" priority="105" operator="containsText" dxfId="8" text="Falso">
      <formula>NOT(ISERROR(SEARCH("Falso",K241)))</formula>
    </cfRule>
  </conditionalFormatting>
  <conditionalFormatting sqref="K228">
    <cfRule type="containsText" priority="104" operator="containsText" dxfId="8" text="Falso">
      <formula>NOT(ISERROR(SEARCH("Falso",K228)))</formula>
    </cfRule>
  </conditionalFormatting>
  <conditionalFormatting sqref="K222">
    <cfRule type="containsText" priority="103" operator="containsText" dxfId="8" text="Falso">
      <formula>NOT(ISERROR(SEARCH("Falso",K222)))</formula>
    </cfRule>
  </conditionalFormatting>
  <conditionalFormatting sqref="K216">
    <cfRule type="containsText" priority="102" operator="containsText" dxfId="8" text="Falso">
      <formula>NOT(ISERROR(SEARCH("Falso",K216)))</formula>
    </cfRule>
  </conditionalFormatting>
  <conditionalFormatting sqref="K210">
    <cfRule type="containsText" priority="101" operator="containsText" dxfId="8" text="Falso">
      <formula>NOT(ISERROR(SEARCH("Falso",K210)))</formula>
    </cfRule>
  </conditionalFormatting>
  <conditionalFormatting sqref="K204">
    <cfRule type="containsText" priority="100" operator="containsText" dxfId="8" text="Falso">
      <formula>NOT(ISERROR(SEARCH("Falso",K204)))</formula>
    </cfRule>
  </conditionalFormatting>
  <conditionalFormatting sqref="K198">
    <cfRule type="containsText" priority="99" operator="containsText" dxfId="8" text="Falso">
      <formula>NOT(ISERROR(SEARCH("Falso",K198)))</formula>
    </cfRule>
  </conditionalFormatting>
  <conditionalFormatting sqref="K192">
    <cfRule type="containsText" priority="98" operator="containsText" dxfId="8" text="Falso">
      <formula>NOT(ISERROR(SEARCH("Falso",K192)))</formula>
    </cfRule>
  </conditionalFormatting>
  <conditionalFormatting sqref="K186">
    <cfRule type="containsText" priority="97" operator="containsText" dxfId="8" text="Falso">
      <formula>NOT(ISERROR(SEARCH("Falso",K186)))</formula>
    </cfRule>
  </conditionalFormatting>
  <conditionalFormatting sqref="K180">
    <cfRule type="containsText" priority="96" operator="containsText" dxfId="8" text="Falso">
      <formula>NOT(ISERROR(SEARCH("Falso",K180)))</formula>
    </cfRule>
  </conditionalFormatting>
  <conditionalFormatting sqref="K174">
    <cfRule type="containsText" priority="95" operator="containsText" dxfId="8" text="Falso">
      <formula>NOT(ISERROR(SEARCH("Falso",K174)))</formula>
    </cfRule>
  </conditionalFormatting>
  <conditionalFormatting sqref="K168">
    <cfRule type="containsText" priority="94" operator="containsText" dxfId="8" text="Falso">
      <formula>NOT(ISERROR(SEARCH("Falso",K168)))</formula>
    </cfRule>
  </conditionalFormatting>
  <conditionalFormatting sqref="K162">
    <cfRule type="containsText" priority="93" operator="containsText" dxfId="8" text="Falso">
      <formula>NOT(ISERROR(SEARCH("Falso",K162)))</formula>
    </cfRule>
  </conditionalFormatting>
  <conditionalFormatting sqref="K156">
    <cfRule type="containsText" priority="92" operator="containsText" dxfId="8" text="Falso">
      <formula>NOT(ISERROR(SEARCH("Falso",K156)))</formula>
    </cfRule>
  </conditionalFormatting>
  <conditionalFormatting sqref="K150">
    <cfRule type="containsText" priority="91" operator="containsText" dxfId="8" text="Falso">
      <formula>NOT(ISERROR(SEARCH("Falso",K150)))</formula>
    </cfRule>
  </conditionalFormatting>
  <conditionalFormatting sqref="K144">
    <cfRule type="containsText" priority="90" operator="containsText" dxfId="8" text="Falso">
      <formula>NOT(ISERROR(SEARCH("Falso",K144)))</formula>
    </cfRule>
  </conditionalFormatting>
  <conditionalFormatting sqref="K138">
    <cfRule type="containsText" priority="89" operator="containsText" dxfId="8" text="Falso">
      <formula>NOT(ISERROR(SEARCH("Falso",K138)))</formula>
    </cfRule>
  </conditionalFormatting>
  <conditionalFormatting sqref="K132">
    <cfRule type="containsText" priority="88" operator="containsText" dxfId="8" text="Falso">
      <formula>NOT(ISERROR(SEARCH("Falso",K132)))</formula>
    </cfRule>
  </conditionalFormatting>
  <conditionalFormatting sqref="K126">
    <cfRule type="containsText" priority="87" operator="containsText" dxfId="8" text="Falso">
      <formula>NOT(ISERROR(SEARCH("Falso",K126)))</formula>
    </cfRule>
  </conditionalFormatting>
  <conditionalFormatting sqref="K120">
    <cfRule type="containsText" priority="86" operator="containsText" dxfId="8" text="Falso">
      <formula>NOT(ISERROR(SEARCH("Falso",K120)))</formula>
    </cfRule>
  </conditionalFormatting>
  <conditionalFormatting sqref="K114">
    <cfRule type="containsText" priority="85" operator="containsText" dxfId="8" text="Falso">
      <formula>NOT(ISERROR(SEARCH("Falso",K114)))</formula>
    </cfRule>
  </conditionalFormatting>
  <conditionalFormatting sqref="K108">
    <cfRule type="containsText" priority="84" operator="containsText" dxfId="8" text="Falso">
      <formula>NOT(ISERROR(SEARCH("Falso",K108)))</formula>
    </cfRule>
  </conditionalFormatting>
  <conditionalFormatting sqref="K102">
    <cfRule type="containsText" priority="83" operator="containsText" dxfId="8" text="Falso">
      <formula>NOT(ISERROR(SEARCH("Falso",K102)))</formula>
    </cfRule>
  </conditionalFormatting>
  <conditionalFormatting sqref="K96">
    <cfRule type="containsText" priority="82" operator="containsText" dxfId="8" text="Falso">
      <formula>NOT(ISERROR(SEARCH("Falso",K96)))</formula>
    </cfRule>
  </conditionalFormatting>
  <conditionalFormatting sqref="K90">
    <cfRule type="containsText" priority="81" operator="containsText" dxfId="8" text="Falso">
      <formula>NOT(ISERROR(SEARCH("Falso",K90)))</formula>
    </cfRule>
  </conditionalFormatting>
  <conditionalFormatting sqref="K84">
    <cfRule type="containsText" priority="80" operator="containsText" dxfId="8" text="Falso">
      <formula>NOT(ISERROR(SEARCH("Falso",K84)))</formula>
    </cfRule>
  </conditionalFormatting>
  <conditionalFormatting sqref="K78">
    <cfRule type="containsText" priority="79" operator="containsText" dxfId="8" text="Falso">
      <formula>NOT(ISERROR(SEARCH("Falso",K78)))</formula>
    </cfRule>
  </conditionalFormatting>
  <conditionalFormatting sqref="K72">
    <cfRule type="containsText" priority="78" operator="containsText" dxfId="8" text="Falso">
      <formula>NOT(ISERROR(SEARCH("Falso",K72)))</formula>
    </cfRule>
  </conditionalFormatting>
  <conditionalFormatting sqref="K66">
    <cfRule type="containsText" priority="77" operator="containsText" dxfId="8" text="Falso">
      <formula>NOT(ISERROR(SEARCH("Falso",K66)))</formula>
    </cfRule>
  </conditionalFormatting>
  <conditionalFormatting sqref="K60">
    <cfRule type="containsText" priority="76" operator="containsText" dxfId="8" text="Falso">
      <formula>NOT(ISERROR(SEARCH("Falso",K60)))</formula>
    </cfRule>
  </conditionalFormatting>
  <conditionalFormatting sqref="K54">
    <cfRule type="containsText" priority="75" operator="containsText" dxfId="8" text="Falso">
      <formula>NOT(ISERROR(SEARCH("Falso",K54)))</formula>
    </cfRule>
  </conditionalFormatting>
  <conditionalFormatting sqref="K48">
    <cfRule type="containsText" priority="74" operator="containsText" dxfId="8" text="Falso">
      <formula>NOT(ISERROR(SEARCH("Falso",K48)))</formula>
    </cfRule>
  </conditionalFormatting>
  <conditionalFormatting sqref="K42">
    <cfRule type="containsText" priority="73" operator="containsText" dxfId="8" text="Falso">
      <formula>NOT(ISERROR(SEARCH("Falso",K42)))</formula>
    </cfRule>
  </conditionalFormatting>
  <conditionalFormatting sqref="K36">
    <cfRule type="containsText" priority="72" operator="containsText" dxfId="8" text="Falso">
      <formula>NOT(ISERROR(SEARCH("Falso",K36)))</formula>
    </cfRule>
  </conditionalFormatting>
  <conditionalFormatting sqref="K30">
    <cfRule type="containsText" priority="71" operator="containsText" dxfId="8" text="Falso">
      <formula>NOT(ISERROR(SEARCH("Falso",K30)))</formula>
    </cfRule>
  </conditionalFormatting>
  <conditionalFormatting sqref="K24">
    <cfRule type="containsText" priority="70" operator="containsText" dxfId="8" text="Falso">
      <formula>NOT(ISERROR(SEARCH("Falso",K24)))</formula>
    </cfRule>
  </conditionalFormatting>
  <conditionalFormatting sqref="K18">
    <cfRule type="containsText" priority="69" operator="containsText" dxfId="8" text="Falso">
      <formula>NOT(ISERROR(SEARCH("Falso",K18)))</formula>
    </cfRule>
  </conditionalFormatting>
  <conditionalFormatting sqref="K422">
    <cfRule type="containsText" priority="68" operator="containsText" dxfId="8" text="Falso">
      <formula>NOT(ISERROR(SEARCH("Falso",K422)))</formula>
    </cfRule>
  </conditionalFormatting>
  <conditionalFormatting sqref="K428">
    <cfRule type="containsText" priority="67" operator="containsText" dxfId="8" text="Falso">
      <formula>NOT(ISERROR(SEARCH("Falso",K428)))</formula>
    </cfRule>
  </conditionalFormatting>
  <conditionalFormatting sqref="K434">
    <cfRule type="containsText" priority="66" operator="containsText" dxfId="8" text="Falso">
      <formula>NOT(ISERROR(SEARCH("Falso",K434)))</formula>
    </cfRule>
  </conditionalFormatting>
  <conditionalFormatting sqref="K440">
    <cfRule type="containsText" priority="65" operator="containsText" dxfId="8" text="Falso">
      <formula>NOT(ISERROR(SEARCH("Falso",K440)))</formula>
    </cfRule>
  </conditionalFormatting>
  <conditionalFormatting sqref="K446">
    <cfRule type="containsText" priority="64" operator="containsText" dxfId="8" text="Falso">
      <formula>NOT(ISERROR(SEARCH("Falso",K446)))</formula>
    </cfRule>
  </conditionalFormatting>
  <conditionalFormatting sqref="K452">
    <cfRule type="containsText" priority="63" operator="containsText" dxfId="8" text="Falso">
      <formula>NOT(ISERROR(SEARCH("Falso",K452)))</formula>
    </cfRule>
  </conditionalFormatting>
  <conditionalFormatting sqref="K458">
    <cfRule type="containsText" priority="62" operator="containsText" dxfId="8" text="Falso">
      <formula>NOT(ISERROR(SEARCH("Falso",K458)))</formula>
    </cfRule>
  </conditionalFormatting>
  <conditionalFormatting sqref="K464">
    <cfRule type="containsText" priority="61" operator="containsText" dxfId="8" text="Falso">
      <formula>NOT(ISERROR(SEARCH("Falso",K464)))</formula>
    </cfRule>
  </conditionalFormatting>
  <conditionalFormatting sqref="K470">
    <cfRule type="containsText" priority="60" operator="containsText" dxfId="8" text="Falso">
      <formula>NOT(ISERROR(SEARCH("Falso",K470)))</formula>
    </cfRule>
  </conditionalFormatting>
  <conditionalFormatting sqref="K476">
    <cfRule type="containsText" priority="59" operator="containsText" dxfId="8" text="Falso">
      <formula>NOT(ISERROR(SEARCH("Falso",K476)))</formula>
    </cfRule>
  </conditionalFormatting>
  <conditionalFormatting sqref="K482">
    <cfRule type="containsText" priority="58" operator="containsText" dxfId="8" text="Falso">
      <formula>NOT(ISERROR(SEARCH("Falso",K482)))</formula>
    </cfRule>
  </conditionalFormatting>
  <conditionalFormatting sqref="K488">
    <cfRule type="containsText" priority="57" operator="containsText" dxfId="8" text="Falso">
      <formula>NOT(ISERROR(SEARCH("Falso",K488)))</formula>
    </cfRule>
  </conditionalFormatting>
  <conditionalFormatting sqref="K494">
    <cfRule type="containsText" priority="56" operator="containsText" dxfId="8" text="Falso">
      <formula>NOT(ISERROR(SEARCH("Falso",K494)))</formula>
    </cfRule>
  </conditionalFormatting>
  <conditionalFormatting sqref="K500">
    <cfRule type="containsText" priority="55" operator="containsText" dxfId="8" text="Falso">
      <formula>NOT(ISERROR(SEARCH("Falso",K500)))</formula>
    </cfRule>
  </conditionalFormatting>
  <conditionalFormatting sqref="K506">
    <cfRule type="containsText" priority="54" operator="containsText" dxfId="8" text="Falso">
      <formula>NOT(ISERROR(SEARCH("Falso",K506)))</formula>
    </cfRule>
  </conditionalFormatting>
  <conditionalFormatting sqref="K512">
    <cfRule type="containsText" priority="53" operator="containsText" dxfId="8" text="Falso">
      <formula>NOT(ISERROR(SEARCH("Falso",K512)))</formula>
    </cfRule>
  </conditionalFormatting>
  <conditionalFormatting sqref="K518">
    <cfRule type="containsText" priority="52" operator="containsText" dxfId="8" text="Falso">
      <formula>NOT(ISERROR(SEARCH("Falso",K518)))</formula>
    </cfRule>
  </conditionalFormatting>
  <conditionalFormatting sqref="K524">
    <cfRule type="containsText" priority="51" operator="containsText" dxfId="8" text="Falso">
      <formula>NOT(ISERROR(SEARCH("Falso",K524)))</formula>
    </cfRule>
  </conditionalFormatting>
  <conditionalFormatting sqref="K530">
    <cfRule type="containsText" priority="50" operator="containsText" dxfId="8" text="Falso">
      <formula>NOT(ISERROR(SEARCH("Falso",K530)))</formula>
    </cfRule>
  </conditionalFormatting>
  <conditionalFormatting sqref="K536">
    <cfRule type="containsText" priority="49" operator="containsText" dxfId="8" text="Falso">
      <formula>NOT(ISERROR(SEARCH("Falso",K536)))</formula>
    </cfRule>
  </conditionalFormatting>
  <conditionalFormatting sqref="K542">
    <cfRule type="containsText" priority="48" operator="containsText" dxfId="8" text="Falso">
      <formula>NOT(ISERROR(SEARCH("Falso",K542)))</formula>
    </cfRule>
  </conditionalFormatting>
  <conditionalFormatting sqref="K548">
    <cfRule type="containsText" priority="47" operator="containsText" dxfId="8" text="Falso">
      <formula>NOT(ISERROR(SEARCH("Falso",K548)))</formula>
    </cfRule>
  </conditionalFormatting>
  <conditionalFormatting sqref="K554">
    <cfRule type="containsText" priority="46" operator="containsText" dxfId="8" text="Falso">
      <formula>NOT(ISERROR(SEARCH("Falso",K554)))</formula>
    </cfRule>
  </conditionalFormatting>
  <conditionalFormatting sqref="K560">
    <cfRule type="containsText" priority="45" operator="containsText" dxfId="8" text="Falso">
      <formula>NOT(ISERROR(SEARCH("Falso",K560)))</formula>
    </cfRule>
  </conditionalFormatting>
  <conditionalFormatting sqref="K566">
    <cfRule type="containsText" priority="44" operator="containsText" dxfId="8" text="Falso">
      <formula>NOT(ISERROR(SEARCH("Falso",K566)))</formula>
    </cfRule>
  </conditionalFormatting>
  <conditionalFormatting sqref="K572">
    <cfRule type="containsText" priority="43" operator="containsText" dxfId="8" text="Falso">
      <formula>NOT(ISERROR(SEARCH("Falso",K572)))</formula>
    </cfRule>
  </conditionalFormatting>
  <conditionalFormatting sqref="K578">
    <cfRule type="containsText" priority="42" operator="containsText" dxfId="8" text="Falso">
      <formula>NOT(ISERROR(SEARCH("Falso",K578)))</formula>
    </cfRule>
  </conditionalFormatting>
  <conditionalFormatting sqref="K584">
    <cfRule type="containsText" priority="41" operator="containsText" dxfId="8" text="Falso">
      <formula>NOT(ISERROR(SEARCH("Falso",K584)))</formula>
    </cfRule>
  </conditionalFormatting>
  <conditionalFormatting sqref="K590">
    <cfRule type="containsText" priority="40" operator="containsText" dxfId="8" text="Falso">
      <formula>NOT(ISERROR(SEARCH("Falso",K590)))</formula>
    </cfRule>
  </conditionalFormatting>
  <conditionalFormatting sqref="K596">
    <cfRule type="containsText" priority="39" operator="containsText" dxfId="8" text="Falso">
      <formula>NOT(ISERROR(SEARCH("Falso",K596)))</formula>
    </cfRule>
  </conditionalFormatting>
  <conditionalFormatting sqref="K602">
    <cfRule type="containsText" priority="38" operator="containsText" dxfId="8" text="Falso">
      <formula>NOT(ISERROR(SEARCH("Falso",K602)))</formula>
    </cfRule>
  </conditionalFormatting>
  <conditionalFormatting sqref="K608">
    <cfRule type="containsText" priority="37" operator="containsText" dxfId="8" text="Falso">
      <formula>NOT(ISERROR(SEARCH("Falso",K608)))</formula>
    </cfRule>
  </conditionalFormatting>
  <conditionalFormatting sqref="K614">
    <cfRule type="containsText" priority="36" operator="containsText" dxfId="8" text="Falso">
      <formula>NOT(ISERROR(SEARCH("Falso",K614)))</formula>
    </cfRule>
  </conditionalFormatting>
  <conditionalFormatting sqref="K620">
    <cfRule type="containsText" priority="35" operator="containsText" dxfId="8" text="Falso">
      <formula>NOT(ISERROR(SEARCH("Falso",K620)))</formula>
    </cfRule>
  </conditionalFormatting>
  <conditionalFormatting sqref="K626">
    <cfRule type="containsText" priority="34" operator="containsText" dxfId="8" text="Falso">
      <formula>NOT(ISERROR(SEARCH("Falso",K626)))</formula>
    </cfRule>
  </conditionalFormatting>
  <conditionalFormatting sqref="K632">
    <cfRule type="containsText" priority="33" operator="containsText" dxfId="8" text="Falso">
      <formula>NOT(ISERROR(SEARCH("Falso",K632)))</formula>
    </cfRule>
  </conditionalFormatting>
  <conditionalFormatting sqref="K639">
    <cfRule type="containsText" priority="32" operator="containsText" dxfId="8" text="Falso">
      <formula>NOT(ISERROR(SEARCH("Falso",K639)))</formula>
    </cfRule>
  </conditionalFormatting>
  <conditionalFormatting sqref="K645">
    <cfRule type="containsText" priority="31" operator="containsText" dxfId="8" text="Falso">
      <formula>NOT(ISERROR(SEARCH("Falso",K645)))</formula>
    </cfRule>
  </conditionalFormatting>
  <conditionalFormatting sqref="K651">
    <cfRule type="containsText" priority="30" operator="containsText" dxfId="8" text="Falso">
      <formula>NOT(ISERROR(SEARCH("Falso",K651)))</formula>
    </cfRule>
  </conditionalFormatting>
  <conditionalFormatting sqref="K657">
    <cfRule type="containsText" priority="29" operator="containsText" dxfId="8" text="Falso">
      <formula>NOT(ISERROR(SEARCH("Falso",K657)))</formula>
    </cfRule>
  </conditionalFormatting>
  <conditionalFormatting sqref="K663">
    <cfRule type="containsText" priority="28" operator="containsText" dxfId="8" text="Falso">
      <formula>NOT(ISERROR(SEARCH("Falso",K663)))</formula>
    </cfRule>
  </conditionalFormatting>
  <conditionalFormatting sqref="K669">
    <cfRule type="containsText" priority="27" operator="containsText" dxfId="8" text="Falso">
      <formula>NOT(ISERROR(SEARCH("Falso",K669)))</formula>
    </cfRule>
  </conditionalFormatting>
  <conditionalFormatting sqref="K675">
    <cfRule type="containsText" priority="26" operator="containsText" dxfId="8" text="Falso">
      <formula>NOT(ISERROR(SEARCH("Falso",K675)))</formula>
    </cfRule>
  </conditionalFormatting>
  <conditionalFormatting sqref="K681">
    <cfRule type="containsText" priority="25" operator="containsText" dxfId="8" text="Falso">
      <formula>NOT(ISERROR(SEARCH("Falso",K681)))</formula>
    </cfRule>
  </conditionalFormatting>
  <conditionalFormatting sqref="K687">
    <cfRule type="containsText" priority="24" operator="containsText" dxfId="8" text="Falso">
      <formula>NOT(ISERROR(SEARCH("Falso",K687)))</formula>
    </cfRule>
  </conditionalFormatting>
  <conditionalFormatting sqref="K693">
    <cfRule type="containsText" priority="23" operator="containsText" dxfId="8" text="Falso">
      <formula>NOT(ISERROR(SEARCH("Falso",K693)))</formula>
    </cfRule>
  </conditionalFormatting>
  <conditionalFormatting sqref="K699">
    <cfRule type="containsText" priority="22" operator="containsText" dxfId="8" text="Falso">
      <formula>NOT(ISERROR(SEARCH("Falso",K699)))</formula>
    </cfRule>
  </conditionalFormatting>
  <conditionalFormatting sqref="K705">
    <cfRule type="containsText" priority="21" operator="containsText" dxfId="8" text="Falso">
      <formula>NOT(ISERROR(SEARCH("Falso",K705)))</formula>
    </cfRule>
  </conditionalFormatting>
  <conditionalFormatting sqref="K713">
    <cfRule type="containsText" priority="20" operator="containsText" dxfId="8" text="Falso">
      <formula>NOT(ISERROR(SEARCH("Falso",K713)))</formula>
    </cfRule>
  </conditionalFormatting>
  <conditionalFormatting sqref="K720">
    <cfRule type="containsText" priority="19" operator="containsText" dxfId="8" text="Falso">
      <formula>NOT(ISERROR(SEARCH("Falso",K720)))</formula>
    </cfRule>
  </conditionalFormatting>
  <conditionalFormatting sqref="K727">
    <cfRule type="containsText" priority="18" operator="containsText" dxfId="8" text="Falso">
      <formula>NOT(ISERROR(SEARCH("Falso",K727)))</formula>
    </cfRule>
  </conditionalFormatting>
  <conditionalFormatting sqref="K734">
    <cfRule type="containsText" priority="17" operator="containsText" dxfId="8" text="Falso">
      <formula>NOT(ISERROR(SEARCH("Falso",K734)))</formula>
    </cfRule>
  </conditionalFormatting>
  <conditionalFormatting sqref="K741">
    <cfRule type="containsText" priority="16" operator="containsText" dxfId="8" text="Falso">
      <formula>NOT(ISERROR(SEARCH("Falso",K741)))</formula>
    </cfRule>
  </conditionalFormatting>
  <conditionalFormatting sqref="K748">
    <cfRule type="containsText" priority="15" operator="containsText" dxfId="8" text="Falso">
      <formula>NOT(ISERROR(SEARCH("Falso",K748)))</formula>
    </cfRule>
  </conditionalFormatting>
  <conditionalFormatting sqref="K755">
    <cfRule type="containsText" priority="14" operator="containsText" dxfId="8" text="Falso">
      <formula>NOT(ISERROR(SEARCH("Falso",K755)))</formula>
    </cfRule>
  </conditionalFormatting>
  <conditionalFormatting sqref="K762">
    <cfRule type="containsText" priority="13" operator="containsText" dxfId="8" text="Falso">
      <formula>NOT(ISERROR(SEARCH("Falso",K762)))</formula>
    </cfRule>
  </conditionalFormatting>
  <conditionalFormatting sqref="K769">
    <cfRule type="containsText" priority="12" operator="containsText" dxfId="8" text="Falso">
      <formula>NOT(ISERROR(SEARCH("Falso",K769)))</formula>
    </cfRule>
  </conditionalFormatting>
  <conditionalFormatting sqref="K776">
    <cfRule type="containsText" priority="11" operator="containsText" dxfId="8" text="Falso">
      <formula>NOT(ISERROR(SEARCH("Falso",K776)))</formula>
    </cfRule>
  </conditionalFormatting>
  <conditionalFormatting sqref="K793">
    <cfRule type="containsText" priority="10" operator="containsText" dxfId="8" text="Falso">
      <formula>NOT(ISERROR(SEARCH("Falso",K793)))</formula>
    </cfRule>
  </conditionalFormatting>
  <conditionalFormatting sqref="K798">
    <cfRule type="containsText" priority="9" operator="containsText" dxfId="8" text="Falso">
      <formula>NOT(ISERROR(SEARCH("Falso",K798)))</formula>
    </cfRule>
  </conditionalFormatting>
  <conditionalFormatting sqref="K803">
    <cfRule type="containsText" priority="8" operator="containsText" dxfId="8" text="Falso">
      <formula>NOT(ISERROR(SEARCH("Falso",K803)))</formula>
    </cfRule>
  </conditionalFormatting>
  <conditionalFormatting sqref="K808">
    <cfRule type="containsText" priority="7" operator="containsText" dxfId="8" text="Falso">
      <formula>NOT(ISERROR(SEARCH("Falso",K808)))</formula>
    </cfRule>
  </conditionalFormatting>
  <conditionalFormatting sqref="K813">
    <cfRule type="containsText" priority="6" operator="containsText" dxfId="8" text="Falso">
      <formula>NOT(ISERROR(SEARCH("Falso",K813)))</formula>
    </cfRule>
  </conditionalFormatting>
  <conditionalFormatting sqref="L871:L887">
    <cfRule type="cellIs" priority="5" operator="lessThan" dxfId="0" stopIfTrue="1">
      <formula>0</formula>
    </cfRule>
  </conditionalFormatting>
  <conditionalFormatting sqref="L893:L897">
    <cfRule type="cellIs" priority="4" operator="lessThan" dxfId="0" stopIfTrue="1">
      <formula>0</formula>
    </cfRule>
  </conditionalFormatting>
  <conditionalFormatting sqref="O858:O869">
    <cfRule type="cellIs" priority="3" operator="lessThan" dxfId="0" stopIfTrue="1">
      <formula>0</formula>
    </cfRule>
  </conditionalFormatting>
  <conditionalFormatting sqref="O871:O887">
    <cfRule type="cellIs" priority="2" operator="lessThan" dxfId="0" stopIfTrue="1">
      <formula>0</formula>
    </cfRule>
  </conditionalFormatting>
  <conditionalFormatting sqref="O893:O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7.xml><?xml version="1.0" encoding="utf-8"?>
<worksheet xmlns="http://schemas.openxmlformats.org/spreadsheetml/2006/main">
  <sheetPr codeName="Hoja16">
    <tabColor theme="9" tint="0.3999755851924192"/>
    <outlinePr summaryBelow="1" summaryRight="1"/>
    <pageSetUpPr/>
  </sheetPr>
  <dimension ref="A1:AZ919"/>
  <sheetViews>
    <sheetView topLeftCell="A346" zoomScale="50" zoomScaleNormal="50" workbookViewId="0">
      <selection activeCell="L359" sqref="L359:O362"/>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width="13" customWidth="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inlineStr">
        <is>
          <t>FEBRERO</t>
        </is>
      </c>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ENERO!K13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FEBRERO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ENERO!K19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ENERO!K25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ENERO!K31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ENERO!K37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ENERO!K43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ENERO!K49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ENERO!K55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ENERO!K61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ENERO!K67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ENERO!K73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ENERO!K79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ENERO!K85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ENERO!K91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ENERO!K97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ENERO!K103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ENERO!K109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ENERO!K115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ENERO!K121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ENERO!K127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ENERO!K133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ENERO!K139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ENERO!K145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ENERO!K151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ENERO!K157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ENERO!K163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ENERO!K169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ENERO!K175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ENERO!K181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ENERO!K187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ENERO!K193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ENERO!K199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ENERO!K205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ENERO!K211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ENERO!K217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ENERO!K223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ENERO!K230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ENERO!K236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ENERO!K242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ENERO!K248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ENERO!K254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ENERO!K260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ENERO!K266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ENERO!K272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ENERO!K278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ENERO!K284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ENERO!K290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ENERO!K296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ENERO!K303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ENERO!K310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ENERO!K317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n"/>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ENERO!K324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ENERO!K331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ENERO!K338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ENERO!K345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ENERO!K352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ENERO!K359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5500</v>
      </c>
      <c r="M360" s="254" t="inlineStr">
        <is>
          <t>662202</t>
        </is>
      </c>
      <c r="N360" s="254" t="n"/>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ENERO!K366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ENERO!K373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ENERO!K374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ENERO!K375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ENERO!K376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ENERO!K377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ENERO!K378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ENERO!K379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748" t="inlineStr">
        <is>
          <t>ÍTEM</t>
        </is>
      </c>
      <c r="B381" s="748"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ENERO!K385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ENERO!K390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ENERO!K395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ENERO!K400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ENERO!K405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569" t="inlineStr">
        <is>
          <t>ÍTEM</t>
        </is>
      </c>
      <c r="B413" s="569"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ENERO!K417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ENERO!K423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79</v>
      </c>
      <c r="M426" s="254" t="inlineStr">
        <is>
          <t>0321Q013B</t>
        </is>
      </c>
      <c r="N426" s="254" t="inlineStr">
        <is>
          <t>Serum</t>
        </is>
      </c>
      <c r="O426" s="1183" t="inlineStr">
        <is>
          <t>31/08/2024</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ENERO!K429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v>41</v>
      </c>
      <c r="M432" s="254" t="inlineStr">
        <is>
          <t>0344X002C</t>
        </is>
      </c>
      <c r="N432" s="254" t="inlineStr">
        <is>
          <t>Serum</t>
        </is>
      </c>
      <c r="O432" s="1183" t="inlineStr">
        <is>
          <t>30/06/2027</t>
        </is>
      </c>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ENERO!K435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50</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ENERO!K441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v>780</v>
      </c>
      <c r="M444" s="254" t="inlineStr">
        <is>
          <t>2854X041B</t>
        </is>
      </c>
      <c r="N444" s="254" t="inlineStr">
        <is>
          <t>Serum</t>
        </is>
      </c>
      <c r="O444" s="1183" t="inlineStr">
        <is>
          <t>30/04/2027</t>
        </is>
      </c>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ENERO!K447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ENERO!K453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ENERO!K459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ENERO!K465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ENERO!K471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ENERO!K477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ENERO!K483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ENERO!K489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ENERO!K495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ENERO!K501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ENERO!K507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ENERO!K513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ENERO!K519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ENERO!K525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v>10</v>
      </c>
      <c r="M528" s="254" t="inlineStr">
        <is>
          <t>Y4X16</t>
        </is>
      </c>
      <c r="N528" s="254" t="inlineStr">
        <is>
          <t>Sanofi Pasteur</t>
        </is>
      </c>
      <c r="O528" s="1183" t="inlineStr">
        <is>
          <t>30/06/2027</t>
        </is>
      </c>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ENERO!K531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v>15</v>
      </c>
      <c r="M534" s="254" t="inlineStr">
        <is>
          <t>Y005285</t>
        </is>
      </c>
      <c r="N534" s="254" t="inlineStr">
        <is>
          <t>MERCK SHARP DOHME</t>
        </is>
      </c>
      <c r="O534" s="1183" t="inlineStr">
        <is>
          <t>21/07/2026</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ENERO!K537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10</v>
      </c>
      <c r="M540" s="254" t="inlineStr">
        <is>
          <t>Z002927</t>
        </is>
      </c>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ENERO!K543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ENERO!K549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203</v>
      </c>
      <c r="M552" s="254" t="inlineStr">
        <is>
          <t>2334X006A</t>
        </is>
      </c>
      <c r="N552" s="254" t="inlineStr">
        <is>
          <t>Serum</t>
        </is>
      </c>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ENERO!K555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v>43</v>
      </c>
      <c r="M558" s="254" t="inlineStr">
        <is>
          <t>AC37B466AA</t>
        </is>
      </c>
      <c r="N558" s="254" t="inlineStr">
        <is>
          <t>Glaxo SmithKline</t>
        </is>
      </c>
      <c r="O558" s="1183" t="inlineStr">
        <is>
          <t>31/03/2027</t>
        </is>
      </c>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ENERO!K561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ENERO!K567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f>VLOOKUP($B567,[2]Hoja2!$A:$U,8,0)</f>
        <v/>
      </c>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ENERO!K573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ENERO!K579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ENERO!K585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ENERO!K591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12</v>
      </c>
      <c r="M594" s="254" t="inlineStr">
        <is>
          <t>Y1A06</t>
        </is>
      </c>
      <c r="N594" s="254" t="inlineStr">
        <is>
          <t>Sanofi Pasteur</t>
        </is>
      </c>
      <c r="O594" s="1183" t="inlineStr">
        <is>
          <t>31/12/2026</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ENERO!K597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ENERO!K603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ENERO!K609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13</v>
      </c>
      <c r="M612" s="254" t="inlineStr">
        <is>
          <t>P100734570</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ENERO!K615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ENERO!K621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ENERO!K627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533"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ENERO!K634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ENERO!K640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ENERO!K646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ENERO!K652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ENERO!K658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ENERO!K664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ENERO!K670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ENERO!K676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ENERO!K682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ENERO!K688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ENERO!K694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ENERO!K700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533"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ENERO!K707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ENERO!K714</f>
        <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ENERO!K721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ENERO!K728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ENERO!K735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ENERO!K742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ENERO!K749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ENERO!K756</f>
        <v/>
      </c>
      <c r="E756" s="339">
        <f>H352</f>
        <v/>
      </c>
      <c r="F756" s="338" t="n">
        <v>5060</v>
      </c>
      <c r="G756" s="338" t="n">
        <v>55</v>
      </c>
      <c r="H756" s="1235">
        <f>+F756+G756</f>
        <v/>
      </c>
      <c r="I756" s="340">
        <f>+AM756</f>
        <v/>
      </c>
      <c r="J756" s="341">
        <f>+H756+I756</f>
        <v/>
      </c>
      <c r="K756" s="583">
        <f>+(D756+E756)-(J756)</f>
        <v/>
      </c>
      <c r="L756" s="253" t="n">
        <v>27760</v>
      </c>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5</v>
      </c>
      <c r="AA756" s="648" t="n">
        <v>32</v>
      </c>
      <c r="AB756" s="649">
        <f>+Z756+AA756</f>
        <v/>
      </c>
      <c r="AC756" s="648" t="n">
        <v>37</v>
      </c>
      <c r="AD756" s="648" t="n">
        <v>0</v>
      </c>
      <c r="AE756" s="648" t="n">
        <v>3</v>
      </c>
      <c r="AF756" s="648" t="n">
        <v>1</v>
      </c>
      <c r="AG756" s="648" t="n">
        <v>0</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ENERO!K763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ENERO!K770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ENERO!K777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ENERO!K778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ENERO!K779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ENERO!K780</f>
        <v/>
      </c>
      <c r="E780" s="339">
        <f>H376</f>
        <v/>
      </c>
      <c r="F780" s="338" t="n">
        <v>411</v>
      </c>
      <c r="G780" s="338" t="n">
        <v>2</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0</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ENERO!K781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ENERO!K782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ENERO!K783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ENERO!K789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ENERO!K794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ENERO!K799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ENERO!K804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v>0</v>
      </c>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ENERO!K809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251" t="n"/>
      <c r="V817" s="1267"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U818" s="251" t="n"/>
      <c r="V818" s="1267"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U819" s="251" t="n"/>
      <c r="V819" s="1267"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U820" s="251" t="n"/>
      <c r="V820" s="1267"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31.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6.25"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7b20Lez1HdWlVPFCkij6ww==" formatRows="1" sort="1" spinCount="100000" hashValue="jaqYlabtMk57wJ+murfq2uXNKyM8omp5kbeCkzcTtpkfVca1cAtawVRI4PFRtaMMq9j2rNzNFgB5gPL2rm8o+w=="/>
  <mergeCells count="3718">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E809:AE812"/>
    <mergeCell ref="AI345:AI350"/>
    <mergeCell ref="B707:C713"/>
    <mergeCell ref="AL199:AL203"/>
    <mergeCell ref="AK531:AK535"/>
    <mergeCell ref="B378:C378"/>
    <mergeCell ref="AT465:AT469"/>
    <mergeCell ref="AK525:AK529"/>
    <mergeCell ref="B115:C120"/>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G465:G470"/>
    <mergeCell ref="D97:D102"/>
    <mergeCell ref="AB447:AB451"/>
    <mergeCell ref="E317:E323"/>
    <mergeCell ref="AJ531:AJ535"/>
    <mergeCell ref="AD579:AD583"/>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C609:AC613"/>
    <mergeCell ref="AR531:AR535"/>
    <mergeCell ref="AH405:AH408"/>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767" operator="containsText" dxfId="325" text="VERDE">
      <formula>NOT(ISERROR(SEARCH("VERDE",D229)))</formula>
    </cfRule>
    <cfRule type="containsText" priority="768" operator="containsText" dxfId="324" text="AMARILLO">
      <formula>NOT(ISERROR(SEARCH("AMARILLO",D229)))</formula>
    </cfRule>
    <cfRule type="containsText" priority="769" operator="containsText" dxfId="323" text="ROJO">
      <formula>NOT(ISERROR(SEARCH("ROJO",D229)))</formula>
    </cfRule>
  </conditionalFormatting>
  <conditionalFormatting sqref="D821:D856">
    <cfRule type="cellIs" priority="765" operator="lessThan" dxfId="0" stopIfTrue="1">
      <formula>0</formula>
    </cfRule>
  </conditionalFormatting>
  <conditionalFormatting sqref="D858:D869">
    <cfRule type="cellIs" priority="764" operator="lessThan" dxfId="0" stopIfTrue="1">
      <formula>0</formula>
    </cfRule>
  </conditionalFormatting>
  <conditionalFormatting sqref="D871:D888">
    <cfRule type="cellIs" priority="763" operator="lessThan" dxfId="0" stopIfTrue="1">
      <formula>0</formula>
    </cfRule>
  </conditionalFormatting>
  <conditionalFormatting sqref="D893:D894">
    <cfRule type="cellIs" priority="766" operator="lessThan" dxfId="0" stopIfTrue="1">
      <formula>0</formula>
    </cfRule>
  </conditionalFormatting>
  <conditionalFormatting sqref="D566">
    <cfRule type="cellIs" priority="623" operator="lessThan" dxfId="384" stopIfTrue="1">
      <formula>0</formula>
    </cfRule>
  </conditionalFormatting>
  <conditionalFormatting sqref="D572">
    <cfRule type="cellIs" priority="568" operator="lessThan" dxfId="384" stopIfTrue="1">
      <formula>0</formula>
    </cfRule>
  </conditionalFormatting>
  <conditionalFormatting sqref="D895:D897">
    <cfRule type="cellIs" priority="498" operator="lessThan" dxfId="0" stopIfTrue="1">
      <formula>0</formula>
    </cfRule>
  </conditionalFormatting>
  <conditionalFormatting sqref="E229 P410">
    <cfRule type="containsText" priority="377" operator="containsText" dxfId="325" text="VERDE">
      <formula>NOT(ISERROR(SEARCH("VERDE",E229)))</formula>
    </cfRule>
    <cfRule type="containsText" priority="378" operator="containsText" dxfId="324" text="AMARILLO">
      <formula>NOT(ISERROR(SEARCH("AMARILLO",E229)))</formula>
    </cfRule>
    <cfRule type="containsText" priority="379" operator="containsText" dxfId="323" text="ROJO">
      <formula>NOT(ISERROR(SEARCH("ROJO",E229)))</formula>
    </cfRule>
  </conditionalFormatting>
  <conditionalFormatting sqref="E821:I856">
    <cfRule type="cellIs" priority="254" operator="lessThan" dxfId="0" stopIfTrue="1">
      <formula>0</formula>
    </cfRule>
  </conditionalFormatting>
  <conditionalFormatting sqref="E858:I869">
    <cfRule type="cellIs" priority="253" operator="lessThan" dxfId="0" stopIfTrue="1">
      <formula>0</formula>
    </cfRule>
  </conditionalFormatting>
  <conditionalFormatting sqref="E871:I888">
    <cfRule type="cellIs" priority="252" operator="lessThan" dxfId="0" stopIfTrue="1">
      <formula>0</formula>
    </cfRule>
  </conditionalFormatting>
  <conditionalFormatting sqref="E893:I893 E894:G894 H894:I897">
    <cfRule type="cellIs" priority="370" operator="lessThan" dxfId="0" stopIfTrue="1">
      <formula>0</formula>
    </cfRule>
  </conditionalFormatting>
  <conditionalFormatting sqref="K13:K17">
    <cfRule type="cellIs" priority="380" operator="lessThan" dxfId="0" stopIfTrue="1">
      <formula>0</formula>
    </cfRule>
  </conditionalFormatting>
  <conditionalFormatting sqref="K303:K308 K777:K783">
    <cfRule type="cellIs" priority="366" operator="lessThan" dxfId="0" stopIfTrue="1">
      <formula>0</formula>
    </cfRule>
  </conditionalFormatting>
  <conditionalFormatting sqref="K309">
    <cfRule type="containsText" priority="376" operator="containsText" dxfId="8" text="Falso">
      <formula>NOT(ISERROR(SEARCH("Falso",K309)))</formula>
    </cfRule>
  </conditionalFormatting>
  <conditionalFormatting sqref="K373:K380">
    <cfRule type="cellIs" priority="373" operator="lessThan" dxfId="0" stopIfTrue="1">
      <formula>0</formula>
    </cfRule>
  </conditionalFormatting>
  <conditionalFormatting sqref="K385:K388">
    <cfRule type="cellIs" priority="381" operator="lessThan" dxfId="0" stopIfTrue="1">
      <formula>0</formula>
    </cfRule>
  </conditionalFormatting>
  <conditionalFormatting sqref="K389">
    <cfRule type="containsText" priority="382" operator="containsText" dxfId="8" text="Falso">
      <formula>NOT(ISERROR(SEARCH("Falso",K389)))</formula>
    </cfRule>
  </conditionalFormatting>
  <conditionalFormatting sqref="K394">
    <cfRule type="containsText" priority="372" operator="containsText" dxfId="8" text="Falso">
      <formula>NOT(ISERROR(SEARCH("Falso",K394)))</formula>
    </cfRule>
  </conditionalFormatting>
  <conditionalFormatting sqref="K399 K404 K409">
    <cfRule type="containsText" priority="371" operator="containsText" dxfId="8" text="Falso">
      <formula>NOT(ISERROR(SEARCH("Falso",K399)))</formula>
    </cfRule>
  </conditionalFormatting>
  <conditionalFormatting sqref="K714:K719 K721:K726">
    <cfRule type="cellIs" priority="274" operator="lessThan" dxfId="0" stopIfTrue="1">
      <formula>0</formula>
    </cfRule>
  </conditionalFormatting>
  <conditionalFormatting sqref="K634:K638">
    <cfRule type="cellIs" priority="280" operator="lessThan" dxfId="0" stopIfTrue="1">
      <formula>0</formula>
    </cfRule>
  </conditionalFormatting>
  <conditionalFormatting sqref="K749:K754 K756:K761">
    <cfRule type="cellIs" priority="272" operator="lessThan" dxfId="0" stopIfTrue="1">
      <formula>0</formula>
    </cfRule>
  </conditionalFormatting>
  <conditionalFormatting sqref="K763:K768">
    <cfRule type="cellIs" priority="271" operator="lessThan" dxfId="0" stopIfTrue="1">
      <formula>0</formula>
    </cfRule>
  </conditionalFormatting>
  <conditionalFormatting sqref="K770:K775">
    <cfRule type="cellIs" priority="270" operator="lessThan" dxfId="0" stopIfTrue="1">
      <formula>0</formula>
    </cfRule>
  </conditionalFormatting>
  <conditionalFormatting sqref="K707:K712">
    <cfRule type="cellIs" priority="279" operator="lessThan" dxfId="0" stopIfTrue="1">
      <formula>0</formula>
    </cfRule>
  </conditionalFormatting>
  <conditionalFormatting sqref="K728:K733 K735:K740 K742:K747">
    <cfRule type="cellIs" priority="273" operator="lessThan" dxfId="0" stopIfTrue="1">
      <formula>0</formula>
    </cfRule>
  </conditionalFormatting>
  <conditionalFormatting sqref="K821:K856 M821:O856">
    <cfRule type="cellIs" priority="251" operator="lessThan" dxfId="0" stopIfTrue="1">
      <formula>0</formula>
    </cfRule>
  </conditionalFormatting>
  <conditionalFormatting sqref="K858:K869 M858:N869">
    <cfRule type="cellIs" priority="250" operator="lessThan" dxfId="0" stopIfTrue="1">
      <formula>0</formula>
    </cfRule>
  </conditionalFormatting>
  <conditionalFormatting sqref="K871:K887 K888:O888 M871:N887">
    <cfRule type="cellIs" priority="249" operator="lessThan" dxfId="0" stopIfTrue="1">
      <formula>0</formula>
    </cfRule>
  </conditionalFormatting>
  <conditionalFormatting sqref="K893:K894 M893:N894">
    <cfRule type="cellIs" priority="248" operator="lessThan" dxfId="0" stopIfTrue="1">
      <formula>0</formula>
    </cfRule>
  </conditionalFormatting>
  <conditionalFormatting sqref="P13:P17 P303:P308">
    <cfRule type="containsText" priority="362" operator="containsText" dxfId="131" text="VENCIDO">
      <formula>NOT(ISERROR(SEARCH("VENCIDO",P13)))</formula>
    </cfRule>
    <cfRule type="containsText" priority="363" operator="containsText" dxfId="130" text="VERDE">
      <formula>NOT(ISERROR(SEARCH("VERDE",P13)))</formula>
    </cfRule>
    <cfRule type="containsText" priority="364" operator="containsText" dxfId="129" stopIfTrue="1" text="AMARILLO">
      <formula>NOT(ISERROR(SEARCH("AMARILLO",P13)))</formula>
    </cfRule>
    <cfRule type="containsText" priority="365" operator="containsText" dxfId="128" text="ROJO">
      <formula>NOT(ISERROR(SEARCH("ROJO",P13)))</formula>
    </cfRule>
  </conditionalFormatting>
  <conditionalFormatting sqref="P373:P379">
    <cfRule type="containsText" priority="358" operator="containsText" dxfId="131" text="VENCIDO">
      <formula>NOT(ISERROR(SEARCH("VENCIDO",P373)))</formula>
    </cfRule>
    <cfRule type="containsText" priority="359" operator="containsText" dxfId="130" text="VERDE">
      <formula>NOT(ISERROR(SEARCH("VERDE",P373)))</formula>
    </cfRule>
    <cfRule type="containsText" priority="360" operator="containsText" dxfId="129" stopIfTrue="1" text="AMARILLO">
      <formula>NOT(ISERROR(SEARCH("AMARILLO",P373)))</formula>
    </cfRule>
    <cfRule type="containsText" priority="361" operator="containsText" dxfId="128" text="ROJO">
      <formula>NOT(ISERROR(SEARCH("ROJO",P373)))</formula>
    </cfRule>
  </conditionalFormatting>
  <conditionalFormatting sqref="P385:P388">
    <cfRule type="containsText" priority="354" operator="containsText" dxfId="131" text="VENCIDO">
      <formula>NOT(ISERROR(SEARCH("VENCIDO",P385)))</formula>
    </cfRule>
    <cfRule type="containsText" priority="355" operator="containsText" dxfId="130" text="VERDE">
      <formula>NOT(ISERROR(SEARCH("VERDE",P385)))</formula>
    </cfRule>
    <cfRule type="containsText" priority="356" operator="containsText" dxfId="129" stopIfTrue="1" text="AMARILLO">
      <formula>NOT(ISERROR(SEARCH("AMARILLO",P385)))</formula>
    </cfRule>
    <cfRule type="containsText" priority="357" operator="containsText" dxfId="128" text="ROJO">
      <formula>NOT(ISERROR(SEARCH("ROJO",P385)))</formula>
    </cfRule>
  </conditionalFormatting>
  <conditionalFormatting sqref="P417:P421">
    <cfRule type="containsText" priority="347" operator="containsText" dxfId="131" text="VENCIDO">
      <formula>NOT(ISERROR(SEARCH("VENCIDO",P417)))</formula>
    </cfRule>
    <cfRule type="containsText" priority="348" operator="containsText" dxfId="130" text="VERDE">
      <formula>NOT(ISERROR(SEARCH("VERDE",P417)))</formula>
    </cfRule>
    <cfRule type="containsText" priority="349" operator="containsText" dxfId="129" stopIfTrue="1" text="AMARILLO">
      <formula>NOT(ISERROR(SEARCH("AMARILLO",P417)))</formula>
    </cfRule>
    <cfRule type="containsText" priority="350" operator="containsText" dxfId="128" text="ROJO">
      <formula>NOT(ISERROR(SEARCH("ROJO",P417)))</formula>
    </cfRule>
  </conditionalFormatting>
  <conditionalFormatting sqref="P561:P565">
    <cfRule type="containsText" priority="343" operator="containsText" dxfId="131" text="VENCIDO">
      <formula>NOT(ISERROR(SEARCH("VENCIDO",P561)))</formula>
    </cfRule>
    <cfRule type="containsText" priority="344" operator="containsText" dxfId="130" text="VERDE">
      <formula>NOT(ISERROR(SEARCH("VERDE",P561)))</formula>
    </cfRule>
    <cfRule type="containsText" priority="345" operator="containsText" dxfId="129" stopIfTrue="1" text="AMARILLO">
      <formula>NOT(ISERROR(SEARCH("AMARILLO",P561)))</formula>
    </cfRule>
    <cfRule type="containsText" priority="346" operator="containsText" dxfId="128" text="ROJO">
      <formula>NOT(ISERROR(SEARCH("ROJO",P561)))</formula>
    </cfRule>
  </conditionalFormatting>
  <conditionalFormatting sqref="P707:P712">
    <cfRule type="containsText" priority="275" operator="containsText" dxfId="131" text="VENCIDO">
      <formula>NOT(ISERROR(SEARCH("VENCIDO",P707)))</formula>
    </cfRule>
    <cfRule type="containsText" priority="276" operator="containsText" dxfId="130" text="VERDE">
      <formula>NOT(ISERROR(SEARCH("VERDE",P707)))</formula>
    </cfRule>
    <cfRule type="containsText" priority="277" operator="containsText" dxfId="129" stopIfTrue="1" text="AMARILLO">
      <formula>NOT(ISERROR(SEARCH("AMARILLO",P707)))</formula>
    </cfRule>
    <cfRule type="containsText" priority="278" operator="containsText" dxfId="128" text="ROJO">
      <formula>NOT(ISERROR(SEARCH("ROJO",P707)))</formula>
    </cfRule>
  </conditionalFormatting>
  <conditionalFormatting sqref="P777:P783">
    <cfRule type="containsText" priority="266" operator="containsText" dxfId="131" text="VENCIDO">
      <formula>NOT(ISERROR(SEARCH("VENCIDO",P777)))</formula>
    </cfRule>
    <cfRule type="containsText" priority="267" operator="containsText" dxfId="130" text="VERDE">
      <formula>NOT(ISERROR(SEARCH("VERDE",P777)))</formula>
    </cfRule>
    <cfRule type="containsText" priority="268" operator="containsText" dxfId="129" stopIfTrue="1" text="AMARILLO">
      <formula>NOT(ISERROR(SEARCH("AMARILLO",P777)))</formula>
    </cfRule>
    <cfRule type="containsText" priority="269" operator="containsText" dxfId="128" text="ROJO">
      <formula>NOT(ISERROR(SEARCH("ROJO",P777)))</formula>
    </cfRule>
  </conditionalFormatting>
  <conditionalFormatting sqref="Q833:Q848">
    <cfRule type="containsText" priority="260" operator="containsText" dxfId="325" text="VERDE">
      <formula>NOT(ISERROR(SEARCH("VERDE",Q833)))</formula>
    </cfRule>
    <cfRule type="containsText" priority="261" operator="containsText" dxfId="324" text="AMARILLO">
      <formula>NOT(ISERROR(SEARCH("AMARILLO",Q833)))</formula>
    </cfRule>
    <cfRule type="containsText" priority="262" operator="containsText" dxfId="323" text="ROJO">
      <formula>NOT(ISERROR(SEARCH("ROJO",Q833)))</formula>
    </cfRule>
  </conditionalFormatting>
  <conditionalFormatting sqref="Q821:R832">
    <cfRule type="containsText" priority="351" operator="containsText" dxfId="325" text="VERDE">
      <formula>NOT(ISERROR(SEARCH("VERDE",Q821)))</formula>
    </cfRule>
    <cfRule type="containsText" priority="352" operator="containsText" dxfId="324" text="AMARILLO">
      <formula>NOT(ISERROR(SEARCH("AMARILLO",Q821)))</formula>
    </cfRule>
    <cfRule type="containsText" priority="353" operator="containsText" dxfId="323" text="ROJO">
      <formula>NOT(ISERROR(SEARCH("ROJO",Q821)))</formula>
    </cfRule>
  </conditionalFormatting>
  <conditionalFormatting sqref="AO821:AO827 AO838:AO860 AO868:AO871 AO873 AO875:AO887">
    <cfRule type="expression" priority="367" dxfId="314">
      <formula>$AO821&lt;&gt;#REF!</formula>
    </cfRule>
  </conditionalFormatting>
  <conditionalFormatting sqref="AO828:AO835">
    <cfRule type="expression" priority="383" dxfId="314">
      <formula>$AO828&lt;&gt;#REF!</formula>
    </cfRule>
  </conditionalFormatting>
  <conditionalFormatting sqref="AO836:AO837">
    <cfRule type="expression" priority="265" dxfId="314">
      <formula>$AO836&lt;&gt;#REF!</formula>
    </cfRule>
  </conditionalFormatting>
  <conditionalFormatting sqref="AO861">
    <cfRule type="expression" priority="259" dxfId="314">
      <formula>$AO861&lt;&gt;#REF!</formula>
    </cfRule>
  </conditionalFormatting>
  <conditionalFormatting sqref="AO862:AO866">
    <cfRule type="expression" priority="258" dxfId="314">
      <formula>$AO862&lt;&gt;#REF!</formula>
    </cfRule>
  </conditionalFormatting>
  <conditionalFormatting sqref="AO867">
    <cfRule type="expression" priority="257" dxfId="314">
      <formula>$AO867&lt;&gt;#REF!</formula>
    </cfRule>
  </conditionalFormatting>
  <conditionalFormatting sqref="AO872">
    <cfRule type="expression" priority="256" dxfId="314">
      <formula>$AO872&lt;&gt;#REF!</formula>
    </cfRule>
  </conditionalFormatting>
  <conditionalFormatting sqref="AO874">
    <cfRule type="expression" priority="255" dxfId="314">
      <formula>$AO874&lt;&gt;#REF!</formula>
    </cfRule>
  </conditionalFormatting>
  <conditionalFormatting sqref="AO888">
    <cfRule type="expression" priority="384" dxfId="314">
      <formula>$AO888&lt;&gt;$L888</formula>
    </cfRule>
  </conditionalFormatting>
  <conditionalFormatting sqref="AS417">
    <cfRule type="cellIs" priority="369" operator="greaterThan" dxfId="8">
      <formula>1</formula>
    </cfRule>
  </conditionalFormatting>
  <conditionalFormatting sqref="AS423">
    <cfRule type="cellIs" priority="342" operator="greaterThan" dxfId="8">
      <formula>1</formula>
    </cfRule>
  </conditionalFormatting>
  <conditionalFormatting sqref="AS429">
    <cfRule type="cellIs" priority="340" operator="greaterThan" dxfId="8">
      <formula>1</formula>
    </cfRule>
  </conditionalFormatting>
  <conditionalFormatting sqref="AS435">
    <cfRule type="cellIs" priority="338" operator="greaterThan" dxfId="8">
      <formula>1</formula>
    </cfRule>
  </conditionalFormatting>
  <conditionalFormatting sqref="AS441">
    <cfRule type="cellIs" priority="336" operator="greaterThan" dxfId="8">
      <formula>1</formula>
    </cfRule>
  </conditionalFormatting>
  <conditionalFormatting sqref="AS447">
    <cfRule type="cellIs" priority="334" operator="greaterThan" dxfId="8">
      <formula>1</formula>
    </cfRule>
  </conditionalFormatting>
  <conditionalFormatting sqref="AS453">
    <cfRule type="cellIs" priority="332" operator="greaterThan" dxfId="8">
      <formula>1</formula>
    </cfRule>
  </conditionalFormatting>
  <conditionalFormatting sqref="AS459">
    <cfRule type="cellIs" priority="330" operator="greaterThan" dxfId="8">
      <formula>1</formula>
    </cfRule>
  </conditionalFormatting>
  <conditionalFormatting sqref="AS465">
    <cfRule type="cellIs" priority="328" operator="greaterThan" dxfId="8">
      <formula>1</formula>
    </cfRule>
  </conditionalFormatting>
  <conditionalFormatting sqref="AS471">
    <cfRule type="cellIs" priority="326" operator="greaterThan" dxfId="8">
      <formula>1</formula>
    </cfRule>
  </conditionalFormatting>
  <conditionalFormatting sqref="AS477">
    <cfRule type="cellIs" priority="324" operator="greaterThan" dxfId="8">
      <formula>1</formula>
    </cfRule>
  </conditionalFormatting>
  <conditionalFormatting sqref="AS483">
    <cfRule type="cellIs" priority="322" operator="greaterThan" dxfId="8">
      <formula>1</formula>
    </cfRule>
  </conditionalFormatting>
  <conditionalFormatting sqref="AS489">
    <cfRule type="cellIs" priority="320" operator="greaterThan" dxfId="8">
      <formula>1</formula>
    </cfRule>
  </conditionalFormatting>
  <conditionalFormatting sqref="AS495">
    <cfRule type="cellIs" priority="318" operator="greaterThan" dxfId="8">
      <formula>1</formula>
    </cfRule>
  </conditionalFormatting>
  <conditionalFormatting sqref="AS501">
    <cfRule type="cellIs" priority="316" operator="greaterThan" dxfId="8">
      <formula>1</formula>
    </cfRule>
  </conditionalFormatting>
  <conditionalFormatting sqref="AS507">
    <cfRule type="cellIs" priority="314" operator="greaterThan" dxfId="8">
      <formula>1</formula>
    </cfRule>
  </conditionalFormatting>
  <conditionalFormatting sqref="AS513">
    <cfRule type="cellIs" priority="312" operator="greaterThan" dxfId="8">
      <formula>1</formula>
    </cfRule>
  </conditionalFormatting>
  <conditionalFormatting sqref="AS519">
    <cfRule type="cellIs" priority="310" operator="greaterThan" dxfId="8">
      <formula>1</formula>
    </cfRule>
  </conditionalFormatting>
  <conditionalFormatting sqref="AS525">
    <cfRule type="cellIs" priority="308" operator="greaterThan" dxfId="8">
      <formula>1</formula>
    </cfRule>
  </conditionalFormatting>
  <conditionalFormatting sqref="AS531">
    <cfRule type="cellIs" priority="306" operator="greaterThan" dxfId="8">
      <formula>1</formula>
    </cfRule>
  </conditionalFormatting>
  <conditionalFormatting sqref="AS537">
    <cfRule type="cellIs" priority="304" operator="greaterThan" dxfId="8">
      <formula>1</formula>
    </cfRule>
  </conditionalFormatting>
  <conditionalFormatting sqref="AS543">
    <cfRule type="cellIs" priority="302" operator="greaterThan" dxfId="8">
      <formula>1</formula>
    </cfRule>
  </conditionalFormatting>
  <conditionalFormatting sqref="AS549">
    <cfRule type="cellIs" priority="300" operator="greaterThan" dxfId="8">
      <formula>1</formula>
    </cfRule>
  </conditionalFormatting>
  <conditionalFormatting sqref="AS555">
    <cfRule type="cellIs" priority="298" operator="greaterThan" dxfId="8">
      <formula>1</formula>
    </cfRule>
  </conditionalFormatting>
  <conditionalFormatting sqref="AS561">
    <cfRule type="cellIs" priority="296" operator="greaterThan" dxfId="8">
      <formula>1</formula>
    </cfRule>
  </conditionalFormatting>
  <conditionalFormatting sqref="AS567">
    <cfRule type="cellIs" priority="294" operator="greaterThan" dxfId="8">
      <formula>1</formula>
    </cfRule>
  </conditionalFormatting>
  <conditionalFormatting sqref="AS573">
    <cfRule type="cellIs" priority="289" operator="greaterThan" dxfId="8">
      <formula>1</formula>
    </cfRule>
  </conditionalFormatting>
  <conditionalFormatting sqref="AS579">
    <cfRule type="cellIs" priority="291" operator="greaterThan" dxfId="8">
      <formula>1</formula>
    </cfRule>
  </conditionalFormatting>
  <conditionalFormatting sqref="AS585">
    <cfRule type="cellIs" priority="288" operator="greaterThan" dxfId="8">
      <formula>1</formula>
    </cfRule>
  </conditionalFormatting>
  <conditionalFormatting sqref="AS591">
    <cfRule type="cellIs" priority="286" operator="greaterThan" dxfId="8">
      <formula>1</formula>
    </cfRule>
  </conditionalFormatting>
  <conditionalFormatting sqref="AS597 AS603">
    <cfRule type="cellIs" priority="284" operator="greaterThan" dxfId="8">
      <formula>1</formula>
    </cfRule>
  </conditionalFormatting>
  <conditionalFormatting sqref="AS609 AS615 AS621 AS627">
    <cfRule type="cellIs" priority="282" operator="greaterThan" dxfId="8">
      <formula>1</formula>
    </cfRule>
  </conditionalFormatting>
  <conditionalFormatting sqref="AS780:AS787">
    <cfRule type="cellIs" priority="375" operator="greaterThan" dxfId="8">
      <formula>1</formula>
    </cfRule>
  </conditionalFormatting>
  <conditionalFormatting sqref="AS821:AS856">
    <cfRule type="cellIs" priority="264" operator="greaterThan" dxfId="8">
      <formula>1</formula>
    </cfRule>
  </conditionalFormatting>
  <conditionalFormatting sqref="AT417">
    <cfRule type="cellIs" priority="368" operator="greaterThan" dxfId="121">
      <formula>1</formula>
    </cfRule>
  </conditionalFormatting>
  <conditionalFormatting sqref="AT423">
    <cfRule type="cellIs" priority="341" operator="greaterThan" dxfId="121">
      <formula>1</formula>
    </cfRule>
  </conditionalFormatting>
  <conditionalFormatting sqref="AT429">
    <cfRule type="cellIs" priority="339" operator="greaterThan" dxfId="121">
      <formula>1</formula>
    </cfRule>
  </conditionalFormatting>
  <conditionalFormatting sqref="AT435">
    <cfRule type="cellIs" priority="337" operator="greaterThan" dxfId="121">
      <formula>1</formula>
    </cfRule>
  </conditionalFormatting>
  <conditionalFormatting sqref="AT441">
    <cfRule type="cellIs" priority="335" operator="greaterThan" dxfId="121">
      <formula>1</formula>
    </cfRule>
  </conditionalFormatting>
  <conditionalFormatting sqref="AT447">
    <cfRule type="cellIs" priority="333" operator="greaterThan" dxfId="121">
      <formula>1</formula>
    </cfRule>
  </conditionalFormatting>
  <conditionalFormatting sqref="AT453">
    <cfRule type="cellIs" priority="331" operator="greaterThan" dxfId="121">
      <formula>1</formula>
    </cfRule>
  </conditionalFormatting>
  <conditionalFormatting sqref="AT459">
    <cfRule type="cellIs" priority="329" operator="greaterThan" dxfId="121">
      <formula>1</formula>
    </cfRule>
  </conditionalFormatting>
  <conditionalFormatting sqref="AT465">
    <cfRule type="cellIs" priority="327" operator="greaterThan" dxfId="121">
      <formula>1</formula>
    </cfRule>
  </conditionalFormatting>
  <conditionalFormatting sqref="AT471">
    <cfRule type="cellIs" priority="325" operator="greaterThan" dxfId="121">
      <formula>1</formula>
    </cfRule>
  </conditionalFormatting>
  <conditionalFormatting sqref="AT477">
    <cfRule type="cellIs" priority="323" operator="greaterThan" dxfId="121">
      <formula>1</formula>
    </cfRule>
  </conditionalFormatting>
  <conditionalFormatting sqref="AT483">
    <cfRule type="cellIs" priority="321" operator="greaterThan" dxfId="121">
      <formula>1</formula>
    </cfRule>
  </conditionalFormatting>
  <conditionalFormatting sqref="AT489">
    <cfRule type="cellIs" priority="319" operator="greaterThan" dxfId="121">
      <formula>1</formula>
    </cfRule>
  </conditionalFormatting>
  <conditionalFormatting sqref="AT495">
    <cfRule type="cellIs" priority="317" operator="greaterThan" dxfId="121">
      <formula>1</formula>
    </cfRule>
  </conditionalFormatting>
  <conditionalFormatting sqref="AT501">
    <cfRule type="cellIs" priority="315" operator="greaterThan" dxfId="121">
      <formula>1</formula>
    </cfRule>
  </conditionalFormatting>
  <conditionalFormatting sqref="AT507">
    <cfRule type="cellIs" priority="313" operator="greaterThan" dxfId="121">
      <formula>1</formula>
    </cfRule>
  </conditionalFormatting>
  <conditionalFormatting sqref="AT513">
    <cfRule type="cellIs" priority="311" operator="greaterThan" dxfId="121">
      <formula>1</formula>
    </cfRule>
  </conditionalFormatting>
  <conditionalFormatting sqref="AT519">
    <cfRule type="cellIs" priority="309" operator="greaterThan" dxfId="121">
      <formula>1</formula>
    </cfRule>
  </conditionalFormatting>
  <conditionalFormatting sqref="AT525">
    <cfRule type="cellIs" priority="307" operator="greaterThan" dxfId="121">
      <formula>1</formula>
    </cfRule>
  </conditionalFormatting>
  <conditionalFormatting sqref="AT531">
    <cfRule type="cellIs" priority="305" operator="greaterThan" dxfId="121">
      <formula>1</formula>
    </cfRule>
  </conditionalFormatting>
  <conditionalFormatting sqref="AT537">
    <cfRule type="cellIs" priority="303" operator="greaterThan" dxfId="121">
      <formula>1</formula>
    </cfRule>
  </conditionalFormatting>
  <conditionalFormatting sqref="AT543">
    <cfRule type="cellIs" priority="301" operator="greaterThan" dxfId="121">
      <formula>1</formula>
    </cfRule>
  </conditionalFormatting>
  <conditionalFormatting sqref="AT549">
    <cfRule type="cellIs" priority="299" operator="greaterThan" dxfId="121">
      <formula>1</formula>
    </cfRule>
  </conditionalFormatting>
  <conditionalFormatting sqref="AT555">
    <cfRule type="cellIs" priority="297" operator="greaterThan" dxfId="121">
      <formula>1</formula>
    </cfRule>
  </conditionalFormatting>
  <conditionalFormatting sqref="AT561">
    <cfRule type="cellIs" priority="295" operator="greaterThan" dxfId="121">
      <formula>1</formula>
    </cfRule>
  </conditionalFormatting>
  <conditionalFormatting sqref="AT567">
    <cfRule type="cellIs" priority="293" operator="greaterThan" dxfId="121">
      <formula>1</formula>
    </cfRule>
  </conditionalFormatting>
  <conditionalFormatting sqref="AT573">
    <cfRule type="cellIs" priority="292" operator="greaterThan" dxfId="121">
      <formula>1</formula>
    </cfRule>
  </conditionalFormatting>
  <conditionalFormatting sqref="AT579">
    <cfRule type="cellIs" priority="290" operator="greaterThan" dxfId="121">
      <formula>1</formula>
    </cfRule>
  </conditionalFormatting>
  <conditionalFormatting sqref="AT585">
    <cfRule type="cellIs" priority="287" operator="greaterThan" dxfId="121">
      <formula>1</formula>
    </cfRule>
  </conditionalFormatting>
  <conditionalFormatting sqref="AT591">
    <cfRule type="cellIs" priority="285" operator="greaterThan" dxfId="121">
      <formula>1</formula>
    </cfRule>
  </conditionalFormatting>
  <conditionalFormatting sqref="AT597 AT603">
    <cfRule type="cellIs" priority="283" operator="greaterThan" dxfId="121">
      <formula>1</formula>
    </cfRule>
  </conditionalFormatting>
  <conditionalFormatting sqref="AT609 AT615 AT621 AT627">
    <cfRule type="cellIs" priority="281" operator="greaterThan" dxfId="121">
      <formula>1</formula>
    </cfRule>
  </conditionalFormatting>
  <conditionalFormatting sqref="AT780:AT787">
    <cfRule type="cellIs" priority="374" operator="greaterThan" dxfId="121">
      <formula>1</formula>
    </cfRule>
  </conditionalFormatting>
  <conditionalFormatting sqref="AT821:AT856">
    <cfRule type="cellIs" priority="263" operator="greaterThan" dxfId="121">
      <formula>1</formula>
    </cfRule>
  </conditionalFormatting>
  <conditionalFormatting sqref="K561:K565">
    <cfRule type="cellIs" priority="247" operator="lessThan" dxfId="0" stopIfTrue="1">
      <formula>0</formula>
    </cfRule>
  </conditionalFormatting>
  <conditionalFormatting sqref="K417:K421">
    <cfRule type="cellIs" priority="246" operator="lessThan" dxfId="0" stopIfTrue="1">
      <formula>0</formula>
    </cfRule>
  </conditionalFormatting>
  <conditionalFormatting sqref="K405:K408">
    <cfRule type="cellIs" priority="245" operator="lessThan" dxfId="0" stopIfTrue="1">
      <formula>0</formula>
    </cfRule>
  </conditionalFormatting>
  <conditionalFormatting sqref="K395:K398">
    <cfRule type="cellIs" priority="244" operator="lessThan" dxfId="0" stopIfTrue="1">
      <formula>0</formula>
    </cfRule>
  </conditionalFormatting>
  <conditionalFormatting sqref="K400:K403">
    <cfRule type="cellIs" priority="243" operator="lessThan" dxfId="0" stopIfTrue="1">
      <formula>0</formula>
    </cfRule>
  </conditionalFormatting>
  <conditionalFormatting sqref="K390:K393">
    <cfRule type="cellIs" priority="242" operator="lessThan" dxfId="0" stopIfTrue="1">
      <formula>0</formula>
    </cfRule>
  </conditionalFormatting>
  <conditionalFormatting sqref="P390:P393">
    <cfRule type="containsText" priority="238" operator="containsText" dxfId="131" text="VENCIDO">
      <formula>NOT(ISERROR(SEARCH("VENCIDO",P390)))</formula>
    </cfRule>
    <cfRule type="containsText" priority="239" operator="containsText" dxfId="130" text="VERDE">
      <formula>NOT(ISERROR(SEARCH("VERDE",P390)))</formula>
    </cfRule>
    <cfRule type="containsText" priority="240" operator="containsText" dxfId="129" stopIfTrue="1" text="AMARILLO">
      <formula>NOT(ISERROR(SEARCH("AMARILLO",P390)))</formula>
    </cfRule>
    <cfRule type="containsText" priority="241" operator="containsText" dxfId="128" text="ROJO">
      <formula>NOT(ISERROR(SEARCH("ROJO",P390)))</formula>
    </cfRule>
  </conditionalFormatting>
  <conditionalFormatting sqref="P395:P398">
    <cfRule type="containsText" priority="234" operator="containsText" dxfId="131" text="VENCIDO">
      <formula>NOT(ISERROR(SEARCH("VENCIDO",P395)))</formula>
    </cfRule>
    <cfRule type="containsText" priority="235" operator="containsText" dxfId="130" text="VERDE">
      <formula>NOT(ISERROR(SEARCH("VERDE",P395)))</formula>
    </cfRule>
    <cfRule type="containsText" priority="236" operator="containsText" dxfId="129" stopIfTrue="1" text="AMARILLO">
      <formula>NOT(ISERROR(SEARCH("AMARILLO",P395)))</formula>
    </cfRule>
    <cfRule type="containsText" priority="237" operator="containsText" dxfId="128" text="ROJO">
      <formula>NOT(ISERROR(SEARCH("ROJO",P395)))</formula>
    </cfRule>
  </conditionalFormatting>
  <conditionalFormatting sqref="P400:P403">
    <cfRule type="containsText" priority="230" operator="containsText" dxfId="131" text="VENCIDO">
      <formula>NOT(ISERROR(SEARCH("VENCIDO",P400)))</formula>
    </cfRule>
    <cfRule type="containsText" priority="231" operator="containsText" dxfId="130" text="VERDE">
      <formula>NOT(ISERROR(SEARCH("VERDE",P400)))</formula>
    </cfRule>
    <cfRule type="containsText" priority="232" operator="containsText" dxfId="129" stopIfTrue="1" text="AMARILLO">
      <formula>NOT(ISERROR(SEARCH("AMARILLO",P400)))</formula>
    </cfRule>
    <cfRule type="containsText" priority="233" operator="containsText" dxfId="128" text="ROJO">
      <formula>NOT(ISERROR(SEARCH("ROJO",P400)))</formula>
    </cfRule>
  </conditionalFormatting>
  <conditionalFormatting sqref="P405:P408">
    <cfRule type="containsText" priority="226" operator="containsText" dxfId="131" text="VENCIDO">
      <formula>NOT(ISERROR(SEARCH("VENCIDO",P405)))</formula>
    </cfRule>
    <cfRule type="containsText" priority="227" operator="containsText" dxfId="130" text="VERDE">
      <formula>NOT(ISERROR(SEARCH("VERDE",P405)))</formula>
    </cfRule>
    <cfRule type="containsText" priority="228" operator="containsText" dxfId="129" stopIfTrue="1" text="AMARILLO">
      <formula>NOT(ISERROR(SEARCH("AMARILLO",P405)))</formula>
    </cfRule>
    <cfRule type="containsText" priority="229" operator="containsText" dxfId="128" text="ROJO">
      <formula>NOT(ISERROR(SEARCH("ROJO",P405)))</formula>
    </cfRule>
  </conditionalFormatting>
  <conditionalFormatting sqref="K640:K644 K646:K650 K652:K656 K658:K662 K664:K668 K670:K674 K676:K680 K682:K686 K688:K692 K694:K698 K700:K704">
    <cfRule type="cellIs" priority="182"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5"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1" operator="containsText" dxfId="131" text="VENCIDO">
      <formula>NOT(ISERROR(SEARCH("VENCIDO",P19)))</formula>
    </cfRule>
    <cfRule type="containsText" priority="222" operator="containsText" dxfId="130" text="VERDE">
      <formula>NOT(ISERROR(SEARCH("VERDE",P19)))</formula>
    </cfRule>
    <cfRule type="containsText" priority="223" operator="containsText" dxfId="129" stopIfTrue="1" text="AMARILLO">
      <formula>NOT(ISERROR(SEARCH("AMARILLO",P19)))</formula>
    </cfRule>
    <cfRule type="containsText" priority="224" operator="containsText" dxfId="128" text="ROJO">
      <formula>NOT(ISERROR(SEARCH("ROJO",P19)))</formula>
    </cfRule>
  </conditionalFormatting>
  <conditionalFormatting sqref="K230:K234 K236:K240 K242:K246 K248:K252 K254:K258 K260:K264 K266:K270 K272:K276 K278:K282 K284:K288 K290:K294 K296:K300">
    <cfRule type="cellIs" priority="220" operator="lessThan" dxfId="0" stopIfTrue="1">
      <formula>0</formula>
    </cfRule>
  </conditionalFormatting>
  <conditionalFormatting sqref="P230:P234 P236:P240 P242:P246 P248:P252 P254:P258 P260:P264 P266:P270 P272:P276 P278:P282 P284:P288 P290:P294 P296:P300">
    <cfRule type="containsText" priority="216" operator="containsText" dxfId="131" text="VENCIDO">
      <formula>NOT(ISERROR(SEARCH("VENCIDO",P230)))</formula>
    </cfRule>
    <cfRule type="containsText" priority="217" operator="containsText" dxfId="130" text="VERDE">
      <formula>NOT(ISERROR(SEARCH("VERDE",P230)))</formula>
    </cfRule>
    <cfRule type="containsText" priority="218" operator="containsText" dxfId="129" stopIfTrue="1" text="AMARILLO">
      <formula>NOT(ISERROR(SEARCH("AMARILLO",P230)))</formula>
    </cfRule>
    <cfRule type="containsText" priority="219" operator="containsText" dxfId="128" text="ROJO">
      <formula>NOT(ISERROR(SEARCH("ROJO",P230)))</formula>
    </cfRule>
  </conditionalFormatting>
  <conditionalFormatting sqref="K316 K323 K330 K337 K344 K351 K358 K365 K372">
    <cfRule type="containsText" priority="215" operator="containsText" dxfId="8" text="Falso">
      <formula>NOT(ISERROR(SEARCH("Falso",K316)))</formula>
    </cfRule>
  </conditionalFormatting>
  <conditionalFormatting sqref="P310:P315 P317:P322 P324:P329 P331:P336 P338:P343 P345:P350 P352:P357 P359:P364 P366:P371">
    <cfRule type="containsText" priority="211" operator="containsText" dxfId="131" text="VENCIDO">
      <formula>NOT(ISERROR(SEARCH("VENCIDO",P310)))</formula>
    </cfRule>
    <cfRule type="containsText" priority="212" operator="containsText" dxfId="130" text="VERDE">
      <formula>NOT(ISERROR(SEARCH("VERDE",P310)))</formula>
    </cfRule>
    <cfRule type="containsText" priority="213" operator="containsText" dxfId="129" stopIfTrue="1" text="AMARILLO">
      <formula>NOT(ISERROR(SEARCH("AMARILLO",P310)))</formula>
    </cfRule>
    <cfRule type="containsText" priority="214" operator="containsText" dxfId="128" text="ROJO">
      <formula>NOT(ISERROR(SEARCH("ROJO",P310)))</formula>
    </cfRule>
  </conditionalFormatting>
  <conditionalFormatting sqref="K310:K315">
    <cfRule type="cellIs" priority="210" operator="lessThan" dxfId="0" stopIfTrue="1">
      <formula>0</formula>
    </cfRule>
  </conditionalFormatting>
  <conditionalFormatting sqref="K317:K322">
    <cfRule type="cellIs" priority="209" operator="lessThan" dxfId="0" stopIfTrue="1">
      <formula>0</formula>
    </cfRule>
  </conditionalFormatting>
  <conditionalFormatting sqref="K324:K329">
    <cfRule type="cellIs" priority="208" operator="lessThan" dxfId="0" stopIfTrue="1">
      <formula>0</formula>
    </cfRule>
  </conditionalFormatting>
  <conditionalFormatting sqref="K331:K336">
    <cfRule type="cellIs" priority="207" operator="lessThan" dxfId="0" stopIfTrue="1">
      <formula>0</formula>
    </cfRule>
  </conditionalFormatting>
  <conditionalFormatting sqref="K338:K343">
    <cfRule type="cellIs" priority="206" operator="lessThan" dxfId="0" stopIfTrue="1">
      <formula>0</formula>
    </cfRule>
  </conditionalFormatting>
  <conditionalFormatting sqref="K345:K350">
    <cfRule type="cellIs" priority="205" operator="lessThan" dxfId="0" stopIfTrue="1">
      <formula>0</formula>
    </cfRule>
  </conditionalFormatting>
  <conditionalFormatting sqref="K352:K357">
    <cfRule type="cellIs" priority="204" operator="lessThan" dxfId="0" stopIfTrue="1">
      <formula>0</formula>
    </cfRule>
  </conditionalFormatting>
  <conditionalFormatting sqref="K359:K364">
    <cfRule type="cellIs" priority="203" operator="lessThan" dxfId="0" stopIfTrue="1">
      <formula>0</formula>
    </cfRule>
  </conditionalFormatting>
  <conditionalFormatting sqref="K366:K371">
    <cfRule type="cellIs" priority="202"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8" operator="containsText" dxfId="131" text="VENCIDO">
      <formula>NOT(ISERROR(SEARCH("VENCIDO",P423)))</formula>
    </cfRule>
    <cfRule type="containsText" priority="199" operator="containsText" dxfId="130" text="VERDE">
      <formula>NOT(ISERROR(SEARCH("VERDE",P423)))</formula>
    </cfRule>
    <cfRule type="containsText" priority="200" operator="containsText" dxfId="129" stopIfTrue="1" text="AMARILLO">
      <formula>NOT(ISERROR(SEARCH("AMARILLO",P423)))</formula>
    </cfRule>
    <cfRule type="containsText" priority="201"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7" operator="lessThan" dxfId="0" stopIfTrue="1">
      <formula>0</formula>
    </cfRule>
  </conditionalFormatting>
  <conditionalFormatting sqref="P567:P571">
    <cfRule type="containsText" priority="193" operator="containsText" dxfId="131" text="VENCIDO">
      <formula>NOT(ISERROR(SEARCH("VENCIDO",P567)))</formula>
    </cfRule>
    <cfRule type="containsText" priority="194" operator="containsText" dxfId="130" text="VERDE">
      <formula>NOT(ISERROR(SEARCH("VERDE",P567)))</formula>
    </cfRule>
    <cfRule type="containsText" priority="195" operator="containsText" dxfId="129" stopIfTrue="1" text="AMARILLO">
      <formula>NOT(ISERROR(SEARCH("AMARILLO",P567)))</formula>
    </cfRule>
    <cfRule type="containsText" priority="196" operator="containsText" dxfId="128" text="ROJO">
      <formula>NOT(ISERROR(SEARCH("ROJO",P567)))</formula>
    </cfRule>
  </conditionalFormatting>
  <conditionalFormatting sqref="K567:K571">
    <cfRule type="cellIs" priority="192" operator="lessThan" dxfId="0" stopIfTrue="1">
      <formula>0</formula>
    </cfRule>
  </conditionalFormatting>
  <conditionalFormatting sqref="P573:P577 P579:P583 P585:P589 P591:P595 P597:P601 P603:P607 P609:P613 P615:P619 P621:P625 P627:P631">
    <cfRule type="containsText" priority="188" operator="containsText" dxfId="131" text="VENCIDO">
      <formula>NOT(ISERROR(SEARCH("VENCIDO",P573)))</formula>
    </cfRule>
    <cfRule type="containsText" priority="189" operator="containsText" dxfId="130" text="VERDE">
      <formula>NOT(ISERROR(SEARCH("VERDE",P573)))</formula>
    </cfRule>
    <cfRule type="containsText" priority="190" operator="containsText" dxfId="129" stopIfTrue="1" text="AMARILLO">
      <formula>NOT(ISERROR(SEARCH("AMARILLO",P573)))</formula>
    </cfRule>
    <cfRule type="containsText" priority="191" operator="containsText" dxfId="128" text="ROJO">
      <formula>NOT(ISERROR(SEARCH("ROJO",P573)))</formula>
    </cfRule>
  </conditionalFormatting>
  <conditionalFormatting sqref="K573:K577 K579:K583 K585:K589 K591:K595 K597:K601 K603:K607 K609:K613 K615:K619 K621:K625 K627:K631">
    <cfRule type="cellIs" priority="187" operator="lessThan" dxfId="0" stopIfTrue="1">
      <formula>0</formula>
    </cfRule>
  </conditionalFormatting>
  <conditionalFormatting sqref="P634:P638">
    <cfRule type="containsText" priority="183" operator="containsText" dxfId="131" text="VENCIDO">
      <formula>NOT(ISERROR(SEARCH("VENCIDO",P634)))</formula>
    </cfRule>
    <cfRule type="containsText" priority="184" operator="containsText" dxfId="130" text="VERDE">
      <formula>NOT(ISERROR(SEARCH("VERDE",P634)))</formula>
    </cfRule>
    <cfRule type="containsText" priority="185" operator="containsText" dxfId="129" stopIfTrue="1" text="AMARILLO">
      <formula>NOT(ISERROR(SEARCH("AMARILLO",P634)))</formula>
    </cfRule>
    <cfRule type="containsText" priority="186" operator="containsText" dxfId="128" text="ROJO">
      <formula>NOT(ISERROR(SEARCH("ROJO",P634)))</formula>
    </cfRule>
  </conditionalFormatting>
  <conditionalFormatting sqref="P640:P644 P646:P650 P652:P656 P658:P662 P664:P668 P670:P674 P676:P680 P682:P686 P688:P692 P694:P698 P700:P704">
    <cfRule type="containsText" priority="178" operator="containsText" dxfId="131" text="VENCIDO">
      <formula>NOT(ISERROR(SEARCH("VENCIDO",P640)))</formula>
    </cfRule>
    <cfRule type="containsText" priority="179" operator="containsText" dxfId="130" text="VERDE">
      <formula>NOT(ISERROR(SEARCH("VERDE",P640)))</formula>
    </cfRule>
    <cfRule type="containsText" priority="180" operator="containsText" dxfId="129" stopIfTrue="1" text="AMARILLO">
      <formula>NOT(ISERROR(SEARCH("AMARILLO",P640)))</formula>
    </cfRule>
    <cfRule type="containsText" priority="181" operator="containsText" dxfId="128" text="ROJO">
      <formula>NOT(ISERROR(SEARCH("ROJO",P640)))</formula>
    </cfRule>
  </conditionalFormatting>
  <conditionalFormatting sqref="P714:P719">
    <cfRule type="containsText" priority="174" operator="containsText" dxfId="131" text="VENCIDO">
      <formula>NOT(ISERROR(SEARCH("VENCIDO",P714)))</formula>
    </cfRule>
    <cfRule type="containsText" priority="175" operator="containsText" dxfId="130" text="VERDE">
      <formula>NOT(ISERROR(SEARCH("VERDE",P714)))</formula>
    </cfRule>
    <cfRule type="containsText" priority="176" operator="containsText" dxfId="129" stopIfTrue="1" text="AMARILLO">
      <formula>NOT(ISERROR(SEARCH("AMARILLO",P714)))</formula>
    </cfRule>
    <cfRule type="containsText" priority="177" operator="containsText" dxfId="128" text="ROJO">
      <formula>NOT(ISERROR(SEARCH("ROJO",P714)))</formula>
    </cfRule>
  </conditionalFormatting>
  <conditionalFormatting sqref="P721:P726">
    <cfRule type="containsText" priority="170" operator="containsText" dxfId="131" text="VENCIDO">
      <formula>NOT(ISERROR(SEARCH("VENCIDO",P721)))</formula>
    </cfRule>
    <cfRule type="containsText" priority="171" operator="containsText" dxfId="130" text="VERDE">
      <formula>NOT(ISERROR(SEARCH("VERDE",P721)))</formula>
    </cfRule>
    <cfRule type="containsText" priority="172" operator="containsText" dxfId="129" stopIfTrue="1" text="AMARILLO">
      <formula>NOT(ISERROR(SEARCH("AMARILLO",P721)))</formula>
    </cfRule>
    <cfRule type="containsText" priority="173" operator="containsText" dxfId="128" text="ROJO">
      <formula>NOT(ISERROR(SEARCH("ROJO",P721)))</formula>
    </cfRule>
  </conditionalFormatting>
  <conditionalFormatting sqref="P728:P733">
    <cfRule type="containsText" priority="166" operator="containsText" dxfId="131" text="VENCIDO">
      <formula>NOT(ISERROR(SEARCH("VENCIDO",P728)))</formula>
    </cfRule>
    <cfRule type="containsText" priority="167" operator="containsText" dxfId="130" text="VERDE">
      <formula>NOT(ISERROR(SEARCH("VERDE",P728)))</formula>
    </cfRule>
    <cfRule type="containsText" priority="168" operator="containsText" dxfId="129" stopIfTrue="1" text="AMARILLO">
      <formula>NOT(ISERROR(SEARCH("AMARILLO",P728)))</formula>
    </cfRule>
    <cfRule type="containsText" priority="169" operator="containsText" dxfId="128" text="ROJO">
      <formula>NOT(ISERROR(SEARCH("ROJO",P728)))</formula>
    </cfRule>
  </conditionalFormatting>
  <conditionalFormatting sqref="P735:P740">
    <cfRule type="containsText" priority="162" operator="containsText" dxfId="131" text="VENCIDO">
      <formula>NOT(ISERROR(SEARCH("VENCIDO",P735)))</formula>
    </cfRule>
    <cfRule type="containsText" priority="163" operator="containsText" dxfId="130" text="VERDE">
      <formula>NOT(ISERROR(SEARCH("VERDE",P735)))</formula>
    </cfRule>
    <cfRule type="containsText" priority="164" operator="containsText" dxfId="129" stopIfTrue="1" text="AMARILLO">
      <formula>NOT(ISERROR(SEARCH("AMARILLO",P735)))</formula>
    </cfRule>
    <cfRule type="containsText" priority="165" operator="containsText" dxfId="128" text="ROJO">
      <formula>NOT(ISERROR(SEARCH("ROJO",P735)))</formula>
    </cfRule>
  </conditionalFormatting>
  <conditionalFormatting sqref="P742:P747">
    <cfRule type="containsText" priority="158" operator="containsText" dxfId="131" text="VENCIDO">
      <formula>NOT(ISERROR(SEARCH("VENCIDO",P742)))</formula>
    </cfRule>
    <cfRule type="containsText" priority="159" operator="containsText" dxfId="130" text="VERDE">
      <formula>NOT(ISERROR(SEARCH("VERDE",P742)))</formula>
    </cfRule>
    <cfRule type="containsText" priority="160" operator="containsText" dxfId="129" stopIfTrue="1" text="AMARILLO">
      <formula>NOT(ISERROR(SEARCH("AMARILLO",P742)))</formula>
    </cfRule>
    <cfRule type="containsText" priority="161" operator="containsText" dxfId="128" text="ROJO">
      <formula>NOT(ISERROR(SEARCH("ROJO",P742)))</formula>
    </cfRule>
  </conditionalFormatting>
  <conditionalFormatting sqref="P749:P754">
    <cfRule type="containsText" priority="154" operator="containsText" dxfId="131" text="VENCIDO">
      <formula>NOT(ISERROR(SEARCH("VENCIDO",P749)))</formula>
    </cfRule>
    <cfRule type="containsText" priority="155" operator="containsText" dxfId="130" text="VERDE">
      <formula>NOT(ISERROR(SEARCH("VERDE",P749)))</formula>
    </cfRule>
    <cfRule type="containsText" priority="156" operator="containsText" dxfId="129" stopIfTrue="1" text="AMARILLO">
      <formula>NOT(ISERROR(SEARCH("AMARILLO",P749)))</formula>
    </cfRule>
    <cfRule type="containsText" priority="157" operator="containsText" dxfId="128" text="ROJO">
      <formula>NOT(ISERROR(SEARCH("ROJO",P749)))</formula>
    </cfRule>
  </conditionalFormatting>
  <conditionalFormatting sqref="P756:P761">
    <cfRule type="containsText" priority="150" operator="containsText" dxfId="131" text="VENCIDO">
      <formula>NOT(ISERROR(SEARCH("VENCIDO",P756)))</formula>
    </cfRule>
    <cfRule type="containsText" priority="151" operator="containsText" dxfId="130" text="VERDE">
      <formula>NOT(ISERROR(SEARCH("VERDE",P756)))</formula>
    </cfRule>
    <cfRule type="containsText" priority="152" operator="containsText" dxfId="129" stopIfTrue="1" text="AMARILLO">
      <formula>NOT(ISERROR(SEARCH("AMARILLO",P756)))</formula>
    </cfRule>
    <cfRule type="containsText" priority="153" operator="containsText" dxfId="128" text="ROJO">
      <formula>NOT(ISERROR(SEARCH("ROJO",P756)))</formula>
    </cfRule>
  </conditionalFormatting>
  <conditionalFormatting sqref="P763:P768">
    <cfRule type="containsText" priority="146" operator="containsText" dxfId="131" text="VENCIDO">
      <formula>NOT(ISERROR(SEARCH("VENCIDO",P763)))</formula>
    </cfRule>
    <cfRule type="containsText" priority="147" operator="containsText" dxfId="130" text="VERDE">
      <formula>NOT(ISERROR(SEARCH("VERDE",P763)))</formula>
    </cfRule>
    <cfRule type="containsText" priority="148" operator="containsText" dxfId="129" stopIfTrue="1" text="AMARILLO">
      <formula>NOT(ISERROR(SEARCH("AMARILLO",P763)))</formula>
    </cfRule>
    <cfRule type="containsText" priority="149" operator="containsText" dxfId="128" text="ROJO">
      <formula>NOT(ISERROR(SEARCH("ROJO",P763)))</formula>
    </cfRule>
  </conditionalFormatting>
  <conditionalFormatting sqref="P770:P775">
    <cfRule type="containsText" priority="142" operator="containsText" dxfId="131" text="VENCIDO">
      <formula>NOT(ISERROR(SEARCH("VENCIDO",P770)))</formula>
    </cfRule>
    <cfRule type="containsText" priority="143" operator="containsText" dxfId="130" text="VERDE">
      <formula>NOT(ISERROR(SEARCH("VERDE",P770)))</formula>
    </cfRule>
    <cfRule type="containsText" priority="144" operator="containsText" dxfId="129" stopIfTrue="1" text="AMARILLO">
      <formula>NOT(ISERROR(SEARCH("AMARILLO",P770)))</formula>
    </cfRule>
    <cfRule type="containsText" priority="145" operator="containsText" dxfId="128" text="ROJO">
      <formula>NOT(ISERROR(SEARCH("ROJO",P770)))</formula>
    </cfRule>
  </conditionalFormatting>
  <conditionalFormatting sqref="P789:P792">
    <cfRule type="containsText" priority="138" operator="containsText" dxfId="131" text="VENCIDO">
      <formula>NOT(ISERROR(SEARCH("VENCIDO",P789)))</formula>
    </cfRule>
    <cfRule type="containsText" priority="139" operator="containsText" dxfId="130" text="VERDE">
      <formula>NOT(ISERROR(SEARCH("VERDE",P789)))</formula>
    </cfRule>
    <cfRule type="containsText" priority="140" operator="containsText" dxfId="129" stopIfTrue="1" text="AMARILLO">
      <formula>NOT(ISERROR(SEARCH("AMARILLO",P789)))</formula>
    </cfRule>
    <cfRule type="containsText" priority="141" operator="containsText" dxfId="128" text="ROJO">
      <formula>NOT(ISERROR(SEARCH("ROJO",P789)))</formula>
    </cfRule>
  </conditionalFormatting>
  <conditionalFormatting sqref="P794:P797">
    <cfRule type="containsText" priority="134" operator="containsText" dxfId="131" text="VENCIDO">
      <formula>NOT(ISERROR(SEARCH("VENCIDO",P794)))</formula>
    </cfRule>
    <cfRule type="containsText" priority="135" operator="containsText" dxfId="130" text="VERDE">
      <formula>NOT(ISERROR(SEARCH("VERDE",P794)))</formula>
    </cfRule>
    <cfRule type="containsText" priority="136" operator="containsText" dxfId="129" stopIfTrue="1" text="AMARILLO">
      <formula>NOT(ISERROR(SEARCH("AMARILLO",P794)))</formula>
    </cfRule>
    <cfRule type="containsText" priority="137" operator="containsText" dxfId="128" text="ROJO">
      <formula>NOT(ISERROR(SEARCH("ROJO",P794)))</formula>
    </cfRule>
  </conditionalFormatting>
  <conditionalFormatting sqref="P799:P802 P804:P807 P809:P812">
    <cfRule type="containsText" priority="130" operator="containsText" dxfId="131" text="VENCIDO">
      <formula>NOT(ISERROR(SEARCH("VENCIDO",P799)))</formula>
    </cfRule>
    <cfRule type="containsText" priority="131" operator="containsText" dxfId="130" text="VERDE">
      <formula>NOT(ISERROR(SEARCH("VERDE",P799)))</formula>
    </cfRule>
    <cfRule type="containsText" priority="132" operator="containsText" dxfId="129" stopIfTrue="1" text="AMARILLO">
      <formula>NOT(ISERROR(SEARCH("AMARILLO",P799)))</formula>
    </cfRule>
    <cfRule type="containsText" priority="133" operator="containsText" dxfId="128" text="ROJO">
      <formula>NOT(ISERROR(SEARCH("ROJO",P799)))</formula>
    </cfRule>
  </conditionalFormatting>
  <conditionalFormatting sqref="K789:K792">
    <cfRule type="cellIs" priority="129" operator="lessThan" dxfId="0" stopIfTrue="1">
      <formula>0</formula>
    </cfRule>
  </conditionalFormatting>
  <conditionalFormatting sqref="K794:K797">
    <cfRule type="cellIs" priority="128" operator="lessThan" dxfId="0" stopIfTrue="1">
      <formula>0</formula>
    </cfRule>
  </conditionalFormatting>
  <conditionalFormatting sqref="K799:K802">
    <cfRule type="cellIs" priority="127" operator="lessThan" dxfId="0" stopIfTrue="1">
      <formula>0</formula>
    </cfRule>
  </conditionalFormatting>
  <conditionalFormatting sqref="K804:K807">
    <cfRule type="cellIs" priority="126" operator="lessThan" dxfId="0" stopIfTrue="1">
      <formula>0</formula>
    </cfRule>
  </conditionalFormatting>
  <conditionalFormatting sqref="K809:K812">
    <cfRule type="cellIs" priority="125" operator="lessThan" dxfId="0" stopIfTrue="1">
      <formula>0</formula>
    </cfRule>
  </conditionalFormatting>
  <conditionalFormatting sqref="AT789">
    <cfRule type="cellIs" priority="124" operator="greaterThan" dxfId="121">
      <formula>1</formula>
    </cfRule>
  </conditionalFormatting>
  <conditionalFormatting sqref="AT794 AT799 AT804 AT809">
    <cfRule type="cellIs" priority="123" operator="greaterThan" dxfId="121">
      <formula>1</formula>
    </cfRule>
  </conditionalFormatting>
  <conditionalFormatting sqref="E895:G897">
    <cfRule type="cellIs" priority="122" operator="lessThan" dxfId="0" stopIfTrue="1">
      <formula>0</formula>
    </cfRule>
  </conditionalFormatting>
  <conditionalFormatting sqref="K895:K897 M895:N897">
    <cfRule type="cellIs" priority="121" operator="lessThan" dxfId="0" stopIfTrue="1">
      <formula>0</formula>
    </cfRule>
  </conditionalFormatting>
  <conditionalFormatting sqref="K301">
    <cfRule type="containsText" priority="120" operator="containsText" dxfId="8" text="Falso">
      <formula>NOT(ISERROR(SEARCH("Falso",K301)))</formula>
    </cfRule>
  </conditionalFormatting>
  <conditionalFormatting sqref="K295">
    <cfRule type="containsText" priority="119" operator="containsText" dxfId="8" text="Falso">
      <formula>NOT(ISERROR(SEARCH("Falso",K295)))</formula>
    </cfRule>
  </conditionalFormatting>
  <conditionalFormatting sqref="K289">
    <cfRule type="containsText" priority="118" operator="containsText" dxfId="8" text="Falso">
      <formula>NOT(ISERROR(SEARCH("Falso",K289)))</formula>
    </cfRule>
  </conditionalFormatting>
  <conditionalFormatting sqref="K283">
    <cfRule type="containsText" priority="117" operator="containsText" dxfId="8" text="Falso">
      <formula>NOT(ISERROR(SEARCH("Falso",K283)))</formula>
    </cfRule>
  </conditionalFormatting>
  <conditionalFormatting sqref="K277">
    <cfRule type="containsText" priority="116" operator="containsText" dxfId="8" text="Falso">
      <formula>NOT(ISERROR(SEARCH("Falso",K277)))</formula>
    </cfRule>
  </conditionalFormatting>
  <conditionalFormatting sqref="K271">
    <cfRule type="containsText" priority="115" operator="containsText" dxfId="8" text="Falso">
      <formula>NOT(ISERROR(SEARCH("Falso",K271)))</formula>
    </cfRule>
  </conditionalFormatting>
  <conditionalFormatting sqref="K265">
    <cfRule type="containsText" priority="114" operator="containsText" dxfId="8" text="Falso">
      <formula>NOT(ISERROR(SEARCH("Falso",K265)))</formula>
    </cfRule>
  </conditionalFormatting>
  <conditionalFormatting sqref="K259">
    <cfRule type="containsText" priority="113" operator="containsText" dxfId="8" text="Falso">
      <formula>NOT(ISERROR(SEARCH("Falso",K259)))</formula>
    </cfRule>
  </conditionalFormatting>
  <conditionalFormatting sqref="K253">
    <cfRule type="containsText" priority="112" operator="containsText" dxfId="8" text="Falso">
      <formula>NOT(ISERROR(SEARCH("Falso",K253)))</formula>
    </cfRule>
  </conditionalFormatting>
  <conditionalFormatting sqref="K247">
    <cfRule type="containsText" priority="111" operator="containsText" dxfId="8" text="Falso">
      <formula>NOT(ISERROR(SEARCH("Falso",K247)))</formula>
    </cfRule>
  </conditionalFormatting>
  <conditionalFormatting sqref="K235">
    <cfRule type="containsText" priority="110" operator="containsText" dxfId="8" text="Falso">
      <formula>NOT(ISERROR(SEARCH("Falso",K235)))</formula>
    </cfRule>
  </conditionalFormatting>
  <conditionalFormatting sqref="K241">
    <cfRule type="containsText" priority="109" operator="containsText" dxfId="8" text="Falso">
      <formula>NOT(ISERROR(SEARCH("Falso",K241)))</formula>
    </cfRule>
  </conditionalFormatting>
  <conditionalFormatting sqref="K228">
    <cfRule type="containsText" priority="108" operator="containsText" dxfId="8" text="Falso">
      <formula>NOT(ISERROR(SEARCH("Falso",K228)))</formula>
    </cfRule>
  </conditionalFormatting>
  <conditionalFormatting sqref="K222">
    <cfRule type="containsText" priority="107" operator="containsText" dxfId="8" text="Falso">
      <formula>NOT(ISERROR(SEARCH("Falso",K222)))</formula>
    </cfRule>
  </conditionalFormatting>
  <conditionalFormatting sqref="K216">
    <cfRule type="containsText" priority="106" operator="containsText" dxfId="8" text="Falso">
      <formula>NOT(ISERROR(SEARCH("Falso",K216)))</formula>
    </cfRule>
  </conditionalFormatting>
  <conditionalFormatting sqref="K210">
    <cfRule type="containsText" priority="105" operator="containsText" dxfId="8" text="Falso">
      <formula>NOT(ISERROR(SEARCH("Falso",K210)))</formula>
    </cfRule>
  </conditionalFormatting>
  <conditionalFormatting sqref="K204">
    <cfRule type="containsText" priority="104" operator="containsText" dxfId="8" text="Falso">
      <formula>NOT(ISERROR(SEARCH("Falso",K204)))</formula>
    </cfRule>
  </conditionalFormatting>
  <conditionalFormatting sqref="K198">
    <cfRule type="containsText" priority="103" operator="containsText" dxfId="8" text="Falso">
      <formula>NOT(ISERROR(SEARCH("Falso",K198)))</formula>
    </cfRule>
  </conditionalFormatting>
  <conditionalFormatting sqref="K192">
    <cfRule type="containsText" priority="102" operator="containsText" dxfId="8" text="Falso">
      <formula>NOT(ISERROR(SEARCH("Falso",K192)))</formula>
    </cfRule>
  </conditionalFormatting>
  <conditionalFormatting sqref="K186">
    <cfRule type="containsText" priority="101" operator="containsText" dxfId="8" text="Falso">
      <formula>NOT(ISERROR(SEARCH("Falso",K186)))</formula>
    </cfRule>
  </conditionalFormatting>
  <conditionalFormatting sqref="K180">
    <cfRule type="containsText" priority="100" operator="containsText" dxfId="8" text="Falso">
      <formula>NOT(ISERROR(SEARCH("Falso",K180)))</formula>
    </cfRule>
  </conditionalFormatting>
  <conditionalFormatting sqref="K174">
    <cfRule type="containsText" priority="99" operator="containsText" dxfId="8" text="Falso">
      <formula>NOT(ISERROR(SEARCH("Falso",K174)))</formula>
    </cfRule>
  </conditionalFormatting>
  <conditionalFormatting sqref="K168">
    <cfRule type="containsText" priority="98" operator="containsText" dxfId="8" text="Falso">
      <formula>NOT(ISERROR(SEARCH("Falso",K168)))</formula>
    </cfRule>
  </conditionalFormatting>
  <conditionalFormatting sqref="K162">
    <cfRule type="containsText" priority="97" operator="containsText" dxfId="8" text="Falso">
      <formula>NOT(ISERROR(SEARCH("Falso",K162)))</formula>
    </cfRule>
  </conditionalFormatting>
  <conditionalFormatting sqref="K156">
    <cfRule type="containsText" priority="96" operator="containsText" dxfId="8" text="Falso">
      <formula>NOT(ISERROR(SEARCH("Falso",K156)))</formula>
    </cfRule>
  </conditionalFormatting>
  <conditionalFormatting sqref="K150">
    <cfRule type="containsText" priority="95" operator="containsText" dxfId="8" text="Falso">
      <formula>NOT(ISERROR(SEARCH("Falso",K150)))</formula>
    </cfRule>
  </conditionalFormatting>
  <conditionalFormatting sqref="K144">
    <cfRule type="containsText" priority="94" operator="containsText" dxfId="8" text="Falso">
      <formula>NOT(ISERROR(SEARCH("Falso",K144)))</formula>
    </cfRule>
  </conditionalFormatting>
  <conditionalFormatting sqref="K138">
    <cfRule type="containsText" priority="93" operator="containsText" dxfId="8" text="Falso">
      <formula>NOT(ISERROR(SEARCH("Falso",K138)))</formula>
    </cfRule>
  </conditionalFormatting>
  <conditionalFormatting sqref="K132">
    <cfRule type="containsText" priority="92" operator="containsText" dxfId="8" text="Falso">
      <formula>NOT(ISERROR(SEARCH("Falso",K132)))</formula>
    </cfRule>
  </conditionalFormatting>
  <conditionalFormatting sqref="K126">
    <cfRule type="containsText" priority="91" operator="containsText" dxfId="8" text="Falso">
      <formula>NOT(ISERROR(SEARCH("Falso",K126)))</formula>
    </cfRule>
  </conditionalFormatting>
  <conditionalFormatting sqref="K120">
    <cfRule type="containsText" priority="90" operator="containsText" dxfId="8" text="Falso">
      <formula>NOT(ISERROR(SEARCH("Falso",K120)))</formula>
    </cfRule>
  </conditionalFormatting>
  <conditionalFormatting sqref="K114">
    <cfRule type="containsText" priority="89" operator="containsText" dxfId="8" text="Falso">
      <formula>NOT(ISERROR(SEARCH("Falso",K114)))</formula>
    </cfRule>
  </conditionalFormatting>
  <conditionalFormatting sqref="K108">
    <cfRule type="containsText" priority="88" operator="containsText" dxfId="8" text="Falso">
      <formula>NOT(ISERROR(SEARCH("Falso",K108)))</formula>
    </cfRule>
  </conditionalFormatting>
  <conditionalFormatting sqref="K102">
    <cfRule type="containsText" priority="87" operator="containsText" dxfId="8" text="Falso">
      <formula>NOT(ISERROR(SEARCH("Falso",K102)))</formula>
    </cfRule>
  </conditionalFormatting>
  <conditionalFormatting sqref="K96">
    <cfRule type="containsText" priority="86" operator="containsText" dxfId="8" text="Falso">
      <formula>NOT(ISERROR(SEARCH("Falso",K96)))</formula>
    </cfRule>
  </conditionalFormatting>
  <conditionalFormatting sqref="K90">
    <cfRule type="containsText" priority="85" operator="containsText" dxfId="8" text="Falso">
      <formula>NOT(ISERROR(SEARCH("Falso",K90)))</formula>
    </cfRule>
  </conditionalFormatting>
  <conditionalFormatting sqref="K84">
    <cfRule type="containsText" priority="84" operator="containsText" dxfId="8" text="Falso">
      <formula>NOT(ISERROR(SEARCH("Falso",K84)))</formula>
    </cfRule>
  </conditionalFormatting>
  <conditionalFormatting sqref="K78">
    <cfRule type="containsText" priority="83" operator="containsText" dxfId="8" text="Falso">
      <formula>NOT(ISERROR(SEARCH("Falso",K78)))</formula>
    </cfRule>
  </conditionalFormatting>
  <conditionalFormatting sqref="K72">
    <cfRule type="containsText" priority="82" operator="containsText" dxfId="8" text="Falso">
      <formula>NOT(ISERROR(SEARCH("Falso",K72)))</formula>
    </cfRule>
  </conditionalFormatting>
  <conditionalFormatting sqref="K66">
    <cfRule type="containsText" priority="81" operator="containsText" dxfId="8" text="Falso">
      <formula>NOT(ISERROR(SEARCH("Falso",K66)))</formula>
    </cfRule>
  </conditionalFormatting>
  <conditionalFormatting sqref="K60">
    <cfRule type="containsText" priority="80" operator="containsText" dxfId="8" text="Falso">
      <formula>NOT(ISERROR(SEARCH("Falso",K60)))</formula>
    </cfRule>
  </conditionalFormatting>
  <conditionalFormatting sqref="K54">
    <cfRule type="containsText" priority="79" operator="containsText" dxfId="8" text="Falso">
      <formula>NOT(ISERROR(SEARCH("Falso",K54)))</formula>
    </cfRule>
  </conditionalFormatting>
  <conditionalFormatting sqref="K48">
    <cfRule type="containsText" priority="78" operator="containsText" dxfId="8" text="Falso">
      <formula>NOT(ISERROR(SEARCH("Falso",K48)))</formula>
    </cfRule>
  </conditionalFormatting>
  <conditionalFormatting sqref="K42">
    <cfRule type="containsText" priority="77" operator="containsText" dxfId="8" text="Falso">
      <formula>NOT(ISERROR(SEARCH("Falso",K42)))</formula>
    </cfRule>
  </conditionalFormatting>
  <conditionalFormatting sqref="K36">
    <cfRule type="containsText" priority="76" operator="containsText" dxfId="8" text="Falso">
      <formula>NOT(ISERROR(SEARCH("Falso",K36)))</formula>
    </cfRule>
  </conditionalFormatting>
  <conditionalFormatting sqref="K30">
    <cfRule type="containsText" priority="75" operator="containsText" dxfId="8" text="Falso">
      <formula>NOT(ISERROR(SEARCH("Falso",K30)))</formula>
    </cfRule>
  </conditionalFormatting>
  <conditionalFormatting sqref="K24">
    <cfRule type="containsText" priority="74" operator="containsText" dxfId="8" text="Falso">
      <formula>NOT(ISERROR(SEARCH("Falso",K24)))</formula>
    </cfRule>
  </conditionalFormatting>
  <conditionalFormatting sqref="K18">
    <cfRule type="containsText" priority="73" operator="containsText" dxfId="8" text="Falso">
      <formula>NOT(ISERROR(SEARCH("Falso",K18)))</formula>
    </cfRule>
  </conditionalFormatting>
  <conditionalFormatting sqref="K422">
    <cfRule type="containsText" priority="72" operator="containsText" dxfId="8" text="Falso">
      <formula>NOT(ISERROR(SEARCH("Falso",K422)))</formula>
    </cfRule>
  </conditionalFormatting>
  <conditionalFormatting sqref="K428">
    <cfRule type="containsText" priority="71" operator="containsText" dxfId="8" text="Falso">
      <formula>NOT(ISERROR(SEARCH("Falso",K428)))</formula>
    </cfRule>
  </conditionalFormatting>
  <conditionalFormatting sqref="K434">
    <cfRule type="containsText" priority="70" operator="containsText" dxfId="8" text="Falso">
      <formula>NOT(ISERROR(SEARCH("Falso",K434)))</formula>
    </cfRule>
  </conditionalFormatting>
  <conditionalFormatting sqref="K440">
    <cfRule type="containsText" priority="69" operator="containsText" dxfId="8" text="Falso">
      <formula>NOT(ISERROR(SEARCH("Falso",K440)))</formula>
    </cfRule>
  </conditionalFormatting>
  <conditionalFormatting sqref="K446">
    <cfRule type="containsText" priority="68" operator="containsText" dxfId="8" text="Falso">
      <formula>NOT(ISERROR(SEARCH("Falso",K446)))</formula>
    </cfRule>
  </conditionalFormatting>
  <conditionalFormatting sqref="K452">
    <cfRule type="containsText" priority="67" operator="containsText" dxfId="8" text="Falso">
      <formula>NOT(ISERROR(SEARCH("Falso",K452)))</formula>
    </cfRule>
  </conditionalFormatting>
  <conditionalFormatting sqref="K458">
    <cfRule type="containsText" priority="66" operator="containsText" dxfId="8" text="Falso">
      <formula>NOT(ISERROR(SEARCH("Falso",K458)))</formula>
    </cfRule>
  </conditionalFormatting>
  <conditionalFormatting sqref="K464">
    <cfRule type="containsText" priority="65" operator="containsText" dxfId="8" text="Falso">
      <formula>NOT(ISERROR(SEARCH("Falso",K464)))</formula>
    </cfRule>
  </conditionalFormatting>
  <conditionalFormatting sqref="K470">
    <cfRule type="containsText" priority="64" operator="containsText" dxfId="8" text="Falso">
      <formula>NOT(ISERROR(SEARCH("Falso",K470)))</formula>
    </cfRule>
  </conditionalFormatting>
  <conditionalFormatting sqref="K476">
    <cfRule type="containsText" priority="63" operator="containsText" dxfId="8" text="Falso">
      <formula>NOT(ISERROR(SEARCH("Falso",K476)))</formula>
    </cfRule>
  </conditionalFormatting>
  <conditionalFormatting sqref="K482">
    <cfRule type="containsText" priority="62" operator="containsText" dxfId="8" text="Falso">
      <formula>NOT(ISERROR(SEARCH("Falso",K482)))</formula>
    </cfRule>
  </conditionalFormatting>
  <conditionalFormatting sqref="K488">
    <cfRule type="containsText" priority="61" operator="containsText" dxfId="8" text="Falso">
      <formula>NOT(ISERROR(SEARCH("Falso",K488)))</formula>
    </cfRule>
  </conditionalFormatting>
  <conditionalFormatting sqref="K494">
    <cfRule type="containsText" priority="60" operator="containsText" dxfId="8" text="Falso">
      <formula>NOT(ISERROR(SEARCH("Falso",K494)))</formula>
    </cfRule>
  </conditionalFormatting>
  <conditionalFormatting sqref="K500">
    <cfRule type="containsText" priority="59" operator="containsText" dxfId="8" text="Falso">
      <formula>NOT(ISERROR(SEARCH("Falso",K500)))</formula>
    </cfRule>
  </conditionalFormatting>
  <conditionalFormatting sqref="K506">
    <cfRule type="containsText" priority="58" operator="containsText" dxfId="8" text="Falso">
      <formula>NOT(ISERROR(SEARCH("Falso",K506)))</formula>
    </cfRule>
  </conditionalFormatting>
  <conditionalFormatting sqref="K512">
    <cfRule type="containsText" priority="57" operator="containsText" dxfId="8" text="Falso">
      <formula>NOT(ISERROR(SEARCH("Falso",K512)))</formula>
    </cfRule>
  </conditionalFormatting>
  <conditionalFormatting sqref="K518">
    <cfRule type="containsText" priority="56" operator="containsText" dxfId="8" text="Falso">
      <formula>NOT(ISERROR(SEARCH("Falso",K518)))</formula>
    </cfRule>
  </conditionalFormatting>
  <conditionalFormatting sqref="K524">
    <cfRule type="containsText" priority="55" operator="containsText" dxfId="8" text="Falso">
      <formula>NOT(ISERROR(SEARCH("Falso",K524)))</formula>
    </cfRule>
  </conditionalFormatting>
  <conditionalFormatting sqref="K530">
    <cfRule type="containsText" priority="54" operator="containsText" dxfId="8" text="Falso">
      <formula>NOT(ISERROR(SEARCH("Falso",K530)))</formula>
    </cfRule>
  </conditionalFormatting>
  <conditionalFormatting sqref="K536">
    <cfRule type="containsText" priority="53" operator="containsText" dxfId="8" text="Falso">
      <formula>NOT(ISERROR(SEARCH("Falso",K536)))</formula>
    </cfRule>
  </conditionalFormatting>
  <conditionalFormatting sqref="K542">
    <cfRule type="containsText" priority="52" operator="containsText" dxfId="8" text="Falso">
      <formula>NOT(ISERROR(SEARCH("Falso",K542)))</formula>
    </cfRule>
  </conditionalFormatting>
  <conditionalFormatting sqref="K548">
    <cfRule type="containsText" priority="51" operator="containsText" dxfId="8" text="Falso">
      <formula>NOT(ISERROR(SEARCH("Falso",K548)))</formula>
    </cfRule>
  </conditionalFormatting>
  <conditionalFormatting sqref="K554">
    <cfRule type="containsText" priority="50" operator="containsText" dxfId="8" text="Falso">
      <formula>NOT(ISERROR(SEARCH("Falso",K554)))</formula>
    </cfRule>
  </conditionalFormatting>
  <conditionalFormatting sqref="K560">
    <cfRule type="containsText" priority="49" operator="containsText" dxfId="8" text="Falso">
      <formula>NOT(ISERROR(SEARCH("Falso",K560)))</formula>
    </cfRule>
  </conditionalFormatting>
  <conditionalFormatting sqref="K566">
    <cfRule type="containsText" priority="48" operator="containsText" dxfId="8" text="Falso">
      <formula>NOT(ISERROR(SEARCH("Falso",K566)))</formula>
    </cfRule>
  </conditionalFormatting>
  <conditionalFormatting sqref="K572">
    <cfRule type="containsText" priority="47" operator="containsText" dxfId="8" text="Falso">
      <formula>NOT(ISERROR(SEARCH("Falso",K572)))</formula>
    </cfRule>
  </conditionalFormatting>
  <conditionalFormatting sqref="K578">
    <cfRule type="containsText" priority="46" operator="containsText" dxfId="8" text="Falso">
      <formula>NOT(ISERROR(SEARCH("Falso",K578)))</formula>
    </cfRule>
  </conditionalFormatting>
  <conditionalFormatting sqref="K584">
    <cfRule type="containsText" priority="45" operator="containsText" dxfId="8" text="Falso">
      <formula>NOT(ISERROR(SEARCH("Falso",K584)))</formula>
    </cfRule>
  </conditionalFormatting>
  <conditionalFormatting sqref="K590">
    <cfRule type="containsText" priority="44" operator="containsText" dxfId="8" text="Falso">
      <formula>NOT(ISERROR(SEARCH("Falso",K590)))</formula>
    </cfRule>
  </conditionalFormatting>
  <conditionalFormatting sqref="K596">
    <cfRule type="containsText" priority="43" operator="containsText" dxfId="8" text="Falso">
      <formula>NOT(ISERROR(SEARCH("Falso",K596)))</formula>
    </cfRule>
  </conditionalFormatting>
  <conditionalFormatting sqref="K602">
    <cfRule type="containsText" priority="42" operator="containsText" dxfId="8" text="Falso">
      <formula>NOT(ISERROR(SEARCH("Falso",K602)))</formula>
    </cfRule>
  </conditionalFormatting>
  <conditionalFormatting sqref="K608">
    <cfRule type="containsText" priority="41" operator="containsText" dxfId="8" text="Falso">
      <formula>NOT(ISERROR(SEARCH("Falso",K608)))</formula>
    </cfRule>
  </conditionalFormatting>
  <conditionalFormatting sqref="K614">
    <cfRule type="containsText" priority="40" operator="containsText" dxfId="8" text="Falso">
      <formula>NOT(ISERROR(SEARCH("Falso",K614)))</formula>
    </cfRule>
  </conditionalFormatting>
  <conditionalFormatting sqref="K620">
    <cfRule type="containsText" priority="39" operator="containsText" dxfId="8" text="Falso">
      <formula>NOT(ISERROR(SEARCH("Falso",K620)))</formula>
    </cfRule>
  </conditionalFormatting>
  <conditionalFormatting sqref="K626">
    <cfRule type="containsText" priority="38" operator="containsText" dxfId="8" text="Falso">
      <formula>NOT(ISERROR(SEARCH("Falso",K626)))</formula>
    </cfRule>
  </conditionalFormatting>
  <conditionalFormatting sqref="K632">
    <cfRule type="containsText" priority="37" operator="containsText" dxfId="8" text="Falso">
      <formula>NOT(ISERROR(SEARCH("Falso",K632)))</formula>
    </cfRule>
  </conditionalFormatting>
  <conditionalFormatting sqref="K639">
    <cfRule type="containsText" priority="36" operator="containsText" dxfId="8" text="Falso">
      <formula>NOT(ISERROR(SEARCH("Falso",K639)))</formula>
    </cfRule>
  </conditionalFormatting>
  <conditionalFormatting sqref="K645">
    <cfRule type="containsText" priority="35" operator="containsText" dxfId="8" text="Falso">
      <formula>NOT(ISERROR(SEARCH("Falso",K645)))</formula>
    </cfRule>
  </conditionalFormatting>
  <conditionalFormatting sqref="K651">
    <cfRule type="containsText" priority="34" operator="containsText" dxfId="8" text="Falso">
      <formula>NOT(ISERROR(SEARCH("Falso",K651)))</formula>
    </cfRule>
  </conditionalFormatting>
  <conditionalFormatting sqref="K657">
    <cfRule type="containsText" priority="33" operator="containsText" dxfId="8" text="Falso">
      <formula>NOT(ISERROR(SEARCH("Falso",K657)))</formula>
    </cfRule>
  </conditionalFormatting>
  <conditionalFormatting sqref="K663">
    <cfRule type="containsText" priority="32" operator="containsText" dxfId="8" text="Falso">
      <formula>NOT(ISERROR(SEARCH("Falso",K663)))</formula>
    </cfRule>
  </conditionalFormatting>
  <conditionalFormatting sqref="K669">
    <cfRule type="containsText" priority="31" operator="containsText" dxfId="8" text="Falso">
      <formula>NOT(ISERROR(SEARCH("Falso",K669)))</formula>
    </cfRule>
  </conditionalFormatting>
  <conditionalFormatting sqref="K675">
    <cfRule type="containsText" priority="30" operator="containsText" dxfId="8" text="Falso">
      <formula>NOT(ISERROR(SEARCH("Falso",K675)))</formula>
    </cfRule>
  </conditionalFormatting>
  <conditionalFormatting sqref="K681">
    <cfRule type="containsText" priority="29" operator="containsText" dxfId="8" text="Falso">
      <formula>NOT(ISERROR(SEARCH("Falso",K681)))</formula>
    </cfRule>
  </conditionalFormatting>
  <conditionalFormatting sqref="K687">
    <cfRule type="containsText" priority="28" operator="containsText" dxfId="8" text="Falso">
      <formula>NOT(ISERROR(SEARCH("Falso",K687)))</formula>
    </cfRule>
  </conditionalFormatting>
  <conditionalFormatting sqref="K693">
    <cfRule type="containsText" priority="27" operator="containsText" dxfId="8" text="Falso">
      <formula>NOT(ISERROR(SEARCH("Falso",K693)))</formula>
    </cfRule>
  </conditionalFormatting>
  <conditionalFormatting sqref="K699">
    <cfRule type="containsText" priority="26" operator="containsText" dxfId="8" text="Falso">
      <formula>NOT(ISERROR(SEARCH("Falso",K699)))</formula>
    </cfRule>
  </conditionalFormatting>
  <conditionalFormatting sqref="K705">
    <cfRule type="containsText" priority="25" operator="containsText" dxfId="8" text="Falso">
      <formula>NOT(ISERROR(SEARCH("Falso",K705)))</formula>
    </cfRule>
  </conditionalFormatting>
  <conditionalFormatting sqref="K713">
    <cfRule type="containsText" priority="24" operator="containsText" dxfId="8" text="Falso">
      <formula>NOT(ISERROR(SEARCH("Falso",K713)))</formula>
    </cfRule>
  </conditionalFormatting>
  <conditionalFormatting sqref="K720">
    <cfRule type="containsText" priority="23" operator="containsText" dxfId="8" text="Falso">
      <formula>NOT(ISERROR(SEARCH("Falso",K720)))</formula>
    </cfRule>
  </conditionalFormatting>
  <conditionalFormatting sqref="K727">
    <cfRule type="containsText" priority="22" operator="containsText" dxfId="8" text="Falso">
      <formula>NOT(ISERROR(SEARCH("Falso",K727)))</formula>
    </cfRule>
  </conditionalFormatting>
  <conditionalFormatting sqref="K734">
    <cfRule type="containsText" priority="21" operator="containsText" dxfId="8" text="Falso">
      <formula>NOT(ISERROR(SEARCH("Falso",K734)))</formula>
    </cfRule>
  </conditionalFormatting>
  <conditionalFormatting sqref="K741">
    <cfRule type="containsText" priority="20" operator="containsText" dxfId="8" text="Falso">
      <formula>NOT(ISERROR(SEARCH("Falso",K741)))</formula>
    </cfRule>
  </conditionalFormatting>
  <conditionalFormatting sqref="K748">
    <cfRule type="containsText" priority="19" operator="containsText" dxfId="8" text="Falso">
      <formula>NOT(ISERROR(SEARCH("Falso",K748)))</formula>
    </cfRule>
  </conditionalFormatting>
  <conditionalFormatting sqref="K755">
    <cfRule type="containsText" priority="18" operator="containsText" dxfId="8" text="Falso">
      <formula>NOT(ISERROR(SEARCH("Falso",K755)))</formula>
    </cfRule>
  </conditionalFormatting>
  <conditionalFormatting sqref="K762">
    <cfRule type="containsText" priority="17" operator="containsText" dxfId="8" text="Falso">
      <formula>NOT(ISERROR(SEARCH("Falso",K762)))</formula>
    </cfRule>
  </conditionalFormatting>
  <conditionalFormatting sqref="K769">
    <cfRule type="containsText" priority="16" operator="containsText" dxfId="8" text="Falso">
      <formula>NOT(ISERROR(SEARCH("Falso",K769)))</formula>
    </cfRule>
  </conditionalFormatting>
  <conditionalFormatting sqref="K776">
    <cfRule type="containsText" priority="15" operator="containsText" dxfId="8" text="Falso">
      <formula>NOT(ISERROR(SEARCH("Falso",K776)))</formula>
    </cfRule>
  </conditionalFormatting>
  <conditionalFormatting sqref="K793">
    <cfRule type="containsText" priority="14" operator="containsText" dxfId="8" text="Falso">
      <formula>NOT(ISERROR(SEARCH("Falso",K793)))</formula>
    </cfRule>
  </conditionalFormatting>
  <conditionalFormatting sqref="K798">
    <cfRule type="containsText" priority="13" operator="containsText" dxfId="8" text="Falso">
      <formula>NOT(ISERROR(SEARCH("Falso",K798)))</formula>
    </cfRule>
  </conditionalFormatting>
  <conditionalFormatting sqref="K803">
    <cfRule type="containsText" priority="12" operator="containsText" dxfId="8" text="Falso">
      <formula>NOT(ISERROR(SEARCH("Falso",K803)))</formula>
    </cfRule>
  </conditionalFormatting>
  <conditionalFormatting sqref="K808">
    <cfRule type="containsText" priority="11" operator="containsText" dxfId="8" text="Falso">
      <formula>NOT(ISERROR(SEARCH("Falso",K808)))</formula>
    </cfRule>
  </conditionalFormatting>
  <conditionalFormatting sqref="K813">
    <cfRule type="containsText" priority="10" operator="containsText" dxfId="8" text="Falso">
      <formula>NOT(ISERROR(SEARCH("Falso",K813)))</formula>
    </cfRule>
  </conditionalFormatting>
  <conditionalFormatting sqref="O858:O869">
    <cfRule type="cellIs" priority="7" operator="lessThan" dxfId="0" stopIfTrue="1">
      <formula>0</formula>
    </cfRule>
  </conditionalFormatting>
  <conditionalFormatting sqref="O871:O887">
    <cfRule type="cellIs" priority="6" operator="lessThan" dxfId="0" stopIfTrue="1">
      <formula>0</formula>
    </cfRule>
  </conditionalFormatting>
  <conditionalFormatting sqref="O893:O897">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codeName="Hoja18">
    <tabColor theme="9" tint="0.3999755851924192"/>
    <outlinePr summaryBelow="1" summaryRight="1"/>
    <pageSetUpPr/>
  </sheetPr>
  <dimension ref="A1:AZ919"/>
  <sheetViews>
    <sheetView topLeftCell="A429" zoomScale="70" zoomScaleNormal="70" workbookViewId="0">
      <selection activeCell="M256" sqref="M256"/>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width="13" customWidth="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FEBRERO!K13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FEBRERO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FEBRERO!K19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FEBRERO!K25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FEBRERO!K31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FEBRERO!K37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FEBRERO!K43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FEBRERO!K49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FEBRERO!K55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FEBRERO!K61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FEBRERO!K67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FEBRERO!K73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FEBRERO!K79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FEBRERO!K85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FEBRERO!K91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FEBRERO!K97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FEBRERO!K103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FEBRERO!K109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FEBRERO!K115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FEBRERO!K121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FEBRERO!K127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FEBRERO!K133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FEBRERO!K139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FEBRERO!K145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FEBRERO!K151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FEBRERO!K157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FEBRERO!K163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FEBRERO!K169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FEBRERO!K175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FEBRERO!K181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FEBRERO!K187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FEBRERO!K193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FEBRERO!K199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FEBRERO!K205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FEBRERO!K211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FEBRERO!K217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FEBRERO!K223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FEBRERO!K230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FEBRERO!K236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FEBRERO!K242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FEBRERO!K248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FEBRERO!K254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FEBRERO!K260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FEBRERO!K266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FEBRERO!K272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FEBRERO!K278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FEBRERO!K284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FEBRERO!K290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FEBRERO!K296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FEBRERO!K303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FEBRERO!K310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FEBRERO!K317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inlineStr">
        <is>
          <t>NUBENCO</t>
        </is>
      </c>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FEBRERO!K324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FEBRERO!K331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FEBRERO!K338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FEBRERO!K345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FEBRERO!K352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FEBRERO!K359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5500</v>
      </c>
      <c r="M360" s="254" t="inlineStr">
        <is>
          <t>662202</t>
        </is>
      </c>
      <c r="N360" s="254" t="inlineStr">
        <is>
          <t>Fabricante</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FEBRERO!K366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FEBRERO!K373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FEBRERO!K374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FEBRERO!K375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FEBRERO!K376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FEBRERO!K377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FEBRERO!K378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FEBRERO!K379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FEBRERO!K385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FEBRERO!K390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FEBRERO!K395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FEBRERO!K400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FEBRERO!K405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FEBRERO!K417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FEBRERO!K423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99</v>
      </c>
      <c r="M426" s="254" t="inlineStr">
        <is>
          <t>0323X019E</t>
        </is>
      </c>
      <c r="N426" s="254" t="inlineStr">
        <is>
          <t>Serum</t>
        </is>
      </c>
      <c r="O426" s="1183" t="inlineStr">
        <is>
          <t>31/05/2026</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FEBRERO!K429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v>7</v>
      </c>
      <c r="M432" s="254" t="inlineStr">
        <is>
          <t>0343Q005A</t>
        </is>
      </c>
      <c r="N432" s="254" t="inlineStr">
        <is>
          <t>Serum</t>
        </is>
      </c>
      <c r="O432" s="1183" t="inlineStr">
        <is>
          <t>30/04/2026</t>
        </is>
      </c>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FEBRERO!K435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50</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FEBRERO!K441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FEBRERO!K447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FEBRERO!K453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FEBRERO!K459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FEBRERO!K465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FEBRERO!K471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52</v>
      </c>
      <c r="M474" s="254" t="inlineStr">
        <is>
          <t>AROLE054AA</t>
        </is>
      </c>
      <c r="N474" s="254" t="inlineStr">
        <is>
          <t>Glaxo SmithKline</t>
        </is>
      </c>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FEBRERO!K477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FEBRERO!K483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FEBRERO!K489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FEBRERO!K495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FEBRERO!K501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FEBRERO!K507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v>160</v>
      </c>
      <c r="M510" s="254" t="inlineStr">
        <is>
          <t>0095M002</t>
        </is>
      </c>
      <c r="N510" s="254" t="inlineStr">
        <is>
          <t>Serum</t>
        </is>
      </c>
      <c r="O510" s="1183" t="inlineStr">
        <is>
          <t>30/11/2027</t>
        </is>
      </c>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FEBRERO!K513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FEBRERO!K519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FEBRERO!K525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FEBRERO!K531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inlineStr">
        <is>
          <t>25/07/2026</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FEBRERO!K537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FEBRERO!K543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FEBRERO!K549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68</v>
      </c>
      <c r="M552" s="254" t="inlineStr">
        <is>
          <t>2334X006A</t>
        </is>
      </c>
      <c r="N552" s="254" t="inlineStr">
        <is>
          <t>Serum</t>
        </is>
      </c>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FEBRERO!K555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v>18</v>
      </c>
      <c r="M558" s="254" t="inlineStr">
        <is>
          <t>UNIDAD</t>
        </is>
      </c>
      <c r="N558" s="254" t="inlineStr">
        <is>
          <t>Imprenta Nacional de Colombia</t>
        </is>
      </c>
      <c r="O558" s="1183" t="inlineStr">
        <is>
          <t>31/03/2026</t>
        </is>
      </c>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FEBRERO!K561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f>114+216</f>
        <v/>
      </c>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FEBRERO!K567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FEBRERO!K573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v>34</v>
      </c>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FEBRERO!K579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FEBRERO!K585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FEBRERO!K591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9</v>
      </c>
      <c r="M594" s="254" t="inlineStr">
        <is>
          <t>Y1A06</t>
        </is>
      </c>
      <c r="N594" s="254" t="inlineStr">
        <is>
          <t>Sanofi Pasteur</t>
        </is>
      </c>
      <c r="O594" s="1183" t="inlineStr">
        <is>
          <t>31/12/2026</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FEBRERO!K597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FEBRERO!K603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FEBRERO!K609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6</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FEBRERO!K615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FEBRERO!K621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FEBRERO!K627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FEBRERO!K634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v>200</v>
      </c>
      <c r="M636" s="254" t="inlineStr">
        <is>
          <t>0703S1005</t>
        </is>
      </c>
      <c r="N636" s="254" t="inlineStr">
        <is>
          <t>Serum</t>
        </is>
      </c>
      <c r="O636" s="1183" t="inlineStr">
        <is>
          <t>28/02/2027</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FEBRERO!K640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v>37</v>
      </c>
      <c r="M642" s="254" t="inlineStr">
        <is>
          <t>0643S4003</t>
        </is>
      </c>
      <c r="N642" s="254" t="inlineStr">
        <is>
          <t>Serum</t>
        </is>
      </c>
      <c r="O642" s="1183" t="inlineStr">
        <is>
          <t>31/08/2028</t>
        </is>
      </c>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FEBRERO!K646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FEBRERO!K652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FEBRERO!K658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v>261</v>
      </c>
      <c r="M660" s="254" t="inlineStr">
        <is>
          <t>0643S1010</t>
        </is>
      </c>
      <c r="N660" s="254" t="inlineStr">
        <is>
          <t>Serum</t>
        </is>
      </c>
      <c r="O660" s="1183" t="inlineStr">
        <is>
          <t>30/04/2028</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FEBRERO!K664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FEBRERO!K670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FEBRERO!K676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1060</v>
      </c>
      <c r="M678" s="254" t="inlineStr">
        <is>
          <t>Y3D32</t>
        </is>
      </c>
      <c r="N678" s="254" t="inlineStr">
        <is>
          <t>Sanofi Pasteur</t>
        </is>
      </c>
      <c r="O678" s="1183" t="inlineStr">
        <is>
          <t>30/04/2027</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FEBRERO!K682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v>30</v>
      </c>
      <c r="M684" s="254" t="inlineStr">
        <is>
          <t>Y018532</t>
        </is>
      </c>
      <c r="N684" s="254" t="inlineStr">
        <is>
          <t>MSD</t>
        </is>
      </c>
      <c r="O684" s="1183" t="inlineStr">
        <is>
          <t>03/06/2027</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FEBRERO!K688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FEBRERO!K694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v>181</v>
      </c>
      <c r="M696" s="254" t="inlineStr">
        <is>
          <t>1484T128</t>
        </is>
      </c>
      <c r="N696" s="254" t="inlineStr">
        <is>
          <t>Serum</t>
        </is>
      </c>
      <c r="O696" s="1183" t="inlineStr">
        <is>
          <t>31/10/2027</t>
        </is>
      </c>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FEBRERO!K700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FEBRERO!K707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v>2739</v>
      </c>
      <c r="M708" s="254" t="inlineStr">
        <is>
          <t>AR13095</t>
        </is>
      </c>
      <c r="N708" s="254" t="inlineStr">
        <is>
          <t>NUBENCO</t>
        </is>
      </c>
      <c r="O708" s="1183" t="inlineStr">
        <is>
          <t>30/09/2026</t>
        </is>
      </c>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FEBRERO!K714</f>
        <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FEBRERO!K721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FEBRERO!K728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FEBRERO!K735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FEBRERO!K742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1455</v>
      </c>
      <c r="M744" s="254" t="inlineStr">
        <is>
          <t>AR13133-7</t>
        </is>
      </c>
      <c r="N744" s="254" t="inlineStr">
        <is>
          <t>Fabricante</t>
        </is>
      </c>
      <c r="O744" s="1183" t="inlineStr">
        <is>
          <t>28/02/2027</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FEBRERO!K749</f>
        <v/>
      </c>
      <c r="E749" s="339">
        <f>H345</f>
        <v/>
      </c>
      <c r="F749" s="338" t="n"/>
      <c r="G749" s="338" t="n"/>
      <c r="H749" s="1235">
        <f>+F749+G749</f>
        <v/>
      </c>
      <c r="I749" s="340">
        <f>+AM749</f>
        <v/>
      </c>
      <c r="J749" s="341">
        <f>+H749+I749</f>
        <v/>
      </c>
      <c r="K749" s="583">
        <f>+(D749+E749)-(J749)</f>
        <v/>
      </c>
      <c r="L749" s="323" t="n"/>
      <c r="M749" s="323" t="n"/>
      <c r="N749" s="323" t="n"/>
      <c r="O749" s="323" t="n"/>
      <c r="P749" s="256">
        <f>IF(O760=0," ",IFERROR(IF(DATEDIF(TODAY(),O760,"M")&lt;=5,"ROJO",IF(DATEDIF(TODAY(),O760,"M")&gt;=12,"VERDE",IF(AND(DATEDIF(TODAY(),O760,"M")&gt;=6,DATEDIF(TODAY(),O760,"M")&lt;=11),"AMARILLO"))),Q749))</f>
        <v/>
      </c>
      <c r="Q749" s="256">
        <f>IF(O760=0," ",IF(O760&lt;=$L$6,"VENCIDO","NO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FEBRERO!K756</f>
        <v/>
      </c>
      <c r="E756" s="339">
        <f>H352</f>
        <v/>
      </c>
      <c r="F756" s="338" t="n">
        <v>7208</v>
      </c>
      <c r="G756" s="338" t="n">
        <v>92</v>
      </c>
      <c r="H756" s="1235">
        <f>+F756+G756</f>
        <v/>
      </c>
      <c r="I756" s="340">
        <f>+AM756</f>
        <v/>
      </c>
      <c r="J756" s="341">
        <f>+H756+I756</f>
        <v/>
      </c>
      <c r="K756" s="583">
        <f>+(D756+E756)-(J756)</f>
        <v/>
      </c>
      <c r="L756" s="253" t="n">
        <v>11264</v>
      </c>
      <c r="M756" s="254" t="inlineStr">
        <is>
          <t>23FA1</t>
        </is>
      </c>
      <c r="N756" s="254" t="inlineStr">
        <is>
          <t>Fabricante</t>
        </is>
      </c>
      <c r="O756" s="1183" t="inlineStr">
        <is>
          <t>31/05/2028</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72</v>
      </c>
      <c r="AA756" s="648" t="n">
        <v>0</v>
      </c>
      <c r="AB756" s="649">
        <f>+Z756+AA756</f>
        <v/>
      </c>
      <c r="AC756" s="648" t="n">
        <v>0</v>
      </c>
      <c r="AD756" s="648" t="n">
        <v>1</v>
      </c>
      <c r="AE756" s="648" t="n">
        <v>0</v>
      </c>
      <c r="AF756" s="648" t="n">
        <v>0</v>
      </c>
      <c r="AG756" s="648" t="n">
        <v>0</v>
      </c>
      <c r="AH756" s="648" t="n">
        <v>16</v>
      </c>
      <c r="AI756" s="648" t="n">
        <v>278</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IF(#REF!=0," ",IFERROR(IF(DATEDIF(TODAY(),#REF!,"M")&lt;=5,"ROJO",IF(DATEDIF(TODAY(),#REF!,"M")&gt;=12,"VERDE",IF(AND(DATEDIF(TODAY(),#REF!,"M")&gt;=6,DATEDIF(TODAY(),#REF!,"M")&lt;=11),"AMARILLO"))),Q760))</f>
        <v/>
      </c>
      <c r="Q760" s="256">
        <f>IF(#REF!=0," ",IF(#REF!&lt;=$L$6,"VENCIDO","NO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FEBRERO!K763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FEBRERO!K770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FEBRERO!K777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FEBRERO!K778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FEBRERO!K779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FEBRERO!K780</f>
        <v/>
      </c>
      <c r="E780" s="339">
        <f>H376</f>
        <v/>
      </c>
      <c r="F780" s="338" t="n">
        <v>703</v>
      </c>
      <c r="G780" s="338" t="n">
        <v>7</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1</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FEBRERO!K781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FEBRERO!K782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FEBRERO!K783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FEBRERO!K789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FEBRERO!K794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FEBRERO!K799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f>150+378</f>
        <v/>
      </c>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FEBRERO!K804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FEBRERO!K809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R54iE0mMay5F++tRY3z+4g==" formatRows="1" sort="1" spinCount="100000" hashValue="KBOXFJTQIwA4N+kfdApRBhUI5VJGMRsu6+rAtJniXyXdlYwOgm0h2XLc58TQU9xOF+8UUMWibqv5Pi8wGN5cAg=="/>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E809:AE812"/>
    <mergeCell ref="AI345:AI350"/>
    <mergeCell ref="B707:C713"/>
    <mergeCell ref="AL199:AL203"/>
    <mergeCell ref="AK531:AK535"/>
    <mergeCell ref="B378:C378"/>
    <mergeCell ref="AT465:AT469"/>
    <mergeCell ref="AK525:AK529"/>
    <mergeCell ref="B115:C120"/>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G465:G470"/>
    <mergeCell ref="D97:D102"/>
    <mergeCell ref="AB447:AB451"/>
    <mergeCell ref="E317:E323"/>
    <mergeCell ref="AJ531:AJ535"/>
    <mergeCell ref="AD579:AD583"/>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C609:AC613"/>
    <mergeCell ref="AR531:AR535"/>
    <mergeCell ref="AH405:AH408"/>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768" operator="containsText" dxfId="325" text="VERDE">
      <formula>NOT(ISERROR(SEARCH("VERDE",D229)))</formula>
    </cfRule>
    <cfRule type="containsText" priority="769" operator="containsText" dxfId="324" text="AMARILLO">
      <formula>NOT(ISERROR(SEARCH("AMARILLO",D229)))</formula>
    </cfRule>
    <cfRule type="containsText" priority="770" operator="containsText" dxfId="323" text="ROJO">
      <formula>NOT(ISERROR(SEARCH("ROJO",D229)))</formula>
    </cfRule>
  </conditionalFormatting>
  <conditionalFormatting sqref="D821:D856">
    <cfRule type="cellIs" priority="766" operator="lessThan" dxfId="0" stopIfTrue="1">
      <formula>0</formula>
    </cfRule>
  </conditionalFormatting>
  <conditionalFormatting sqref="D858:D869">
    <cfRule type="cellIs" priority="765" operator="lessThan" dxfId="0" stopIfTrue="1">
      <formula>0</formula>
    </cfRule>
  </conditionalFormatting>
  <conditionalFormatting sqref="D871:D888">
    <cfRule type="cellIs" priority="764" operator="lessThan" dxfId="0" stopIfTrue="1">
      <formula>0</formula>
    </cfRule>
  </conditionalFormatting>
  <conditionalFormatting sqref="D893:D894">
    <cfRule type="cellIs" priority="767" operator="lessThan" dxfId="0" stopIfTrue="1">
      <formula>0</formula>
    </cfRule>
  </conditionalFormatting>
  <conditionalFormatting sqref="D566">
    <cfRule type="cellIs" priority="624" operator="lessThan" dxfId="384" stopIfTrue="1">
      <formula>0</formula>
    </cfRule>
  </conditionalFormatting>
  <conditionalFormatting sqref="D572">
    <cfRule type="cellIs" priority="569" operator="lessThan" dxfId="384" stopIfTrue="1">
      <formula>0</formula>
    </cfRule>
  </conditionalFormatting>
  <conditionalFormatting sqref="D895:D897">
    <cfRule type="cellIs" priority="499" operator="lessThan" dxfId="0" stopIfTrue="1">
      <formula>0</formula>
    </cfRule>
  </conditionalFormatting>
  <conditionalFormatting sqref="E229 P410">
    <cfRule type="containsText" priority="378" operator="containsText" dxfId="325" text="VERDE">
      <formula>NOT(ISERROR(SEARCH("VERDE",E229)))</formula>
    </cfRule>
    <cfRule type="containsText" priority="379" operator="containsText" dxfId="324" text="AMARILLO">
      <formula>NOT(ISERROR(SEARCH("AMARILLO",E229)))</formula>
    </cfRule>
    <cfRule type="containsText" priority="380" operator="containsText" dxfId="323" text="ROJO">
      <formula>NOT(ISERROR(SEARCH("ROJO",E229)))</formula>
    </cfRule>
  </conditionalFormatting>
  <conditionalFormatting sqref="E821:I856">
    <cfRule type="cellIs" priority="255" operator="lessThan" dxfId="0" stopIfTrue="1">
      <formula>0</formula>
    </cfRule>
  </conditionalFormatting>
  <conditionalFormatting sqref="E858:I869">
    <cfRule type="cellIs" priority="254" operator="lessThan" dxfId="0" stopIfTrue="1">
      <formula>0</formula>
    </cfRule>
  </conditionalFormatting>
  <conditionalFormatting sqref="E871:I888">
    <cfRule type="cellIs" priority="253" operator="lessThan" dxfId="0" stopIfTrue="1">
      <formula>0</formula>
    </cfRule>
  </conditionalFormatting>
  <conditionalFormatting sqref="E893:I893 E894:G894 H894:I897">
    <cfRule type="cellIs" priority="371" operator="lessThan" dxfId="0" stopIfTrue="1">
      <formula>0</formula>
    </cfRule>
  </conditionalFormatting>
  <conditionalFormatting sqref="K13:K17">
    <cfRule type="cellIs" priority="381" operator="lessThan" dxfId="0" stopIfTrue="1">
      <formula>0</formula>
    </cfRule>
  </conditionalFormatting>
  <conditionalFormatting sqref="K303:K308 K777:K783">
    <cfRule type="cellIs" priority="367" operator="lessThan" dxfId="0" stopIfTrue="1">
      <formula>0</formula>
    </cfRule>
  </conditionalFormatting>
  <conditionalFormatting sqref="K309">
    <cfRule type="containsText" priority="377" operator="containsText" dxfId="8" text="Falso">
      <formula>NOT(ISERROR(SEARCH("Falso",K309)))</formula>
    </cfRule>
  </conditionalFormatting>
  <conditionalFormatting sqref="K373:K380">
    <cfRule type="cellIs" priority="374" operator="lessThan" dxfId="0" stopIfTrue="1">
      <formula>0</formula>
    </cfRule>
  </conditionalFormatting>
  <conditionalFormatting sqref="K385:K388">
    <cfRule type="cellIs" priority="382" operator="lessThan" dxfId="0" stopIfTrue="1">
      <formula>0</formula>
    </cfRule>
  </conditionalFormatting>
  <conditionalFormatting sqref="K389">
    <cfRule type="containsText" priority="383" operator="containsText" dxfId="8" text="Falso">
      <formula>NOT(ISERROR(SEARCH("Falso",K389)))</formula>
    </cfRule>
  </conditionalFormatting>
  <conditionalFormatting sqref="K394">
    <cfRule type="containsText" priority="373" operator="containsText" dxfId="8" text="Falso">
      <formula>NOT(ISERROR(SEARCH("Falso",K394)))</formula>
    </cfRule>
  </conditionalFormatting>
  <conditionalFormatting sqref="K399 K404 K409">
    <cfRule type="containsText" priority="372" operator="containsText" dxfId="8" text="Falso">
      <formula>NOT(ISERROR(SEARCH("Falso",K399)))</formula>
    </cfRule>
  </conditionalFormatting>
  <conditionalFormatting sqref="K714:K719 K721:K726">
    <cfRule type="cellIs" priority="275" operator="lessThan" dxfId="0" stopIfTrue="1">
      <formula>0</formula>
    </cfRule>
  </conditionalFormatting>
  <conditionalFormatting sqref="K634:K638">
    <cfRule type="cellIs" priority="281" operator="lessThan" dxfId="0" stopIfTrue="1">
      <formula>0</formula>
    </cfRule>
  </conditionalFormatting>
  <conditionalFormatting sqref="K749:K754 K756:K761">
    <cfRule type="cellIs" priority="273" operator="lessThan" dxfId="0" stopIfTrue="1">
      <formula>0</formula>
    </cfRule>
  </conditionalFormatting>
  <conditionalFormatting sqref="K763:K768">
    <cfRule type="cellIs" priority="272" operator="lessThan" dxfId="0" stopIfTrue="1">
      <formula>0</formula>
    </cfRule>
  </conditionalFormatting>
  <conditionalFormatting sqref="K770:K775">
    <cfRule type="cellIs" priority="271" operator="lessThan" dxfId="0" stopIfTrue="1">
      <formula>0</formula>
    </cfRule>
  </conditionalFormatting>
  <conditionalFormatting sqref="K707:K712">
    <cfRule type="cellIs" priority="280" operator="lessThan" dxfId="0" stopIfTrue="1">
      <formula>0</formula>
    </cfRule>
  </conditionalFormatting>
  <conditionalFormatting sqref="K728:K733 K735:K740 K742:K747">
    <cfRule type="cellIs" priority="274" operator="lessThan" dxfId="0" stopIfTrue="1">
      <formula>0</formula>
    </cfRule>
  </conditionalFormatting>
  <conditionalFormatting sqref="K821:K856 M821:O856">
    <cfRule type="cellIs" priority="252" operator="lessThan" dxfId="0" stopIfTrue="1">
      <formula>0</formula>
    </cfRule>
  </conditionalFormatting>
  <conditionalFormatting sqref="K858:K869 M858:N869">
    <cfRule type="cellIs" priority="251" operator="lessThan" dxfId="0" stopIfTrue="1">
      <formula>0</formula>
    </cfRule>
  </conditionalFormatting>
  <conditionalFormatting sqref="K871:K888 M871:N887 M888:O888">
    <cfRule type="cellIs" priority="250" operator="lessThan" dxfId="0" stopIfTrue="1">
      <formula>0</formula>
    </cfRule>
  </conditionalFormatting>
  <conditionalFormatting sqref="K893:K894 M893:N894">
    <cfRule type="cellIs" priority="249" operator="lessThan" dxfId="0" stopIfTrue="1">
      <formula>0</formula>
    </cfRule>
  </conditionalFormatting>
  <conditionalFormatting sqref="P13:P17 P303:P308">
    <cfRule type="containsText" priority="363" operator="containsText" dxfId="131" text="VENCIDO">
      <formula>NOT(ISERROR(SEARCH("VENCIDO",P13)))</formula>
    </cfRule>
    <cfRule type="containsText" priority="364" operator="containsText" dxfId="130" text="VERDE">
      <formula>NOT(ISERROR(SEARCH("VERDE",P13)))</formula>
    </cfRule>
    <cfRule type="containsText" priority="365" operator="containsText" dxfId="129" stopIfTrue="1" text="AMARILLO">
      <formula>NOT(ISERROR(SEARCH("AMARILLO",P13)))</formula>
    </cfRule>
    <cfRule type="containsText" priority="366" operator="containsText" dxfId="128" text="ROJO">
      <formula>NOT(ISERROR(SEARCH("ROJO",P13)))</formula>
    </cfRule>
  </conditionalFormatting>
  <conditionalFormatting sqref="P373:P379">
    <cfRule type="containsText" priority="359" operator="containsText" dxfId="131" text="VENCIDO">
      <formula>NOT(ISERROR(SEARCH("VENCIDO",P373)))</formula>
    </cfRule>
    <cfRule type="containsText" priority="360" operator="containsText" dxfId="130" text="VERDE">
      <formula>NOT(ISERROR(SEARCH("VERDE",P373)))</formula>
    </cfRule>
    <cfRule type="containsText" priority="361" operator="containsText" dxfId="129" stopIfTrue="1" text="AMARILLO">
      <formula>NOT(ISERROR(SEARCH("AMARILLO",P373)))</formula>
    </cfRule>
    <cfRule type="containsText" priority="362" operator="containsText" dxfId="128" text="ROJO">
      <formula>NOT(ISERROR(SEARCH("ROJO",P373)))</formula>
    </cfRule>
  </conditionalFormatting>
  <conditionalFormatting sqref="P385:P388">
    <cfRule type="containsText" priority="355" operator="containsText" dxfId="131" text="VENCIDO">
      <formula>NOT(ISERROR(SEARCH("VENCIDO",P385)))</formula>
    </cfRule>
    <cfRule type="containsText" priority="356" operator="containsText" dxfId="130" text="VERDE">
      <formula>NOT(ISERROR(SEARCH("VERDE",P385)))</formula>
    </cfRule>
    <cfRule type="containsText" priority="357" operator="containsText" dxfId="129" stopIfTrue="1" text="AMARILLO">
      <formula>NOT(ISERROR(SEARCH("AMARILLO",P385)))</formula>
    </cfRule>
    <cfRule type="containsText" priority="358" operator="containsText" dxfId="128" text="ROJO">
      <formula>NOT(ISERROR(SEARCH("ROJO",P385)))</formula>
    </cfRule>
  </conditionalFormatting>
  <conditionalFormatting sqref="P417:P421">
    <cfRule type="containsText" priority="348" operator="containsText" dxfId="131" text="VENCIDO">
      <formula>NOT(ISERROR(SEARCH("VENCIDO",P417)))</formula>
    </cfRule>
    <cfRule type="containsText" priority="349" operator="containsText" dxfId="130" text="VERDE">
      <formula>NOT(ISERROR(SEARCH("VERDE",P417)))</formula>
    </cfRule>
    <cfRule type="containsText" priority="350" operator="containsText" dxfId="129" stopIfTrue="1" text="AMARILLO">
      <formula>NOT(ISERROR(SEARCH("AMARILLO",P417)))</formula>
    </cfRule>
    <cfRule type="containsText" priority="351" operator="containsText" dxfId="128" text="ROJO">
      <formula>NOT(ISERROR(SEARCH("ROJO",P417)))</formula>
    </cfRule>
  </conditionalFormatting>
  <conditionalFormatting sqref="P561:P565">
    <cfRule type="containsText" priority="344" operator="containsText" dxfId="131" text="VENCIDO">
      <formula>NOT(ISERROR(SEARCH("VENCIDO",P561)))</formula>
    </cfRule>
    <cfRule type="containsText" priority="345" operator="containsText" dxfId="130" text="VERDE">
      <formula>NOT(ISERROR(SEARCH("VERDE",P561)))</formula>
    </cfRule>
    <cfRule type="containsText" priority="346" operator="containsText" dxfId="129" stopIfTrue="1" text="AMARILLO">
      <formula>NOT(ISERROR(SEARCH("AMARILLO",P561)))</formula>
    </cfRule>
    <cfRule type="containsText" priority="347" operator="containsText" dxfId="128" text="ROJO">
      <formula>NOT(ISERROR(SEARCH("ROJO",P561)))</formula>
    </cfRule>
  </conditionalFormatting>
  <conditionalFormatting sqref="P707:P712">
    <cfRule type="containsText" priority="276" operator="containsText" dxfId="131" text="VENCIDO">
      <formula>NOT(ISERROR(SEARCH("VENCIDO",P707)))</formula>
    </cfRule>
    <cfRule type="containsText" priority="277" operator="containsText" dxfId="130" text="VERDE">
      <formula>NOT(ISERROR(SEARCH("VERDE",P707)))</formula>
    </cfRule>
    <cfRule type="containsText" priority="278" operator="containsText" dxfId="129" stopIfTrue="1" text="AMARILLO">
      <formula>NOT(ISERROR(SEARCH("AMARILLO",P707)))</formula>
    </cfRule>
    <cfRule type="containsText" priority="279" operator="containsText" dxfId="128" text="ROJO">
      <formula>NOT(ISERROR(SEARCH("ROJO",P707)))</formula>
    </cfRule>
  </conditionalFormatting>
  <conditionalFormatting sqref="P777:P783">
    <cfRule type="containsText" priority="267" operator="containsText" dxfId="131" text="VENCIDO">
      <formula>NOT(ISERROR(SEARCH("VENCIDO",P777)))</formula>
    </cfRule>
    <cfRule type="containsText" priority="268" operator="containsText" dxfId="130" text="VERDE">
      <formula>NOT(ISERROR(SEARCH("VERDE",P777)))</formula>
    </cfRule>
    <cfRule type="containsText" priority="269" operator="containsText" dxfId="129" stopIfTrue="1" text="AMARILLO">
      <formula>NOT(ISERROR(SEARCH("AMARILLO",P777)))</formula>
    </cfRule>
    <cfRule type="containsText" priority="270" operator="containsText" dxfId="128" text="ROJO">
      <formula>NOT(ISERROR(SEARCH("ROJO",P777)))</formula>
    </cfRule>
  </conditionalFormatting>
  <conditionalFormatting sqref="Q833:Q848">
    <cfRule type="containsText" priority="261" operator="containsText" dxfId="325" text="VERDE">
      <formula>NOT(ISERROR(SEARCH("VERDE",Q833)))</formula>
    </cfRule>
    <cfRule type="containsText" priority="262" operator="containsText" dxfId="324" text="AMARILLO">
      <formula>NOT(ISERROR(SEARCH("AMARILLO",Q833)))</formula>
    </cfRule>
    <cfRule type="containsText" priority="263" operator="containsText" dxfId="323" text="ROJO">
      <formula>NOT(ISERROR(SEARCH("ROJO",Q833)))</formula>
    </cfRule>
  </conditionalFormatting>
  <conditionalFormatting sqref="Q821:R832">
    <cfRule type="containsText" priority="352" operator="containsText" dxfId="325" text="VERDE">
      <formula>NOT(ISERROR(SEARCH("VERDE",Q821)))</formula>
    </cfRule>
    <cfRule type="containsText" priority="353" operator="containsText" dxfId="324" text="AMARILLO">
      <formula>NOT(ISERROR(SEARCH("AMARILLO",Q821)))</formula>
    </cfRule>
    <cfRule type="containsText" priority="354" operator="containsText" dxfId="323" text="ROJO">
      <formula>NOT(ISERROR(SEARCH("ROJO",Q821)))</formula>
    </cfRule>
  </conditionalFormatting>
  <conditionalFormatting sqref="AO821:AO827 AO838:AO860 AO868:AO871 AO873 AO875:AO887">
    <cfRule type="expression" priority="368" dxfId="314">
      <formula>$AO821&lt;&gt;#REF!</formula>
    </cfRule>
  </conditionalFormatting>
  <conditionalFormatting sqref="AO828:AO835">
    <cfRule type="expression" priority="384" dxfId="314">
      <formula>$AO828&lt;&gt;#REF!</formula>
    </cfRule>
  </conditionalFormatting>
  <conditionalFormatting sqref="AO836:AO837">
    <cfRule type="expression" priority="266" dxfId="314">
      <formula>$AO836&lt;&gt;#REF!</formula>
    </cfRule>
  </conditionalFormatting>
  <conditionalFormatting sqref="AO861">
    <cfRule type="expression" priority="260" dxfId="314">
      <formula>$AO861&lt;&gt;#REF!</formula>
    </cfRule>
  </conditionalFormatting>
  <conditionalFormatting sqref="AO862:AO866">
    <cfRule type="expression" priority="259" dxfId="314">
      <formula>$AO862&lt;&gt;#REF!</formula>
    </cfRule>
  </conditionalFormatting>
  <conditionalFormatting sqref="AO867">
    <cfRule type="expression" priority="258" dxfId="314">
      <formula>$AO867&lt;&gt;#REF!</formula>
    </cfRule>
  </conditionalFormatting>
  <conditionalFormatting sqref="AO872">
    <cfRule type="expression" priority="257" dxfId="314">
      <formula>$AO872&lt;&gt;#REF!</formula>
    </cfRule>
  </conditionalFormatting>
  <conditionalFormatting sqref="AO874">
    <cfRule type="expression" priority="256" dxfId="314">
      <formula>$AO874&lt;&gt;#REF!</formula>
    </cfRule>
  </conditionalFormatting>
  <conditionalFormatting sqref="AO888">
    <cfRule type="expression" priority="385" dxfId="314">
      <formula>$AO888&lt;&gt;$L888</formula>
    </cfRule>
  </conditionalFormatting>
  <conditionalFormatting sqref="AS417">
    <cfRule type="cellIs" priority="370" operator="greaterThan" dxfId="8">
      <formula>1</formula>
    </cfRule>
  </conditionalFormatting>
  <conditionalFormatting sqref="AS423">
    <cfRule type="cellIs" priority="343" operator="greaterThan" dxfId="8">
      <formula>1</formula>
    </cfRule>
  </conditionalFormatting>
  <conditionalFormatting sqref="AS429">
    <cfRule type="cellIs" priority="341" operator="greaterThan" dxfId="8">
      <formula>1</formula>
    </cfRule>
  </conditionalFormatting>
  <conditionalFormatting sqref="AS435">
    <cfRule type="cellIs" priority="339" operator="greaterThan" dxfId="8">
      <formula>1</formula>
    </cfRule>
  </conditionalFormatting>
  <conditionalFormatting sqref="AS441">
    <cfRule type="cellIs" priority="337" operator="greaterThan" dxfId="8">
      <formula>1</formula>
    </cfRule>
  </conditionalFormatting>
  <conditionalFormatting sqref="AS447">
    <cfRule type="cellIs" priority="335" operator="greaterThan" dxfId="8">
      <formula>1</formula>
    </cfRule>
  </conditionalFormatting>
  <conditionalFormatting sqref="AS453">
    <cfRule type="cellIs" priority="333" operator="greaterThan" dxfId="8">
      <formula>1</formula>
    </cfRule>
  </conditionalFormatting>
  <conditionalFormatting sqref="AS459">
    <cfRule type="cellIs" priority="331" operator="greaterThan" dxfId="8">
      <formula>1</formula>
    </cfRule>
  </conditionalFormatting>
  <conditionalFormatting sqref="AS465">
    <cfRule type="cellIs" priority="329" operator="greaterThan" dxfId="8">
      <formula>1</formula>
    </cfRule>
  </conditionalFormatting>
  <conditionalFormatting sqref="AS471">
    <cfRule type="cellIs" priority="327" operator="greaterThan" dxfId="8">
      <formula>1</formula>
    </cfRule>
  </conditionalFormatting>
  <conditionalFormatting sqref="AS477">
    <cfRule type="cellIs" priority="325" operator="greaterThan" dxfId="8">
      <formula>1</formula>
    </cfRule>
  </conditionalFormatting>
  <conditionalFormatting sqref="AS483">
    <cfRule type="cellIs" priority="323" operator="greaterThan" dxfId="8">
      <formula>1</formula>
    </cfRule>
  </conditionalFormatting>
  <conditionalFormatting sqref="AS489">
    <cfRule type="cellIs" priority="321" operator="greaterThan" dxfId="8">
      <formula>1</formula>
    </cfRule>
  </conditionalFormatting>
  <conditionalFormatting sqref="AS495">
    <cfRule type="cellIs" priority="319" operator="greaterThan" dxfId="8">
      <formula>1</formula>
    </cfRule>
  </conditionalFormatting>
  <conditionalFormatting sqref="AS501">
    <cfRule type="cellIs" priority="317" operator="greaterThan" dxfId="8">
      <formula>1</formula>
    </cfRule>
  </conditionalFormatting>
  <conditionalFormatting sqref="AS507">
    <cfRule type="cellIs" priority="315" operator="greaterThan" dxfId="8">
      <formula>1</formula>
    </cfRule>
  </conditionalFormatting>
  <conditionalFormatting sqref="AS513">
    <cfRule type="cellIs" priority="313" operator="greaterThan" dxfId="8">
      <formula>1</formula>
    </cfRule>
  </conditionalFormatting>
  <conditionalFormatting sqref="AS519">
    <cfRule type="cellIs" priority="311" operator="greaterThan" dxfId="8">
      <formula>1</formula>
    </cfRule>
  </conditionalFormatting>
  <conditionalFormatting sqref="AS525">
    <cfRule type="cellIs" priority="309" operator="greaterThan" dxfId="8">
      <formula>1</formula>
    </cfRule>
  </conditionalFormatting>
  <conditionalFormatting sqref="AS531">
    <cfRule type="cellIs" priority="307" operator="greaterThan" dxfId="8">
      <formula>1</formula>
    </cfRule>
  </conditionalFormatting>
  <conditionalFormatting sqref="AS537">
    <cfRule type="cellIs" priority="305" operator="greaterThan" dxfId="8">
      <formula>1</formula>
    </cfRule>
  </conditionalFormatting>
  <conditionalFormatting sqref="AS543">
    <cfRule type="cellIs" priority="303" operator="greaterThan" dxfId="8">
      <formula>1</formula>
    </cfRule>
  </conditionalFormatting>
  <conditionalFormatting sqref="AS549">
    <cfRule type="cellIs" priority="301" operator="greaterThan" dxfId="8">
      <formula>1</formula>
    </cfRule>
  </conditionalFormatting>
  <conditionalFormatting sqref="AS555">
    <cfRule type="cellIs" priority="299" operator="greaterThan" dxfId="8">
      <formula>1</formula>
    </cfRule>
  </conditionalFormatting>
  <conditionalFormatting sqref="AS561">
    <cfRule type="cellIs" priority="297" operator="greaterThan" dxfId="8">
      <formula>1</formula>
    </cfRule>
  </conditionalFormatting>
  <conditionalFormatting sqref="AS567">
    <cfRule type="cellIs" priority="295" operator="greaterThan" dxfId="8">
      <formula>1</formula>
    </cfRule>
  </conditionalFormatting>
  <conditionalFormatting sqref="AS573">
    <cfRule type="cellIs" priority="290" operator="greaterThan" dxfId="8">
      <formula>1</formula>
    </cfRule>
  </conditionalFormatting>
  <conditionalFormatting sqref="AS579">
    <cfRule type="cellIs" priority="292" operator="greaterThan" dxfId="8">
      <formula>1</formula>
    </cfRule>
  </conditionalFormatting>
  <conditionalFormatting sqref="AS585">
    <cfRule type="cellIs" priority="289" operator="greaterThan" dxfId="8">
      <formula>1</formula>
    </cfRule>
  </conditionalFormatting>
  <conditionalFormatting sqref="AS591">
    <cfRule type="cellIs" priority="287" operator="greaterThan" dxfId="8">
      <formula>1</formula>
    </cfRule>
  </conditionalFormatting>
  <conditionalFormatting sqref="AS597 AS603">
    <cfRule type="cellIs" priority="285" operator="greaterThan" dxfId="8">
      <formula>1</formula>
    </cfRule>
  </conditionalFormatting>
  <conditionalFormatting sqref="AS609 AS615 AS621 AS627">
    <cfRule type="cellIs" priority="283" operator="greaterThan" dxfId="8">
      <formula>1</formula>
    </cfRule>
  </conditionalFormatting>
  <conditionalFormatting sqref="AS780:AS787">
    <cfRule type="cellIs" priority="376" operator="greaterThan" dxfId="8">
      <formula>1</formula>
    </cfRule>
  </conditionalFormatting>
  <conditionalFormatting sqref="AS821:AS856">
    <cfRule type="cellIs" priority="265" operator="greaterThan" dxfId="8">
      <formula>1</formula>
    </cfRule>
  </conditionalFormatting>
  <conditionalFormatting sqref="AT417">
    <cfRule type="cellIs" priority="369" operator="greaterThan" dxfId="121">
      <formula>1</formula>
    </cfRule>
  </conditionalFormatting>
  <conditionalFormatting sqref="AT423">
    <cfRule type="cellIs" priority="342" operator="greaterThan" dxfId="121">
      <formula>1</formula>
    </cfRule>
  </conditionalFormatting>
  <conditionalFormatting sqref="AT429">
    <cfRule type="cellIs" priority="340" operator="greaterThan" dxfId="121">
      <formula>1</formula>
    </cfRule>
  </conditionalFormatting>
  <conditionalFormatting sqref="AT435">
    <cfRule type="cellIs" priority="338" operator="greaterThan" dxfId="121">
      <formula>1</formula>
    </cfRule>
  </conditionalFormatting>
  <conditionalFormatting sqref="AT441">
    <cfRule type="cellIs" priority="336" operator="greaterThan" dxfId="121">
      <formula>1</formula>
    </cfRule>
  </conditionalFormatting>
  <conditionalFormatting sqref="AT447">
    <cfRule type="cellIs" priority="334" operator="greaterThan" dxfId="121">
      <formula>1</formula>
    </cfRule>
  </conditionalFormatting>
  <conditionalFormatting sqref="AT453">
    <cfRule type="cellIs" priority="332" operator="greaterThan" dxfId="121">
      <formula>1</formula>
    </cfRule>
  </conditionalFormatting>
  <conditionalFormatting sqref="AT459">
    <cfRule type="cellIs" priority="330" operator="greaterThan" dxfId="121">
      <formula>1</formula>
    </cfRule>
  </conditionalFormatting>
  <conditionalFormatting sqref="AT465">
    <cfRule type="cellIs" priority="328" operator="greaterThan" dxfId="121">
      <formula>1</formula>
    </cfRule>
  </conditionalFormatting>
  <conditionalFormatting sqref="AT471">
    <cfRule type="cellIs" priority="326" operator="greaterThan" dxfId="121">
      <formula>1</formula>
    </cfRule>
  </conditionalFormatting>
  <conditionalFormatting sqref="AT477">
    <cfRule type="cellIs" priority="324" operator="greaterThan" dxfId="121">
      <formula>1</formula>
    </cfRule>
  </conditionalFormatting>
  <conditionalFormatting sqref="AT483">
    <cfRule type="cellIs" priority="322" operator="greaterThan" dxfId="121">
      <formula>1</formula>
    </cfRule>
  </conditionalFormatting>
  <conditionalFormatting sqref="AT489">
    <cfRule type="cellIs" priority="320" operator="greaterThan" dxfId="121">
      <formula>1</formula>
    </cfRule>
  </conditionalFormatting>
  <conditionalFormatting sqref="AT495">
    <cfRule type="cellIs" priority="318" operator="greaterThan" dxfId="121">
      <formula>1</formula>
    </cfRule>
  </conditionalFormatting>
  <conditionalFormatting sqref="AT501">
    <cfRule type="cellIs" priority="316" operator="greaterThan" dxfId="121">
      <formula>1</formula>
    </cfRule>
  </conditionalFormatting>
  <conditionalFormatting sqref="AT507">
    <cfRule type="cellIs" priority="314" operator="greaterThan" dxfId="121">
      <formula>1</formula>
    </cfRule>
  </conditionalFormatting>
  <conditionalFormatting sqref="AT513">
    <cfRule type="cellIs" priority="312" operator="greaterThan" dxfId="121">
      <formula>1</formula>
    </cfRule>
  </conditionalFormatting>
  <conditionalFormatting sqref="AT519">
    <cfRule type="cellIs" priority="310" operator="greaterThan" dxfId="121">
      <formula>1</formula>
    </cfRule>
  </conditionalFormatting>
  <conditionalFormatting sqref="AT525">
    <cfRule type="cellIs" priority="308" operator="greaterThan" dxfId="121">
      <formula>1</formula>
    </cfRule>
  </conditionalFormatting>
  <conditionalFormatting sqref="AT531">
    <cfRule type="cellIs" priority="306" operator="greaterThan" dxfId="121">
      <formula>1</formula>
    </cfRule>
  </conditionalFormatting>
  <conditionalFormatting sqref="AT537">
    <cfRule type="cellIs" priority="304" operator="greaterThan" dxfId="121">
      <formula>1</formula>
    </cfRule>
  </conditionalFormatting>
  <conditionalFormatting sqref="AT543">
    <cfRule type="cellIs" priority="302" operator="greaterThan" dxfId="121">
      <formula>1</formula>
    </cfRule>
  </conditionalFormatting>
  <conditionalFormatting sqref="AT549">
    <cfRule type="cellIs" priority="300" operator="greaterThan" dxfId="121">
      <formula>1</formula>
    </cfRule>
  </conditionalFormatting>
  <conditionalFormatting sqref="AT555">
    <cfRule type="cellIs" priority="298" operator="greaterThan" dxfId="121">
      <formula>1</formula>
    </cfRule>
  </conditionalFormatting>
  <conditionalFormatting sqref="AT561">
    <cfRule type="cellIs" priority="296" operator="greaterThan" dxfId="121">
      <formula>1</formula>
    </cfRule>
  </conditionalFormatting>
  <conditionalFormatting sqref="AT567">
    <cfRule type="cellIs" priority="294" operator="greaterThan" dxfId="121">
      <formula>1</formula>
    </cfRule>
  </conditionalFormatting>
  <conditionalFormatting sqref="AT573">
    <cfRule type="cellIs" priority="293" operator="greaterThan" dxfId="121">
      <formula>1</formula>
    </cfRule>
  </conditionalFormatting>
  <conditionalFormatting sqref="AT579">
    <cfRule type="cellIs" priority="291" operator="greaterThan" dxfId="121">
      <formula>1</formula>
    </cfRule>
  </conditionalFormatting>
  <conditionalFormatting sqref="AT585">
    <cfRule type="cellIs" priority="288" operator="greaterThan" dxfId="121">
      <formula>1</formula>
    </cfRule>
  </conditionalFormatting>
  <conditionalFormatting sqref="AT591">
    <cfRule type="cellIs" priority="286" operator="greaterThan" dxfId="121">
      <formula>1</formula>
    </cfRule>
  </conditionalFormatting>
  <conditionalFormatting sqref="AT597 AT603">
    <cfRule type="cellIs" priority="284" operator="greaterThan" dxfId="121">
      <formula>1</formula>
    </cfRule>
  </conditionalFormatting>
  <conditionalFormatting sqref="AT609 AT615 AT621 AT627">
    <cfRule type="cellIs" priority="282" operator="greaterThan" dxfId="121">
      <formula>1</formula>
    </cfRule>
  </conditionalFormatting>
  <conditionalFormatting sqref="AT780:AT787">
    <cfRule type="cellIs" priority="375" operator="greaterThan" dxfId="121">
      <formula>1</formula>
    </cfRule>
  </conditionalFormatting>
  <conditionalFormatting sqref="AT821:AT856">
    <cfRule type="cellIs" priority="264" operator="greaterThan" dxfId="121">
      <formula>1</formula>
    </cfRule>
  </conditionalFormatting>
  <conditionalFormatting sqref="K561:K565">
    <cfRule type="cellIs" priority="248" operator="lessThan" dxfId="0" stopIfTrue="1">
      <formula>0</formula>
    </cfRule>
  </conditionalFormatting>
  <conditionalFormatting sqref="K417:K421">
    <cfRule type="cellIs" priority="247" operator="lessThan" dxfId="0" stopIfTrue="1">
      <formula>0</formula>
    </cfRule>
  </conditionalFormatting>
  <conditionalFormatting sqref="K405:K408">
    <cfRule type="cellIs" priority="246" operator="lessThan" dxfId="0" stopIfTrue="1">
      <formula>0</formula>
    </cfRule>
  </conditionalFormatting>
  <conditionalFormatting sqref="K395:K398">
    <cfRule type="cellIs" priority="245" operator="lessThan" dxfId="0" stopIfTrue="1">
      <formula>0</formula>
    </cfRule>
  </conditionalFormatting>
  <conditionalFormatting sqref="K400:K403">
    <cfRule type="cellIs" priority="244" operator="lessThan" dxfId="0" stopIfTrue="1">
      <formula>0</formula>
    </cfRule>
  </conditionalFormatting>
  <conditionalFormatting sqref="K390:K393">
    <cfRule type="cellIs" priority="243" operator="lessThan" dxfId="0" stopIfTrue="1">
      <formula>0</formula>
    </cfRule>
  </conditionalFormatting>
  <conditionalFormatting sqref="P390:P393">
    <cfRule type="containsText" priority="239" operator="containsText" dxfId="131" text="VENCIDO">
      <formula>NOT(ISERROR(SEARCH("VENCIDO",P390)))</formula>
    </cfRule>
    <cfRule type="containsText" priority="240" operator="containsText" dxfId="130" text="VERDE">
      <formula>NOT(ISERROR(SEARCH("VERDE",P390)))</formula>
    </cfRule>
    <cfRule type="containsText" priority="241" operator="containsText" dxfId="129" stopIfTrue="1" text="AMARILLO">
      <formula>NOT(ISERROR(SEARCH("AMARILLO",P390)))</formula>
    </cfRule>
    <cfRule type="containsText" priority="242" operator="containsText" dxfId="128" text="ROJO">
      <formula>NOT(ISERROR(SEARCH("ROJO",P390)))</formula>
    </cfRule>
  </conditionalFormatting>
  <conditionalFormatting sqref="P395:P398">
    <cfRule type="containsText" priority="235" operator="containsText" dxfId="131" text="VENCIDO">
      <formula>NOT(ISERROR(SEARCH("VENCIDO",P395)))</formula>
    </cfRule>
    <cfRule type="containsText" priority="236" operator="containsText" dxfId="130" text="VERDE">
      <formula>NOT(ISERROR(SEARCH("VERDE",P395)))</formula>
    </cfRule>
    <cfRule type="containsText" priority="237" operator="containsText" dxfId="129" stopIfTrue="1" text="AMARILLO">
      <formula>NOT(ISERROR(SEARCH("AMARILLO",P395)))</formula>
    </cfRule>
    <cfRule type="containsText" priority="238" operator="containsText" dxfId="128" text="ROJO">
      <formula>NOT(ISERROR(SEARCH("ROJO",P395)))</formula>
    </cfRule>
  </conditionalFormatting>
  <conditionalFormatting sqref="P400:P403">
    <cfRule type="containsText" priority="231" operator="containsText" dxfId="131" text="VENCIDO">
      <formula>NOT(ISERROR(SEARCH("VENCIDO",P400)))</formula>
    </cfRule>
    <cfRule type="containsText" priority="232" operator="containsText" dxfId="130" text="VERDE">
      <formula>NOT(ISERROR(SEARCH("VERDE",P400)))</formula>
    </cfRule>
    <cfRule type="containsText" priority="233" operator="containsText" dxfId="129" stopIfTrue="1" text="AMARILLO">
      <formula>NOT(ISERROR(SEARCH("AMARILLO",P400)))</formula>
    </cfRule>
    <cfRule type="containsText" priority="234" operator="containsText" dxfId="128" text="ROJO">
      <formula>NOT(ISERROR(SEARCH("ROJO",P400)))</formula>
    </cfRule>
  </conditionalFormatting>
  <conditionalFormatting sqref="P405:P408">
    <cfRule type="containsText" priority="227" operator="containsText" dxfId="131" text="VENCIDO">
      <formula>NOT(ISERROR(SEARCH("VENCIDO",P405)))</formula>
    </cfRule>
    <cfRule type="containsText" priority="228" operator="containsText" dxfId="130" text="VERDE">
      <formula>NOT(ISERROR(SEARCH("VERDE",P405)))</formula>
    </cfRule>
    <cfRule type="containsText" priority="229" operator="containsText" dxfId="129" stopIfTrue="1" text="AMARILLO">
      <formula>NOT(ISERROR(SEARCH("AMARILLO",P405)))</formula>
    </cfRule>
    <cfRule type="containsText" priority="230" operator="containsText" dxfId="128" text="ROJO">
      <formula>NOT(ISERROR(SEARCH("ROJO",P405)))</formula>
    </cfRule>
  </conditionalFormatting>
  <conditionalFormatting sqref="K640:K644 K646:K650 K652:K656 K658:K662 K664:K668 K670:K674 K676:K680 K682:K686 K688:K692 K694:K698 K700:K704">
    <cfRule type="cellIs" priority="183"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6"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2" operator="containsText" dxfId="131" text="VENCIDO">
      <formula>NOT(ISERROR(SEARCH("VENCIDO",P19)))</formula>
    </cfRule>
    <cfRule type="containsText" priority="223" operator="containsText" dxfId="130" text="VERDE">
      <formula>NOT(ISERROR(SEARCH("VERDE",P19)))</formula>
    </cfRule>
    <cfRule type="containsText" priority="224" operator="containsText" dxfId="129" stopIfTrue="1" text="AMARILLO">
      <formula>NOT(ISERROR(SEARCH("AMARILLO",P19)))</formula>
    </cfRule>
    <cfRule type="containsText" priority="225" operator="containsText" dxfId="128" text="ROJO">
      <formula>NOT(ISERROR(SEARCH("ROJO",P19)))</formula>
    </cfRule>
  </conditionalFormatting>
  <conditionalFormatting sqref="K230:K234 K236:K240 K242:K246 K248:K252 K254:K258 K260:K264 K266:K270 K272:K276 K278:K282 K284:K288 K290:K294 K296:K300">
    <cfRule type="cellIs" priority="221" operator="lessThan" dxfId="0" stopIfTrue="1">
      <formula>0</formula>
    </cfRule>
  </conditionalFormatting>
  <conditionalFormatting sqref="P230:P234 P236:P240 P242:P246 P248:P252 P254:P258 P260:P264 P266:P270 P272:P276 P278:P282 P284:P288 P290:P294 P296:P300">
    <cfRule type="containsText" priority="217" operator="containsText" dxfId="131" text="VENCIDO">
      <formula>NOT(ISERROR(SEARCH("VENCIDO",P230)))</formula>
    </cfRule>
    <cfRule type="containsText" priority="218" operator="containsText" dxfId="130" text="VERDE">
      <formula>NOT(ISERROR(SEARCH("VERDE",P230)))</formula>
    </cfRule>
    <cfRule type="containsText" priority="219" operator="containsText" dxfId="129" stopIfTrue="1" text="AMARILLO">
      <formula>NOT(ISERROR(SEARCH("AMARILLO",P230)))</formula>
    </cfRule>
    <cfRule type="containsText" priority="220" operator="containsText" dxfId="128" text="ROJO">
      <formula>NOT(ISERROR(SEARCH("ROJO",P230)))</formula>
    </cfRule>
  </conditionalFormatting>
  <conditionalFormatting sqref="K316 K323 K330 K337 K344 K351 K358 K365 K372">
    <cfRule type="containsText" priority="216" operator="containsText" dxfId="8" text="Falso">
      <formula>NOT(ISERROR(SEARCH("Falso",K316)))</formula>
    </cfRule>
  </conditionalFormatting>
  <conditionalFormatting sqref="P310:P315 P317:P322 P324:P329 P331:P336 P338:P343 P345:P350 P352:P357 P359:P364 P366:P371">
    <cfRule type="containsText" priority="212" operator="containsText" dxfId="131" text="VENCIDO">
      <formula>NOT(ISERROR(SEARCH("VENCIDO",P310)))</formula>
    </cfRule>
    <cfRule type="containsText" priority="213" operator="containsText" dxfId="130" text="VERDE">
      <formula>NOT(ISERROR(SEARCH("VERDE",P310)))</formula>
    </cfRule>
    <cfRule type="containsText" priority="214" operator="containsText" dxfId="129" stopIfTrue="1" text="AMARILLO">
      <formula>NOT(ISERROR(SEARCH("AMARILLO",P310)))</formula>
    </cfRule>
    <cfRule type="containsText" priority="215" operator="containsText" dxfId="128" text="ROJO">
      <formula>NOT(ISERROR(SEARCH("ROJO",P310)))</formula>
    </cfRule>
  </conditionalFormatting>
  <conditionalFormatting sqref="K310:K315">
    <cfRule type="cellIs" priority="211" operator="lessThan" dxfId="0" stopIfTrue="1">
      <formula>0</formula>
    </cfRule>
  </conditionalFormatting>
  <conditionalFormatting sqref="K317:K322">
    <cfRule type="cellIs" priority="210" operator="lessThan" dxfId="0" stopIfTrue="1">
      <formula>0</formula>
    </cfRule>
  </conditionalFormatting>
  <conditionalFormatting sqref="K324:K329">
    <cfRule type="cellIs" priority="209" operator="lessThan" dxfId="0" stopIfTrue="1">
      <formula>0</formula>
    </cfRule>
  </conditionalFormatting>
  <conditionalFormatting sqref="K331:K336">
    <cfRule type="cellIs" priority="208" operator="lessThan" dxfId="0" stopIfTrue="1">
      <formula>0</formula>
    </cfRule>
  </conditionalFormatting>
  <conditionalFormatting sqref="K338:K343">
    <cfRule type="cellIs" priority="207" operator="lessThan" dxfId="0" stopIfTrue="1">
      <formula>0</formula>
    </cfRule>
  </conditionalFormatting>
  <conditionalFormatting sqref="K345:K350">
    <cfRule type="cellIs" priority="206" operator="lessThan" dxfId="0" stopIfTrue="1">
      <formula>0</formula>
    </cfRule>
  </conditionalFormatting>
  <conditionalFormatting sqref="K352:K357">
    <cfRule type="cellIs" priority="205" operator="lessThan" dxfId="0" stopIfTrue="1">
      <formula>0</formula>
    </cfRule>
  </conditionalFormatting>
  <conditionalFormatting sqref="K359:K364">
    <cfRule type="cellIs" priority="204" operator="lessThan" dxfId="0" stopIfTrue="1">
      <formula>0</formula>
    </cfRule>
  </conditionalFormatting>
  <conditionalFormatting sqref="K366:K371">
    <cfRule type="cellIs" priority="203"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9" operator="containsText" dxfId="131" text="VENCIDO">
      <formula>NOT(ISERROR(SEARCH("VENCIDO",P423)))</formula>
    </cfRule>
    <cfRule type="containsText" priority="200" operator="containsText" dxfId="130" text="VERDE">
      <formula>NOT(ISERROR(SEARCH("VERDE",P423)))</formula>
    </cfRule>
    <cfRule type="containsText" priority="201" operator="containsText" dxfId="129" stopIfTrue="1" text="AMARILLO">
      <formula>NOT(ISERROR(SEARCH("AMARILLO",P423)))</formula>
    </cfRule>
    <cfRule type="containsText" priority="202"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8" operator="lessThan" dxfId="0" stopIfTrue="1">
      <formula>0</formula>
    </cfRule>
  </conditionalFormatting>
  <conditionalFormatting sqref="P567:P571">
    <cfRule type="containsText" priority="194" operator="containsText" dxfId="131" text="VENCIDO">
      <formula>NOT(ISERROR(SEARCH("VENCIDO",P567)))</formula>
    </cfRule>
    <cfRule type="containsText" priority="195" operator="containsText" dxfId="130" text="VERDE">
      <formula>NOT(ISERROR(SEARCH("VERDE",P567)))</formula>
    </cfRule>
    <cfRule type="containsText" priority="196" operator="containsText" dxfId="129" stopIfTrue="1" text="AMARILLO">
      <formula>NOT(ISERROR(SEARCH("AMARILLO",P567)))</formula>
    </cfRule>
    <cfRule type="containsText" priority="197" operator="containsText" dxfId="128" text="ROJO">
      <formula>NOT(ISERROR(SEARCH("ROJO",P567)))</formula>
    </cfRule>
  </conditionalFormatting>
  <conditionalFormatting sqref="K567:K571">
    <cfRule type="cellIs" priority="193" operator="lessThan" dxfId="0" stopIfTrue="1">
      <formula>0</formula>
    </cfRule>
  </conditionalFormatting>
  <conditionalFormatting sqref="P573:P577 P579:P583 P585:P589 P591:P595 P597:P601 P603:P607 P609:P613 P615:P619 P621:P625 P627:P631">
    <cfRule type="containsText" priority="189" operator="containsText" dxfId="131" text="VENCIDO">
      <formula>NOT(ISERROR(SEARCH("VENCIDO",P573)))</formula>
    </cfRule>
    <cfRule type="containsText" priority="190" operator="containsText" dxfId="130" text="VERDE">
      <formula>NOT(ISERROR(SEARCH("VERDE",P573)))</formula>
    </cfRule>
    <cfRule type="containsText" priority="191" operator="containsText" dxfId="129" stopIfTrue="1" text="AMARILLO">
      <formula>NOT(ISERROR(SEARCH("AMARILLO",P573)))</formula>
    </cfRule>
    <cfRule type="containsText" priority="192" operator="containsText" dxfId="128" text="ROJO">
      <formula>NOT(ISERROR(SEARCH("ROJO",P573)))</formula>
    </cfRule>
  </conditionalFormatting>
  <conditionalFormatting sqref="K573:K577 K579:K583 K585:K589 K591:K595 K597:K601 K603:K607 K609:K613 K615:K619 K621:K625 K627:K631">
    <cfRule type="cellIs" priority="188" operator="lessThan" dxfId="0" stopIfTrue="1">
      <formula>0</formula>
    </cfRule>
  </conditionalFormatting>
  <conditionalFormatting sqref="P634:P638">
    <cfRule type="containsText" priority="184" operator="containsText" dxfId="131" text="VENCIDO">
      <formula>NOT(ISERROR(SEARCH("VENCIDO",P634)))</formula>
    </cfRule>
    <cfRule type="containsText" priority="185" operator="containsText" dxfId="130" text="VERDE">
      <formula>NOT(ISERROR(SEARCH("VERDE",P634)))</formula>
    </cfRule>
    <cfRule type="containsText" priority="186" operator="containsText" dxfId="129" stopIfTrue="1" text="AMARILLO">
      <formula>NOT(ISERROR(SEARCH("AMARILLO",P634)))</formula>
    </cfRule>
    <cfRule type="containsText" priority="187" operator="containsText" dxfId="128" text="ROJO">
      <formula>NOT(ISERROR(SEARCH("ROJO",P634)))</formula>
    </cfRule>
  </conditionalFormatting>
  <conditionalFormatting sqref="P640:P644 P646:P650 P652:P656 P658:P662 P664:P668 P670:P674 P676:P680 P682:P686 P688:P692 P694:P698 P700:P704">
    <cfRule type="containsText" priority="179" operator="containsText" dxfId="131" text="VENCIDO">
      <formula>NOT(ISERROR(SEARCH("VENCIDO",P640)))</formula>
    </cfRule>
    <cfRule type="containsText" priority="180" operator="containsText" dxfId="130" text="VERDE">
      <formula>NOT(ISERROR(SEARCH("VERDE",P640)))</formula>
    </cfRule>
    <cfRule type="containsText" priority="181" operator="containsText" dxfId="129" stopIfTrue="1" text="AMARILLO">
      <formula>NOT(ISERROR(SEARCH("AMARILLO",P640)))</formula>
    </cfRule>
    <cfRule type="containsText" priority="182" operator="containsText" dxfId="128" text="ROJO">
      <formula>NOT(ISERROR(SEARCH("ROJO",P640)))</formula>
    </cfRule>
  </conditionalFormatting>
  <conditionalFormatting sqref="P714:P719">
    <cfRule type="containsText" priority="175" operator="containsText" dxfId="131" text="VENCIDO">
      <formula>NOT(ISERROR(SEARCH("VENCIDO",P714)))</formula>
    </cfRule>
    <cfRule type="containsText" priority="176" operator="containsText" dxfId="130" text="VERDE">
      <formula>NOT(ISERROR(SEARCH("VERDE",P714)))</formula>
    </cfRule>
    <cfRule type="containsText" priority="177" operator="containsText" dxfId="129" stopIfTrue="1" text="AMARILLO">
      <formula>NOT(ISERROR(SEARCH("AMARILLO",P714)))</formula>
    </cfRule>
    <cfRule type="containsText" priority="178" operator="containsText" dxfId="128" text="ROJO">
      <formula>NOT(ISERROR(SEARCH("ROJO",P714)))</formula>
    </cfRule>
  </conditionalFormatting>
  <conditionalFormatting sqref="P721:P726">
    <cfRule type="containsText" priority="171" operator="containsText" dxfId="131" text="VENCIDO">
      <formula>NOT(ISERROR(SEARCH("VENCIDO",P721)))</formula>
    </cfRule>
    <cfRule type="containsText" priority="172" operator="containsText" dxfId="130" text="VERDE">
      <formula>NOT(ISERROR(SEARCH("VERDE",P721)))</formula>
    </cfRule>
    <cfRule type="containsText" priority="173" operator="containsText" dxfId="129" stopIfTrue="1" text="AMARILLO">
      <formula>NOT(ISERROR(SEARCH("AMARILLO",P721)))</formula>
    </cfRule>
    <cfRule type="containsText" priority="174" operator="containsText" dxfId="128" text="ROJO">
      <formula>NOT(ISERROR(SEARCH("ROJO",P721)))</formula>
    </cfRule>
  </conditionalFormatting>
  <conditionalFormatting sqref="P728:P733">
    <cfRule type="containsText" priority="167" operator="containsText" dxfId="131" text="VENCIDO">
      <formula>NOT(ISERROR(SEARCH("VENCIDO",P728)))</formula>
    </cfRule>
    <cfRule type="containsText" priority="168" operator="containsText" dxfId="130" text="VERDE">
      <formula>NOT(ISERROR(SEARCH("VERDE",P728)))</formula>
    </cfRule>
    <cfRule type="containsText" priority="169" operator="containsText" dxfId="129" stopIfTrue="1" text="AMARILLO">
      <formula>NOT(ISERROR(SEARCH("AMARILLO",P728)))</formula>
    </cfRule>
    <cfRule type="containsText" priority="170" operator="containsText" dxfId="128" text="ROJO">
      <formula>NOT(ISERROR(SEARCH("ROJO",P728)))</formula>
    </cfRule>
  </conditionalFormatting>
  <conditionalFormatting sqref="P735:P740">
    <cfRule type="containsText" priority="163" operator="containsText" dxfId="131" text="VENCIDO">
      <formula>NOT(ISERROR(SEARCH("VENCIDO",P735)))</formula>
    </cfRule>
    <cfRule type="containsText" priority="164" operator="containsText" dxfId="130" text="VERDE">
      <formula>NOT(ISERROR(SEARCH("VERDE",P735)))</formula>
    </cfRule>
    <cfRule type="containsText" priority="165" operator="containsText" dxfId="129" stopIfTrue="1" text="AMARILLO">
      <formula>NOT(ISERROR(SEARCH("AMARILLO",P735)))</formula>
    </cfRule>
    <cfRule type="containsText" priority="166" operator="containsText" dxfId="128" text="ROJO">
      <formula>NOT(ISERROR(SEARCH("ROJO",P735)))</formula>
    </cfRule>
  </conditionalFormatting>
  <conditionalFormatting sqref="P742:P747">
    <cfRule type="containsText" priority="159" operator="containsText" dxfId="131" text="VENCIDO">
      <formula>NOT(ISERROR(SEARCH("VENCIDO",P742)))</formula>
    </cfRule>
    <cfRule type="containsText" priority="160" operator="containsText" dxfId="130" text="VERDE">
      <formula>NOT(ISERROR(SEARCH("VERDE",P742)))</formula>
    </cfRule>
    <cfRule type="containsText" priority="161" operator="containsText" dxfId="129" stopIfTrue="1" text="AMARILLO">
      <formula>NOT(ISERROR(SEARCH("AMARILLO",P742)))</formula>
    </cfRule>
    <cfRule type="containsText" priority="162" operator="containsText" dxfId="128" text="ROJO">
      <formula>NOT(ISERROR(SEARCH("ROJO",P742)))</formula>
    </cfRule>
  </conditionalFormatting>
  <conditionalFormatting sqref="P749:P754">
    <cfRule type="containsText" priority="155" operator="containsText" dxfId="131" text="VENCIDO">
      <formula>NOT(ISERROR(SEARCH("VENCIDO",P749)))</formula>
    </cfRule>
    <cfRule type="containsText" priority="156" operator="containsText" dxfId="130" text="VERDE">
      <formula>NOT(ISERROR(SEARCH("VERDE",P749)))</formula>
    </cfRule>
    <cfRule type="containsText" priority="157" operator="containsText" dxfId="129" stopIfTrue="1" text="AMARILLO">
      <formula>NOT(ISERROR(SEARCH("AMARILLO",P749)))</formula>
    </cfRule>
    <cfRule type="containsText" priority="158" operator="containsText" dxfId="128" text="ROJO">
      <formula>NOT(ISERROR(SEARCH("ROJO",P749)))</formula>
    </cfRule>
  </conditionalFormatting>
  <conditionalFormatting sqref="P756:P761">
    <cfRule type="containsText" priority="151" operator="containsText" dxfId="131" text="VENCIDO">
      <formula>NOT(ISERROR(SEARCH("VENCIDO",P756)))</formula>
    </cfRule>
    <cfRule type="containsText" priority="152" operator="containsText" dxfId="130" text="VERDE">
      <formula>NOT(ISERROR(SEARCH("VERDE",P756)))</formula>
    </cfRule>
    <cfRule type="containsText" priority="153" operator="containsText" dxfId="129" stopIfTrue="1" text="AMARILLO">
      <formula>NOT(ISERROR(SEARCH("AMARILLO",P756)))</formula>
    </cfRule>
    <cfRule type="containsText" priority="154" operator="containsText" dxfId="128" text="ROJO">
      <formula>NOT(ISERROR(SEARCH("ROJO",P756)))</formula>
    </cfRule>
  </conditionalFormatting>
  <conditionalFormatting sqref="P763:P768">
    <cfRule type="containsText" priority="147" operator="containsText" dxfId="131" text="VENCIDO">
      <formula>NOT(ISERROR(SEARCH("VENCIDO",P763)))</formula>
    </cfRule>
    <cfRule type="containsText" priority="148" operator="containsText" dxfId="130" text="VERDE">
      <formula>NOT(ISERROR(SEARCH("VERDE",P763)))</formula>
    </cfRule>
    <cfRule type="containsText" priority="149" operator="containsText" dxfId="129" stopIfTrue="1" text="AMARILLO">
      <formula>NOT(ISERROR(SEARCH("AMARILLO",P763)))</formula>
    </cfRule>
    <cfRule type="containsText" priority="150" operator="containsText" dxfId="128" text="ROJO">
      <formula>NOT(ISERROR(SEARCH("ROJO",P763)))</formula>
    </cfRule>
  </conditionalFormatting>
  <conditionalFormatting sqref="P770:P775">
    <cfRule type="containsText" priority="143" operator="containsText" dxfId="131" text="VENCIDO">
      <formula>NOT(ISERROR(SEARCH("VENCIDO",P770)))</formula>
    </cfRule>
    <cfRule type="containsText" priority="144" operator="containsText" dxfId="130" text="VERDE">
      <formula>NOT(ISERROR(SEARCH("VERDE",P770)))</formula>
    </cfRule>
    <cfRule type="containsText" priority="145" operator="containsText" dxfId="129" stopIfTrue="1" text="AMARILLO">
      <formula>NOT(ISERROR(SEARCH("AMARILLO",P770)))</formula>
    </cfRule>
    <cfRule type="containsText" priority="146" operator="containsText" dxfId="128" text="ROJO">
      <formula>NOT(ISERROR(SEARCH("ROJO",P770)))</formula>
    </cfRule>
  </conditionalFormatting>
  <conditionalFormatting sqref="P789:P792">
    <cfRule type="containsText" priority="139" operator="containsText" dxfId="131" text="VENCIDO">
      <formula>NOT(ISERROR(SEARCH("VENCIDO",P789)))</formula>
    </cfRule>
    <cfRule type="containsText" priority="140" operator="containsText" dxfId="130" text="VERDE">
      <formula>NOT(ISERROR(SEARCH("VERDE",P789)))</formula>
    </cfRule>
    <cfRule type="containsText" priority="141" operator="containsText" dxfId="129" stopIfTrue="1" text="AMARILLO">
      <formula>NOT(ISERROR(SEARCH("AMARILLO",P789)))</formula>
    </cfRule>
    <cfRule type="containsText" priority="142" operator="containsText" dxfId="128" text="ROJO">
      <formula>NOT(ISERROR(SEARCH("ROJO",P789)))</formula>
    </cfRule>
  </conditionalFormatting>
  <conditionalFormatting sqref="P794:P797">
    <cfRule type="containsText" priority="135" operator="containsText" dxfId="131" text="VENCIDO">
      <formula>NOT(ISERROR(SEARCH("VENCIDO",P794)))</formula>
    </cfRule>
    <cfRule type="containsText" priority="136" operator="containsText" dxfId="130" text="VERDE">
      <formula>NOT(ISERROR(SEARCH("VERDE",P794)))</formula>
    </cfRule>
    <cfRule type="containsText" priority="137" operator="containsText" dxfId="129" stopIfTrue="1" text="AMARILLO">
      <formula>NOT(ISERROR(SEARCH("AMARILLO",P794)))</formula>
    </cfRule>
    <cfRule type="containsText" priority="138" operator="containsText" dxfId="128" text="ROJO">
      <formula>NOT(ISERROR(SEARCH("ROJO",P794)))</formula>
    </cfRule>
  </conditionalFormatting>
  <conditionalFormatting sqref="P799:P802 P804:P807 P809:P812">
    <cfRule type="containsText" priority="131" operator="containsText" dxfId="131" text="VENCIDO">
      <formula>NOT(ISERROR(SEARCH("VENCIDO",P799)))</formula>
    </cfRule>
    <cfRule type="containsText" priority="132" operator="containsText" dxfId="130" text="VERDE">
      <formula>NOT(ISERROR(SEARCH("VERDE",P799)))</formula>
    </cfRule>
    <cfRule type="containsText" priority="133" operator="containsText" dxfId="129" stopIfTrue="1" text="AMARILLO">
      <formula>NOT(ISERROR(SEARCH("AMARILLO",P799)))</formula>
    </cfRule>
    <cfRule type="containsText" priority="134" operator="containsText" dxfId="128" text="ROJO">
      <formula>NOT(ISERROR(SEARCH("ROJO",P799)))</formula>
    </cfRule>
  </conditionalFormatting>
  <conditionalFormatting sqref="K789:K792">
    <cfRule type="cellIs" priority="130" operator="lessThan" dxfId="0" stopIfTrue="1">
      <formula>0</formula>
    </cfRule>
  </conditionalFormatting>
  <conditionalFormatting sqref="K794:K797">
    <cfRule type="cellIs" priority="129" operator="lessThan" dxfId="0" stopIfTrue="1">
      <formula>0</formula>
    </cfRule>
  </conditionalFormatting>
  <conditionalFormatting sqref="K799:K802">
    <cfRule type="cellIs" priority="128" operator="lessThan" dxfId="0" stopIfTrue="1">
      <formula>0</formula>
    </cfRule>
  </conditionalFormatting>
  <conditionalFormatting sqref="K804:K807">
    <cfRule type="cellIs" priority="127" operator="lessThan" dxfId="0" stopIfTrue="1">
      <formula>0</formula>
    </cfRule>
  </conditionalFormatting>
  <conditionalFormatting sqref="K809:K812">
    <cfRule type="cellIs" priority="126" operator="lessThan" dxfId="0" stopIfTrue="1">
      <formula>0</formula>
    </cfRule>
  </conditionalFormatting>
  <conditionalFormatting sqref="AT789">
    <cfRule type="cellIs" priority="125" operator="greaterThan" dxfId="121">
      <formula>1</formula>
    </cfRule>
  </conditionalFormatting>
  <conditionalFormatting sqref="AT794 AT799 AT804 AT809">
    <cfRule type="cellIs" priority="124" operator="greaterThan" dxfId="121">
      <formula>1</formula>
    </cfRule>
  </conditionalFormatting>
  <conditionalFormatting sqref="E895:G897">
    <cfRule type="cellIs" priority="123" operator="lessThan" dxfId="0" stopIfTrue="1">
      <formula>0</formula>
    </cfRule>
  </conditionalFormatting>
  <conditionalFormatting sqref="K895:K897 M895:N897">
    <cfRule type="cellIs" priority="122" operator="lessThan" dxfId="0" stopIfTrue="1">
      <formula>0</formula>
    </cfRule>
  </conditionalFormatting>
  <conditionalFormatting sqref="K301">
    <cfRule type="containsText" priority="121" operator="containsText" dxfId="8" text="Falso">
      <formula>NOT(ISERROR(SEARCH("Falso",K301)))</formula>
    </cfRule>
  </conditionalFormatting>
  <conditionalFormatting sqref="K295">
    <cfRule type="containsText" priority="120" operator="containsText" dxfId="8" text="Falso">
      <formula>NOT(ISERROR(SEARCH("Falso",K295)))</formula>
    </cfRule>
  </conditionalFormatting>
  <conditionalFormatting sqref="K289">
    <cfRule type="containsText" priority="119" operator="containsText" dxfId="8" text="Falso">
      <formula>NOT(ISERROR(SEARCH("Falso",K289)))</formula>
    </cfRule>
  </conditionalFormatting>
  <conditionalFormatting sqref="K283">
    <cfRule type="containsText" priority="118" operator="containsText" dxfId="8" text="Falso">
      <formula>NOT(ISERROR(SEARCH("Falso",K283)))</formula>
    </cfRule>
  </conditionalFormatting>
  <conditionalFormatting sqref="K277">
    <cfRule type="containsText" priority="117" operator="containsText" dxfId="8" text="Falso">
      <formula>NOT(ISERROR(SEARCH("Falso",K277)))</formula>
    </cfRule>
  </conditionalFormatting>
  <conditionalFormatting sqref="K271">
    <cfRule type="containsText" priority="116" operator="containsText" dxfId="8" text="Falso">
      <formula>NOT(ISERROR(SEARCH("Falso",K271)))</formula>
    </cfRule>
  </conditionalFormatting>
  <conditionalFormatting sqref="K265">
    <cfRule type="containsText" priority="115" operator="containsText" dxfId="8" text="Falso">
      <formula>NOT(ISERROR(SEARCH("Falso",K265)))</formula>
    </cfRule>
  </conditionalFormatting>
  <conditionalFormatting sqref="K259">
    <cfRule type="containsText" priority="114" operator="containsText" dxfId="8" text="Falso">
      <formula>NOT(ISERROR(SEARCH("Falso",K259)))</formula>
    </cfRule>
  </conditionalFormatting>
  <conditionalFormatting sqref="K253">
    <cfRule type="containsText" priority="113" operator="containsText" dxfId="8" text="Falso">
      <formula>NOT(ISERROR(SEARCH("Falso",K253)))</formula>
    </cfRule>
  </conditionalFormatting>
  <conditionalFormatting sqref="K247">
    <cfRule type="containsText" priority="112" operator="containsText" dxfId="8" text="Falso">
      <formula>NOT(ISERROR(SEARCH("Falso",K247)))</formula>
    </cfRule>
  </conditionalFormatting>
  <conditionalFormatting sqref="K235">
    <cfRule type="containsText" priority="111" operator="containsText" dxfId="8" text="Falso">
      <formula>NOT(ISERROR(SEARCH("Falso",K235)))</formula>
    </cfRule>
  </conditionalFormatting>
  <conditionalFormatting sqref="K241">
    <cfRule type="containsText" priority="110" operator="containsText" dxfId="8" text="Falso">
      <formula>NOT(ISERROR(SEARCH("Falso",K241)))</formula>
    </cfRule>
  </conditionalFormatting>
  <conditionalFormatting sqref="K228">
    <cfRule type="containsText" priority="109" operator="containsText" dxfId="8" text="Falso">
      <formula>NOT(ISERROR(SEARCH("Falso",K228)))</formula>
    </cfRule>
  </conditionalFormatting>
  <conditionalFormatting sqref="K222">
    <cfRule type="containsText" priority="108" operator="containsText" dxfId="8" text="Falso">
      <formula>NOT(ISERROR(SEARCH("Falso",K222)))</formula>
    </cfRule>
  </conditionalFormatting>
  <conditionalFormatting sqref="K216">
    <cfRule type="containsText" priority="107" operator="containsText" dxfId="8" text="Falso">
      <formula>NOT(ISERROR(SEARCH("Falso",K216)))</formula>
    </cfRule>
  </conditionalFormatting>
  <conditionalFormatting sqref="K210">
    <cfRule type="containsText" priority="106" operator="containsText" dxfId="8" text="Falso">
      <formula>NOT(ISERROR(SEARCH("Falso",K210)))</formula>
    </cfRule>
  </conditionalFormatting>
  <conditionalFormatting sqref="K204">
    <cfRule type="containsText" priority="105" operator="containsText" dxfId="8" text="Falso">
      <formula>NOT(ISERROR(SEARCH("Falso",K204)))</formula>
    </cfRule>
  </conditionalFormatting>
  <conditionalFormatting sqref="K198">
    <cfRule type="containsText" priority="104" operator="containsText" dxfId="8" text="Falso">
      <formula>NOT(ISERROR(SEARCH("Falso",K198)))</formula>
    </cfRule>
  </conditionalFormatting>
  <conditionalFormatting sqref="K192">
    <cfRule type="containsText" priority="103" operator="containsText" dxfId="8" text="Falso">
      <formula>NOT(ISERROR(SEARCH("Falso",K192)))</formula>
    </cfRule>
  </conditionalFormatting>
  <conditionalFormatting sqref="K186">
    <cfRule type="containsText" priority="102" operator="containsText" dxfId="8" text="Falso">
      <formula>NOT(ISERROR(SEARCH("Falso",K186)))</formula>
    </cfRule>
  </conditionalFormatting>
  <conditionalFormatting sqref="K180">
    <cfRule type="containsText" priority="101" operator="containsText" dxfId="8" text="Falso">
      <formula>NOT(ISERROR(SEARCH("Falso",K180)))</formula>
    </cfRule>
  </conditionalFormatting>
  <conditionalFormatting sqref="K174">
    <cfRule type="containsText" priority="100" operator="containsText" dxfId="8" text="Falso">
      <formula>NOT(ISERROR(SEARCH("Falso",K174)))</formula>
    </cfRule>
  </conditionalFormatting>
  <conditionalFormatting sqref="K168">
    <cfRule type="containsText" priority="99" operator="containsText" dxfId="8" text="Falso">
      <formula>NOT(ISERROR(SEARCH("Falso",K168)))</formula>
    </cfRule>
  </conditionalFormatting>
  <conditionalFormatting sqref="K162">
    <cfRule type="containsText" priority="98" operator="containsText" dxfId="8" text="Falso">
      <formula>NOT(ISERROR(SEARCH("Falso",K162)))</formula>
    </cfRule>
  </conditionalFormatting>
  <conditionalFormatting sqref="K156">
    <cfRule type="containsText" priority="97" operator="containsText" dxfId="8" text="Falso">
      <formula>NOT(ISERROR(SEARCH("Falso",K156)))</formula>
    </cfRule>
  </conditionalFormatting>
  <conditionalFormatting sqref="K150">
    <cfRule type="containsText" priority="96" operator="containsText" dxfId="8" text="Falso">
      <formula>NOT(ISERROR(SEARCH("Falso",K150)))</formula>
    </cfRule>
  </conditionalFormatting>
  <conditionalFormatting sqref="K144">
    <cfRule type="containsText" priority="95" operator="containsText" dxfId="8" text="Falso">
      <formula>NOT(ISERROR(SEARCH("Falso",K144)))</formula>
    </cfRule>
  </conditionalFormatting>
  <conditionalFormatting sqref="K138">
    <cfRule type="containsText" priority="94" operator="containsText" dxfId="8" text="Falso">
      <formula>NOT(ISERROR(SEARCH("Falso",K138)))</formula>
    </cfRule>
  </conditionalFormatting>
  <conditionalFormatting sqref="K132">
    <cfRule type="containsText" priority="93" operator="containsText" dxfId="8" text="Falso">
      <formula>NOT(ISERROR(SEARCH("Falso",K132)))</formula>
    </cfRule>
  </conditionalFormatting>
  <conditionalFormatting sqref="K126">
    <cfRule type="containsText" priority="92" operator="containsText" dxfId="8" text="Falso">
      <formula>NOT(ISERROR(SEARCH("Falso",K126)))</formula>
    </cfRule>
  </conditionalFormatting>
  <conditionalFormatting sqref="K120">
    <cfRule type="containsText" priority="91" operator="containsText" dxfId="8" text="Falso">
      <formula>NOT(ISERROR(SEARCH("Falso",K120)))</formula>
    </cfRule>
  </conditionalFormatting>
  <conditionalFormatting sqref="K114">
    <cfRule type="containsText" priority="90" operator="containsText" dxfId="8" text="Falso">
      <formula>NOT(ISERROR(SEARCH("Falso",K114)))</formula>
    </cfRule>
  </conditionalFormatting>
  <conditionalFormatting sqref="K108">
    <cfRule type="containsText" priority="89" operator="containsText" dxfId="8" text="Falso">
      <formula>NOT(ISERROR(SEARCH("Falso",K108)))</formula>
    </cfRule>
  </conditionalFormatting>
  <conditionalFormatting sqref="K102">
    <cfRule type="containsText" priority="88" operator="containsText" dxfId="8" text="Falso">
      <formula>NOT(ISERROR(SEARCH("Falso",K102)))</formula>
    </cfRule>
  </conditionalFormatting>
  <conditionalFormatting sqref="K96">
    <cfRule type="containsText" priority="87" operator="containsText" dxfId="8" text="Falso">
      <formula>NOT(ISERROR(SEARCH("Falso",K96)))</formula>
    </cfRule>
  </conditionalFormatting>
  <conditionalFormatting sqref="K90">
    <cfRule type="containsText" priority="86" operator="containsText" dxfId="8" text="Falso">
      <formula>NOT(ISERROR(SEARCH("Falso",K90)))</formula>
    </cfRule>
  </conditionalFormatting>
  <conditionalFormatting sqref="K84">
    <cfRule type="containsText" priority="85" operator="containsText" dxfId="8" text="Falso">
      <formula>NOT(ISERROR(SEARCH("Falso",K84)))</formula>
    </cfRule>
  </conditionalFormatting>
  <conditionalFormatting sqref="K78">
    <cfRule type="containsText" priority="84" operator="containsText" dxfId="8" text="Falso">
      <formula>NOT(ISERROR(SEARCH("Falso",K78)))</formula>
    </cfRule>
  </conditionalFormatting>
  <conditionalFormatting sqref="K72">
    <cfRule type="containsText" priority="83" operator="containsText" dxfId="8" text="Falso">
      <formula>NOT(ISERROR(SEARCH("Falso",K72)))</formula>
    </cfRule>
  </conditionalFormatting>
  <conditionalFormatting sqref="K66">
    <cfRule type="containsText" priority="82" operator="containsText" dxfId="8" text="Falso">
      <formula>NOT(ISERROR(SEARCH("Falso",K66)))</formula>
    </cfRule>
  </conditionalFormatting>
  <conditionalFormatting sqref="K60">
    <cfRule type="containsText" priority="81" operator="containsText" dxfId="8" text="Falso">
      <formula>NOT(ISERROR(SEARCH("Falso",K60)))</formula>
    </cfRule>
  </conditionalFormatting>
  <conditionalFormatting sqref="K54">
    <cfRule type="containsText" priority="80" operator="containsText" dxfId="8" text="Falso">
      <formula>NOT(ISERROR(SEARCH("Falso",K54)))</formula>
    </cfRule>
  </conditionalFormatting>
  <conditionalFormatting sqref="K48">
    <cfRule type="containsText" priority="79" operator="containsText" dxfId="8" text="Falso">
      <formula>NOT(ISERROR(SEARCH("Falso",K48)))</formula>
    </cfRule>
  </conditionalFormatting>
  <conditionalFormatting sqref="K42">
    <cfRule type="containsText" priority="78" operator="containsText" dxfId="8" text="Falso">
      <formula>NOT(ISERROR(SEARCH("Falso",K42)))</formula>
    </cfRule>
  </conditionalFormatting>
  <conditionalFormatting sqref="K36">
    <cfRule type="containsText" priority="77" operator="containsText" dxfId="8" text="Falso">
      <formula>NOT(ISERROR(SEARCH("Falso",K36)))</formula>
    </cfRule>
  </conditionalFormatting>
  <conditionalFormatting sqref="K30">
    <cfRule type="containsText" priority="76" operator="containsText" dxfId="8" text="Falso">
      <formula>NOT(ISERROR(SEARCH("Falso",K30)))</formula>
    </cfRule>
  </conditionalFormatting>
  <conditionalFormatting sqref="K24">
    <cfRule type="containsText" priority="75" operator="containsText" dxfId="8" text="Falso">
      <formula>NOT(ISERROR(SEARCH("Falso",K24)))</formula>
    </cfRule>
  </conditionalFormatting>
  <conditionalFormatting sqref="K18">
    <cfRule type="containsText" priority="74" operator="containsText" dxfId="8" text="Falso">
      <formula>NOT(ISERROR(SEARCH("Falso",K18)))</formula>
    </cfRule>
  </conditionalFormatting>
  <conditionalFormatting sqref="K422">
    <cfRule type="containsText" priority="73" operator="containsText" dxfId="8" text="Falso">
      <formula>NOT(ISERROR(SEARCH("Falso",K422)))</formula>
    </cfRule>
  </conditionalFormatting>
  <conditionalFormatting sqref="K428">
    <cfRule type="containsText" priority="72" operator="containsText" dxfId="8" text="Falso">
      <formula>NOT(ISERROR(SEARCH("Falso",K428)))</formula>
    </cfRule>
  </conditionalFormatting>
  <conditionalFormatting sqref="K434">
    <cfRule type="containsText" priority="71" operator="containsText" dxfId="8" text="Falso">
      <formula>NOT(ISERROR(SEARCH("Falso",K434)))</formula>
    </cfRule>
  </conditionalFormatting>
  <conditionalFormatting sqref="K440">
    <cfRule type="containsText" priority="70" operator="containsText" dxfId="8" text="Falso">
      <formula>NOT(ISERROR(SEARCH("Falso",K440)))</formula>
    </cfRule>
  </conditionalFormatting>
  <conditionalFormatting sqref="K446">
    <cfRule type="containsText" priority="69" operator="containsText" dxfId="8" text="Falso">
      <formula>NOT(ISERROR(SEARCH("Falso",K446)))</formula>
    </cfRule>
  </conditionalFormatting>
  <conditionalFormatting sqref="K452">
    <cfRule type="containsText" priority="68" operator="containsText" dxfId="8" text="Falso">
      <formula>NOT(ISERROR(SEARCH("Falso",K452)))</formula>
    </cfRule>
  </conditionalFormatting>
  <conditionalFormatting sqref="K458">
    <cfRule type="containsText" priority="67" operator="containsText" dxfId="8" text="Falso">
      <formula>NOT(ISERROR(SEARCH("Falso",K458)))</formula>
    </cfRule>
  </conditionalFormatting>
  <conditionalFormatting sqref="K464">
    <cfRule type="containsText" priority="66" operator="containsText" dxfId="8" text="Falso">
      <formula>NOT(ISERROR(SEARCH("Falso",K464)))</formula>
    </cfRule>
  </conditionalFormatting>
  <conditionalFormatting sqref="K470">
    <cfRule type="containsText" priority="65" operator="containsText" dxfId="8" text="Falso">
      <formula>NOT(ISERROR(SEARCH("Falso",K470)))</formula>
    </cfRule>
  </conditionalFormatting>
  <conditionalFormatting sqref="K476">
    <cfRule type="containsText" priority="64" operator="containsText" dxfId="8" text="Falso">
      <formula>NOT(ISERROR(SEARCH("Falso",K476)))</formula>
    </cfRule>
  </conditionalFormatting>
  <conditionalFormatting sqref="K482">
    <cfRule type="containsText" priority="63" operator="containsText" dxfId="8" text="Falso">
      <formula>NOT(ISERROR(SEARCH("Falso",K482)))</formula>
    </cfRule>
  </conditionalFormatting>
  <conditionalFormatting sqref="K488">
    <cfRule type="containsText" priority="62" operator="containsText" dxfId="8" text="Falso">
      <formula>NOT(ISERROR(SEARCH("Falso",K488)))</formula>
    </cfRule>
  </conditionalFormatting>
  <conditionalFormatting sqref="K494">
    <cfRule type="containsText" priority="61" operator="containsText" dxfId="8" text="Falso">
      <formula>NOT(ISERROR(SEARCH("Falso",K494)))</formula>
    </cfRule>
  </conditionalFormatting>
  <conditionalFormatting sqref="K500">
    <cfRule type="containsText" priority="60" operator="containsText" dxfId="8" text="Falso">
      <formula>NOT(ISERROR(SEARCH("Falso",K500)))</formula>
    </cfRule>
  </conditionalFormatting>
  <conditionalFormatting sqref="K506">
    <cfRule type="containsText" priority="59" operator="containsText" dxfId="8" text="Falso">
      <formula>NOT(ISERROR(SEARCH("Falso",K506)))</formula>
    </cfRule>
  </conditionalFormatting>
  <conditionalFormatting sqref="K512">
    <cfRule type="containsText" priority="58" operator="containsText" dxfId="8" text="Falso">
      <formula>NOT(ISERROR(SEARCH("Falso",K512)))</formula>
    </cfRule>
  </conditionalFormatting>
  <conditionalFormatting sqref="K518">
    <cfRule type="containsText" priority="57" operator="containsText" dxfId="8" text="Falso">
      <formula>NOT(ISERROR(SEARCH("Falso",K518)))</formula>
    </cfRule>
  </conditionalFormatting>
  <conditionalFormatting sqref="K524">
    <cfRule type="containsText" priority="56" operator="containsText" dxfId="8" text="Falso">
      <formula>NOT(ISERROR(SEARCH("Falso",K524)))</formula>
    </cfRule>
  </conditionalFormatting>
  <conditionalFormatting sqref="K530">
    <cfRule type="containsText" priority="55" operator="containsText" dxfId="8" text="Falso">
      <formula>NOT(ISERROR(SEARCH("Falso",K530)))</formula>
    </cfRule>
  </conditionalFormatting>
  <conditionalFormatting sqref="K536">
    <cfRule type="containsText" priority="54" operator="containsText" dxfId="8" text="Falso">
      <formula>NOT(ISERROR(SEARCH("Falso",K536)))</formula>
    </cfRule>
  </conditionalFormatting>
  <conditionalFormatting sqref="K542">
    <cfRule type="containsText" priority="53" operator="containsText" dxfId="8" text="Falso">
      <formula>NOT(ISERROR(SEARCH("Falso",K542)))</formula>
    </cfRule>
  </conditionalFormatting>
  <conditionalFormatting sqref="K548">
    <cfRule type="containsText" priority="52" operator="containsText" dxfId="8" text="Falso">
      <formula>NOT(ISERROR(SEARCH("Falso",K548)))</formula>
    </cfRule>
  </conditionalFormatting>
  <conditionalFormatting sqref="K554">
    <cfRule type="containsText" priority="51" operator="containsText" dxfId="8" text="Falso">
      <formula>NOT(ISERROR(SEARCH("Falso",K554)))</formula>
    </cfRule>
  </conditionalFormatting>
  <conditionalFormatting sqref="K560">
    <cfRule type="containsText" priority="50" operator="containsText" dxfId="8" text="Falso">
      <formula>NOT(ISERROR(SEARCH("Falso",K560)))</formula>
    </cfRule>
  </conditionalFormatting>
  <conditionalFormatting sqref="K566">
    <cfRule type="containsText" priority="49" operator="containsText" dxfId="8" text="Falso">
      <formula>NOT(ISERROR(SEARCH("Falso",K566)))</formula>
    </cfRule>
  </conditionalFormatting>
  <conditionalFormatting sqref="K572">
    <cfRule type="containsText" priority="48" operator="containsText" dxfId="8" text="Falso">
      <formula>NOT(ISERROR(SEARCH("Falso",K572)))</formula>
    </cfRule>
  </conditionalFormatting>
  <conditionalFormatting sqref="K578">
    <cfRule type="containsText" priority="47" operator="containsText" dxfId="8" text="Falso">
      <formula>NOT(ISERROR(SEARCH("Falso",K578)))</formula>
    </cfRule>
  </conditionalFormatting>
  <conditionalFormatting sqref="K584">
    <cfRule type="containsText" priority="46" operator="containsText" dxfId="8" text="Falso">
      <formula>NOT(ISERROR(SEARCH("Falso",K584)))</formula>
    </cfRule>
  </conditionalFormatting>
  <conditionalFormatting sqref="K590">
    <cfRule type="containsText" priority="45" operator="containsText" dxfId="8" text="Falso">
      <formula>NOT(ISERROR(SEARCH("Falso",K590)))</formula>
    </cfRule>
  </conditionalFormatting>
  <conditionalFormatting sqref="K596">
    <cfRule type="containsText" priority="44" operator="containsText" dxfId="8" text="Falso">
      <formula>NOT(ISERROR(SEARCH("Falso",K596)))</formula>
    </cfRule>
  </conditionalFormatting>
  <conditionalFormatting sqref="K602">
    <cfRule type="containsText" priority="43" operator="containsText" dxfId="8" text="Falso">
      <formula>NOT(ISERROR(SEARCH("Falso",K602)))</formula>
    </cfRule>
  </conditionalFormatting>
  <conditionalFormatting sqref="K608">
    <cfRule type="containsText" priority="42" operator="containsText" dxfId="8" text="Falso">
      <formula>NOT(ISERROR(SEARCH("Falso",K608)))</formula>
    </cfRule>
  </conditionalFormatting>
  <conditionalFormatting sqref="K614">
    <cfRule type="containsText" priority="41" operator="containsText" dxfId="8" text="Falso">
      <formula>NOT(ISERROR(SEARCH("Falso",K614)))</formula>
    </cfRule>
  </conditionalFormatting>
  <conditionalFormatting sqref="K620">
    <cfRule type="containsText" priority="40" operator="containsText" dxfId="8" text="Falso">
      <formula>NOT(ISERROR(SEARCH("Falso",K620)))</formula>
    </cfRule>
  </conditionalFormatting>
  <conditionalFormatting sqref="K626">
    <cfRule type="containsText" priority="39" operator="containsText" dxfId="8" text="Falso">
      <formula>NOT(ISERROR(SEARCH("Falso",K626)))</formula>
    </cfRule>
  </conditionalFormatting>
  <conditionalFormatting sqref="K632">
    <cfRule type="containsText" priority="38" operator="containsText" dxfId="8" text="Falso">
      <formula>NOT(ISERROR(SEARCH("Falso",K632)))</formula>
    </cfRule>
  </conditionalFormatting>
  <conditionalFormatting sqref="K639">
    <cfRule type="containsText" priority="37" operator="containsText" dxfId="8" text="Falso">
      <formula>NOT(ISERROR(SEARCH("Falso",K639)))</formula>
    </cfRule>
  </conditionalFormatting>
  <conditionalFormatting sqref="K645">
    <cfRule type="containsText" priority="36" operator="containsText" dxfId="8" text="Falso">
      <formula>NOT(ISERROR(SEARCH("Falso",K645)))</formula>
    </cfRule>
  </conditionalFormatting>
  <conditionalFormatting sqref="K651">
    <cfRule type="containsText" priority="35" operator="containsText" dxfId="8" text="Falso">
      <formula>NOT(ISERROR(SEARCH("Falso",K651)))</formula>
    </cfRule>
  </conditionalFormatting>
  <conditionalFormatting sqref="K657">
    <cfRule type="containsText" priority="34" operator="containsText" dxfId="8" text="Falso">
      <formula>NOT(ISERROR(SEARCH("Falso",K657)))</formula>
    </cfRule>
  </conditionalFormatting>
  <conditionalFormatting sqref="K663">
    <cfRule type="containsText" priority="33" operator="containsText" dxfId="8" text="Falso">
      <formula>NOT(ISERROR(SEARCH("Falso",K663)))</formula>
    </cfRule>
  </conditionalFormatting>
  <conditionalFormatting sqref="K669">
    <cfRule type="containsText" priority="32" operator="containsText" dxfId="8" text="Falso">
      <formula>NOT(ISERROR(SEARCH("Falso",K669)))</formula>
    </cfRule>
  </conditionalFormatting>
  <conditionalFormatting sqref="K675">
    <cfRule type="containsText" priority="31" operator="containsText" dxfId="8" text="Falso">
      <formula>NOT(ISERROR(SEARCH("Falso",K675)))</formula>
    </cfRule>
  </conditionalFormatting>
  <conditionalFormatting sqref="K681">
    <cfRule type="containsText" priority="30" operator="containsText" dxfId="8" text="Falso">
      <formula>NOT(ISERROR(SEARCH("Falso",K681)))</formula>
    </cfRule>
  </conditionalFormatting>
  <conditionalFormatting sqref="K687">
    <cfRule type="containsText" priority="29" operator="containsText" dxfId="8" text="Falso">
      <formula>NOT(ISERROR(SEARCH("Falso",K687)))</formula>
    </cfRule>
  </conditionalFormatting>
  <conditionalFormatting sqref="K693">
    <cfRule type="containsText" priority="28" operator="containsText" dxfId="8" text="Falso">
      <formula>NOT(ISERROR(SEARCH("Falso",K693)))</formula>
    </cfRule>
  </conditionalFormatting>
  <conditionalFormatting sqref="K699">
    <cfRule type="containsText" priority="27" operator="containsText" dxfId="8" text="Falso">
      <formula>NOT(ISERROR(SEARCH("Falso",K699)))</formula>
    </cfRule>
  </conditionalFormatting>
  <conditionalFormatting sqref="K705">
    <cfRule type="containsText" priority="26" operator="containsText" dxfId="8" text="Falso">
      <formula>NOT(ISERROR(SEARCH("Falso",K705)))</formula>
    </cfRule>
  </conditionalFormatting>
  <conditionalFormatting sqref="K713">
    <cfRule type="containsText" priority="25" operator="containsText" dxfId="8" text="Falso">
      <formula>NOT(ISERROR(SEARCH("Falso",K713)))</formula>
    </cfRule>
  </conditionalFormatting>
  <conditionalFormatting sqref="K720">
    <cfRule type="containsText" priority="24" operator="containsText" dxfId="8" text="Falso">
      <formula>NOT(ISERROR(SEARCH("Falso",K720)))</formula>
    </cfRule>
  </conditionalFormatting>
  <conditionalFormatting sqref="K727">
    <cfRule type="containsText" priority="23" operator="containsText" dxfId="8" text="Falso">
      <formula>NOT(ISERROR(SEARCH("Falso",K727)))</formula>
    </cfRule>
  </conditionalFormatting>
  <conditionalFormatting sqref="K734">
    <cfRule type="containsText" priority="22" operator="containsText" dxfId="8" text="Falso">
      <formula>NOT(ISERROR(SEARCH("Falso",K734)))</formula>
    </cfRule>
  </conditionalFormatting>
  <conditionalFormatting sqref="K741">
    <cfRule type="containsText" priority="21" operator="containsText" dxfId="8" text="Falso">
      <formula>NOT(ISERROR(SEARCH("Falso",K741)))</formula>
    </cfRule>
  </conditionalFormatting>
  <conditionalFormatting sqref="K748">
    <cfRule type="containsText" priority="20" operator="containsText" dxfId="8" text="Falso">
      <formula>NOT(ISERROR(SEARCH("Falso",K748)))</formula>
    </cfRule>
  </conditionalFormatting>
  <conditionalFormatting sqref="K755">
    <cfRule type="containsText" priority="19" operator="containsText" dxfId="8" text="Falso">
      <formula>NOT(ISERROR(SEARCH("Falso",K755)))</formula>
    </cfRule>
  </conditionalFormatting>
  <conditionalFormatting sqref="K762">
    <cfRule type="containsText" priority="18" operator="containsText" dxfId="8" text="Falso">
      <formula>NOT(ISERROR(SEARCH("Falso",K762)))</formula>
    </cfRule>
  </conditionalFormatting>
  <conditionalFormatting sqref="K769">
    <cfRule type="containsText" priority="17" operator="containsText" dxfId="8" text="Falso">
      <formula>NOT(ISERROR(SEARCH("Falso",K769)))</formula>
    </cfRule>
  </conditionalFormatting>
  <conditionalFormatting sqref="K776">
    <cfRule type="containsText" priority="16" operator="containsText" dxfId="8" text="Falso">
      <formula>NOT(ISERROR(SEARCH("Falso",K776)))</formula>
    </cfRule>
  </conditionalFormatting>
  <conditionalFormatting sqref="K793">
    <cfRule type="containsText" priority="15" operator="containsText" dxfId="8" text="Falso">
      <formula>NOT(ISERROR(SEARCH("Falso",K793)))</formula>
    </cfRule>
  </conditionalFormatting>
  <conditionalFormatting sqref="K798">
    <cfRule type="containsText" priority="14" operator="containsText" dxfId="8" text="Falso">
      <formula>NOT(ISERROR(SEARCH("Falso",K798)))</formula>
    </cfRule>
  </conditionalFormatting>
  <conditionalFormatting sqref="K803">
    <cfRule type="containsText" priority="13" operator="containsText" dxfId="8" text="Falso">
      <formula>NOT(ISERROR(SEARCH("Falso",K803)))</formula>
    </cfRule>
  </conditionalFormatting>
  <conditionalFormatting sqref="K808">
    <cfRule type="containsText" priority="12" operator="containsText" dxfId="8" text="Falso">
      <formula>NOT(ISERROR(SEARCH("Falso",K808)))</formula>
    </cfRule>
  </conditionalFormatting>
  <conditionalFormatting sqref="K813">
    <cfRule type="containsText" priority="11"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codeName="Hoja19">
    <tabColor theme="9" tint="0.3999755851924192"/>
    <outlinePr summaryBelow="1" summaryRight="1"/>
    <pageSetUpPr/>
  </sheetPr>
  <dimension ref="A1:AZ919"/>
  <sheetViews>
    <sheetView topLeftCell="A11" zoomScale="60" zoomScaleNormal="60" workbookViewId="0">
      <pane xSplit="11" ySplit="2" topLeftCell="L410" activePane="bottomRight" state="frozen"/>
      <selection activeCell="A11" sqref="A11"/>
      <selection pane="topRight" activeCell="L11" sqref="L11"/>
      <selection pane="bottomLeft" activeCell="A13" sqref="A13"/>
      <selection pane="bottomRight" activeCell="M129" sqref="M129"/>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width="13" customWidth="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MARZO!K13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MARZO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MARZO!K19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MARZO!K25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MARZO!K31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MARZO!K37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MARZO!K43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MARZO!K49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MARZO!K55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MARZO!K61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MARZO!K67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MARZO!K73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MARZO!K79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MARZO!K85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MARZO!K91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MARZO!K97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MARZO!K103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MARZO!K109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MARZO!K115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MARZO!K121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MARZO!K127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MARZO!K133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MARZO!K139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MARZO!K145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MARZO!K151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MARZO!K157</f>
        <v/>
      </c>
      <c r="E157" s="731" t="n"/>
      <c r="F157" s="731" t="n"/>
      <c r="G157" s="730">
        <f>E157+F157</f>
        <v/>
      </c>
      <c r="H157" s="731" t="n"/>
      <c r="I157" s="731" t="n"/>
      <c r="J157" s="732">
        <f>AM157</f>
        <v/>
      </c>
      <c r="K157" s="738">
        <f>+(D157+G157)-(H157+I157+J157)</f>
        <v/>
      </c>
      <c r="L157" s="253" t="n"/>
      <c r="M157" s="521" t="n"/>
      <c r="N157" s="254" t="n"/>
      <c r="O157" s="1269"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MARZO!K163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MARZO!K169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521"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MARZO!K175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MARZO!K181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MARZO!K187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MARZO!K193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MARZO!K199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MARZO!K205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MARZO!K211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MARZO!K217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MARZO!K223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MARZO!K230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MARZO!K236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MARZO!K242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MARZO!K248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MARZO!K254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MARZO!K260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MARZO!K266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MARZO!K272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MARZO!K278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MARZO!K284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MARZO!K290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MARZO!K296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MARZO!K303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MARZO!K310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MARZO!K317</f>
        <v/>
      </c>
      <c r="E317" s="731" t="n"/>
      <c r="F317" s="731" t="n"/>
      <c r="G317" s="730">
        <f>E317+F317</f>
        <v/>
      </c>
      <c r="H317" s="731">
        <f>6000+3133</f>
        <v/>
      </c>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inlineStr">
        <is>
          <t>NUBENCO</t>
        </is>
      </c>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521"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MARZO!K324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MARZO!K331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MARZO!K338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521"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MARZO!K345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MARZO!K352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MARZO!K359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5500</v>
      </c>
      <c r="M360" s="254" t="inlineStr">
        <is>
          <t>662202</t>
        </is>
      </c>
      <c r="N360" s="254" t="inlineStr">
        <is>
          <t>Fabricante</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MARZO!K366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MARZO!K373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MARZO!K374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MARZO!K375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MARZO!K376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MARZO!K377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MARZO!K378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MARZO!K379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MARZO!K385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MARZO!K390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MARZO!K395</f>
        <v/>
      </c>
      <c r="E395" s="731" t="n"/>
      <c r="F395" s="731" t="n"/>
      <c r="G395" s="730">
        <f>E395+F395</f>
        <v/>
      </c>
      <c r="H395" s="731" t="n"/>
      <c r="I395" s="731" t="n"/>
      <c r="J395" s="732">
        <f>AM395</f>
        <v/>
      </c>
      <c r="K395" s="706">
        <f>+(D395+G395)-(H395+I395+J395)</f>
        <v/>
      </c>
      <c r="L395" s="486" t="n"/>
      <c r="M395" s="521"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MARZO!K400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MARZO!K405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MARZO!K417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MARZO!K423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3</v>
      </c>
      <c r="M426" s="254" t="inlineStr">
        <is>
          <t>0324Q002D</t>
        </is>
      </c>
      <c r="N426" s="254" t="inlineStr">
        <is>
          <t>Serum</t>
        </is>
      </c>
      <c r="O426" s="1183" t="inlineStr">
        <is>
          <t>31/05/2027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MARZO!K429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MARZO!K435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MARZO!K441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MARZO!K447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MARZO!K453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MARZO!K459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MARZO!K465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MARZO!K471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11</v>
      </c>
      <c r="M474" s="254" t="inlineStr">
        <is>
          <t>AROLE075AA</t>
        </is>
      </c>
      <c r="N474" s="254" t="inlineStr">
        <is>
          <t>Glaxo SmithKline</t>
        </is>
      </c>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MARZO!K477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MARZO!K483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MARZO!K489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v>3</v>
      </c>
      <c r="M492" s="254" t="inlineStr">
        <is>
          <t>0133N140B</t>
        </is>
      </c>
      <c r="N492" s="254" t="inlineStr">
        <is>
          <t>Serum</t>
        </is>
      </c>
      <c r="O492" s="1183" t="inlineStr">
        <is>
          <t>31/08/2026</t>
        </is>
      </c>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MARZO!K495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MARZO!K501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MARZO!K507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MARZO!K513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MARZO!K519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MARZO!K525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MARZO!K531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MARZO!K537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3</v>
      </c>
      <c r="M540" s="254" t="inlineStr">
        <is>
          <t>Z002927</t>
        </is>
      </c>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MARZO!K543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MARZO!K549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18</v>
      </c>
      <c r="M552" s="254" t="inlineStr">
        <is>
          <t>2334X006A</t>
        </is>
      </c>
      <c r="N552" s="254" t="inlineStr">
        <is>
          <t>Serum</t>
        </is>
      </c>
      <c r="O552" s="1183" t="inlineStr">
        <is>
          <t>31/12/2026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MARZO!K555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MARZO!K561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MARZO!K567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MARZO!K573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inlineStr">
        <is>
          <t>21/02/2022</t>
        </is>
      </c>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MARZO!K579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MARZO!K585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MARZO!K591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5</v>
      </c>
      <c r="M594" s="254" t="inlineStr">
        <is>
          <t>Y1A06</t>
        </is>
      </c>
      <c r="N594" s="254" t="inlineStr">
        <is>
          <t>Sanofi Pasteur</t>
        </is>
      </c>
      <c r="O594" s="1183" t="inlineStr">
        <is>
          <t>31/05/2027</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MARZO!K597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MARZO!K603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MARZO!K609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6</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MARZO!K615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MARZO!K621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MARZO!K627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MARZO!K634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v>120</v>
      </c>
      <c r="M636" s="254" t="inlineStr">
        <is>
          <t>0373MA117</t>
        </is>
      </c>
      <c r="N636" s="254" t="inlineStr">
        <is>
          <t>Serum</t>
        </is>
      </c>
      <c r="O636" s="1183" t="inlineStr">
        <is>
          <t>30/06/2026</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MARZO!K640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v>8</v>
      </c>
      <c r="M642" s="254" t="inlineStr">
        <is>
          <t>0704S4011</t>
        </is>
      </c>
      <c r="N642" s="254" t="inlineStr">
        <is>
          <t>Serum</t>
        </is>
      </c>
      <c r="O642" s="1183" t="inlineStr">
        <is>
          <t>30/06/2028</t>
        </is>
      </c>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MARZO!K646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MARZO!K652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MARZO!K658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v>45</v>
      </c>
      <c r="M660" s="254" t="inlineStr">
        <is>
          <t>0704S4001</t>
        </is>
      </c>
      <c r="N660" s="254" t="inlineStr">
        <is>
          <t>Serum</t>
        </is>
      </c>
      <c r="O660" s="1183" t="inlineStr">
        <is>
          <t>31/12/2027</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MARZO!K664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MARZO!K670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MARZO!K676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20</v>
      </c>
      <c r="M678" s="254" t="inlineStr">
        <is>
          <t>063</t>
        </is>
      </c>
      <c r="N678" s="254" t="inlineStr">
        <is>
          <t>CHUMAKOV</t>
        </is>
      </c>
      <c r="O678" s="1183" t="inlineStr">
        <is>
          <t>31/10/2027</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MARZO!K682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MARZO!K688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MARZO!K694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v>183</v>
      </c>
      <c r="M696" s="254" t="inlineStr">
        <is>
          <t>08AR25015</t>
        </is>
      </c>
      <c r="N696" s="254" t="inlineStr">
        <is>
          <t>VINS BIOPRODUCTS LIMITED</t>
        </is>
      </c>
      <c r="O696" s="1183" t="inlineStr">
        <is>
          <t>31/05/2027</t>
        </is>
      </c>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MARZO!K700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MARZO!K707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v>4240</v>
      </c>
      <c r="M708" s="254" t="inlineStr">
        <is>
          <t>192104</t>
        </is>
      </c>
      <c r="N708" s="254" t="inlineStr">
        <is>
          <t>SANAVITA</t>
        </is>
      </c>
      <c r="O708" s="1183" t="inlineStr">
        <is>
          <t>31/05/2026</t>
        </is>
      </c>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MARZO!K714</f>
        <v/>
      </c>
      <c r="E714" s="339">
        <f>H310</f>
        <v/>
      </c>
      <c r="F714" s="338" t="n">
        <v>0</v>
      </c>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MARZO!K721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MARZO!K728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MARZO!K735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MARZO!K742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2173</v>
      </c>
      <c r="M744" s="254" t="inlineStr">
        <is>
          <t>CW13132-4</t>
        </is>
      </c>
      <c r="N744" s="254" t="inlineStr">
        <is>
          <t>NUBENCO</t>
        </is>
      </c>
      <c r="O744" s="1183" t="inlineStr">
        <is>
          <t>31/01/2027</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MARZO!K749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MARZO!K756</f>
        <v/>
      </c>
      <c r="E756" s="339">
        <f>H352</f>
        <v/>
      </c>
      <c r="F756" s="338" t="n">
        <v>9357</v>
      </c>
      <c r="G756" s="338" t="n">
        <v>70</v>
      </c>
      <c r="H756" s="1235">
        <f>+F756+G756</f>
        <v/>
      </c>
      <c r="I756" s="340">
        <f>+AM756</f>
        <v/>
      </c>
      <c r="J756" s="341">
        <f>+H756+I756</f>
        <v/>
      </c>
      <c r="K756" s="583">
        <f>+(D756+E756)-(J756)</f>
        <v/>
      </c>
      <c r="L756" s="253" t="n">
        <v>13920</v>
      </c>
      <c r="M756" s="254" t="inlineStr">
        <is>
          <t>20250903</t>
        </is>
      </c>
      <c r="N756" s="254" t="inlineStr">
        <is>
          <t>YIXIN China</t>
        </is>
      </c>
      <c r="O756" s="1183" t="inlineStr">
        <is>
          <t>02/09/2030</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55</v>
      </c>
      <c r="AA756" s="648" t="n">
        <v>0</v>
      </c>
      <c r="AB756" s="649">
        <f>+Z756+AA756</f>
        <v/>
      </c>
      <c r="AC756" s="648" t="n">
        <v>0</v>
      </c>
      <c r="AD756" s="648" t="n">
        <v>0</v>
      </c>
      <c r="AE756" s="648" t="n">
        <v>0</v>
      </c>
      <c r="AF756" s="648" t="n">
        <v>0</v>
      </c>
      <c r="AG756" s="648" t="n">
        <v>1</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MARZO!K763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MARZO!K770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MARZO!K777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MARZO!K778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MARZO!K779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MARZO!K780</f>
        <v/>
      </c>
      <c r="E780" s="339">
        <f>H376</f>
        <v/>
      </c>
      <c r="F780" s="338" t="n">
        <v>599</v>
      </c>
      <c r="G780" s="338" t="n">
        <v>4</v>
      </c>
      <c r="H780" s="576">
        <f>+F780+G780</f>
        <v/>
      </c>
      <c r="I780" s="340">
        <f>+AM780</f>
        <v/>
      </c>
      <c r="J780" s="341">
        <f>+H780+I780</f>
        <v/>
      </c>
      <c r="K780" s="584">
        <f>+(D780+E780)-(J780)</f>
        <v/>
      </c>
      <c r="L780" s="253" t="n">
        <v>39</v>
      </c>
      <c r="M780" s="254" t="inlineStr">
        <is>
          <t>PAPELERIA</t>
        </is>
      </c>
      <c r="N780" s="254" t="inlineStr">
        <is>
          <t>Imprenta Nacional de Colombia</t>
        </is>
      </c>
      <c r="O780" s="1183" t="inlineStr">
        <is>
          <t>31/12/2030</t>
        </is>
      </c>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0</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MARZO!K781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MARZO!K782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MARZO!K783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MARZO!K789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MARZO!K794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MARZO!K799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MARZO!K804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MARZO!K809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y9PlxPCvp8t4xx+70wl7Vg==" formatRows="1" sort="1" spinCount="100000" hashValue="hh6pQFMxqN6C57KinDRsdq0cybXqA9retrdte+2Pq6hJKlqhrdea8IJ50WXAiks8CNgI9OjdyfNVX43pIA5yN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E809:AE812"/>
    <mergeCell ref="AI345:AI350"/>
    <mergeCell ref="B707:C713"/>
    <mergeCell ref="AL199:AL203"/>
    <mergeCell ref="AK531:AK535"/>
    <mergeCell ref="B378:C378"/>
    <mergeCell ref="AT465:AT469"/>
    <mergeCell ref="AK525:AK529"/>
    <mergeCell ref="B115:C120"/>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G465:G470"/>
    <mergeCell ref="D97:D102"/>
    <mergeCell ref="AB447:AB451"/>
    <mergeCell ref="E317:E323"/>
    <mergeCell ref="AJ531:AJ535"/>
    <mergeCell ref="AD579:AD583"/>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C609:AC613"/>
    <mergeCell ref="AR531:AR535"/>
    <mergeCell ref="AH405:AH408"/>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0.xml><?xml version="1.0" encoding="utf-8"?>
<worksheet xmlns="http://schemas.openxmlformats.org/spreadsheetml/2006/main">
  <sheetPr codeName="Hoja20">
    <tabColor theme="9" tint="0.3999755851924192"/>
    <outlinePr summaryBelow="1" summaryRight="1"/>
    <pageSetUpPr/>
  </sheetPr>
  <dimension ref="A1:AZ919"/>
  <sheetViews>
    <sheetView topLeftCell="A410" zoomScale="70" zoomScaleNormal="70" workbookViewId="0">
      <selection activeCell="M395" sqref="M395:O395"/>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width="13" customWidth="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ABRIL!K13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ABRIL</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ABRIL!K19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ABRIL!K25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ABRIL!K31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ABRIL!K37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ABRIL!K43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ABRIL!K49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ABRIL!K55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ABRIL!K61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ABRIL!K67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ABRIL!K73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ABRIL!K79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ABRIL!K85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ABRIL!K91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ABRIL!K97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ABRIL!K103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ABRIL!K109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ABRIL!K115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ABRIL!K121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ABRIL!K127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ABRIL!K133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ABRIL!K139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ABRIL!K145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ABRIL!K151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ABRIL!K157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ABRIL!K163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ABRIL!K169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ABRIL!K175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ABRIL!K181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ABRIL!K187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ABRIL!K193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ABRIL!K199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ABRIL!K205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ABRIL!K211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ABRIL!K217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ABRIL!K223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ABRIL!K230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ABRIL!K236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ABRIL!K242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ABRIL!K248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ABRIL!K254</f>
        <v/>
      </c>
      <c r="E254" s="731">
        <f>8140+1500</f>
        <v/>
      </c>
      <c r="F254" s="731" t="n"/>
      <c r="G254" s="730">
        <f>E254+F254</f>
        <v/>
      </c>
      <c r="H254" s="731">
        <f>635+400</f>
        <v/>
      </c>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ABRIL!K260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ABRIL!K266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ABRIL!K272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ABRIL!K278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ABRIL!K284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ABRIL!K290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ABRIL!K296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ABRIL!K303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ABRIL!K310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ABRIL!K317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v>
      </c>
      <c r="M318" s="254" t="inlineStr">
        <is>
          <t>AR13158</t>
        </is>
      </c>
      <c r="N318" s="254" t="inlineStr">
        <is>
          <t>NUBENCO</t>
        </is>
      </c>
      <c r="O318" s="1183" t="inlineStr">
        <is>
          <t>31/03/2027</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521" t="n"/>
      <c r="O319" s="1269"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ABRIL!K324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ABRIL!K331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ABRIL!K338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ABRIL!K345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ABRIL!K352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ABRIL!K359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f>5500-700</f>
        <v/>
      </c>
      <c r="M360" s="254" t="inlineStr">
        <is>
          <t>662202</t>
        </is>
      </c>
      <c r="N360" s="254" t="inlineStr">
        <is>
          <t>MEDICAL</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ABRIL!K366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ABRIL!K373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ABRIL!K374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ABRIL!K375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ABRIL!K376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ABRIL!K377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ABRIL!K378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ABRIL!K379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ABRIL!K385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ABRIL!K390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ABRIL!K395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ABRIL!K400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ABRIL!K405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ABRIL!K417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ABRIL!K423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5</v>
      </c>
      <c r="M426" s="254" t="inlineStr">
        <is>
          <t>0324Q002D</t>
        </is>
      </c>
      <c r="N426" s="254" t="inlineStr">
        <is>
          <t>Serum</t>
        </is>
      </c>
      <c r="O426" s="1183" t="inlineStr">
        <is>
          <t>31/05/2027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ABRIL!K429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ABRIL!K435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29</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ABRIL!K441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ABRIL!K447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ABRIL!K453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ABRIL!K459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ABRIL!K465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ABRIL!K471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11</v>
      </c>
      <c r="M474" s="254" t="inlineStr">
        <is>
          <t>AROLE075AA</t>
        </is>
      </c>
      <c r="N474" s="254" t="inlineStr">
        <is>
          <t>Glaxo SmithKline</t>
        </is>
      </c>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ABRIL!K477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ABRIL!K483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ABRIL!K489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ABRIL!K495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ABRIL!K501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ABRIL!K507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ABRIL!K513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ABRIL!K519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ABRIL!K525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v>8</v>
      </c>
      <c r="M528" s="254" t="inlineStr">
        <is>
          <t>Y3D18</t>
        </is>
      </c>
      <c r="N528" s="254" t="inlineStr">
        <is>
          <t>Sanofi Pasteur</t>
        </is>
      </c>
      <c r="O528" s="1183" t="inlineStr">
        <is>
          <t>30/04/2027</t>
        </is>
      </c>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ABRIL!K531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ABRIL!K537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17</v>
      </c>
      <c r="M540" s="254" t="inlineStr">
        <is>
          <t>Y018866</t>
        </is>
      </c>
      <c r="N540" s="254" t="inlineStr">
        <is>
          <t>MSD</t>
        </is>
      </c>
      <c r="O540" s="1183" t="inlineStr">
        <is>
          <t>13/11/2026</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ABRIL!K543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ABRIL!K549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18</v>
      </c>
      <c r="M552" s="254" t="inlineStr">
        <is>
          <t>2333X043B</t>
        </is>
      </c>
      <c r="N552" s="254" t="inlineStr">
        <is>
          <t>Serum</t>
        </is>
      </c>
      <c r="O552" s="1183" t="inlineStr">
        <is>
          <t>31/10/2026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ABRIL!K555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ABRIL!K561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ABRIL!K567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ABRIL!K573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ABRIL!K579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v>20</v>
      </c>
      <c r="M582" s="254" t="inlineStr">
        <is>
          <t>Y004352</t>
        </is>
      </c>
      <c r="N582" s="254" t="inlineStr">
        <is>
          <t>MSD</t>
        </is>
      </c>
      <c r="O582" s="1183" t="inlineStr">
        <is>
          <t>20/11/2026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ABRIL!K585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ABRIL!K591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40</v>
      </c>
      <c r="M594" s="254" t="inlineStr">
        <is>
          <t>Y017576</t>
        </is>
      </c>
      <c r="N594" s="254" t="inlineStr">
        <is>
          <t>MERCK SHARP DOHME</t>
        </is>
      </c>
      <c r="O594" s="1183" t="inlineStr">
        <is>
          <t>05/06/2027</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ABRIL!K597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ABRIL!K603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ABRIL!K609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6</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ABRIL!K615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ABRIL!K621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ABRIL!K627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ABRIL!K634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v>190</v>
      </c>
      <c r="M636" s="254" t="inlineStr">
        <is>
          <t>0704S4001</t>
        </is>
      </c>
      <c r="N636" s="254" t="inlineStr">
        <is>
          <t>Serum</t>
        </is>
      </c>
      <c r="O636" s="1183" t="inlineStr">
        <is>
          <t>31/12/2027</t>
        </is>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ABRIL!K640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ABRIL!K646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ABRIL!K652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ABRIL!K658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ABRIL!K664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ABRIL!K670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ABRIL!K676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96</v>
      </c>
      <c r="M678" s="254" t="inlineStr">
        <is>
          <t>Y4X12</t>
        </is>
      </c>
      <c r="N678" s="254" t="inlineStr">
        <is>
          <t>Sanofi Pasteur</t>
        </is>
      </c>
      <c r="O678" s="1183" t="inlineStr">
        <is>
          <t>30/04/2027</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ABRIL!K682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ABRIL!K688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ABRIL!K694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ABRIL!K700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ABRIL!K707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ABRIL!K714</f>
        <v/>
      </c>
      <c r="E714" s="339">
        <f>H310</f>
        <v/>
      </c>
      <c r="F714" s="338" t="n"/>
      <c r="G714" s="338" t="n">
        <v>0</v>
      </c>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ABRIL!K721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v>1606</v>
      </c>
      <c r="M726" s="254" t="inlineStr">
        <is>
          <t>AR13158</t>
        </is>
      </c>
      <c r="N726" s="254" t="inlineStr">
        <is>
          <t>NUBENCO</t>
        </is>
      </c>
      <c r="O726" s="1183" t="inlineStr">
        <is>
          <t>31/03/2027</t>
        </is>
      </c>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ABRIL!K728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ABRIL!K735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ABRIL!K742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366</v>
      </c>
      <c r="M744" s="254" t="inlineStr">
        <is>
          <t>NOAPLICA</t>
        </is>
      </c>
      <c r="N744" s="254" t="inlineStr">
        <is>
          <t>Imprenta Nacional de Colombia</t>
        </is>
      </c>
      <c r="O744" s="1183" t="inlineStr">
        <is>
          <t>01/01/2028</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ABRIL!K749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ABRIL!K756</f>
        <v/>
      </c>
      <c r="E756" s="339">
        <f>H352</f>
        <v/>
      </c>
      <c r="F756" s="338" t="n">
        <v>6038</v>
      </c>
      <c r="G756" s="338" t="n">
        <v>81</v>
      </c>
      <c r="H756" s="1235">
        <f>+F756+G756</f>
        <v/>
      </c>
      <c r="I756" s="340">
        <f>+AM756</f>
        <v/>
      </c>
      <c r="J756" s="341">
        <f>+H756+I756</f>
        <v/>
      </c>
      <c r="K756" s="583">
        <f>+(D756+E756)-(J756)</f>
        <v/>
      </c>
      <c r="L756" s="253" t="n">
        <v>6827</v>
      </c>
      <c r="M756" s="254" t="inlineStr">
        <is>
          <t>23FA1</t>
        </is>
      </c>
      <c r="N756" s="254" t="inlineStr">
        <is>
          <t>HAIOU</t>
        </is>
      </c>
      <c r="O756" s="1183" t="inlineStr">
        <is>
          <t>31/05/2028</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57</v>
      </c>
      <c r="AA756" s="648" t="n">
        <v>0</v>
      </c>
      <c r="AB756" s="649">
        <f>+Z756+AA756</f>
        <v/>
      </c>
      <c r="AC756" s="648" t="n">
        <v>0</v>
      </c>
      <c r="AD756" s="648" t="n">
        <v>0</v>
      </c>
      <c r="AE756" s="648" t="n">
        <v>0</v>
      </c>
      <c r="AF756" s="648" t="n">
        <v>0</v>
      </c>
      <c r="AG756" s="648" t="n">
        <v>0</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ABRIL!K763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ABRIL!K770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ABRIL!K777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ABRIL!K778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ABRIL!K779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ABRIL!K780</f>
        <v/>
      </c>
      <c r="E780" s="339">
        <f>H376</f>
        <v/>
      </c>
      <c r="F780" s="338" t="n">
        <v>540</v>
      </c>
      <c r="G780" s="338" t="n">
        <v>36</v>
      </c>
      <c r="H780" s="576">
        <f>+F780+G780</f>
        <v/>
      </c>
      <c r="I780" s="340">
        <f>+AM780</f>
        <v/>
      </c>
      <c r="J780" s="341">
        <f>+H780+I780</f>
        <v/>
      </c>
      <c r="K780" s="584">
        <f>+(D780+E780)-(J780)</f>
        <v/>
      </c>
      <c r="L780" s="253" t="n">
        <v>98</v>
      </c>
      <c r="M780" s="254" t="inlineStr">
        <is>
          <t>PAPELERIA</t>
        </is>
      </c>
      <c r="N780" s="254" t="inlineStr">
        <is>
          <t>Imprenta Nacional de Colombia</t>
        </is>
      </c>
      <c r="O780" s="1183" t="inlineStr">
        <is>
          <t>31/12/2030</t>
        </is>
      </c>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2</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ABRIL!K781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ABRIL!K782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ABRIL!K783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ABRIL!K789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ABRIL!K794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ABRIL!K799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ABRIL!K804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ABRIL!K809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VhgZ3Yvz4BVBeYOxdEmp/g==" formatRows="1" sort="1" spinCount="100000" hashValue="MQHJfMSR5Bfrv8wDCh6RMnooOSvQh8tLsC1RZbH45nlisCkV+Vz35uSmTf7Dw3KonuC5AEEAFVWnj5IK3cWIO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E809:AE812"/>
    <mergeCell ref="AI345:AI350"/>
    <mergeCell ref="B707:C713"/>
    <mergeCell ref="AL199:AL203"/>
    <mergeCell ref="AK531:AK535"/>
    <mergeCell ref="B378:C378"/>
    <mergeCell ref="AT465:AT469"/>
    <mergeCell ref="AK525:AK529"/>
    <mergeCell ref="B115:C120"/>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G465:G470"/>
    <mergeCell ref="D97:D102"/>
    <mergeCell ref="AB447:AB451"/>
    <mergeCell ref="E317:E323"/>
    <mergeCell ref="AJ531:AJ535"/>
    <mergeCell ref="AD579:AD583"/>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C609:AC613"/>
    <mergeCell ref="AR531:AR535"/>
    <mergeCell ref="AH405:AH408"/>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1.xml><?xml version="1.0" encoding="utf-8"?>
<worksheet xmlns="http://schemas.openxmlformats.org/spreadsheetml/2006/main">
  <sheetPr codeName="Hoja21">
    <tabColor theme="9" tint="0.3999755851924192"/>
    <outlinePr summaryBelow="1" summaryRight="1"/>
    <pageSetUpPr/>
  </sheetPr>
  <dimension ref="A1:AZ919"/>
  <sheetViews>
    <sheetView topLeftCell="A34" zoomScale="60" zoomScaleNormal="60" workbookViewId="0">
      <selection activeCell="F7" sqref="F7"/>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width="13" customWidth="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inlineStr">
        <is>
          <t>JUNIO</t>
        </is>
      </c>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MAYO!K13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MAYO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MAYO</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MAYO!K19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MAYO!K25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MAYO!K31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MAYO!K37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MAYO!K43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MAYO!K49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MAYO!K55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MAYO!K61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MAYO!K67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MAYO!K73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MAYO!K79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MAYO!K85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MAYO!K91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MAYO!K97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MAYO!K103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MAYO!K109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MAYO!K115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MAYO!K121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MAYO!K127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MAYO!K133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MAYO!K139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MAYO!K145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MAYO!K151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MAYO!K157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MAYO!K163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MAYO!K169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MAYO!K175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MAYO!K181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MAYO!K187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MAYO!K193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MAYO!K199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MAYO!K205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MAYO!K211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MAYO!K217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MAYO!K223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MAYO!K230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MAYO!K236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MAYO!K242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MAYO!K248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MAYO!K254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MAYO!K260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MAYO!K266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MAYO!K272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MAYO!K278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MAYO!K284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MAYO!K290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MAYO!K296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MAYO!K303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MAYO!K310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MAYO!K317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20200</v>
      </c>
      <c r="M318" s="254" t="inlineStr">
        <is>
          <t>2407226</t>
        </is>
      </c>
      <c r="N318" s="254" t="inlineStr">
        <is>
          <t>SANAVITA</t>
        </is>
      </c>
      <c r="O318" s="1183" t="inlineStr">
        <is>
          <t>2029-07-29 00:00:00</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MAYO!K324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MAYO!K331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MAYO!K338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MAYO!K345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MAYO!K352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MAYO!K359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4800</v>
      </c>
      <c r="M360" s="254" t="inlineStr">
        <is>
          <t>662202</t>
        </is>
      </c>
      <c r="N360" s="254" t="inlineStr">
        <is>
          <t>MEDICAL</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MAYO!K366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MAYO!K373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MAYO!K374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MAYO!K375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MAYO!K376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MAYO!K377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MAYO!K378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MAYO!K379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MAYO!K385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MAYO!K390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MAYO!K395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MAYO!K400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MAYO!K405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MAYO!K417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inlineStr"/>
      <c r="O420" s="1183" t="inlineStr"/>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MAYO!K423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117</v>
      </c>
      <c r="M426" s="254" t="inlineStr">
        <is>
          <t>0324L013A</t>
        </is>
      </c>
      <c r="N426" s="254" t="inlineStr">
        <is>
          <t>Serum</t>
        </is>
      </c>
      <c r="O426" s="1183" t="inlineStr">
        <is>
          <t>30/11/2027</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MAYO!K429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MAYO!K435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v>7</v>
      </c>
      <c r="M438" s="254" t="inlineStr">
        <is>
          <t>2413007A</t>
        </is>
      </c>
      <c r="N438" s="254" t="inlineStr">
        <is>
          <t>Bilthoven Biologicals BV</t>
        </is>
      </c>
      <c r="O438" s="1183" t="inlineStr">
        <is>
          <t>30/01/2027</t>
        </is>
      </c>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MAYO!K441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v>15</v>
      </c>
      <c r="M444" s="254" t="inlineStr">
        <is>
          <t>2854X041B</t>
        </is>
      </c>
      <c r="N444" s="254" t="inlineStr">
        <is>
          <t>Serum</t>
        </is>
      </c>
      <c r="O444" s="1183" t="inlineStr">
        <is>
          <t>30/04/2027</t>
        </is>
      </c>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MAYO!K447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inlineStr"/>
      <c r="O450" s="1183" t="inlineStr"/>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MAYO!K453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MAYO!K459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MAYO!K465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inlineStr"/>
      <c r="O468" s="1183" t="inlineStr"/>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MAYO!K471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v>109</v>
      </c>
      <c r="M474" s="254" t="inlineStr">
        <is>
          <t>AROLE487AA</t>
        </is>
      </c>
      <c r="N474" s="254" t="inlineStr">
        <is>
          <t>Glaxo SmithKline</t>
        </is>
      </c>
      <c r="O474" s="1183" t="inlineStr">
        <is>
          <t>31/01/2028</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MAYO!K477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inlineStr"/>
      <c r="O480" s="1183" t="inlineStr"/>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MAYO!K483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MAYO!K489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inlineStr"/>
      <c r="O492" s="1183" t="inlineStr"/>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MAYO!K495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MAYO!K501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MAYO!K507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v>307</v>
      </c>
      <c r="M510" s="254" t="inlineStr">
        <is>
          <t>0095M002</t>
        </is>
      </c>
      <c r="N510" s="254" t="inlineStr">
        <is>
          <t>Serum</t>
        </is>
      </c>
      <c r="O510" s="1183" t="inlineStr">
        <is>
          <t>30/11/2027</t>
        </is>
      </c>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MAYO!K513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MAYO!K519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MAYO!K525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inlineStr"/>
      <c r="O528" s="1183" t="inlineStr"/>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MAYO!K531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v>28</v>
      </c>
      <c r="M534" s="254" t="inlineStr">
        <is>
          <t>AB202403008</t>
        </is>
      </c>
      <c r="N534" s="254" t="inlineStr">
        <is>
          <t>Sinovac</t>
        </is>
      </c>
      <c r="O534" s="1183" t="inlineStr">
        <is>
          <t>04/09/2027</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MAYO!K537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4</v>
      </c>
      <c r="M540" s="254" t="inlineStr">
        <is>
          <t>Y018866</t>
        </is>
      </c>
      <c r="N540" s="254" t="inlineStr">
        <is>
          <t>MSD</t>
        </is>
      </c>
      <c r="O540" s="1183" t="inlineStr">
        <is>
          <t>13/11/2026</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MAYO!K543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MAYO!K549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18</v>
      </c>
      <c r="M552" s="254" t="inlineStr">
        <is>
          <t>2333X043B</t>
        </is>
      </c>
      <c r="N552" s="254" t="inlineStr">
        <is>
          <t>Serum</t>
        </is>
      </c>
      <c r="O552" s="1183" t="inlineStr">
        <is>
          <t>31/10/2026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MAYO!K555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MAYO!K561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inlineStr"/>
      <c r="O564" s="1183" t="inlineStr"/>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MAYO!K567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v>616</v>
      </c>
      <c r="M570" s="254" t="inlineStr">
        <is>
          <t>V50526006</t>
        </is>
      </c>
      <c r="N570" s="254" t="inlineStr">
        <is>
          <t>GC BIOPHARMA CORP</t>
        </is>
      </c>
      <c r="O570" s="1183" t="inlineStr">
        <is>
          <t>08/02/2027</t>
        </is>
      </c>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MAYO!K573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inlineStr"/>
      <c r="O576" s="1183" t="inlineStr"/>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MAYO!K579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v>20</v>
      </c>
      <c r="M582" s="254" t="inlineStr">
        <is>
          <t>Y004352</t>
        </is>
      </c>
      <c r="N582" s="254" t="inlineStr">
        <is>
          <t>MSD</t>
        </is>
      </c>
      <c r="O582" s="1183" t="inlineStr">
        <is>
          <t>20/11/2026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MAYO!K585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MAYO!K591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MAYO!K597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MAYO!K603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inlineStr"/>
      <c r="O606" s="1183" t="inlineStr"/>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MAYO!K609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1</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MAYO!K615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MAYO!K621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MAYO!K627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MAYO!K634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inlineStr"/>
      <c r="O636" s="1183" t="inlineStr"/>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MAYO!K640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v>457</v>
      </c>
      <c r="M642" s="254" t="inlineStr">
        <is>
          <t>0644S4017</t>
        </is>
      </c>
      <c r="N642" s="254" t="inlineStr">
        <is>
          <t>Serum</t>
        </is>
      </c>
      <c r="O642" s="1183" t="inlineStr">
        <is>
          <t>31/08/2029</t>
        </is>
      </c>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MAYO!K646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MAYO!K652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MAYO!K658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inlineStr"/>
      <c r="O660" s="1183" t="inlineStr"/>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MAYO!K664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MAYO!K670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MAYO!K676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941</v>
      </c>
      <c r="M678" s="254" t="inlineStr">
        <is>
          <t>V4X181V</t>
        </is>
      </c>
      <c r="N678" s="254" t="inlineStr">
        <is>
          <t>Sanofi Pasteur</t>
        </is>
      </c>
      <c r="O678" s="1183" t="inlineStr">
        <is>
          <t>30/11/2024</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MAYO!K682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v>10</v>
      </c>
      <c r="M684" s="254" t="inlineStr">
        <is>
          <t>Y018532</t>
        </is>
      </c>
      <c r="N684" s="254" t="inlineStr">
        <is>
          <t>MSD</t>
        </is>
      </c>
      <c r="O684" s="1183" t="inlineStr">
        <is>
          <t>03/06/2027</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MAYO!K688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inlineStr"/>
      <c r="O690" s="1183" t="inlineStr"/>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MAYO!K694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inlineStr"/>
      <c r="O696" s="1183" t="inlineStr"/>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MAYO!K700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MAYO!K707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v>2281</v>
      </c>
      <c r="M708" s="254" t="inlineStr">
        <is>
          <t>200034</t>
        </is>
      </c>
      <c r="N708" s="254" t="inlineStr">
        <is>
          <t>MEDECO</t>
        </is>
      </c>
      <c r="O708" s="1183" t="n">
        <v>46538</v>
      </c>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MAYO!K714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MAYO!K721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MAYO!K728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MAYO!K735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MAYO!K742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v>70</v>
      </c>
      <c r="M744" s="254" t="inlineStr">
        <is>
          <t>AR13133-7</t>
        </is>
      </c>
      <c r="N744" s="254" t="inlineStr">
        <is>
          <t>Fabricante</t>
        </is>
      </c>
      <c r="O744" s="1183" t="inlineStr">
        <is>
          <t>28/02/2027</t>
        </is>
      </c>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MAYO!K749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MAYO!K756</f>
        <v/>
      </c>
      <c r="E756" s="339">
        <f>H352</f>
        <v/>
      </c>
      <c r="F756" s="338" t="n">
        <v>8027</v>
      </c>
      <c r="G756" s="338" t="n">
        <v>64</v>
      </c>
      <c r="H756" s="1235">
        <f>+F756+G756</f>
        <v/>
      </c>
      <c r="I756" s="340">
        <f>+AM756</f>
        <v/>
      </c>
      <c r="J756" s="341">
        <f>+H756+I756</f>
        <v/>
      </c>
      <c r="K756" s="583">
        <f>+(D756+E756)-(J756)</f>
        <v/>
      </c>
      <c r="L756" s="253" t="n">
        <v>12294</v>
      </c>
      <c r="M756" s="254" t="inlineStr">
        <is>
          <t>20250903</t>
        </is>
      </c>
      <c r="N756" s="254" t="inlineStr">
        <is>
          <t>YIXIN China</t>
        </is>
      </c>
      <c r="O756" s="1183" t="inlineStr">
        <is>
          <t>02/09/2030</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63</v>
      </c>
      <c r="AA756" s="648" t="n">
        <v>7</v>
      </c>
      <c r="AB756" s="649">
        <f>+Z756+AA756</f>
        <v/>
      </c>
      <c r="AC756" s="648" t="n">
        <v>0</v>
      </c>
      <c r="AD756" s="648" t="n">
        <v>0</v>
      </c>
      <c r="AE756" s="648" t="n">
        <v>0</v>
      </c>
      <c r="AF756" s="648" t="n">
        <v>0</v>
      </c>
      <c r="AG756" s="648" t="n">
        <v>0</v>
      </c>
      <c r="AH756" s="648" t="n">
        <v>0</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MAYO!K763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MAYO!K770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MAYO!K777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MAYO!K778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MAYO!K779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MAYO!K780</f>
        <v/>
      </c>
      <c r="E780" s="339">
        <f>H376</f>
        <v/>
      </c>
      <c r="F780" s="338" t="n">
        <v>620</v>
      </c>
      <c r="G780" s="338" t="n">
        <v>0</v>
      </c>
      <c r="H780" s="576">
        <f>+F780+G780</f>
        <v/>
      </c>
      <c r="I780" s="340">
        <f>+AM780</f>
        <v/>
      </c>
      <c r="J780" s="341">
        <f>+H780+I780</f>
        <v/>
      </c>
      <c r="K780" s="584">
        <f>+(D780+E780)-(J780)</f>
        <v/>
      </c>
      <c r="L780" s="253" t="n">
        <v>648</v>
      </c>
      <c r="M780" s="254" t="inlineStr">
        <is>
          <t>PAPELERIA</t>
        </is>
      </c>
      <c r="N780" s="254" t="inlineStr">
        <is>
          <t>Imprenta Nacional de Colombia</t>
        </is>
      </c>
      <c r="O780" s="1183" t="inlineStr">
        <is>
          <t>31/12/2030</t>
        </is>
      </c>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1</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MAYO!K781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MAYO!K782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MAYO!K783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MAYO!K789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MAYO!K794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MAYO!K799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MAYO!K804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MAYO!K809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BP3gIQtFmKrAy68Jsfi+sw==" formatRows="1" sort="1" spinCount="100000" hashValue="RyCQCWG9d8AGYkFdymIRQ06zG03amGGOvFh0tfi7H32i8/DYVwQ8R1zm0kaY3qJsMiDLXEgSwZFshOOG9ZeK9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E809:AE812"/>
    <mergeCell ref="AI345:AI350"/>
    <mergeCell ref="B707:C713"/>
    <mergeCell ref="AL199:AL203"/>
    <mergeCell ref="AK531:AK535"/>
    <mergeCell ref="B378:C378"/>
    <mergeCell ref="AT465:AT469"/>
    <mergeCell ref="AK525:AK529"/>
    <mergeCell ref="B115:C120"/>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G465:G470"/>
    <mergeCell ref="D97:D102"/>
    <mergeCell ref="AB447:AB451"/>
    <mergeCell ref="E317:E323"/>
    <mergeCell ref="AJ531:AJ535"/>
    <mergeCell ref="AD579:AD583"/>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C609:AC613"/>
    <mergeCell ref="AR531:AR535"/>
    <mergeCell ref="AH405:AH408"/>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2.xml><?xml version="1.0" encoding="utf-8"?>
<worksheet xmlns="http://schemas.openxmlformats.org/spreadsheetml/2006/main">
  <sheetPr codeName="Hoja22">
    <tabColor theme="9" tint="0.3999755851924192"/>
    <outlinePr summaryBelow="1" summaryRight="1"/>
    <pageSetUpPr/>
  </sheetPr>
  <dimension ref="A1:AZ919"/>
  <sheetViews>
    <sheetView tabSelected="1" topLeftCell="A589" zoomScale="70" zoomScaleNormal="70" workbookViewId="0">
      <selection activeCell="F417" sqref="F417:F614"/>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width="13" customWidth="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JUNIO!K13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JUNIO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JUNIO!K19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JUNIO!K25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JUNIO!K31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JUNIO!K37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JUNIO!K43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JUNIO!K49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JUNIO!K55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JUNIO!K61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JUNIO!K67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JUNIO!K73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JUNIO!K79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JUNIO!K85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JUNIO!K91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JUNIO!K97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JUNIO!K103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JUNIO!K109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JUNIO!K115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JUNIO!K121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JUNIO!K127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JUNIO!K133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JUNIO!K139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JUNIO!K145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JUNIO!K151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JUNIO!K157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JUNIO!K163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JUNIO!K169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JUNIO!K175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JUNIO!K181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JUNIO!K187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JUNIO!K193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JUNIO!K199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JUNIO!K205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JUNIO!K211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JUNIO!K217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JUNIO!K223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JUNIO!K230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JUNIO!K236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JUNIO!K242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JUNIO!K248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JUNIO!K254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JUNIO!K260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JUNIO!K266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JUNIO!K272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JUNIO!K278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JUNIO!K284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JUNIO!K290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JUNIO!K296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JUNIO!K303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JUNIO!K310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JUNIO!K317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v>6000</v>
      </c>
      <c r="M318" s="254" t="inlineStr">
        <is>
          <t>0244J11</t>
        </is>
      </c>
      <c r="N318" s="254" t="inlineStr">
        <is>
          <t>Fabricante</t>
        </is>
      </c>
      <c r="O318" s="1183" t="inlineStr">
        <is>
          <t>31/12/2028</t>
        </is>
      </c>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JUNIO!K324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JUNIO!K331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JUNIO!K338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JUNIO!K345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JUNIO!K352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f>51000-5700</f>
        <v/>
      </c>
      <c r="M354" s="254" t="inlineStr">
        <is>
          <t>20260321</t>
        </is>
      </c>
      <c r="N354" s="254" t="inlineStr">
        <is>
          <t>JIANGXI SANXIN MEDTEC</t>
        </is>
      </c>
      <c r="O354" s="1183" t="n">
        <v>47927</v>
      </c>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JUNIO!K359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v>4800</v>
      </c>
      <c r="M360" s="254" t="inlineStr">
        <is>
          <t>662202</t>
        </is>
      </c>
      <c r="N360" s="254" t="inlineStr">
        <is>
          <t>MEDICAL</t>
        </is>
      </c>
      <c r="O360" s="1183" t="inlineStr">
        <is>
          <t>30/09/2027</t>
        </is>
      </c>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JUNIO!K366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JUNIO!K373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JUNIO!K374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JUNIO!K375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JUNIO!K376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JUNIO!K377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JUNIO!K378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JUNIO!K379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JUNIO!K385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JUNIO!K390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JUNIO!K395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JUNIO!K400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JUNIO!K405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JUNIO!K417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JUNIO!K423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v>38</v>
      </c>
      <c r="M426" s="254" t="inlineStr">
        <is>
          <t>0325Q010B</t>
        </is>
      </c>
      <c r="N426" s="254" t="inlineStr">
        <is>
          <t>Serum</t>
        </is>
      </c>
      <c r="O426" s="1183" t="inlineStr">
        <is>
          <t>31/03/2028</t>
        </is>
      </c>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JUNIO!K429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JUNIO!K435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JUNIO!K441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JUNIO!K447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inlineStr"/>
      <c r="O450" s="1183" t="inlineStr"/>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JUNIO!K453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JUNIO!K459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JUNIO!K465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JUNIO!K471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inlineStr">
        <is>
          <t>31/10/2026</t>
        </is>
      </c>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JUNIO!K477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inlineStr"/>
      <c r="O480" s="1183" t="inlineStr"/>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JUNIO!K483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JUNIO!K489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v>78</v>
      </c>
      <c r="M492" s="254" t="inlineStr">
        <is>
          <t>0133N146B</t>
        </is>
      </c>
      <c r="N492" s="254" t="inlineStr">
        <is>
          <t>Serum</t>
        </is>
      </c>
      <c r="O492" s="1183" t="inlineStr">
        <is>
          <t>30/09/2026</t>
        </is>
      </c>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JUNIO!K495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JUNIO!K501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JUNIO!K507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v>16</v>
      </c>
      <c r="M510" s="254" t="inlineStr">
        <is>
          <t>0094W003</t>
        </is>
      </c>
      <c r="N510" s="254" t="inlineStr">
        <is>
          <t>Serum</t>
        </is>
      </c>
      <c r="O510" s="1183" t="inlineStr">
        <is>
          <t>31/01/2027</t>
        </is>
      </c>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JUNIO!K513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JUNIO!K519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JUNIO!K525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inlineStr"/>
      <c r="O528" s="1183" t="inlineStr"/>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JUNIO!K531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v>97</v>
      </c>
      <c r="M534" s="254" t="inlineStr">
        <is>
          <t>AB202403008</t>
        </is>
      </c>
      <c r="N534" s="254" t="inlineStr">
        <is>
          <t>Sinovac</t>
        </is>
      </c>
      <c r="O534" s="1183" t="inlineStr">
        <is>
          <t>04/09/2027</t>
        </is>
      </c>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JUNIO!K537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v>27</v>
      </c>
      <c r="M540" s="254" t="inlineStr">
        <is>
          <t>Z002927</t>
        </is>
      </c>
      <c r="N540" s="254" t="inlineStr">
        <is>
          <t>MSD</t>
        </is>
      </c>
      <c r="O540" s="1183" t="inlineStr">
        <is>
          <t>14/01/2027</t>
        </is>
      </c>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JUNIO!K543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JUNIO!K549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v>58</v>
      </c>
      <c r="M552" s="254" t="inlineStr">
        <is>
          <t>2333X043B</t>
        </is>
      </c>
      <c r="N552" s="254" t="inlineStr">
        <is>
          <t>Serum</t>
        </is>
      </c>
      <c r="O552" s="1183" t="inlineStr">
        <is>
          <t>31/10/2026</t>
        </is>
      </c>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JUNIO!K555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inlineStr"/>
      <c r="O558" s="1183" t="inlineStr"/>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JUNIO!K561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v>185</v>
      </c>
      <c r="M564" s="254" t="inlineStr">
        <is>
          <t>V50526002</t>
        </is>
      </c>
      <c r="N564" s="254" t="inlineStr"/>
      <c r="O564" s="1183" t="inlineStr"/>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JUNIO!K567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v>121</v>
      </c>
      <c r="M570" s="254" t="inlineStr">
        <is>
          <t>V50526006</t>
        </is>
      </c>
      <c r="N570" s="254" t="inlineStr">
        <is>
          <t>GC BIOPHARMA CORP</t>
        </is>
      </c>
      <c r="O570" s="1183" t="inlineStr">
        <is>
          <t>08/02/2027</t>
        </is>
      </c>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JUNIO!K573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inlineStr"/>
      <c r="O576" s="1183" t="inlineStr"/>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JUNIO!K579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v>129</v>
      </c>
      <c r="M582" s="254" t="inlineStr">
        <is>
          <t>Y004352</t>
        </is>
      </c>
      <c r="N582" s="254" t="inlineStr">
        <is>
          <t>MSD</t>
        </is>
      </c>
      <c r="O582" s="1183" t="inlineStr">
        <is>
          <t>20/11/2026</t>
        </is>
      </c>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JUNIO!K585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JUNIO!K591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v>24</v>
      </c>
      <c r="M594" s="254" t="inlineStr">
        <is>
          <t>1484T128</t>
        </is>
      </c>
      <c r="N594" s="254" t="inlineStr">
        <is>
          <t>Serum</t>
        </is>
      </c>
      <c r="O594" s="1183" t="inlineStr">
        <is>
          <t>31/10/2027</t>
        </is>
      </c>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JUNIO!K597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JUNIO!K603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inlineStr"/>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JUNIO!K609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v>2</v>
      </c>
      <c r="M612" s="254" t="inlineStr">
        <is>
          <t>P100666739</t>
        </is>
      </c>
      <c r="N612" s="254" t="inlineStr">
        <is>
          <t>CSL BEHRING</t>
        </is>
      </c>
      <c r="O612" s="1183" t="inlineStr">
        <is>
          <t>12/02/2027</t>
        </is>
      </c>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JUNIO!K615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JUNIO!K621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JUNIO!K627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JUNIO!K634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inlineStr"/>
      <c r="O636" s="1183" t="inlineStr"/>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JUNIO!K640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inlineStr"/>
      <c r="O642" s="1183" t="inlineStr"/>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JUNIO!K646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JUNIO!K652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JUNIO!K658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v>2845</v>
      </c>
      <c r="M660" s="254" t="inlineStr">
        <is>
          <t>0685I140</t>
        </is>
      </c>
      <c r="N660" s="254" t="inlineStr">
        <is>
          <t>Serum</t>
        </is>
      </c>
      <c r="O660" s="1183" t="inlineStr">
        <is>
          <t>30/11/2030</t>
        </is>
      </c>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JUNIO!K664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JUNIO!K670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JUNIO!K676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v>1290</v>
      </c>
      <c r="M678" s="254" t="inlineStr">
        <is>
          <t>V4X181V</t>
        </is>
      </c>
      <c r="N678" s="254" t="inlineStr">
        <is>
          <t>Sanofi Pasteur</t>
        </is>
      </c>
      <c r="O678" s="1183" t="inlineStr">
        <is>
          <t>30/11/2024</t>
        </is>
      </c>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JUNIO!K682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inlineStr">
        <is>
          <t>16/10/2026</t>
        </is>
      </c>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JUNIO!K688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inlineStr"/>
      <c r="O690" s="1183" t="inlineStr"/>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JUNIO!K694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inlineStr"/>
      <c r="O696" s="1183" t="inlineStr"/>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JUNIO!K700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JUNIO!K707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JUNIO!K714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v>0</v>
      </c>
      <c r="AA714" s="648" t="n">
        <v>0</v>
      </c>
      <c r="AB714" s="649">
        <f>+Z714+AA714</f>
        <v/>
      </c>
      <c r="AC714" s="648" t="n">
        <v>0</v>
      </c>
      <c r="AD714" s="648" t="n">
        <v>0</v>
      </c>
      <c r="AE714" s="648" t="n">
        <v>0</v>
      </c>
      <c r="AF714" s="648" t="n">
        <v>0</v>
      </c>
      <c r="AG714" s="648" t="n">
        <v>0</v>
      </c>
      <c r="AH714" s="648" t="n">
        <v>0</v>
      </c>
      <c r="AI714" s="648" t="n">
        <v>0</v>
      </c>
      <c r="AJ714" s="648" t="n">
        <v>0</v>
      </c>
      <c r="AK714" s="648" t="n">
        <v>0</v>
      </c>
      <c r="AL714" s="648" t="n">
        <v>0</v>
      </c>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JUNIO!K721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JUNIO!K728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JUNIO!K735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JUNIO!K742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JUNIO!K749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JUNIO!K756</f>
        <v/>
      </c>
      <c r="E756" s="339">
        <f>H352</f>
        <v/>
      </c>
      <c r="F756" s="338" t="n">
        <v>8527</v>
      </c>
      <c r="G756" s="338" t="n">
        <v>74</v>
      </c>
      <c r="H756" s="1235">
        <f>+F756+G756</f>
        <v/>
      </c>
      <c r="I756" s="340">
        <f>+AM756</f>
        <v/>
      </c>
      <c r="J756" s="341">
        <f>+H756+I756</f>
        <v/>
      </c>
      <c r="K756" s="583">
        <f>+(D756+E756)-(J756)</f>
        <v/>
      </c>
      <c r="L756" s="253" t="n">
        <v>11980</v>
      </c>
      <c r="M756" s="254" t="inlineStr">
        <is>
          <t>20250903</t>
        </is>
      </c>
      <c r="N756" s="254" t="inlineStr">
        <is>
          <t>YIXIN China</t>
        </is>
      </c>
      <c r="O756" s="1183" t="inlineStr">
        <is>
          <t>02/09/2030</t>
        </is>
      </c>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v>181</v>
      </c>
      <c r="AA756" s="648" t="n">
        <v>46</v>
      </c>
      <c r="AB756" s="649">
        <f>+Z756+AA756</f>
        <v/>
      </c>
      <c r="AC756" s="648" t="n">
        <v>0</v>
      </c>
      <c r="AD756" s="648" t="n">
        <v>0</v>
      </c>
      <c r="AE756" s="648" t="n">
        <v>0</v>
      </c>
      <c r="AF756" s="648" t="n">
        <v>0</v>
      </c>
      <c r="AG756" s="648" t="n">
        <v>6</v>
      </c>
      <c r="AH756" s="648" t="n">
        <v>4</v>
      </c>
      <c r="AI756" s="648" t="n">
        <v>0</v>
      </c>
      <c r="AJ756" s="648" t="n">
        <v>0</v>
      </c>
      <c r="AK756" s="648" t="n">
        <v>0</v>
      </c>
      <c r="AL756" s="648" t="n">
        <v>0</v>
      </c>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JUNIO!K763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JUNIO!K770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JUNIO!K777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JUNIO!K778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JUNIO!K779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JUNIO!K780</f>
        <v/>
      </c>
      <c r="E780" s="339">
        <f>H376</f>
        <v/>
      </c>
      <c r="F780" s="338" t="n">
        <v>574</v>
      </c>
      <c r="G780" s="338" t="n">
        <v>2</v>
      </c>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v>4</v>
      </c>
      <c r="AA780" s="648" t="n">
        <v>0</v>
      </c>
      <c r="AB780" s="649">
        <f>+Z780+AA780</f>
        <v/>
      </c>
      <c r="AC780" s="648" t="n">
        <v>0</v>
      </c>
      <c r="AD780" s="648" t="n">
        <v>0</v>
      </c>
      <c r="AE780" s="648" t="n">
        <v>0</v>
      </c>
      <c r="AF780" s="648" t="n">
        <v>0</v>
      </c>
      <c r="AG780" s="648" t="n">
        <v>0</v>
      </c>
      <c r="AH780" s="648" t="n">
        <v>0</v>
      </c>
      <c r="AI780" s="648" t="n">
        <v>0</v>
      </c>
      <c r="AJ780" s="648" t="n">
        <v>0</v>
      </c>
      <c r="AK780" s="648" t="n">
        <v>0</v>
      </c>
      <c r="AL780" s="648" t="n">
        <v>0</v>
      </c>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JUNIO!K781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JUNIO!K782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JUNIO!K783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JUNIO!K789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JUNIO!K794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n"/>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JUNIO!K799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JUNIO!K804</f>
        <v/>
      </c>
      <c r="E804" s="339">
        <f>H400</f>
        <v/>
      </c>
      <c r="F804" s="731" t="n">
        <v>0</v>
      </c>
      <c r="G804" s="731" t="n">
        <v>0</v>
      </c>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v>0</v>
      </c>
      <c r="AA804" s="648" t="n">
        <v>0</v>
      </c>
      <c r="AB804" s="648" t="n"/>
      <c r="AC804" s="648" t="n">
        <v>0</v>
      </c>
      <c r="AD804" s="648" t="n">
        <v>0</v>
      </c>
      <c r="AE804" s="648" t="n">
        <v>0</v>
      </c>
      <c r="AF804" s="648" t="n">
        <v>0</v>
      </c>
      <c r="AG804" s="648" t="n">
        <v>0</v>
      </c>
      <c r="AH804" s="648" t="n">
        <v>0</v>
      </c>
      <c r="AI804" s="648" t="n">
        <v>0</v>
      </c>
      <c r="AJ804" s="648" t="n">
        <v>0</v>
      </c>
      <c r="AK804" s="648" t="n">
        <v>0</v>
      </c>
      <c r="AL804" s="648" t="n">
        <v>0</v>
      </c>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JUNIO!K809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mVXNyv8qrjNAH6hsRE2trg==" formatRows="1" sort="1" spinCount="100000" hashValue="vKDzw0WVPByMird/Egxgn9GOXz2KV6Y/zyi8cIcwmBTq278a6FuTW4eLG6x9+lyXxCWmamhQg3LNivlFBjOja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E809:AE812"/>
    <mergeCell ref="AI345:AI350"/>
    <mergeCell ref="B707:C713"/>
    <mergeCell ref="AL199:AL203"/>
    <mergeCell ref="AK531:AK535"/>
    <mergeCell ref="B378:C378"/>
    <mergeCell ref="AT465:AT469"/>
    <mergeCell ref="AK525:AK529"/>
    <mergeCell ref="B115:C120"/>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G465:G470"/>
    <mergeCell ref="D97:D102"/>
    <mergeCell ref="AB447:AB451"/>
    <mergeCell ref="E317:E323"/>
    <mergeCell ref="AJ531:AJ535"/>
    <mergeCell ref="AD579:AD583"/>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C609:AC613"/>
    <mergeCell ref="AR531:AR535"/>
    <mergeCell ref="AH405:AH408"/>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disablePrompts="1"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3.xml><?xml version="1.0" encoding="utf-8"?>
<worksheet xmlns="http://schemas.openxmlformats.org/spreadsheetml/2006/main">
  <sheetPr codeName="Hoja23">
    <tabColor theme="9" tint="0.3999755851924192"/>
    <outlinePr summaryBelow="1" summaryRight="1"/>
    <pageSetUpPr/>
  </sheetPr>
  <dimension ref="A1:AZ919"/>
  <sheetViews>
    <sheetView topLeftCell="A40" zoomScale="70" zoomScaleNormal="70" workbookViewId="0">
      <selection activeCell="D25" sqref="D25:D30"/>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width="13" customWidth="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AGOSTO</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JULIO!K13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JULIO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JULIO</t>
        </is>
      </c>
    </row>
    <row r="19" ht="18.75" customHeight="1">
      <c r="A19" s="741">
        <f>A13+1</f>
        <v/>
      </c>
      <c r="B19" s="733" t="inlineStr">
        <is>
          <t>Vacuna de Hepatitis B Recombinante Pediátrica - Liquida</t>
        </is>
      </c>
      <c r="C19" s="965" t="n"/>
      <c r="D19" s="496">
        <f>JULIO!K19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JULIO!K25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JULIO!K31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JULIO!K37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JULIO!K43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JULIO!K49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JULIO!K55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JULIO!K61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JULIO!K67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JULIO!K73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JULIO!K79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JULIO!K85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JULIO!K91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JULIO!K97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JULIO!K103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JULIO!K109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JULIO!K115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JULIO!K121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JULIO!K127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JULIO!K133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JULIO!K139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JULIO!K145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JULIO!K151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JULIO!K157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JULIO!K163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JULIO!K169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JULIO!K175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JULIO!K181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JULIO!K187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JULIO!K193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JULIO!K199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JULIO!K205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JULIO!K211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JULIO!K217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JULIO!K223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JULIO!K230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JULIO!K236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JULIO!K242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JULIO!K248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JULIO!K254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JULIO!K260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JULIO!K266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JULIO!K272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JULIO!K278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JULIO!K284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JULIO!K290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JULIO!K296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JULIO!K303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JULIO!K310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JULIO!K317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JULIO!K324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JULIO!K331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JULIO!K338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JULIO!K345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JULIO!K352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JULIO!K359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JULIO!K366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JULIO!K373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JULIO!K374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JULIO!K375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JULIO!K376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JULIO!K377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JULIO!K378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JULIO!K379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JULIO!K385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JULIO!K390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JULIO!K395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JULIO!K400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JULIO!K405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JULIO!K417</f>
        <v/>
      </c>
      <c r="E417" s="339">
        <f>H13</f>
        <v/>
      </c>
      <c r="F417" s="338" t="n">
        <v>737</v>
      </c>
      <c r="G417" s="338" t="n">
        <v>30</v>
      </c>
      <c r="H417" s="1235">
        <f>+F417+G417</f>
        <v/>
      </c>
      <c r="I417" s="340">
        <f>+AM417</f>
        <v/>
      </c>
      <c r="J417" s="341">
        <f>+H417+I417</f>
        <v/>
      </c>
      <c r="K417" s="583">
        <f>+(D417+E417)-(J417)</f>
        <v/>
      </c>
      <c r="L417" s="253" t="n">
        <v>3590</v>
      </c>
      <c r="M417" s="254" t="inlineStr">
        <is>
          <t>0374MA082</t>
        </is>
      </c>
      <c r="N417" s="254" t="inlineStr">
        <is>
          <t>SERUM</t>
        </is>
      </c>
      <c r="O417" s="1183" t="n">
        <v>46418</v>
      </c>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v>952</v>
      </c>
      <c r="AA417" s="648" t="n">
        <v>341</v>
      </c>
      <c r="AB417" s="649">
        <f>+Z417+AA417</f>
        <v/>
      </c>
      <c r="AC417" s="648" t="n">
        <v>0</v>
      </c>
      <c r="AD417" s="648" t="n">
        <v>0</v>
      </c>
      <c r="AE417" s="648" t="n">
        <v>0</v>
      </c>
      <c r="AF417" s="648" t="n">
        <v>0</v>
      </c>
      <c r="AG417" s="648" t="n">
        <v>0</v>
      </c>
      <c r="AH417" s="648" t="n">
        <v>0</v>
      </c>
      <c r="AI417" s="648" t="n">
        <v>0</v>
      </c>
      <c r="AJ417" s="648" t="n">
        <v>0</v>
      </c>
      <c r="AK417" s="648" t="n">
        <v>0</v>
      </c>
      <c r="AL417" s="648" t="n">
        <v>0</v>
      </c>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v>1510</v>
      </c>
      <c r="M418" s="254" t="inlineStr">
        <is>
          <t>0375MA027</t>
        </is>
      </c>
      <c r="N418" s="254" t="inlineStr">
        <is>
          <t>SERUM</t>
        </is>
      </c>
      <c r="O418" s="1183" t="n">
        <v>46568</v>
      </c>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v>150</v>
      </c>
      <c r="M419" s="254" t="inlineStr">
        <is>
          <t>M0374M071</t>
        </is>
      </c>
      <c r="N419" s="254" t="inlineStr">
        <is>
          <t>SERUM</t>
        </is>
      </c>
      <c r="O419" s="1183" t="n">
        <v>46357</v>
      </c>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v>130</v>
      </c>
      <c r="M420" s="254" t="inlineStr">
        <is>
          <t>0374MA071</t>
        </is>
      </c>
      <c r="N420" s="254" t="inlineStr">
        <is>
          <t>SERUM</t>
        </is>
      </c>
      <c r="O420" s="1183" t="n">
        <v>46934</v>
      </c>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v>30</v>
      </c>
      <c r="M421" s="254" t="inlineStr">
        <is>
          <t>0374MA072</t>
        </is>
      </c>
      <c r="N421" s="254" t="n"/>
      <c r="O421" s="1183" t="n">
        <v>46387</v>
      </c>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JULIO!K423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JULIO!K429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JULIO!K435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JULIO!K441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JULIO!K447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JULIO!K453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JULIO!K459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JULIO!K465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JULIO!K471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JULIO!K477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JULIO!K483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JULIO!K489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JULIO!K495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JULIO!K501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JULIO!K507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JULIO!K513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JULIO!K519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JULIO!K525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JULIO!K531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JULIO!K537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JULIO!K543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JULIO!K549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JULIO!K555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JULIO!K561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JULIO!K567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JULIO!K573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JULIO!K579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JULIO!K585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JULIO!K591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JULIO!K597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JULIO!K603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JULIO!K609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JULIO!K615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JULIO!K621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JULIO!K627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JULIO!K634</f>
        <v/>
      </c>
      <c r="E634" s="339">
        <f>H230</f>
        <v/>
      </c>
      <c r="F634" s="338" t="n">
        <v>737</v>
      </c>
      <c r="G634" s="338" t="n">
        <v>30</v>
      </c>
      <c r="H634" s="1235">
        <f>+F634+G634</f>
        <v/>
      </c>
      <c r="I634" s="340">
        <f>+AM634</f>
        <v/>
      </c>
      <c r="J634" s="341">
        <f>+H634+I634</f>
        <v/>
      </c>
      <c r="K634" s="583">
        <f>+(D634+E634)-(J634)</f>
        <v/>
      </c>
      <c r="L634" s="253" t="n">
        <v>3950</v>
      </c>
      <c r="M634" s="254" t="inlineStr">
        <is>
          <t>0704S1005</t>
        </is>
      </c>
      <c r="N634" s="254" t="inlineStr">
        <is>
          <t>Serum</t>
        </is>
      </c>
      <c r="O634" s="1183" t="inlineStr">
        <is>
          <t>31/08/2028</t>
        </is>
      </c>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v>852</v>
      </c>
      <c r="AA634" s="648" t="n">
        <v>341</v>
      </c>
      <c r="AB634" s="649">
        <f>+Z634+AA634</f>
        <v/>
      </c>
      <c r="AC634" s="648" t="n">
        <v>0</v>
      </c>
      <c r="AD634" s="648" t="n">
        <v>0</v>
      </c>
      <c r="AE634" s="648" t="n">
        <v>0</v>
      </c>
      <c r="AF634" s="648" t="n">
        <v>0</v>
      </c>
      <c r="AG634" s="648" t="n">
        <v>0</v>
      </c>
      <c r="AH634" s="648" t="n">
        <v>0</v>
      </c>
      <c r="AI634" s="648" t="n">
        <v>0</v>
      </c>
      <c r="AJ634" s="648" t="n">
        <v>0</v>
      </c>
      <c r="AK634" s="648" t="n">
        <v>0</v>
      </c>
      <c r="AL634" s="648" t="n">
        <v>100</v>
      </c>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v>570</v>
      </c>
      <c r="M635" s="254" t="inlineStr">
        <is>
          <t>70454011</t>
        </is>
      </c>
      <c r="N635" s="254" t="inlineStr">
        <is>
          <t>SERUM</t>
        </is>
      </c>
      <c r="O635" s="1183" t="n">
        <v>46905</v>
      </c>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v>260</v>
      </c>
      <c r="M636" s="254" t="inlineStr">
        <is>
          <t>0704S4001</t>
        </is>
      </c>
      <c r="N636" s="254" t="inlineStr">
        <is>
          <t>SERUM</t>
        </is>
      </c>
      <c r="O636" s="1183" t="n">
        <v>46752</v>
      </c>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v>150</v>
      </c>
      <c r="M637" s="254" t="inlineStr">
        <is>
          <t>SERUM</t>
        </is>
      </c>
      <c r="N637" s="254" t="inlineStr">
        <is>
          <t>0374MA672</t>
        </is>
      </c>
      <c r="O637" s="1183" t="n">
        <v>46357</v>
      </c>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v>70</v>
      </c>
      <c r="M638" s="254" t="inlineStr">
        <is>
          <t>0704S4011</t>
        </is>
      </c>
      <c r="N638" s="254" t="inlineStr">
        <is>
          <t>SERUM</t>
        </is>
      </c>
      <c r="O638" s="1183" t="n">
        <v>46934</v>
      </c>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JULIO!K640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JULIO!K646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JULIO!K652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JULIO!K658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JULIO!K664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JULIO!K670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JULIO!K676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JULIO!K682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JULIO!K688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JULIO!K694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JULIO!K700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JULIO!K707</f>
        <v/>
      </c>
      <c r="E707" s="339">
        <f>H303</f>
        <v/>
      </c>
      <c r="F707" s="338" t="n">
        <v>4286</v>
      </c>
      <c r="G707" s="338" t="n">
        <v>141</v>
      </c>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v>1374</v>
      </c>
      <c r="AA707" s="648" t="n">
        <v>0</v>
      </c>
      <c r="AB707" s="649">
        <f>+Z707+AA707</f>
        <v/>
      </c>
      <c r="AC707" s="648" t="n">
        <v>0</v>
      </c>
      <c r="AD707" s="648" t="n">
        <v>7</v>
      </c>
      <c r="AE707" s="648" t="n">
        <v>0</v>
      </c>
      <c r="AF707" s="648" t="n">
        <v>0</v>
      </c>
      <c r="AG707" s="648" t="n">
        <v>0</v>
      </c>
      <c r="AH707" s="648" t="n">
        <v>0</v>
      </c>
      <c r="AI707" s="648" t="n">
        <v>0</v>
      </c>
      <c r="AJ707" s="648" t="n">
        <v>0</v>
      </c>
      <c r="AK707" s="648" t="n">
        <v>0</v>
      </c>
      <c r="AL707" s="648" t="n">
        <v>1917</v>
      </c>
      <c r="AM707" s="421">
        <f>SUM(AB707:AL711)</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JULIO!K714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JULIO!K721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JULIO!K728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JULIO!K735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JULIO!K742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JULIO!K749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JULIO!K756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JULIO!K763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JULIO!K770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JULIO!K777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JULIO!K778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JULIO!K779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JULIO!K780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JULIO!K781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JULIO!K782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JULIO!K783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JULIO!K789</f>
        <v/>
      </c>
      <c r="E789" s="339">
        <f>H385</f>
        <v/>
      </c>
      <c r="F789" s="731" t="n">
        <v>2</v>
      </c>
      <c r="G789" s="731" t="n">
        <v>0</v>
      </c>
      <c r="H789" s="1235">
        <f>+F789+G789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v>87</v>
      </c>
      <c r="AA789" s="648" t="n">
        <v>0</v>
      </c>
      <c r="AB789" s="648">
        <f>+Z789+AA789</f>
        <v/>
      </c>
      <c r="AC789" s="648" t="n">
        <v>0</v>
      </c>
      <c r="AD789" s="648" t="n">
        <v>0</v>
      </c>
      <c r="AE789" s="648" t="n">
        <v>0</v>
      </c>
      <c r="AF789" s="648" t="n">
        <v>0</v>
      </c>
      <c r="AG789" s="648" t="n">
        <v>0</v>
      </c>
      <c r="AH789" s="648" t="n">
        <v>100</v>
      </c>
      <c r="AI789" s="648" t="n">
        <v>0</v>
      </c>
      <c r="AJ789" s="648" t="n">
        <v>0</v>
      </c>
      <c r="AK789" s="648" t="n">
        <v>0</v>
      </c>
      <c r="AL789" s="648" t="n">
        <v>170</v>
      </c>
      <c r="AM789" s="573">
        <f>SUM(AB789:AL793)</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JULIO!K794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JULIO!K799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JULIO!K804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JULIO!K809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t="n">
        <v>737</v>
      </c>
      <c r="G821" s="373" t="n">
        <v>30</v>
      </c>
      <c r="H821" s="374">
        <f>+F821+G821</f>
        <v/>
      </c>
      <c r="I821" s="375">
        <f>+AM821</f>
        <v/>
      </c>
      <c r="J821" s="376">
        <f>+H821+I821</f>
        <v/>
      </c>
      <c r="K821" s="373">
        <f>+(D821+E821)-(J821)</f>
        <v/>
      </c>
      <c r="L821" s="377">
        <f>(M821+N821)</f>
        <v/>
      </c>
      <c r="M821" s="378">
        <f>+K13</f>
        <v/>
      </c>
      <c r="N821" s="379">
        <f>+K417</f>
        <v/>
      </c>
      <c r="O821" s="1256">
        <f>IFERROR(L821/J821,"0")</f>
        <v/>
      </c>
      <c r="P821" s="380">
        <f>+R422+R18</f>
        <v/>
      </c>
      <c r="Q821" s="258" t="n"/>
      <c r="R821" s="258" t="n"/>
      <c r="S821" s="1184" t="n"/>
      <c r="T821" s="1184" t="n"/>
      <c r="U821" s="516" t="n"/>
      <c r="V821" s="1246" t="n"/>
      <c r="Y821" s="232" t="n"/>
      <c r="Z821" s="413" t="n">
        <v>952</v>
      </c>
      <c r="AA821" s="413" t="n">
        <v>341</v>
      </c>
      <c r="AB821" s="415">
        <f>+Z821+AA821</f>
        <v/>
      </c>
      <c r="AC821" s="413" t="n">
        <v>0</v>
      </c>
      <c r="AD821" s="413" t="n">
        <v>0</v>
      </c>
      <c r="AE821" s="413" t="n">
        <v>0</v>
      </c>
      <c r="AF821" s="413" t="n">
        <v>0</v>
      </c>
      <c r="AG821" s="413" t="n">
        <v>0</v>
      </c>
      <c r="AH821" s="413" t="n">
        <v>0</v>
      </c>
      <c r="AI821" s="413" t="n">
        <v>0</v>
      </c>
      <c r="AJ821" s="413" t="n">
        <v>0</v>
      </c>
      <c r="AK821" s="413" t="n">
        <v>0</v>
      </c>
      <c r="AL821" s="413" t="n">
        <v>0</v>
      </c>
      <c r="AM821" s="382">
        <f>SUM(AB821:AL825)</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t="n">
        <v>737</v>
      </c>
      <c r="G858" s="373" t="n">
        <v>30</v>
      </c>
      <c r="H858" s="374">
        <f>+F858+G858</f>
        <v/>
      </c>
      <c r="I858" s="375">
        <f>+AM858</f>
        <v/>
      </c>
      <c r="J858" s="376">
        <f>+H858+I858</f>
        <v/>
      </c>
      <c r="K858" s="373">
        <f>+(D858+E858)-(J858)</f>
        <v/>
      </c>
      <c r="L858" s="377">
        <f>(M858+N858)</f>
        <v/>
      </c>
      <c r="M858" s="378">
        <f>+K230</f>
        <v/>
      </c>
      <c r="N858" s="379">
        <f>+K634</f>
        <v/>
      </c>
      <c r="O858" s="1256">
        <f>IFERROR(L858/J858,"0")</f>
        <v/>
      </c>
      <c r="P858" s="380">
        <f>+R639+R235</f>
        <v/>
      </c>
      <c r="Q858" s="258" t="n"/>
      <c r="R858" s="1184" t="n"/>
      <c r="S858" s="1184" t="n"/>
      <c r="T858" s="1184" t="n"/>
      <c r="U858" s="516" t="n"/>
      <c r="V858" s="1246" t="n"/>
      <c r="Y858" s="232" t="n"/>
      <c r="Z858" s="413" t="n">
        <v>852</v>
      </c>
      <c r="AA858" s="413" t="n">
        <v>341</v>
      </c>
      <c r="AB858" s="415">
        <f>+Z858+AA858</f>
        <v/>
      </c>
      <c r="AC858" s="413" t="n">
        <v>0</v>
      </c>
      <c r="AD858" s="413" t="n">
        <v>0</v>
      </c>
      <c r="AE858" s="413" t="n">
        <v>0</v>
      </c>
      <c r="AF858" s="413" t="n">
        <v>0</v>
      </c>
      <c r="AG858" s="413" t="n">
        <v>0</v>
      </c>
      <c r="AH858" s="413" t="n">
        <v>0</v>
      </c>
      <c r="AI858" s="413" t="n">
        <v>0</v>
      </c>
      <c r="AJ858" s="413" t="n">
        <v>0</v>
      </c>
      <c r="AK858" s="413" t="n">
        <v>0</v>
      </c>
      <c r="AL858" s="413" t="n">
        <v>100</v>
      </c>
      <c r="AM858" s="382">
        <f>SUM(AB858:AL862)</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xKLWyxFlZPGRKMa99HKUcQ==" formatRows="1" sort="1" spinCount="100000" hashValue="hZluaSrOOxOUMOywB9esrZAMwNYx7xZTaGtLibXUKerZDBKvSos0ZXAESG3Rxr873kki/pC5smJTTxa1XrK2T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E809:AE812"/>
    <mergeCell ref="AI345:AI350"/>
    <mergeCell ref="B707:C713"/>
    <mergeCell ref="AL199:AL203"/>
    <mergeCell ref="AK531:AK535"/>
    <mergeCell ref="B378:C378"/>
    <mergeCell ref="AT465:AT469"/>
    <mergeCell ref="AK525:AK529"/>
    <mergeCell ref="B115:C120"/>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G465:G470"/>
    <mergeCell ref="D97:D102"/>
    <mergeCell ref="AB447:AB451"/>
    <mergeCell ref="E317:E323"/>
    <mergeCell ref="AJ531:AJ535"/>
    <mergeCell ref="AD579:AD583"/>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C609:AC613"/>
    <mergeCell ref="AR531:AR535"/>
    <mergeCell ref="AH405:AH408"/>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4.xml><?xml version="1.0" encoding="utf-8"?>
<worksheet xmlns="http://schemas.openxmlformats.org/spreadsheetml/2006/main">
  <sheetPr codeName="Hoja24">
    <tabColor theme="9" tint="0.3999755851924192"/>
    <outlinePr summaryBelow="1" summaryRight="1"/>
    <pageSetUpPr/>
  </sheetPr>
  <dimension ref="A1:AZ919"/>
  <sheetViews>
    <sheetView zoomScale="70" zoomScaleNormal="70" workbookViewId="0">
      <selection activeCell="D13" sqref="D13:D18"/>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width="13" customWidth="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AGOSTO!K13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AGOSTO</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AGOSTO</t>
        </is>
      </c>
    </row>
    <row r="19" ht="18.75" customHeight="1">
      <c r="A19" s="741">
        <f>A13+1</f>
        <v/>
      </c>
      <c r="B19" s="733" t="inlineStr">
        <is>
          <t>Vacuna de Hepatitis B Recombinante Pediátrica - Liquida</t>
        </is>
      </c>
      <c r="C19" s="965" t="n"/>
      <c r="D19" s="496">
        <f>AGOSTO!K19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AGOSTO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AGOSTO!K25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AGOSTO!K31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AGOSTO!K37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AGOSTO!K43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AGOSTO!K49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AGOSTO!K55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AGOSTO!K61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AGOSTO!K67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AGOSTO!K73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AGOSTO!K79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AGOSTO!K85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AGOSTO!K91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AGOSTO!K97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AGOSTO!K103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AGOSTO!K109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AGOSTO!K115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AGOSTO!K121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AGOSTO!K127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AGOSTO!K133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AGOSTO!K139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AGOSTO!K145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AGOSTO!K151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AGOSTO!K157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AGOSTO!K163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AGOSTO!K169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AGOSTO!K175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AGOSTO!K181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AGOSTO!K187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AGOSTO!K193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AGOSTO!K199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AGOSTO!K205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AGOSTO!K211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AGOSTO!K217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AGOSTO!K223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AGOSTO!K230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AGOSTO!K236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AGOSTO!K242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AGOSTO!K248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AGOSTO!K254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AGOSTO!K260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AGOSTO!K266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AGOSTO!K272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AGOSTO!K278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AGOSTO!K284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AGOSTO!K290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AGOSTO!K296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AGOSTO!K303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AGOSTO!K310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AGOSTO!K317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AGOSTO!K324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AGOSTO!K331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AGOSTO!K338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AGOSTO!K345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AGOSTO!K352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AGOSTO!K359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AGOSTO!K366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AGOSTO!K373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AGOSTO!K374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AGOSTO!K375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AGOSTO!K376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AGOSTO!K377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AGOSTO!K378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AGOSTO!K379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AGOSTO!K385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AGOSTO!K390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AGOSTO!K395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AGOSTO!K400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AGOSTO!K405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AGOSTO!K417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AGOSTO!K423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AGOSTO!K429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AGOSTO!K435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AGOSTO!K441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AGOSTO!K447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AGOSTO!K453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AGOSTO!K459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AGOSTO!K465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AGOSTO!K471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AGOSTO!K477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AGOSTO!K483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AGOSTO!K489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AGOSTO!K495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AGOSTO!K501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AGOSTO!K507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AGOSTO!K513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AGOSTO!K519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AGOSTO!K525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AGOSTO!K531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AGOSTO!K537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AGOSTO!K543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AGOSTO!K549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AGOSTO!K555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AGOSTO!K561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AGOSTO!K567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AGOSTO!K573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AGOSTO!K579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AGOSTO!K585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AGOSTO!K591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AGOSTO!K597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AGOSTO!K603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AGOSTO!K609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AGOSTO!K615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AGOSTO!K621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AGOSTO!K627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AGOSTO!K634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AGOSTO!K640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AGOSTO!K646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AGOSTO!K652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AGOSTO!K658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AGOSTO!K664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AGOSTO!K670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AGOSTO!K676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AGOSTO!K682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AGOSTO!K688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AGOSTO!K694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AGOSTO!K700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AGOSTO!K707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AGOSTO!K714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AGOSTO!K721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AGOSTO!K728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AGOSTO!K735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AGOSTO!K742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AGOSTO!K749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AGOSTO!K756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AGOSTO!K763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AGOSTO!K770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AGOSTO!K777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AGOSTO!K778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AGOSTO!K779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AGOSTO!K780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AGOSTO!K781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AGOSTO!K782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AGOSTO!K783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AGOSTO!K789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AGOSTO!K794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AGOSTO!K799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AGOSTO!K804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AGOSTO!K809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knJmhR+Kb/oJv5Wc1QgWgw==" formatRows="1" sort="1" spinCount="100000" hashValue="o7d8hS26sGLlUEWQmpTfK+CVePc8ZwO5nxJepuwI12hk7YVPnZLwL4yqlBeF4Ss8rmfWffk9v74rQ+9PLIhxCQ=="/>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E809:AE812"/>
    <mergeCell ref="AI345:AI350"/>
    <mergeCell ref="B707:C713"/>
    <mergeCell ref="AL199:AL203"/>
    <mergeCell ref="AK531:AK535"/>
    <mergeCell ref="B378:C378"/>
    <mergeCell ref="AT465:AT469"/>
    <mergeCell ref="AK525:AK529"/>
    <mergeCell ref="B115:C120"/>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G465:G470"/>
    <mergeCell ref="D97:D102"/>
    <mergeCell ref="AB447:AB451"/>
    <mergeCell ref="E317:E323"/>
    <mergeCell ref="AJ531:AJ535"/>
    <mergeCell ref="AD579:AD583"/>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C609:AC613"/>
    <mergeCell ref="AR531:AR535"/>
    <mergeCell ref="AH405:AH408"/>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5.xml><?xml version="1.0" encoding="utf-8"?>
<worksheet xmlns="http://schemas.openxmlformats.org/spreadsheetml/2006/main">
  <sheetPr codeName="Hoja25">
    <tabColor theme="9" tint="0.3999755851924192"/>
    <outlinePr summaryBelow="1" summaryRight="1"/>
    <pageSetUpPr/>
  </sheetPr>
  <dimension ref="A1:AZ919"/>
  <sheetViews>
    <sheetView zoomScale="70" zoomScaleNormal="70" workbookViewId="0">
      <selection activeCell="D13" sqref="D13:D18"/>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width="13" customWidth="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SEPTIEMBRE!K13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SEPTIEMBRE</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SEPTIEMBRE!K19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SEPTIEMBRE!K25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SEPTIEMBRE!K31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SEPTIEMBRE!K37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SEPTIEMBRE!K43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SEPTIEMBRE!K49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SEPTIEMBRE!K55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SEPTIEMBRE!K61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SEPTIEMBRE!K67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SEPTIEMBRE!K73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SEPTIEMBRE!K79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SEPTIEMBRE!K85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SEPTIEMBRE!K91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SEPTIEMBRE!K97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SEPTIEMBRE!K103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SEPTIEMBRE!K109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SEPTIEMBRE!K115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SEPTIEMBRE!K121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SEPTIEMBRE!K127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SEPTIEMBRE!K133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SEPTIEMBRE!K139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SEPTIEMBRE!K145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SEPTIEMBRE!K151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SEPTIEMBRE!K157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SEPTIEMBRE!K163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SEPTIEMBRE!K169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SEPTIEMBRE!K175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SEPTIEMBRE!K181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SEPTIEMBRE!K187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SEPTIEMBRE!K193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SEPTIEMBRE!K199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SEPTIEMBRE!K205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SEPTIEMBRE!K211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SEPTIEMBRE!K217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SEPTIEMBRE!K223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SEPTIEMBRE!K230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SEPTIEMBRE!K236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SEPTIEMBRE!K242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SEPTIEMBRE!K248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SEPTIEMBRE!K254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SEPTIEMBRE!K260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SEPTIEMBRE!K266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SEPTIEMBRE!K272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SEPTIEMBRE!K278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SEPTIEMBRE!K284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SEPTIEMBRE!K290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SEPTIEMBRE!K296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SEPTIEMBRE!K303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SEPTIEMBRE!K310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SEPTIEMBRE!K317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SEPTIEMBRE!K324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SEPTIEMBRE!K331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SEPTIEMBRE!K338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SEPTIEMBRE!K345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SEPTIEMBRE!K352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SEPTIEMBRE!K359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SEPTIEMBRE!K366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SEPTIEMBRE!K373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SEPTIEMBRE!K374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SEPTIEMBRE!K375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SEPTIEMBRE!K376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SEPTIEMBRE!K377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SEPTIEMBRE!K378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SEPTIEMBRE!K379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SEPTIEMBRE!K385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SEPTIEMBRE!K390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SEPTIEMBRE!K395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SEPTIEMBRE!K400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SEPTIEMBRE!K405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SEPTIEMBRE!K417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SEPTIEMBRE!K423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SEPTIEMBRE!K429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SEPTIEMBRE!K435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SEPTIEMBRE!K441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SEPTIEMBRE!K447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SEPTIEMBRE!K453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SEPTIEMBRE!K459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SEPTIEMBRE!K465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SEPTIEMBRE!K471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SEPTIEMBRE!K477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SEPTIEMBRE!K483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SEPTIEMBRE!K489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SEPTIEMBRE!K495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SEPTIEMBRE!K501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SEPTIEMBRE!K507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SEPTIEMBRE!K513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SEPTIEMBRE!K519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SEPTIEMBRE!K525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SEPTIEMBRE!K531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SEPTIEMBRE!K537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SEPTIEMBRE!K543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SEPTIEMBRE!K549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SEPTIEMBRE!K555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SEPTIEMBRE!K561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SEPTIEMBRE!K567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SEPTIEMBRE!K573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SEPTIEMBRE!K579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SEPTIEMBRE!K585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SEPTIEMBRE!K591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SEPTIEMBRE!K597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SEPTIEMBRE!K603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SEPTIEMBRE!K609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SEPTIEMBRE!K615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SEPTIEMBRE!K621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SEPTIEMBRE!K627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SEPTIEMBRE!K634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SEPTIEMBRE!K640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SEPTIEMBRE!K646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SEPTIEMBRE!K652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SEPTIEMBRE!K658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SEPTIEMBRE!K664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SEPTIEMBRE!K670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SEPTIEMBRE!K676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SEPTIEMBRE!K682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SEPTIEMBRE!K688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SEPTIEMBRE!K694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SEPTIEMBRE!K700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SEPTIEMBRE!K707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SEPTIEMBRE!K714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SEPTIEMBRE!K721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SEPTIEMBRE!K728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SEPTIEMBRE!K735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SEPTIEMBRE!K742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SEPTIEMBRE!K749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SEPTIEMBRE!K756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SEPTIEMBRE!K763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SEPTIEMBRE!K770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SEPTIEMBRE!K777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SEPTIEMBRE!K778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SEPTIEMBRE!K779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SEPTIEMBRE!K780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SEPTIEMBRE!K781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SEPTIEMBRE!K782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SEPTIEMBRE!K783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SEPTIEMBRE!K789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SEPTIEMBRE!K794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SEPTIEMBRE!K799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SEPTIEMBRE!K804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SEPTIEMBRE!K809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xmX7UOxLMv3ZTxzjQ15Mpg==" formatRows="1" sort="1" spinCount="100000" hashValue="99lw7KPnCszuKlj5ylPb6aXCl70buTATwGdwybxxFYIoZ73oNnCSRhu/2roc3VsOYDl6e/9eEnOGZpkoeUU3ew=="/>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E809:AE812"/>
    <mergeCell ref="AI345:AI350"/>
    <mergeCell ref="B707:C713"/>
    <mergeCell ref="AL199:AL203"/>
    <mergeCell ref="AK531:AK535"/>
    <mergeCell ref="B378:C378"/>
    <mergeCell ref="AT465:AT469"/>
    <mergeCell ref="AK525:AK529"/>
    <mergeCell ref="B115:C120"/>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G465:G470"/>
    <mergeCell ref="D97:D102"/>
    <mergeCell ref="AB447:AB451"/>
    <mergeCell ref="E317:E323"/>
    <mergeCell ref="AJ531:AJ535"/>
    <mergeCell ref="AD579:AD583"/>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C609:AC613"/>
    <mergeCell ref="AR531:AR535"/>
    <mergeCell ref="AH405:AH408"/>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O278:O279 O284:O285 O292" showDropDown="0" showInputMessage="1" showErrorMessage="1" allowBlank="1" errorTitle="INGRESE LA FECHA" error="FECHA DE VENCIMIENTO" type="date" operator="greaterThan">
      <formula1>39083</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C903:C907 C912:C913" showDropDown="0" showInputMessage="1" showErrorMessage="1" allowBlank="1" type="list">
      <formula1>"SI,NO"</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6.xml><?xml version="1.0" encoding="utf-8"?>
<worksheet xmlns="http://schemas.openxmlformats.org/spreadsheetml/2006/main">
  <sheetPr codeName="Hoja26">
    <tabColor theme="9" tint="0.3999755851924192"/>
    <outlinePr summaryBelow="1" summaryRight="1"/>
    <pageSetUpPr/>
  </sheetPr>
  <dimension ref="A1:AZ919"/>
  <sheetViews>
    <sheetView zoomScale="70" zoomScaleNormal="70" workbookViewId="0">
      <selection activeCell="D13" sqref="D13:D18"/>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width="13" customWidth="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OCTUBRE!K13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OCTUBRE</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ABRIL</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OCTUBRE!K19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OCTUBRE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OCTUBRE!K25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OCTUBRE!K31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OCTUBRE!K37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OCTUBRE!K43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OCTUBRE!K49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OCTUBRE!K55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OCTUBRE!K61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OCTUBRE!K67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OCTUBRE!K73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OCTUBRE!K79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OCTUBRE!K85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OCTUBRE!K91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OCTUBRE!K97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OCTUBRE!K103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OCTUBRE!K109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OCTUBRE!K115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OCTUBRE!K121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OCTUBRE!K127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OCTUBRE!K133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OCTUBRE!K139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OCTUBRE!K145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OCTUBRE!K151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OCTUBRE!K157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OCTUBRE!K163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OCTUBRE!K169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OCTUBRE!K175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OCTUBRE!K181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OCTUBRE!K187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OCTUBRE!K193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OCTUBRE!K199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OCTUBRE!K205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OCTUBRE!K211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OCTUBRE!K217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OCTUBRE!K223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OCTUBRE!K230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OCTUBRE!K236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OCTUBRE!K242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OCTUBRE!K248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OCTUBRE!K254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OCTUBRE!K260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OCTUBRE!K266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OCTUBRE!K272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OCTUBRE!K278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OCTUBRE!K284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OCTUBRE!K290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OCTUBRE!K296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OCTUBRE!K303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OCTUBRE!K310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OCTUBRE!K317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OCTUBRE!K324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OCTUBRE!K331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OCTUBRE!K338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OCTUBRE!K345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OCTUBRE!K352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OCTUBRE!K359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OCTUBRE!K366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OCTUBRE!K373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OCTUBRE!K374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OCTUBRE!K375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OCTUBRE!K376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OCTUBRE!K377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OCTUBRE!K378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OCTUBRE!K379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OCTUBRE!K385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OCTUBRE!K390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OCTUBRE!K395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OCTUBRE!K400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OCTUBRE!K405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OCTUBRE!K417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OCTUBRE!K423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OCTUBRE!K429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OCTUBRE!K435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OCTUBRE!K441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OCTUBRE!K447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OCTUBRE!K453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OCTUBRE!K459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OCTUBRE!K465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OCTUBRE!K471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OCTUBRE!K477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OCTUBRE!K483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OCTUBRE!K489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OCTUBRE!K495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OCTUBRE!K501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OCTUBRE!K507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OCTUBRE!K513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OCTUBRE!K519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OCTUBRE!K525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OCTUBRE!K531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OCTUBRE!K537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OCTUBRE!K543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OCTUBRE!K549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OCTUBRE!K555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OCTUBRE!K561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OCTUBRE!K567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OCTUBRE!K573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OCTUBRE!K579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OCTUBRE!K585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OCTUBRE!K591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OCTUBRE!K597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OCTUBRE!K603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OCTUBRE!K609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OCTUBRE!K615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OCTUBRE!K621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OCTUBRE!K627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OCTUBRE!K634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OCTUBRE!K640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OCTUBRE!K646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OCTUBRE!K652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OCTUBRE!K658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OCTUBRE!K664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OCTUBRE!K670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OCTUBRE!K676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OCTUBRE!K682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OCTUBRE!K688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OCTUBRE!K694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OCTUBRE!K700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OCTUBRE!K707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OCTUBRE!K714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OCTUBRE!K721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OCTUBRE!K728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OCTUBRE!K735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OCTUBRE!K742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OCTUBRE!K749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OCTUBRE!K756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OCTUBRE!K763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OCTUBRE!K770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OCTUBRE!K777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OCTUBRE!K778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OCTUBRE!K779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OCTUBRE!K780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OCTUBRE!K781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OCTUBRE!K782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OCTUBRE!K783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OCTUBRE!K789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OCTUBRE!K794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OCTUBRE!K799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OCTUBRE!K804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OCTUBRE!K809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dBLH3U/xDxLTs8gaSURAIw==" formatRows="1" sort="1" spinCount="100000" hashValue="R8EYUSm5DPcoI0q6cz9/x37bCAZlWHw/Gz3d6kWPTBlTPYsdC3LN1T8aINBwizAAitoz65Nt5UCdPj6TVn+elA=="/>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E809:AE812"/>
    <mergeCell ref="AI345:AI350"/>
    <mergeCell ref="B707:C713"/>
    <mergeCell ref="AL199:AL203"/>
    <mergeCell ref="AK531:AK535"/>
    <mergeCell ref="B378:C378"/>
    <mergeCell ref="AT465:AT469"/>
    <mergeCell ref="AK525:AK529"/>
    <mergeCell ref="B115:C120"/>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G465:G470"/>
    <mergeCell ref="D97:D102"/>
    <mergeCell ref="AB447:AB451"/>
    <mergeCell ref="E317:E323"/>
    <mergeCell ref="AJ531:AJ535"/>
    <mergeCell ref="AD579:AD583"/>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C609:AC613"/>
    <mergeCell ref="AR531:AR535"/>
    <mergeCell ref="AH405:AH408"/>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Hoja27">
    <tabColor theme="9" tint="0.3999755851924192"/>
    <outlinePr summaryBelow="1" summaryRight="1"/>
    <pageSetUpPr/>
  </sheetPr>
  <dimension ref="A1:AZ919"/>
  <sheetViews>
    <sheetView topLeftCell="A52" zoomScale="70" zoomScaleNormal="70" workbookViewId="0">
      <selection activeCell="D13" sqref="D13:D379"/>
    </sheetView>
  </sheetViews>
  <sheetFormatPr baseColWidth="10" defaultColWidth="11.44140625" defaultRowHeight="13.8"/>
  <cols>
    <col width="8.5546875" customWidth="1" style="252" min="1" max="1"/>
    <col width="61" customWidth="1" style="240" min="2" max="2"/>
    <col width="24.77734375" customWidth="1" style="240" min="3" max="3"/>
    <col width="18.44140625" customWidth="1" style="231" min="4" max="4"/>
    <col width="16.44140625" customWidth="1" style="231" min="5" max="5"/>
    <col width="19.21875" customWidth="1" style="231" min="6" max="7"/>
    <col width="21.44140625" customWidth="1" style="231" min="8" max="8"/>
    <col width="21.21875" customWidth="1" style="231" min="9" max="9"/>
    <col width="16" customWidth="1" style="232" min="10" max="10"/>
    <col width="18.44140625" customWidth="1" style="232" min="11" max="11"/>
    <col width="16.5546875" customWidth="1" style="232" min="12" max="12"/>
    <col width="16.21875" customWidth="1" style="232" min="13" max="14"/>
    <col width="18" customWidth="1" style="232" min="15" max="15"/>
    <col width="19.5546875" customWidth="1" style="232" min="16" max="16"/>
    <col width="20.21875" customWidth="1" style="232" min="17" max="17"/>
    <col width="15.77734375" customWidth="1" style="232" min="18" max="18"/>
    <col width="17.21875" customWidth="1" style="232" min="19" max="19"/>
    <col width="16.21875" customWidth="1" style="232" min="20" max="20"/>
    <col width="18.5546875" customWidth="1" style="232" min="21" max="22"/>
    <col width="32" customWidth="1" style="232" min="23" max="23"/>
    <col width="32.21875" customWidth="1" style="232" min="24" max="24"/>
    <col width="12.5546875" customWidth="1" style="231" min="25" max="25"/>
    <col width="14.44140625" customWidth="1" style="232" min="26" max="26"/>
    <col width="15" customWidth="1" style="232" min="27" max="27"/>
    <col width="14.21875" customWidth="1" style="232" min="28" max="28"/>
    <col width="16.44140625" customWidth="1" style="232" min="29" max="29"/>
    <col width="18.44140625" customWidth="1" style="232" min="30" max="30"/>
    <col width="14.5546875" customWidth="1" style="232" min="31" max="31"/>
    <col width="16.21875" customWidth="1" style="232" min="32" max="32"/>
    <col width="18" customWidth="1" style="232" min="33" max="33"/>
    <col width="15.5546875" customWidth="1" style="232" min="34" max="34"/>
    <col width="13.77734375" customWidth="1" style="232" min="35" max="35"/>
    <col width="15.77734375" customWidth="1" style="232" min="36" max="36"/>
    <col width="20.77734375" customWidth="1" style="232" min="37" max="37"/>
    <col width="14.21875" customWidth="1" style="232" min="38" max="38"/>
    <col width="13.5546875" customWidth="1" style="232" min="39" max="39"/>
    <col width="13.77734375" customWidth="1" style="233" min="40" max="40"/>
    <col width="12.77734375" customWidth="1" style="231" min="41" max="41"/>
    <col width="5.77734375" customWidth="1" style="231" min="42" max="42"/>
    <col width="20.44140625" customWidth="1" style="231" min="43" max="43"/>
    <col width="16.77734375" customWidth="1" style="231" min="44" max="44"/>
    <col width="16" customWidth="1" style="231" min="45" max="45"/>
    <col width="11.44140625" customWidth="1" style="231" min="46" max="46"/>
    <col width="11.44140625" customWidth="1" style="231" min="47" max="47"/>
    <col width="18" customWidth="1" style="231" min="48" max="48"/>
    <col width="20.77734375" customWidth="1" style="231" min="49" max="49"/>
    <col width="27.44140625" customWidth="1" style="231" min="50" max="50"/>
    <col hidden="1" width="23.21875" customWidth="1" style="231" min="51" max="51"/>
    <col hidden="1" width="13" customWidth="1" style="231" min="52" max="52"/>
    <col width="11.44140625" customWidth="1" style="231" min="53" max="16384"/>
  </cols>
  <sheetData>
    <row r="1" ht="17.25" customHeight="1">
      <c r="A1" s="228" t="inlineStr">
        <is>
          <t>MINISTERIO DE SALUD Y PROTECCIÓN SOCIAL</t>
        </is>
      </c>
      <c r="B1" s="229" t="n"/>
      <c r="C1" s="229" t="n"/>
      <c r="D1" s="229" t="n"/>
      <c r="E1" s="229" t="n"/>
      <c r="F1" s="229" t="n"/>
      <c r="G1" s="230" t="n"/>
      <c r="H1" s="230" t="n"/>
      <c r="I1" s="230" t="n"/>
      <c r="J1" s="229" t="n"/>
      <c r="K1" s="229" t="n"/>
      <c r="L1" s="229" t="n"/>
      <c r="M1" s="229" t="n"/>
      <c r="N1" s="229" t="n"/>
      <c r="O1" s="229" t="n"/>
      <c r="P1" s="229" t="n"/>
      <c r="Q1" s="229" t="n"/>
      <c r="R1" s="229" t="n"/>
      <c r="S1" s="229" t="n"/>
      <c r="T1" s="229" t="n"/>
      <c r="U1" s="229" t="n"/>
      <c r="V1" s="229" t="n"/>
      <c r="W1" s="229" t="n"/>
      <c r="X1" s="229" t="n"/>
    </row>
    <row r="2" ht="17.25" customHeight="1">
      <c r="A2" s="228" t="inlineStr">
        <is>
          <t>DIRECCIÓN DE PROMOCIÓN Y PREVENCIÓN - SUBDIRECCIÓN DE ENFERMEDADES TRANSMISIBLES</t>
        </is>
      </c>
      <c r="B2" s="234" t="n"/>
      <c r="C2" s="234" t="n"/>
      <c r="D2" s="235" t="n"/>
      <c r="E2" s="229" t="n"/>
      <c r="F2" s="229" t="n"/>
      <c r="G2" s="236" t="n"/>
      <c r="H2" s="236" t="n"/>
      <c r="I2" s="236" t="n"/>
      <c r="J2" s="237" t="n"/>
      <c r="K2" s="445" t="n"/>
      <c r="L2" s="237" t="n"/>
      <c r="M2" s="237" t="n"/>
      <c r="N2" s="237" t="n"/>
      <c r="O2" s="237" t="n"/>
      <c r="P2" s="237" t="n"/>
      <c r="Q2" s="237" t="n"/>
      <c r="R2" s="237" t="n"/>
      <c r="S2" s="237" t="n"/>
      <c r="T2" s="237" t="n"/>
      <c r="U2" s="237" t="n"/>
      <c r="V2" s="237" t="n"/>
      <c r="W2" s="237" t="n"/>
      <c r="X2" s="237" t="n"/>
      <c r="Y2" s="238" t="n"/>
      <c r="Z2" s="239" t="n"/>
    </row>
    <row r="3" ht="17.25" customHeight="1">
      <c r="A3" s="228" t="inlineStr">
        <is>
          <t>GRUPO DE GESTIÓN INTEGRADA DE ENFERMEDADES INMUNOPREVENIBLES - PROGRAMA AMPLIADO DE INMUNIZACIONES (PAI)</t>
        </is>
      </c>
      <c r="B3" s="234" t="n"/>
      <c r="C3" s="234" t="n"/>
      <c r="D3" s="235" t="n"/>
      <c r="E3" s="229" t="n"/>
      <c r="F3" s="229" t="n"/>
      <c r="G3" s="236" t="n"/>
      <c r="H3" s="236" t="n"/>
      <c r="I3" s="236" t="n"/>
      <c r="J3" s="237" t="n"/>
      <c r="K3" s="445" t="n"/>
      <c r="L3" s="237" t="n"/>
      <c r="M3" s="237" t="n"/>
      <c r="N3" s="237" t="n"/>
      <c r="O3" s="237" t="n"/>
      <c r="P3" s="237" t="n"/>
      <c r="Q3" s="237" t="n"/>
      <c r="R3" s="237" t="n"/>
      <c r="S3" s="237" t="n"/>
      <c r="T3" s="237" t="n"/>
      <c r="U3" s="237" t="n"/>
      <c r="V3" s="237" t="n"/>
      <c r="W3" s="237" t="n"/>
      <c r="X3" s="237" t="n"/>
      <c r="Y3" s="238" t="n"/>
      <c r="Z3" s="239" t="n"/>
    </row>
    <row r="4" ht="17.25" customHeight="1">
      <c r="A4" s="228" t="inlineStr">
        <is>
          <t>INFORME MOVIMIENTO MENSUAL DE BIOLÓGICOS (MB).</t>
        </is>
      </c>
      <c r="B4" s="234" t="n"/>
      <c r="C4" s="234" t="n"/>
      <c r="D4" s="229" t="n"/>
      <c r="E4" s="229" t="n"/>
      <c r="F4" s="229" t="n"/>
      <c r="G4" s="230" t="n"/>
      <c r="H4" s="230" t="n"/>
      <c r="I4" s="230" t="n"/>
      <c r="J4" s="229" t="n"/>
      <c r="K4" s="229" t="n"/>
      <c r="L4" s="229" t="n"/>
      <c r="M4" s="229" t="n"/>
      <c r="N4" s="229" t="n"/>
      <c r="O4" s="229" t="n"/>
      <c r="P4" s="229" t="n"/>
      <c r="Q4" s="229" t="n"/>
      <c r="R4" s="229" t="n"/>
      <c r="S4" s="229" t="n"/>
      <c r="T4" s="229" t="n"/>
      <c r="U4" s="229" t="n"/>
      <c r="V4" s="229" t="n"/>
      <c r="W4" s="229" t="n"/>
      <c r="X4" s="229" t="n"/>
    </row>
    <row r="5" ht="17.25" customHeight="1" thickBot="1">
      <c r="F5" s="241" t="n"/>
      <c r="G5" s="241" t="n"/>
      <c r="I5" s="241" t="n"/>
    </row>
    <row r="6" ht="36" customHeight="1" thickBot="1">
      <c r="B6" s="473" t="inlineStr">
        <is>
          <t>ENTIDAD TERRITORIAL:</t>
        </is>
      </c>
      <c r="C6" s="242" t="inlineStr">
        <is>
          <t>MSPS</t>
        </is>
      </c>
      <c r="E6" s="473" t="inlineStr">
        <is>
          <t>MES:</t>
        </is>
      </c>
      <c r="F6" s="242" t="n"/>
      <c r="H6" s="473" t="inlineStr">
        <is>
          <t>AÑO:</t>
        </is>
      </c>
      <c r="I6" s="242" t="n">
        <v>2026</v>
      </c>
      <c r="K6" s="446" t="inlineStr">
        <is>
          <t>FECHA ACTUAL:</t>
        </is>
      </c>
      <c r="L6" s="243">
        <f>TODAY()</f>
        <v/>
      </c>
      <c r="O6" s="429" t="inlineStr">
        <is>
          <t>&lt;= 6 MESES</t>
        </is>
      </c>
      <c r="P6" s="430" t="inlineStr">
        <is>
          <t>ROJO</t>
        </is>
      </c>
    </row>
    <row r="7" ht="32.25" customHeight="1">
      <c r="B7" s="244" t="inlineStr">
        <is>
          <t>VALIDADOR:</t>
        </is>
      </c>
      <c r="F7" s="241" t="n"/>
      <c r="G7" s="241" t="n"/>
      <c r="H7" s="241" t="n"/>
      <c r="I7" s="241" t="n"/>
      <c r="O7" s="431" t="inlineStr">
        <is>
          <t>&gt;= 6 MESES Y &lt; 12 M</t>
        </is>
      </c>
      <c r="P7" s="432" t="inlineStr">
        <is>
          <t>AMARILLO</t>
        </is>
      </c>
      <c r="AN7" s="232" t="n"/>
    </row>
    <row r="8" ht="32.25" customHeight="1">
      <c r="B8" s="244" t="inlineStr">
        <is>
          <t>CENTRO DE ACOPIO (CA). Corresponde al movimiento de biológicos e insumos del centro de acopio departamental o distrital.</t>
        </is>
      </c>
      <c r="C8" s="245" t="n"/>
      <c r="D8" s="245" t="n"/>
      <c r="E8" s="245" t="n"/>
      <c r="F8" s="245" t="n"/>
      <c r="G8" s="245" t="n"/>
      <c r="H8" s="245" t="n"/>
      <c r="I8" s="245" t="n"/>
      <c r="J8" s="245" t="n"/>
      <c r="K8" s="245" t="n"/>
      <c r="L8" s="245" t="n"/>
      <c r="M8" s="245" t="n"/>
      <c r="N8" s="246" t="n"/>
      <c r="O8" s="429" t="inlineStr">
        <is>
          <t>&gt;=12 MESES</t>
        </is>
      </c>
      <c r="P8" s="433" t="inlineStr">
        <is>
          <t>VERDE</t>
        </is>
      </c>
      <c r="R8" s="247" t="n"/>
      <c r="S8" s="247" t="n"/>
      <c r="T8" s="247" t="n"/>
      <c r="U8" s="247" t="n"/>
      <c r="V8" s="247" t="n"/>
      <c r="W8" s="247" t="n"/>
      <c r="X8" s="247" t="n"/>
      <c r="Y8" s="248" t="n"/>
      <c r="AB8" s="249" t="n"/>
      <c r="AC8" s="249" t="n"/>
      <c r="AD8" s="249" t="n"/>
      <c r="AE8" s="249" t="n"/>
      <c r="AF8" s="249" t="n"/>
      <c r="AG8" s="249" t="n"/>
      <c r="AH8" s="249" t="n"/>
      <c r="AI8" s="249" t="n"/>
      <c r="AJ8" s="249" t="n"/>
      <c r="AK8" s="249" t="n"/>
      <c r="AL8" s="249" t="n"/>
      <c r="AM8" s="249" t="n"/>
      <c r="AN8" s="232" t="n"/>
    </row>
    <row r="9" ht="27.75" customHeight="1">
      <c r="A9" s="748" t="inlineStr">
        <is>
          <t>ÍTEM</t>
        </is>
      </c>
      <c r="B9" s="748" t="inlineStr">
        <is>
          <t>INSUMOS (Biológicos, jeringas y otros)</t>
        </is>
      </c>
      <c r="C9" s="965" t="n"/>
      <c r="D9" s="716" t="inlineStr">
        <is>
          <t>SALDO MES ANTERIOR</t>
        </is>
      </c>
      <c r="E9" s="1179" t="inlineStr">
        <is>
          <t>ENTRADA</t>
        </is>
      </c>
      <c r="F9" s="1180" t="n"/>
      <c r="G9" s="965" t="n"/>
      <c r="H9" s="715" t="inlineStr">
        <is>
          <t>SALIDAS</t>
        </is>
      </c>
      <c r="I9" s="968" t="n"/>
      <c r="J9" s="967" t="n"/>
      <c r="K9" s="623" t="inlineStr">
        <is>
          <t>SALDO QUE INICIA EL MES SIGUIENTE</t>
        </is>
      </c>
      <c r="L9" s="623" t="inlineStr">
        <is>
          <t>DOSIS POR LOTES</t>
        </is>
      </c>
      <c r="M9" s="623" t="inlineStr">
        <is>
          <t xml:space="preserve">No. LOTE </t>
        </is>
      </c>
      <c r="N9" s="623" t="inlineStr">
        <is>
          <t>LABORATORIO</t>
        </is>
      </c>
      <c r="O9" s="623" t="inlineStr">
        <is>
          <t>FECHA DE VENCIMIENTO</t>
        </is>
      </c>
      <c r="P9" s="623" t="inlineStr">
        <is>
          <t>SEMAFORIZACION VIDA  ÚTIL DEL BIOLÓGICO</t>
        </is>
      </c>
      <c r="Q9" s="623" t="inlineStr">
        <is>
          <t>CONDICIÓN FINAL DEL BIOLÓGICO, DILUYENTE Y CARNET</t>
        </is>
      </c>
      <c r="R9" s="613" t="inlineStr">
        <is>
          <t>DOSIS EN CUARENTENA</t>
        </is>
      </c>
      <c r="S9" s="613" t="inlineStr">
        <is>
          <t>LABORATORIO</t>
        </is>
      </c>
      <c r="T9" s="613" t="inlineStr">
        <is>
          <t>No. LOTE</t>
        </is>
      </c>
      <c r="U9" s="613" t="inlineStr">
        <is>
          <t>FECHA DE VENCIMEINTO</t>
        </is>
      </c>
      <c r="V9" s="613" t="inlineStr">
        <is>
          <t>FECHA DE INICIO CUARENTENA</t>
        </is>
      </c>
      <c r="W9" s="613" t="inlineStr">
        <is>
          <t>OBSERVACIONES</t>
        </is>
      </c>
      <c r="X9" s="250" t="n"/>
      <c r="Z9" s="400" t="inlineStr">
        <is>
          <t>CAUSAS PERDIDA DE BIOLÓGICOS (Remítase a la primera hoja donde se especifica la clasificación de las perdidas)</t>
        </is>
      </c>
      <c r="AA9" s="400" t="n"/>
      <c r="AB9" s="400" t="n"/>
      <c r="AC9" s="400" t="n"/>
      <c r="AD9" s="400" t="n"/>
      <c r="AE9" s="400" t="n"/>
      <c r="AF9" s="400" t="n"/>
      <c r="AG9" s="400" t="n"/>
      <c r="AH9" s="400" t="n"/>
      <c r="AI9" s="400" t="n"/>
      <c r="AJ9" s="400" t="n"/>
      <c r="AK9" s="400" t="n"/>
      <c r="AL9" s="400" t="n"/>
      <c r="AM9" s="1181" t="inlineStr">
        <is>
          <t xml:space="preserve">TOTAL DOSIS PERDIDAS        </t>
        </is>
      </c>
      <c r="AN9" s="232" t="n"/>
      <c r="AU9" s="251" t="n"/>
      <c r="AV9" s="251" t="n"/>
    </row>
    <row r="10" ht="28.5" customHeight="1">
      <c r="A10" s="973" t="n"/>
      <c r="B10" s="971" t="n"/>
      <c r="C10" s="972" t="n"/>
      <c r="D10" s="973" t="n"/>
      <c r="E10" s="623" t="inlineStr">
        <is>
          <t>DOSIS RECIBIDAS DEL ALMACÉN CENTRAL DEL MSPS</t>
        </is>
      </c>
      <c r="F10" s="623" t="inlineStr">
        <is>
          <t>DOSIS RECIBIDAS X TRASLADO DEL CA DEPARTAMENTAL O DISTRITAL</t>
        </is>
      </c>
      <c r="G10" s="623" t="inlineStr">
        <is>
          <t>TOTAL ENTRADAS</t>
        </is>
      </c>
      <c r="H10" s="716" t="inlineStr">
        <is>
          <t>DOSIS DESPACHADAS A LOS MUNICIPIOS / DISTRITOS A IPS</t>
        </is>
      </c>
      <c r="I10" s="716" t="inlineStr">
        <is>
          <t>DOSIS TRASLADADAS A OTROS DEPARTAMENTOS, DISTRITOS O RETORNO AL MSPS</t>
        </is>
      </c>
      <c r="J10" s="716" t="inlineStr">
        <is>
          <t>DOSIS PERDIDAS</t>
        </is>
      </c>
      <c r="K10" s="973" t="n"/>
      <c r="L10" s="973" t="n"/>
      <c r="M10" s="973" t="n"/>
      <c r="N10" s="973" t="n"/>
      <c r="O10" s="973" t="n"/>
      <c r="P10" s="973" t="n"/>
      <c r="Q10" s="973" t="n"/>
      <c r="R10" s="973" t="n"/>
      <c r="S10" s="973" t="n"/>
      <c r="T10" s="973" t="n"/>
      <c r="U10" s="973" t="n"/>
      <c r="V10" s="973" t="n"/>
      <c r="W10" s="973" t="n"/>
      <c r="X10" s="250" t="n"/>
      <c r="Y10" s="252" t="n"/>
      <c r="Z10" s="533" t="n">
        <v>1</v>
      </c>
      <c r="AA10" s="968" t="n"/>
      <c r="AB10" s="967" t="n"/>
      <c r="AC10" s="330" t="n">
        <v>2</v>
      </c>
      <c r="AD10" s="566" t="n">
        <v>3</v>
      </c>
      <c r="AE10" s="533" t="n">
        <v>4</v>
      </c>
      <c r="AF10" s="566" t="n">
        <v>5</v>
      </c>
      <c r="AG10" s="533" t="n">
        <v>6</v>
      </c>
      <c r="AH10" s="566" t="n">
        <v>7</v>
      </c>
      <c r="AI10" s="533" t="n">
        <v>8</v>
      </c>
      <c r="AJ10" s="533" t="n">
        <v>9</v>
      </c>
      <c r="AK10" s="533" t="n">
        <v>10</v>
      </c>
      <c r="AL10" s="566" t="n">
        <v>11</v>
      </c>
      <c r="AM10" s="973" t="n"/>
      <c r="AN10" s="232" t="n"/>
      <c r="AU10" s="251" t="n"/>
      <c r="AV10" s="251" t="n"/>
    </row>
    <row r="11" ht="38.25" customHeight="1">
      <c r="A11" s="973" t="n"/>
      <c r="B11" s="971" t="n"/>
      <c r="C11" s="972" t="n"/>
      <c r="D11" s="973" t="n"/>
      <c r="E11" s="973" t="n"/>
      <c r="F11" s="973" t="n"/>
      <c r="G11" s="973" t="n"/>
      <c r="H11" s="973" t="n"/>
      <c r="I11" s="973" t="n"/>
      <c r="J11" s="973" t="n"/>
      <c r="K11" s="973" t="n"/>
      <c r="L11" s="973" t="n"/>
      <c r="M11" s="973" t="n"/>
      <c r="N11" s="973" t="n"/>
      <c r="O11" s="973" t="n"/>
      <c r="P11" s="973" t="n"/>
      <c r="Q11" s="973" t="n"/>
      <c r="R11" s="973" t="n"/>
      <c r="S11" s="973" t="n"/>
      <c r="T11" s="973" t="n"/>
      <c r="U11" s="973" t="n"/>
      <c r="V11" s="973" t="n"/>
      <c r="W11" s="973" t="n"/>
      <c r="X11" s="250" t="n"/>
      <c r="Z11" s="533" t="inlineStr">
        <is>
          <t>POLÍTICA DE FRASCOS ABIERTO</t>
        </is>
      </c>
      <c r="AA11" s="968" t="n"/>
      <c r="AB11" s="967" t="n"/>
      <c r="AC11" s="330" t="inlineStr">
        <is>
          <t>INTERRUPCIÓN DE CADENA DE FRÍO</t>
        </is>
      </c>
      <c r="AD11" s="566" t="inlineStr">
        <is>
          <t>CONTAMINACION DEL BIOLÓGICO/DISPOSITIVO MÉDICO</t>
        </is>
      </c>
      <c r="AE11" s="533" t="inlineStr">
        <is>
          <t>VIAL ROTO</t>
        </is>
      </c>
      <c r="AF11" s="566" t="inlineStr">
        <is>
          <t>ERRORES EN LA MANIPULACIÓN</t>
        </is>
      </c>
      <c r="AG11" s="533" t="inlineStr">
        <is>
          <t>VENCIMIENTO DEL BIOLÓGICO O JERINGA</t>
        </is>
      </c>
      <c r="AH11" s="566" t="inlineStr">
        <is>
          <t>FARMACOVIGILANCIA / TECNOVIGILANCIA</t>
        </is>
      </c>
      <c r="AI11" s="533" t="inlineStr">
        <is>
          <t>VOMITO FRANCO</t>
        </is>
      </c>
      <c r="AJ11" s="533" t="inlineStr">
        <is>
          <t>APLICACIÓN FUERA DE LA EDAD</t>
        </is>
      </c>
      <c r="AK11" s="533" t="inlineStr">
        <is>
          <t>POR DECISIÓN FINAL DEL PACIENTE DE NO VACUNACIÓN</t>
        </is>
      </c>
      <c r="AL11" s="566" t="inlineStr">
        <is>
          <t>SINIESTRO O ROBO</t>
        </is>
      </c>
      <c r="AM11" s="973" t="n"/>
      <c r="AN11" s="232" t="n"/>
      <c r="AU11" s="251" t="n"/>
      <c r="AV11" s="251" t="n"/>
    </row>
    <row r="12" ht="27.75" customHeight="1">
      <c r="A12" s="975" t="n"/>
      <c r="B12" s="1182" t="n"/>
      <c r="C12" s="1103" t="n"/>
      <c r="D12" s="975" t="n"/>
      <c r="E12" s="975" t="n"/>
      <c r="F12" s="975" t="n"/>
      <c r="G12" s="975" t="n"/>
      <c r="H12" s="975" t="n"/>
      <c r="I12" s="975" t="n"/>
      <c r="J12" s="975" t="n"/>
      <c r="K12" s="975" t="n"/>
      <c r="L12" s="975" t="n"/>
      <c r="M12" s="975" t="n"/>
      <c r="N12" s="975" t="n"/>
      <c r="O12" s="975" t="n"/>
      <c r="P12" s="975" t="n"/>
      <c r="Q12" s="975" t="n"/>
      <c r="R12" s="975" t="n"/>
      <c r="S12" s="975" t="n"/>
      <c r="T12" s="975" t="n"/>
      <c r="U12" s="975" t="n"/>
      <c r="V12" s="975" t="n"/>
      <c r="W12" s="975" t="n"/>
      <c r="X12" s="250" t="n"/>
      <c r="Z12" s="533" t="inlineStr">
        <is>
          <t>INSTITUCIONAL</t>
        </is>
      </c>
      <c r="AA12" s="533" t="inlineStr">
        <is>
          <t>EXTRAMURAL</t>
        </is>
      </c>
      <c r="AB12" s="533" t="inlineStr">
        <is>
          <t>TOTAL</t>
        </is>
      </c>
      <c r="AC12" s="975" t="n"/>
      <c r="AD12" s="975" t="n"/>
      <c r="AE12" s="975" t="n"/>
      <c r="AF12" s="975" t="n"/>
      <c r="AG12" s="975" t="n"/>
      <c r="AH12" s="975" t="n"/>
      <c r="AI12" s="975" t="n"/>
      <c r="AJ12" s="975" t="n"/>
      <c r="AK12" s="975" t="n"/>
      <c r="AL12" s="975" t="n"/>
      <c r="AM12" s="975" t="n"/>
      <c r="AN12" s="232" t="n"/>
      <c r="AU12" s="251" t="n"/>
      <c r="AV12" s="251" t="n"/>
    </row>
    <row r="13" ht="18.75" customHeight="1">
      <c r="A13" s="741" t="n">
        <v>1</v>
      </c>
      <c r="B13" s="752" t="inlineStr">
        <is>
          <t>Vacuna de BCG (Bacilo de Calmette y Guérin) Liofilizada</t>
        </is>
      </c>
      <c r="C13" s="972" t="n"/>
      <c r="D13" s="496">
        <f>NOVIEMBRE!K13</f>
        <v/>
      </c>
      <c r="E13" s="731" t="n"/>
      <c r="F13" s="731" t="n"/>
      <c r="G13" s="730">
        <f>E13+F13</f>
        <v/>
      </c>
      <c r="H13" s="731" t="n"/>
      <c r="I13" s="731" t="n"/>
      <c r="J13" s="732">
        <f>AM13</f>
        <v/>
      </c>
      <c r="K13" s="738">
        <f>+(D13+G13)-(H13+I13+J13)</f>
        <v/>
      </c>
      <c r="L13" s="253" t="n"/>
      <c r="M13" s="254" t="n"/>
      <c r="N13" s="254" t="n"/>
      <c r="O13" s="1183" t="n"/>
      <c r="P13" s="256">
        <f>IF(O13=0," ",IFERROR(IF(DATEDIF(TODAY(),O13,"M")&lt;=5,"ROJO",IF(DATEDIF(TODAY(),O13,"M")&gt;=12,"VERDE",IF(AND(DATEDIF(TODAY(),O13,"M")&gt;=6,DATEDIF(TODAY(),O13,"M")&lt;=11),"AMARILLO"))),Q13))</f>
        <v/>
      </c>
      <c r="Q13" s="256">
        <f>IF(O13=0," ",IF(O13&lt;=$L$6,"VENCIDO","NO VENCIDO"))</f>
        <v/>
      </c>
      <c r="R13" s="257" t="n"/>
      <c r="S13" s="258" t="n"/>
      <c r="T13" s="258" t="n"/>
      <c r="U13" s="1184" t="n"/>
      <c r="V13" s="1184" t="n"/>
      <c r="W13" s="1185" t="n"/>
      <c r="X13" s="1186" t="n"/>
      <c r="Z13" s="648" t="n"/>
      <c r="AA13" s="648" t="n"/>
      <c r="AB13" s="737">
        <f>+Z13+AA13</f>
        <v/>
      </c>
      <c r="AC13" s="648" t="n"/>
      <c r="AD13" s="648" t="n"/>
      <c r="AE13" s="648" t="n"/>
      <c r="AF13" s="648" t="n"/>
      <c r="AG13" s="648" t="n"/>
      <c r="AH13" s="648" t="n"/>
      <c r="AI13" s="648" t="n"/>
      <c r="AJ13" s="648" t="n"/>
      <c r="AK13" s="648" t="n"/>
      <c r="AL13" s="648" t="n"/>
      <c r="AM13" s="1187">
        <f>SUM(AB13:AL17)</f>
        <v/>
      </c>
      <c r="AN13" s="232" t="n"/>
      <c r="AU13" s="1188" t="n"/>
      <c r="AV13" s="1188" t="n"/>
      <c r="AY13" s="231" t="n"/>
      <c r="AZ13" s="231" t="inlineStr">
        <is>
          <t>ENERO</t>
        </is>
      </c>
    </row>
    <row r="14" ht="18.75" customHeight="1">
      <c r="A14" s="973" t="n"/>
      <c r="B14" s="971" t="n"/>
      <c r="C14" s="972" t="n"/>
      <c r="D14" s="973" t="n"/>
      <c r="E14" s="994" t="n"/>
      <c r="F14" s="994" t="n"/>
      <c r="G14" s="973" t="n"/>
      <c r="H14" s="994" t="n"/>
      <c r="I14" s="994" t="n"/>
      <c r="J14" s="973" t="n"/>
      <c r="K14" s="973" t="n"/>
      <c r="L14" s="253" t="n"/>
      <c r="M14" s="254" t="n"/>
      <c r="N14" s="254" t="n"/>
      <c r="O14" s="1183" t="n"/>
      <c r="P14" s="256">
        <f>IF(O14=0," ",IFERROR(IF(DATEDIF(TODAY(),O14,"M")&lt;=5,"ROJO",IF(DATEDIF(TODAY(),O14,"M")&gt;=12,"VERDE",IF(AND(DATEDIF(TODAY(),O14,"M")&gt;=6,DATEDIF(TODAY(),O14,"M")&lt;=11),"AMARILLO"))),Q14))</f>
        <v/>
      </c>
      <c r="Q14" s="262">
        <f>IF(O14=0," ",IF(O14&lt;=$L$6,"VENCIDO","NO VENCIDO"))</f>
        <v/>
      </c>
      <c r="R14" s="257" t="n"/>
      <c r="S14" s="258" t="n"/>
      <c r="T14" s="258" t="n"/>
      <c r="U14" s="1184" t="n"/>
      <c r="V14" s="1184" t="n"/>
      <c r="W14" s="1184" t="n"/>
      <c r="X14" s="1186" t="n"/>
      <c r="Z14" s="994" t="n"/>
      <c r="AA14" s="994" t="n"/>
      <c r="AB14" s="973" t="n"/>
      <c r="AC14" s="994" t="n"/>
      <c r="AD14" s="994" t="n"/>
      <c r="AE14" s="994" t="n"/>
      <c r="AF14" s="994" t="n"/>
      <c r="AG14" s="994" t="n"/>
      <c r="AH14" s="994" t="n"/>
      <c r="AI14" s="994" t="n"/>
      <c r="AJ14" s="994" t="n"/>
      <c r="AK14" s="994" t="n"/>
      <c r="AL14" s="994" t="n"/>
      <c r="AM14" s="994" t="n"/>
      <c r="AN14" s="232" t="n"/>
      <c r="AU14" s="1188" t="n"/>
      <c r="AV14" s="1188" t="n"/>
      <c r="AY14" s="231" t="n"/>
      <c r="AZ14" s="231" t="inlineStr">
        <is>
          <t>NOVIEMBRE</t>
        </is>
      </c>
    </row>
    <row r="15" ht="18.75" customHeight="1">
      <c r="A15" s="973" t="n"/>
      <c r="B15" s="971" t="n"/>
      <c r="C15" s="972" t="n"/>
      <c r="D15" s="973" t="n"/>
      <c r="E15" s="994" t="n"/>
      <c r="F15" s="994" t="n"/>
      <c r="G15" s="973" t="n"/>
      <c r="H15" s="994" t="n"/>
      <c r="I15" s="994" t="n"/>
      <c r="J15" s="973" t="n"/>
      <c r="K15" s="973" t="n"/>
      <c r="L15" s="253" t="n"/>
      <c r="M15" s="254" t="n"/>
      <c r="N15" s="254" t="n"/>
      <c r="O15" s="1183" t="n"/>
      <c r="P15" s="256">
        <f>IF(O15=0," ",IFERROR(IF(DATEDIF(TODAY(),O15,"M")&lt;=5,"ROJO",IF(DATEDIF(TODAY(),O15,"M")&gt;=12,"VERDE",IF(AND(DATEDIF(TODAY(),O15,"M")&gt;=6,DATEDIF(TODAY(),O15,"M")&lt;=11),"AMARILLO"))),Q15))</f>
        <v/>
      </c>
      <c r="Q15" s="262">
        <f>IF(O15=0," ",IF(O15&lt;=$L$6,"VENCIDO","NO VENCIDO"))</f>
        <v/>
      </c>
      <c r="R15" s="257" t="n"/>
      <c r="S15" s="258" t="n"/>
      <c r="T15" s="258" t="n"/>
      <c r="U15" s="1184" t="n"/>
      <c r="V15" s="1184" t="n"/>
      <c r="W15" s="1184" t="n"/>
      <c r="X15" s="1186" t="n"/>
      <c r="Z15" s="994" t="n"/>
      <c r="AA15" s="994" t="n"/>
      <c r="AB15" s="973" t="n"/>
      <c r="AC15" s="994" t="n"/>
      <c r="AD15" s="994" t="n"/>
      <c r="AE15" s="994" t="n"/>
      <c r="AF15" s="994" t="n"/>
      <c r="AG15" s="994" t="n"/>
      <c r="AH15" s="994" t="n"/>
      <c r="AI15" s="994" t="n"/>
      <c r="AJ15" s="994" t="n"/>
      <c r="AK15" s="994" t="n"/>
      <c r="AL15" s="994" t="n"/>
      <c r="AM15" s="994" t="n"/>
      <c r="AN15" s="232" t="n"/>
      <c r="AU15" s="1188" t="n"/>
      <c r="AV15" s="1188" t="n"/>
    </row>
    <row r="16" ht="18.75" customHeight="1">
      <c r="A16" s="973" t="n"/>
      <c r="B16" s="971" t="n"/>
      <c r="C16" s="972" t="n"/>
      <c r="D16" s="973" t="n"/>
      <c r="E16" s="994" t="n"/>
      <c r="F16" s="994" t="n"/>
      <c r="G16" s="973" t="n"/>
      <c r="H16" s="994" t="n"/>
      <c r="I16" s="994" t="n"/>
      <c r="J16" s="973" t="n"/>
      <c r="K16" s="973" t="n"/>
      <c r="L16" s="253" t="n"/>
      <c r="M16" s="254" t="n"/>
      <c r="N16" s="254" t="n"/>
      <c r="O16" s="1183" t="n"/>
      <c r="P16" s="256">
        <f>IF(O16=0," ",IFERROR(IF(DATEDIF(TODAY(),O16,"M")&lt;=5,"ROJO",IF(DATEDIF(TODAY(),O16,"M")&gt;=12,"VERDE",IF(AND(DATEDIF(TODAY(),O16,"M")&gt;=6,DATEDIF(TODAY(),O16,"M")&lt;=11),"AMARILLO"))),Q16))</f>
        <v/>
      </c>
      <c r="Q16" s="262">
        <f>IF(O16=0," ",IF(O16&lt;=$L$6,"VENCIDO","NO VENCIDO"))</f>
        <v/>
      </c>
      <c r="R16" s="257" t="n"/>
      <c r="S16" s="258" t="n"/>
      <c r="T16" s="258" t="n"/>
      <c r="U16" s="1184" t="n"/>
      <c r="V16" s="1184" t="n"/>
      <c r="W16" s="1184" t="n"/>
      <c r="X16" s="1186" t="n"/>
      <c r="Z16" s="994" t="n"/>
      <c r="AA16" s="994" t="n"/>
      <c r="AB16" s="973" t="n"/>
      <c r="AC16" s="994" t="n"/>
      <c r="AD16" s="994" t="n"/>
      <c r="AE16" s="994" t="n"/>
      <c r="AF16" s="994" t="n"/>
      <c r="AG16" s="994" t="n"/>
      <c r="AH16" s="994" t="n"/>
      <c r="AI16" s="994" t="n"/>
      <c r="AJ16" s="994" t="n"/>
      <c r="AK16" s="994" t="n"/>
      <c r="AL16" s="994" t="n"/>
      <c r="AM16" s="994" t="n"/>
      <c r="AN16" s="232" t="n"/>
      <c r="AU16" s="1188" t="n"/>
      <c r="AV16" s="1188" t="n"/>
      <c r="AY16" s="231" t="n"/>
      <c r="AZ16" s="231" t="inlineStr">
        <is>
          <t>NOVIEMBRE</t>
        </is>
      </c>
    </row>
    <row r="17" ht="18.75" customHeight="1">
      <c r="A17" s="973" t="n"/>
      <c r="B17" s="971" t="n"/>
      <c r="C17" s="972" t="n"/>
      <c r="D17" s="973" t="n"/>
      <c r="E17" s="994" t="n"/>
      <c r="F17" s="994" t="n"/>
      <c r="G17" s="973" t="n"/>
      <c r="H17" s="994" t="n"/>
      <c r="I17" s="994" t="n"/>
      <c r="J17" s="973" t="n"/>
      <c r="K17" s="975" t="n"/>
      <c r="L17" s="253" t="n"/>
      <c r="M17" s="254" t="n"/>
      <c r="N17" s="254" t="n"/>
      <c r="O17" s="1183" t="n"/>
      <c r="P17" s="256">
        <f>IF(O17=0," ",IFERROR(IF(DATEDIF(TODAY(),O17,"M")&lt;=5,"ROJO",IF(DATEDIF(TODAY(),O17,"M")&gt;=12,"VERDE",IF(AND(DATEDIF(TODAY(),O17,"M")&gt;=6,DATEDIF(TODAY(),O17,"M")&lt;=11),"AMARILLO"))),Q17))</f>
        <v/>
      </c>
      <c r="Q17" s="262">
        <f>IF(O17=0," ",IF(O17&lt;=$L$6,"VENCIDO","NO VENCIDO"))</f>
        <v/>
      </c>
      <c r="R17" s="257" t="n"/>
      <c r="S17" s="258" t="n"/>
      <c r="T17" s="258" t="n"/>
      <c r="U17" s="1184" t="n"/>
      <c r="V17" s="1184" t="n"/>
      <c r="W17" s="1184" t="n"/>
      <c r="X17" s="1186" t="n"/>
      <c r="Z17" s="998" t="n"/>
      <c r="AA17" s="998" t="n"/>
      <c r="AB17" s="975" t="n"/>
      <c r="AC17" s="998" t="n"/>
      <c r="AD17" s="998" t="n"/>
      <c r="AE17" s="998" t="n"/>
      <c r="AF17" s="998" t="n"/>
      <c r="AG17" s="998" t="n"/>
      <c r="AH17" s="998" t="n"/>
      <c r="AI17" s="998" t="n"/>
      <c r="AJ17" s="998" t="n"/>
      <c r="AK17" s="998" t="n"/>
      <c r="AL17" s="998" t="n"/>
      <c r="AM17" s="998" t="n"/>
      <c r="AN17" s="232" t="n"/>
      <c r="AU17" s="1188" t="n"/>
      <c r="AV17" s="1188" t="n"/>
      <c r="AY17" s="231" t="n"/>
      <c r="AZ17" s="231" t="inlineStr">
        <is>
          <t>MAYO</t>
        </is>
      </c>
    </row>
    <row r="18" ht="18.75" customHeight="1">
      <c r="A18" s="975" t="n"/>
      <c r="B18" s="1182" t="n"/>
      <c r="C18" s="1103" t="n"/>
      <c r="D18" s="975" t="n"/>
      <c r="E18" s="998" t="n"/>
      <c r="F18" s="998" t="n"/>
      <c r="G18" s="975" t="n"/>
      <c r="H18" s="998" t="n"/>
      <c r="I18" s="998" t="n"/>
      <c r="J18" s="975" t="n"/>
      <c r="K18" s="1189">
        <f>K13=L18</f>
        <v/>
      </c>
      <c r="L18" s="491">
        <f>SUM(L13:L17)</f>
        <v/>
      </c>
      <c r="M18" s="1190" t="inlineStr">
        <is>
          <t xml:space="preserve">“Verdadero” indica que la cantidad por lote, coincide con el saldo que inicia al mes siguiente. "Falso" no coinicide. </t>
        </is>
      </c>
      <c r="N18" s="1191" t="n"/>
      <c r="O18" s="1192" t="n"/>
      <c r="P18" s="1192" t="n"/>
      <c r="Q18" s="1192" t="n"/>
      <c r="R18" s="267">
        <f>SUM(R13:R17)</f>
        <v/>
      </c>
      <c r="S18" s="492" t="n"/>
      <c r="T18" s="492" t="n"/>
      <c r="U18" s="1192" t="n"/>
      <c r="V18" s="1192" t="n"/>
      <c r="W18" s="1193" t="n"/>
      <c r="X18" s="1194" t="n"/>
      <c r="Z18" s="498" t="n"/>
      <c r="AA18" s="270" t="n"/>
      <c r="AB18" s="267" t="n"/>
      <c r="AC18" s="270" t="n"/>
      <c r="AD18" s="270" t="n"/>
      <c r="AE18" s="270" t="n"/>
      <c r="AF18" s="270" t="n"/>
      <c r="AG18" s="270" t="n"/>
      <c r="AH18" s="270" t="n"/>
      <c r="AI18" s="270" t="n"/>
      <c r="AJ18" s="270" t="n"/>
      <c r="AK18" s="270" t="n"/>
      <c r="AL18" s="270" t="n"/>
      <c r="AM18" s="499" t="n"/>
      <c r="AN18" s="232" t="n"/>
      <c r="AU18" s="1195" t="n"/>
      <c r="AV18" s="1196" t="n"/>
      <c r="AY18" s="231" t="inlineStr">
        <is>
          <t>BOGOTA D.C.</t>
        </is>
      </c>
      <c r="AZ18" s="231" t="inlineStr">
        <is>
          <t>JUNIO</t>
        </is>
      </c>
    </row>
    <row r="19" ht="18.75" customHeight="1">
      <c r="A19" s="741">
        <f>A13+1</f>
        <v/>
      </c>
      <c r="B19" s="733" t="inlineStr">
        <is>
          <t>Vacuna de Hepatitis B Recombinante Pediátrica - Liquida</t>
        </is>
      </c>
      <c r="C19" s="965" t="n"/>
      <c r="D19" s="496">
        <f>NOVIEMBRE!K19</f>
        <v/>
      </c>
      <c r="E19" s="731" t="n"/>
      <c r="F19" s="731" t="n"/>
      <c r="G19" s="730">
        <f>E19+F19</f>
        <v/>
      </c>
      <c r="H19" s="731" t="n"/>
      <c r="I19" s="731" t="n"/>
      <c r="J19" s="732">
        <f>AM19</f>
        <v/>
      </c>
      <c r="K19" s="738">
        <f>+(D19+G19)-(H19+I19+J19)</f>
        <v/>
      </c>
      <c r="L19" s="253" t="n"/>
      <c r="M19" s="254" t="n"/>
      <c r="N19" s="254" t="n"/>
      <c r="O19" s="1183" t="n"/>
      <c r="P19" s="256">
        <f>IF(O19=0," ",IFERROR(IF(DATEDIF(TODAY(),O19,"M")&lt;=5,"ROJO",IF(DATEDIF(TODAY(),O19,"M")&gt;=12,"VERDE",IF(AND(DATEDIF(TODAY(),O19,"M")&gt;=6,DATEDIF(TODAY(),O19,"M")&lt;=11),"AMARILLO"))),Q19))</f>
        <v/>
      </c>
      <c r="Q19" s="256">
        <f>IF(O19=0," ",IF(O19&lt;=$L$6,"VENCIDO","NO VENCIDO"))</f>
        <v/>
      </c>
      <c r="R19" s="257" t="n"/>
      <c r="S19" s="258" t="n"/>
      <c r="T19" s="258" t="n"/>
      <c r="U19" s="1184" t="n"/>
      <c r="V19" s="1184" t="n"/>
      <c r="W19" s="1185" t="n"/>
      <c r="X19" s="1186" t="n"/>
      <c r="Z19" s="648" t="n"/>
      <c r="AA19" s="648" t="n"/>
      <c r="AB19" s="737">
        <f>+Z19+AA19</f>
        <v/>
      </c>
      <c r="AC19" s="648" t="n"/>
      <c r="AD19" s="648" t="n"/>
      <c r="AE19" s="648" t="n"/>
      <c r="AF19" s="648" t="n"/>
      <c r="AG19" s="648" t="n"/>
      <c r="AH19" s="648" t="n"/>
      <c r="AI19" s="648" t="n"/>
      <c r="AJ19" s="648" t="n"/>
      <c r="AK19" s="648" t="n"/>
      <c r="AL19" s="648" t="n"/>
      <c r="AM19" s="1187">
        <f>SUM(AB19:AL23)</f>
        <v/>
      </c>
      <c r="AN19" s="726" t="n"/>
      <c r="AU19" s="1188" t="n"/>
      <c r="AV19" s="1188" t="n"/>
      <c r="AY19" s="231" t="n"/>
      <c r="AZ19" s="231" t="inlineStr">
        <is>
          <t>JULIO</t>
        </is>
      </c>
    </row>
    <row r="20" ht="18.75" customHeight="1">
      <c r="A20" s="973" t="n"/>
      <c r="B20" s="971" t="n"/>
      <c r="C20" s="972" t="n"/>
      <c r="D20" s="973" t="n"/>
      <c r="E20" s="994" t="n"/>
      <c r="F20" s="994" t="n"/>
      <c r="G20" s="973" t="n"/>
      <c r="H20" s="994" t="n"/>
      <c r="I20" s="994" t="n"/>
      <c r="J20" s="973" t="n"/>
      <c r="K20" s="973" t="n"/>
      <c r="L20" s="253" t="n"/>
      <c r="M20" s="254" t="n"/>
      <c r="N20" s="254" t="n"/>
      <c r="O20" s="1183" t="n"/>
      <c r="P20" s="256">
        <f>IF(O20=0," ",IFERROR(IF(DATEDIF(TODAY(),O20,"M")&lt;=5,"ROJO",IF(DATEDIF(TODAY(),O20,"M")&gt;=12,"VERDE",IF(AND(DATEDIF(TODAY(),O20,"M")&gt;=6,DATEDIF(TODAY(),O20,"M")&lt;=11),"AMARILLO"))),Q20))</f>
        <v/>
      </c>
      <c r="Q20" s="262">
        <f>IF(O20=0," ",IF(O20&lt;=$L$6,"VENCIDO","NO VENCIDO"))</f>
        <v/>
      </c>
      <c r="R20" s="257" t="n"/>
      <c r="S20" s="258" t="n"/>
      <c r="T20" s="258" t="n"/>
      <c r="U20" s="1184" t="n"/>
      <c r="V20" s="1184" t="n"/>
      <c r="W20" s="1184" t="n"/>
      <c r="X20" s="1186" t="n"/>
      <c r="Z20" s="994" t="n"/>
      <c r="AA20" s="994" t="n"/>
      <c r="AB20" s="973" t="n"/>
      <c r="AC20" s="994" t="n"/>
      <c r="AD20" s="994" t="n"/>
      <c r="AE20" s="994" t="n"/>
      <c r="AF20" s="994" t="n"/>
      <c r="AG20" s="994" t="n"/>
      <c r="AH20" s="994" t="n"/>
      <c r="AI20" s="994" t="n"/>
      <c r="AJ20" s="994" t="n"/>
      <c r="AK20" s="994" t="n"/>
      <c r="AL20" s="994" t="n"/>
      <c r="AM20" s="994" t="n"/>
      <c r="AN20" s="1197" t="n"/>
      <c r="AU20" s="1188" t="n"/>
      <c r="AV20" s="1188" t="n"/>
    </row>
    <row r="21" ht="18.75" customHeight="1">
      <c r="A21" s="973" t="n"/>
      <c r="B21" s="971" t="n"/>
      <c r="C21" s="972" t="n"/>
      <c r="D21" s="973" t="n"/>
      <c r="E21" s="994" t="n"/>
      <c r="F21" s="994" t="n"/>
      <c r="G21" s="973" t="n"/>
      <c r="H21" s="994" t="n"/>
      <c r="I21" s="994" t="n"/>
      <c r="J21" s="973" t="n"/>
      <c r="K21" s="973" t="n"/>
      <c r="L21" s="253" t="n"/>
      <c r="M21" s="254" t="n"/>
      <c r="N21" s="254" t="n"/>
      <c r="O21" s="1183" t="n"/>
      <c r="P21" s="256">
        <f>IF(O21=0," ",IFERROR(IF(DATEDIF(TODAY(),O21,"M")&lt;=5,"ROJO",IF(DATEDIF(TODAY(),O21,"M")&gt;=12,"VERDE",IF(AND(DATEDIF(TODAY(),O21,"M")&gt;=6,DATEDIF(TODAY(),O21,"M")&lt;=11),"AMARILLO"))),Q21))</f>
        <v/>
      </c>
      <c r="Q21" s="262">
        <f>IF(O21=0," ",IF(O21&lt;=$L$6,"VENCIDO","NO VENCIDO"))</f>
        <v/>
      </c>
      <c r="R21" s="257" t="n"/>
      <c r="S21" s="258" t="n"/>
      <c r="T21" s="258" t="n"/>
      <c r="U21" s="1184" t="n"/>
      <c r="V21" s="1184" t="n"/>
      <c r="W21" s="1184" t="n"/>
      <c r="X21" s="1186" t="n"/>
      <c r="Z21" s="994" t="n"/>
      <c r="AA21" s="994" t="n"/>
      <c r="AB21" s="973" t="n"/>
      <c r="AC21" s="994" t="n"/>
      <c r="AD21" s="994" t="n"/>
      <c r="AE21" s="994" t="n"/>
      <c r="AF21" s="994" t="n"/>
      <c r="AG21" s="994" t="n"/>
      <c r="AH21" s="994" t="n"/>
      <c r="AI21" s="994" t="n"/>
      <c r="AJ21" s="994" t="n"/>
      <c r="AK21" s="994" t="n"/>
      <c r="AL21" s="994" t="n"/>
      <c r="AM21" s="994" t="n"/>
      <c r="AN21" s="1197" t="n"/>
      <c r="AU21" s="1188" t="n"/>
      <c r="AV21" s="1188" t="n"/>
      <c r="AY21" s="231" t="n"/>
      <c r="AZ21" s="231" t="inlineStr">
        <is>
          <t>AGOSTO</t>
        </is>
      </c>
    </row>
    <row r="22" ht="18.75" customHeight="1">
      <c r="A22" s="973" t="n"/>
      <c r="B22" s="971" t="n"/>
      <c r="C22" s="972" t="n"/>
      <c r="D22" s="973" t="n"/>
      <c r="E22" s="994" t="n"/>
      <c r="F22" s="994" t="n"/>
      <c r="G22" s="973" t="n"/>
      <c r="H22" s="994" t="n"/>
      <c r="I22" s="994" t="n"/>
      <c r="J22" s="973" t="n"/>
      <c r="K22" s="973" t="n"/>
      <c r="L22" s="253" t="n"/>
      <c r="M22" s="254" t="n"/>
      <c r="N22" s="254" t="n"/>
      <c r="O22" s="1183" t="n"/>
      <c r="P22" s="256">
        <f>IF(O22=0," ",IFERROR(IF(DATEDIF(TODAY(),O22,"M")&lt;=5,"ROJO",IF(DATEDIF(TODAY(),O22,"M")&gt;=12,"VERDE",IF(AND(DATEDIF(TODAY(),O22,"M")&gt;=6,DATEDIF(TODAY(),O22,"M")&lt;=11),"AMARILLO"))),Q22))</f>
        <v/>
      </c>
      <c r="Q22" s="262">
        <f>IF(O22=0," ",IF(O22&lt;=$L$6,"VENCIDO","NO VENCIDO"))</f>
        <v/>
      </c>
      <c r="R22" s="257" t="n"/>
      <c r="S22" s="258" t="n"/>
      <c r="T22" s="258" t="n"/>
      <c r="U22" s="1184" t="n"/>
      <c r="V22" s="1184" t="n"/>
      <c r="W22" s="1184" t="n"/>
      <c r="X22" s="1186" t="n"/>
      <c r="Z22" s="994" t="n"/>
      <c r="AA22" s="994" t="n"/>
      <c r="AB22" s="973" t="n"/>
      <c r="AC22" s="994" t="n"/>
      <c r="AD22" s="994" t="n"/>
      <c r="AE22" s="994" t="n"/>
      <c r="AF22" s="994" t="n"/>
      <c r="AG22" s="994" t="n"/>
      <c r="AH22" s="994" t="n"/>
      <c r="AI22" s="994" t="n"/>
      <c r="AJ22" s="994" t="n"/>
      <c r="AK22" s="994" t="n"/>
      <c r="AL22" s="994" t="n"/>
      <c r="AM22" s="994" t="n"/>
      <c r="AN22" s="1197" t="n"/>
      <c r="AU22" s="1188" t="n"/>
      <c r="AV22" s="1188" t="n"/>
      <c r="AY22" s="231" t="n"/>
      <c r="AZ22" s="231" t="inlineStr">
        <is>
          <t>SEPTIEMBRE</t>
        </is>
      </c>
    </row>
    <row r="23" ht="18.75" customHeight="1">
      <c r="A23" s="973" t="n"/>
      <c r="B23" s="971" t="n"/>
      <c r="C23" s="972" t="n"/>
      <c r="D23" s="973" t="n"/>
      <c r="E23" s="994" t="n"/>
      <c r="F23" s="994" t="n"/>
      <c r="G23" s="973" t="n"/>
      <c r="H23" s="994" t="n"/>
      <c r="I23" s="994" t="n"/>
      <c r="J23" s="973" t="n"/>
      <c r="K23" s="975" t="n"/>
      <c r="L23" s="253" t="n"/>
      <c r="M23" s="254" t="n"/>
      <c r="N23" s="254" t="n"/>
      <c r="O23" s="1183" t="n"/>
      <c r="P23" s="256">
        <f>IF(O23=0," ",IFERROR(IF(DATEDIF(TODAY(),O23,"M")&lt;=5,"ROJO",IF(DATEDIF(TODAY(),O23,"M")&gt;=12,"VERDE",IF(AND(DATEDIF(TODAY(),O23,"M")&gt;=6,DATEDIF(TODAY(),O23,"M")&lt;=11),"AMARILLO"))),Q23))</f>
        <v/>
      </c>
      <c r="Q23" s="262">
        <f>IF(O23=0," ",IF(O23&lt;=$L$6,"VENCIDO","NO VENCIDO"))</f>
        <v/>
      </c>
      <c r="R23" s="257" t="n"/>
      <c r="S23" s="258" t="n"/>
      <c r="T23" s="258" t="n"/>
      <c r="U23" s="1184" t="n"/>
      <c r="V23" s="1184" t="n"/>
      <c r="W23" s="1184" t="n"/>
      <c r="X23" s="1186" t="n"/>
      <c r="Z23" s="998" t="n"/>
      <c r="AA23" s="998" t="n"/>
      <c r="AB23" s="975" t="n"/>
      <c r="AC23" s="998" t="n"/>
      <c r="AD23" s="998" t="n"/>
      <c r="AE23" s="998" t="n"/>
      <c r="AF23" s="998" t="n"/>
      <c r="AG23" s="998" t="n"/>
      <c r="AH23" s="998" t="n"/>
      <c r="AI23" s="998" t="n"/>
      <c r="AJ23" s="998" t="n"/>
      <c r="AK23" s="998" t="n"/>
      <c r="AL23" s="998" t="n"/>
      <c r="AM23" s="998" t="n"/>
      <c r="AN23" s="1197" t="n"/>
      <c r="AU23" s="1188" t="n"/>
      <c r="AV23" s="1188" t="n"/>
      <c r="AY23" s="231" t="n"/>
      <c r="AZ23" s="231" t="inlineStr">
        <is>
          <t>NOVIEMBRE</t>
        </is>
      </c>
    </row>
    <row r="24" ht="18.75" customHeight="1">
      <c r="A24" s="975" t="n"/>
      <c r="B24" s="1182" t="n"/>
      <c r="C24" s="1103" t="n"/>
      <c r="D24" s="975" t="n"/>
      <c r="E24" s="998" t="n"/>
      <c r="F24" s="998" t="n"/>
      <c r="G24" s="975" t="n"/>
      <c r="H24" s="998" t="n"/>
      <c r="I24" s="998" t="n"/>
      <c r="J24" s="975" t="n"/>
      <c r="K24" s="1189">
        <f>K19=L24</f>
        <v/>
      </c>
      <c r="L24" s="491">
        <f>SUM(L19:L23)</f>
        <v/>
      </c>
      <c r="M24" s="1190" t="inlineStr">
        <is>
          <t xml:space="preserve">“Verdadero” indica que la cantidad por lote, coincide con el saldo que inicia al mes siguiente. "Falso" no coinicide. </t>
        </is>
      </c>
      <c r="N24" s="1191" t="n"/>
      <c r="O24" s="1192" t="n"/>
      <c r="P24" s="1192" t="n"/>
      <c r="Q24" s="1192" t="n"/>
      <c r="R24" s="267">
        <f>SUM(R19:R23)</f>
        <v/>
      </c>
      <c r="S24" s="492" t="n"/>
      <c r="T24" s="492" t="n"/>
      <c r="U24" s="1192" t="n"/>
      <c r="V24" s="1192" t="n"/>
      <c r="W24" s="1193" t="n"/>
      <c r="X24" s="1194" t="n"/>
      <c r="Z24" s="498" t="n"/>
      <c r="AA24" s="270" t="n"/>
      <c r="AB24" s="267" t="n"/>
      <c r="AC24" s="270" t="n"/>
      <c r="AD24" s="270" t="n"/>
      <c r="AE24" s="270" t="n"/>
      <c r="AF24" s="270" t="n"/>
      <c r="AG24" s="270" t="n"/>
      <c r="AH24" s="270" t="n"/>
      <c r="AI24" s="270" t="n"/>
      <c r="AJ24" s="270" t="n"/>
      <c r="AK24" s="270" t="n"/>
      <c r="AL24" s="270" t="n"/>
      <c r="AM24" s="499" t="n"/>
      <c r="AN24" s="274" t="n"/>
      <c r="AU24" s="1195" t="n"/>
      <c r="AV24" s="1196" t="n"/>
      <c r="AY24" s="231" t="inlineStr">
        <is>
          <t>CASANARE</t>
        </is>
      </c>
      <c r="AZ24" s="231" t="inlineStr">
        <is>
          <t>DICIEMBRE</t>
        </is>
      </c>
    </row>
    <row r="25" ht="18.75" customHeight="1">
      <c r="A25" s="741">
        <f>A19+1</f>
        <v/>
      </c>
      <c r="B25" s="733" t="inlineStr">
        <is>
          <t>Vacuna de Hepatitis B Recombinante Adultos - Liquida</t>
        </is>
      </c>
      <c r="C25" s="965" t="n"/>
      <c r="D25" s="496">
        <f>NOVIEMBRE!K25</f>
        <v/>
      </c>
      <c r="E25" s="731" t="n"/>
      <c r="F25" s="731" t="n"/>
      <c r="G25" s="730">
        <f>E25+F25</f>
        <v/>
      </c>
      <c r="H25" s="731" t="n"/>
      <c r="I25" s="731" t="n"/>
      <c r="J25" s="732">
        <f>AM25</f>
        <v/>
      </c>
      <c r="K25" s="738">
        <f>+(D25+G25)-(H25+I25+J25)</f>
        <v/>
      </c>
      <c r="L25" s="253" t="n"/>
      <c r="M25" s="254" t="n"/>
      <c r="N25" s="254" t="n"/>
      <c r="O25" s="1183" t="n"/>
      <c r="P25" s="256">
        <f>IF(O25=0," ",IFERROR(IF(DATEDIF(TODAY(),O25,"M")&lt;=5,"ROJO",IF(DATEDIF(TODAY(),O25,"M")&gt;=12,"VERDE",IF(AND(DATEDIF(TODAY(),O25,"M")&gt;=6,DATEDIF(TODAY(),O25,"M")&lt;=11),"AMARILLO"))),Q25))</f>
        <v/>
      </c>
      <c r="Q25" s="256">
        <f>IF(O25=0," ",IF(O25&lt;=$L$6,"VENCIDO","NO VENCIDO"))</f>
        <v/>
      </c>
      <c r="R25" s="257" t="n"/>
      <c r="S25" s="258" t="n"/>
      <c r="T25" s="258" t="n"/>
      <c r="U25" s="1184" t="n"/>
      <c r="V25" s="1184" t="n"/>
      <c r="W25" s="1185" t="n"/>
      <c r="X25" s="1186" t="n"/>
      <c r="Z25" s="648" t="n"/>
      <c r="AA25" s="648" t="n"/>
      <c r="AB25" s="737">
        <f>+Z25+AA25</f>
        <v/>
      </c>
      <c r="AC25" s="648" t="n"/>
      <c r="AD25" s="648" t="n"/>
      <c r="AE25" s="648" t="n"/>
      <c r="AF25" s="648" t="n"/>
      <c r="AG25" s="648" t="n"/>
      <c r="AH25" s="648" t="n"/>
      <c r="AI25" s="648" t="n"/>
      <c r="AJ25" s="648" t="n"/>
      <c r="AK25" s="648" t="n"/>
      <c r="AL25" s="648" t="n"/>
      <c r="AM25" s="1187">
        <f>SUM(AB25:AL29)</f>
        <v/>
      </c>
      <c r="AN25" s="726" t="n"/>
      <c r="AU25" s="1188" t="n"/>
      <c r="AV25" s="1188" t="n"/>
      <c r="AY25" s="231" t="n"/>
    </row>
    <row r="26" ht="18.75" customHeight="1">
      <c r="A26" s="973" t="n"/>
      <c r="B26" s="971" t="n"/>
      <c r="C26" s="972" t="n"/>
      <c r="D26" s="973" t="n"/>
      <c r="E26" s="994" t="n"/>
      <c r="F26" s="994" t="n"/>
      <c r="G26" s="973" t="n"/>
      <c r="H26" s="994" t="n"/>
      <c r="I26" s="994" t="n"/>
      <c r="J26" s="973" t="n"/>
      <c r="K26" s="973" t="n"/>
      <c r="L26" s="253" t="n"/>
      <c r="M26" s="254" t="n"/>
      <c r="N26" s="254" t="n"/>
      <c r="O26" s="1183" t="n"/>
      <c r="P26" s="256">
        <f>IF(O26=0," ",IFERROR(IF(DATEDIF(TODAY(),O26,"M")&lt;=5,"ROJO",IF(DATEDIF(TODAY(),O26,"M")&gt;=12,"VERDE",IF(AND(DATEDIF(TODAY(),O26,"M")&gt;=6,DATEDIF(TODAY(),O26,"M")&lt;=11),"AMARILLO"))),Q26))</f>
        <v/>
      </c>
      <c r="Q26" s="262">
        <f>IF(O26=0," ",IF(O26&lt;=$L$6,"VENCIDO","NO VENCIDO"))</f>
        <v/>
      </c>
      <c r="R26" s="257" t="n"/>
      <c r="S26" s="258" t="n"/>
      <c r="T26" s="258" t="n"/>
      <c r="U26" s="1184" t="n"/>
      <c r="V26" s="1184" t="n"/>
      <c r="W26" s="1184" t="n"/>
      <c r="X26" s="1186" t="n"/>
      <c r="Z26" s="994" t="n"/>
      <c r="AA26" s="994" t="n"/>
      <c r="AB26" s="973" t="n"/>
      <c r="AC26" s="994" t="n"/>
      <c r="AD26" s="994" t="n"/>
      <c r="AE26" s="994" t="n"/>
      <c r="AF26" s="994" t="n"/>
      <c r="AG26" s="994" t="n"/>
      <c r="AH26" s="994" t="n"/>
      <c r="AI26" s="994" t="n"/>
      <c r="AJ26" s="994" t="n"/>
      <c r="AK26" s="994" t="n"/>
      <c r="AL26" s="994" t="n"/>
      <c r="AM26" s="994" t="n"/>
      <c r="AN26" s="1197" t="n"/>
      <c r="AU26" s="1188" t="n"/>
      <c r="AV26" s="1188" t="n"/>
    </row>
    <row r="27" ht="18.75" customHeight="1">
      <c r="A27" s="973" t="n"/>
      <c r="B27" s="971" t="n"/>
      <c r="C27" s="972" t="n"/>
      <c r="D27" s="973" t="n"/>
      <c r="E27" s="994" t="n"/>
      <c r="F27" s="994" t="n"/>
      <c r="G27" s="973" t="n"/>
      <c r="H27" s="994" t="n"/>
      <c r="I27" s="994" t="n"/>
      <c r="J27" s="973" t="n"/>
      <c r="K27" s="973" t="n"/>
      <c r="L27" s="253" t="n"/>
      <c r="M27" s="254" t="n"/>
      <c r="N27" s="254" t="n"/>
      <c r="O27" s="1183" t="n"/>
      <c r="P27" s="256">
        <f>IF(O27=0," ",IFERROR(IF(DATEDIF(TODAY(),O27,"M")&lt;=5,"ROJO",IF(DATEDIF(TODAY(),O27,"M")&gt;=12,"VERDE",IF(AND(DATEDIF(TODAY(),O27,"M")&gt;=6,DATEDIF(TODAY(),O27,"M")&lt;=11),"AMARILLO"))),Q27))</f>
        <v/>
      </c>
      <c r="Q27" s="262">
        <f>IF(O27=0," ",IF(O27&lt;=$L$6,"VENCIDO","NO VENCIDO"))</f>
        <v/>
      </c>
      <c r="R27" s="257" t="n"/>
      <c r="S27" s="258" t="n"/>
      <c r="T27" s="258" t="n"/>
      <c r="U27" s="1184" t="n"/>
      <c r="V27" s="1184" t="n"/>
      <c r="W27" s="1184" t="n"/>
      <c r="X27" s="1186" t="n"/>
      <c r="Z27" s="994" t="n"/>
      <c r="AA27" s="994" t="n"/>
      <c r="AB27" s="973" t="n"/>
      <c r="AC27" s="994" t="n"/>
      <c r="AD27" s="994" t="n"/>
      <c r="AE27" s="994" t="n"/>
      <c r="AF27" s="994" t="n"/>
      <c r="AG27" s="994" t="n"/>
      <c r="AH27" s="994" t="n"/>
      <c r="AI27" s="994" t="n"/>
      <c r="AJ27" s="994" t="n"/>
      <c r="AK27" s="994" t="n"/>
      <c r="AL27" s="994" t="n"/>
      <c r="AM27" s="994" t="n"/>
      <c r="AN27" s="1197" t="n"/>
      <c r="AU27" s="1188" t="n"/>
      <c r="AV27" s="1188" t="n"/>
      <c r="AY27" s="231" t="n"/>
    </row>
    <row r="28" ht="18.75" customHeight="1">
      <c r="A28" s="973" t="n"/>
      <c r="B28" s="971" t="n"/>
      <c r="C28" s="972" t="n"/>
      <c r="D28" s="973" t="n"/>
      <c r="E28" s="994" t="n"/>
      <c r="F28" s="994" t="n"/>
      <c r="G28" s="973" t="n"/>
      <c r="H28" s="994" t="n"/>
      <c r="I28" s="994" t="n"/>
      <c r="J28" s="973" t="n"/>
      <c r="K28" s="973" t="n"/>
      <c r="L28" s="253" t="n"/>
      <c r="M28" s="254" t="n"/>
      <c r="N28" s="254" t="n"/>
      <c r="O28" s="1183" t="n"/>
      <c r="P28" s="256">
        <f>IF(O28=0," ",IFERROR(IF(DATEDIF(TODAY(),O28,"M")&lt;=5,"ROJO",IF(DATEDIF(TODAY(),O28,"M")&gt;=12,"VERDE",IF(AND(DATEDIF(TODAY(),O28,"M")&gt;=6,DATEDIF(TODAY(),O28,"M")&lt;=11),"AMARILLO"))),Q28))</f>
        <v/>
      </c>
      <c r="Q28" s="262">
        <f>IF(O28=0," ",IF(O28&lt;=$L$6,"VENCIDO","NO VENCIDO"))</f>
        <v/>
      </c>
      <c r="R28" s="257" t="n"/>
      <c r="S28" s="258" t="n"/>
      <c r="T28" s="258" t="n"/>
      <c r="U28" s="1184" t="n"/>
      <c r="V28" s="1184" t="n"/>
      <c r="W28" s="1184" t="n"/>
      <c r="X28" s="1186" t="n"/>
      <c r="Z28" s="994" t="n"/>
      <c r="AA28" s="994" t="n"/>
      <c r="AB28" s="973" t="n"/>
      <c r="AC28" s="994" t="n"/>
      <c r="AD28" s="994" t="n"/>
      <c r="AE28" s="994" t="n"/>
      <c r="AF28" s="994" t="n"/>
      <c r="AG28" s="994" t="n"/>
      <c r="AH28" s="994" t="n"/>
      <c r="AI28" s="994" t="n"/>
      <c r="AJ28" s="994" t="n"/>
      <c r="AK28" s="994" t="n"/>
      <c r="AL28" s="994" t="n"/>
      <c r="AM28" s="994" t="n"/>
      <c r="AN28" s="1197" t="n"/>
      <c r="AU28" s="1188" t="n"/>
      <c r="AV28" s="1188" t="n"/>
      <c r="AY28" s="231" t="n"/>
    </row>
    <row r="29" ht="18.75" customHeight="1">
      <c r="A29" s="973" t="n"/>
      <c r="B29" s="971" t="n"/>
      <c r="C29" s="972" t="n"/>
      <c r="D29" s="973" t="n"/>
      <c r="E29" s="994" t="n"/>
      <c r="F29" s="994" t="n"/>
      <c r="G29" s="973" t="n"/>
      <c r="H29" s="994" t="n"/>
      <c r="I29" s="994" t="n"/>
      <c r="J29" s="973" t="n"/>
      <c r="K29" s="975" t="n"/>
      <c r="L29" s="253" t="n"/>
      <c r="M29" s="254" t="n"/>
      <c r="N29" s="254" t="n"/>
      <c r="O29" s="1183" t="n"/>
      <c r="P29" s="256">
        <f>IF(O29=0," ",IFERROR(IF(DATEDIF(TODAY(),O29,"M")&lt;=5,"ROJO",IF(DATEDIF(TODAY(),O29,"M")&gt;=12,"VERDE",IF(AND(DATEDIF(TODAY(),O29,"M")&gt;=6,DATEDIF(TODAY(),O29,"M")&lt;=11),"AMARILLO"))),Q29))</f>
        <v/>
      </c>
      <c r="Q29" s="262">
        <f>IF(O29=0," ",IF(O29&lt;=$L$6,"VENCIDO","NO VENCIDO"))</f>
        <v/>
      </c>
      <c r="R29" s="257" t="n"/>
      <c r="S29" s="258" t="n"/>
      <c r="T29" s="258" t="n"/>
      <c r="U29" s="1184" t="n"/>
      <c r="V29" s="1184" t="n"/>
      <c r="W29" s="1184" t="n"/>
      <c r="X29" s="1186" t="n"/>
      <c r="Z29" s="998" t="n"/>
      <c r="AA29" s="998" t="n"/>
      <c r="AB29" s="975" t="n"/>
      <c r="AC29" s="998" t="n"/>
      <c r="AD29" s="998" t="n"/>
      <c r="AE29" s="998" t="n"/>
      <c r="AF29" s="998" t="n"/>
      <c r="AG29" s="998" t="n"/>
      <c r="AH29" s="998" t="n"/>
      <c r="AI29" s="998" t="n"/>
      <c r="AJ29" s="998" t="n"/>
      <c r="AK29" s="998" t="n"/>
      <c r="AL29" s="998" t="n"/>
      <c r="AM29" s="998" t="n"/>
      <c r="AN29" s="1197" t="n"/>
      <c r="AU29" s="1188" t="n"/>
      <c r="AV29" s="1188" t="n"/>
      <c r="AY29" s="231" t="n"/>
    </row>
    <row r="30" ht="18.75" customHeight="1">
      <c r="A30" s="975" t="n"/>
      <c r="B30" s="1182" t="n"/>
      <c r="C30" s="1103" t="n"/>
      <c r="D30" s="975" t="n"/>
      <c r="E30" s="998" t="n"/>
      <c r="F30" s="998" t="n"/>
      <c r="G30" s="975" t="n"/>
      <c r="H30" s="998" t="n"/>
      <c r="I30" s="998" t="n"/>
      <c r="J30" s="975" t="n"/>
      <c r="K30" s="1189">
        <f>K25=L30</f>
        <v/>
      </c>
      <c r="L30" s="491">
        <f>SUM(L25:L29)</f>
        <v/>
      </c>
      <c r="M30" s="1190" t="inlineStr">
        <is>
          <t xml:space="preserve">“Verdadero” indica que la cantidad por lote, coincide con el saldo que inicia al mes siguiente. "Falso" no coinicide. </t>
        </is>
      </c>
      <c r="N30" s="1191" t="n"/>
      <c r="O30" s="1192" t="n"/>
      <c r="P30" s="1192" t="n"/>
      <c r="Q30" s="1192" t="n"/>
      <c r="R30" s="267">
        <f>SUM(R25:R29)</f>
        <v/>
      </c>
      <c r="S30" s="492" t="n"/>
      <c r="T30" s="492" t="n"/>
      <c r="U30" s="1192" t="n"/>
      <c r="V30" s="1192" t="n"/>
      <c r="W30" s="1193" t="n"/>
      <c r="X30" s="1194" t="n"/>
      <c r="Z30" s="498" t="n"/>
      <c r="AA30" s="270" t="n"/>
      <c r="AB30" s="267" t="n"/>
      <c r="AC30" s="270" t="n"/>
      <c r="AD30" s="270" t="n"/>
      <c r="AE30" s="270" t="n"/>
      <c r="AF30" s="270" t="n"/>
      <c r="AG30" s="270" t="n"/>
      <c r="AH30" s="270" t="n"/>
      <c r="AI30" s="270" t="n"/>
      <c r="AJ30" s="270" t="n"/>
      <c r="AK30" s="270" t="n"/>
      <c r="AL30" s="270" t="n"/>
      <c r="AM30" s="499" t="n"/>
      <c r="AN30" s="274" t="n"/>
      <c r="AU30" s="1195" t="n"/>
      <c r="AV30" s="1196" t="n"/>
      <c r="AY30" s="231" t="inlineStr">
        <is>
          <t>CASANARE</t>
        </is>
      </c>
    </row>
    <row r="31" ht="18.75" customHeight="1">
      <c r="A31" s="741">
        <f>A25+1</f>
        <v/>
      </c>
      <c r="B31" s="733" t="inlineStr">
        <is>
          <t xml:space="preserve">Vacuna de Poliovirus Inactiva IPV - Liquida </t>
        </is>
      </c>
      <c r="C31" s="965" t="n"/>
      <c r="D31" s="496">
        <f>NOVIEMBRE!K31</f>
        <v/>
      </c>
      <c r="E31" s="731" t="n"/>
      <c r="F31" s="731" t="n"/>
      <c r="G31" s="730">
        <f>E31+F31</f>
        <v/>
      </c>
      <c r="H31" s="731" t="n"/>
      <c r="I31" s="731" t="n"/>
      <c r="J31" s="732">
        <f>AM31</f>
        <v/>
      </c>
      <c r="K31" s="738">
        <f>+(D31+G31)-(H31+I31+J31)</f>
        <v/>
      </c>
      <c r="L31" s="253" t="n"/>
      <c r="M31" s="254" t="n"/>
      <c r="N31" s="254" t="n"/>
      <c r="O31" s="1183" t="n"/>
      <c r="P31" s="256">
        <f>IF(O31=0," ",IFERROR(IF(DATEDIF(TODAY(),O31,"M")&lt;=5,"ROJO",IF(DATEDIF(TODAY(),O31,"M")&gt;=12,"VERDE",IF(AND(DATEDIF(TODAY(),O31,"M")&gt;=6,DATEDIF(TODAY(),O31,"M")&lt;=11),"AMARILLO"))),Q31))</f>
        <v/>
      </c>
      <c r="Q31" s="256">
        <f>IF(O31=0," ",IF(O31&lt;=$L$6,"VENCIDO","NO VENCIDO"))</f>
        <v/>
      </c>
      <c r="R31" s="257" t="n"/>
      <c r="S31" s="258" t="n"/>
      <c r="T31" s="258" t="n"/>
      <c r="U31" s="1184" t="n"/>
      <c r="V31" s="1184" t="n"/>
      <c r="W31" s="1185" t="n"/>
      <c r="X31" s="1186" t="n"/>
      <c r="Z31" s="648" t="n"/>
      <c r="AA31" s="648" t="n"/>
      <c r="AB31" s="737">
        <f>+Z31+AA31</f>
        <v/>
      </c>
      <c r="AC31" s="648" t="n"/>
      <c r="AD31" s="648" t="n"/>
      <c r="AE31" s="648" t="n"/>
      <c r="AF31" s="648" t="n"/>
      <c r="AG31" s="648" t="n"/>
      <c r="AH31" s="648" t="n"/>
      <c r="AI31" s="648" t="n"/>
      <c r="AJ31" s="648" t="n"/>
      <c r="AK31" s="648" t="n"/>
      <c r="AL31" s="648" t="n"/>
      <c r="AM31" s="1187">
        <f>SUM(AB31:AL35)</f>
        <v/>
      </c>
      <c r="AN31" s="726" t="n"/>
      <c r="AU31" s="1188" t="n"/>
      <c r="AV31" s="1188" t="n"/>
      <c r="AY31" s="231" t="n"/>
    </row>
    <row r="32" ht="18.75" customHeight="1">
      <c r="A32" s="973" t="n"/>
      <c r="B32" s="971" t="n"/>
      <c r="C32" s="972" t="n"/>
      <c r="D32" s="973" t="n"/>
      <c r="E32" s="994" t="n"/>
      <c r="F32" s="994" t="n"/>
      <c r="G32" s="973" t="n"/>
      <c r="H32" s="994" t="n"/>
      <c r="I32" s="994" t="n"/>
      <c r="J32" s="973" t="n"/>
      <c r="K32" s="973" t="n"/>
      <c r="L32" s="253" t="n"/>
      <c r="M32" s="254" t="n"/>
      <c r="N32" s="254" t="n"/>
      <c r="O32" s="1183" t="n"/>
      <c r="P32" s="256">
        <f>IF(O32=0," ",IFERROR(IF(DATEDIF(TODAY(),O32,"M")&lt;=5,"ROJO",IF(DATEDIF(TODAY(),O32,"M")&gt;=12,"VERDE",IF(AND(DATEDIF(TODAY(),O32,"M")&gt;=6,DATEDIF(TODAY(),O32,"M")&lt;=11),"AMARILLO"))),Q32))</f>
        <v/>
      </c>
      <c r="Q32" s="262">
        <f>IF(O32=0," ",IF(O32&lt;=$L$6,"VENCIDO","NO VENCIDO"))</f>
        <v/>
      </c>
      <c r="R32" s="257" t="n"/>
      <c r="S32" s="258" t="n"/>
      <c r="T32" s="258" t="n"/>
      <c r="U32" s="1184" t="n"/>
      <c r="V32" s="1184" t="n"/>
      <c r="W32" s="1184" t="n"/>
      <c r="X32" s="1186" t="n"/>
      <c r="Z32" s="994" t="n"/>
      <c r="AA32" s="994" t="n"/>
      <c r="AB32" s="973" t="n"/>
      <c r="AC32" s="994" t="n"/>
      <c r="AD32" s="994" t="n"/>
      <c r="AE32" s="994" t="n"/>
      <c r="AF32" s="994" t="n"/>
      <c r="AG32" s="994" t="n"/>
      <c r="AH32" s="994" t="n"/>
      <c r="AI32" s="994" t="n"/>
      <c r="AJ32" s="994" t="n"/>
      <c r="AK32" s="994" t="n"/>
      <c r="AL32" s="994" t="n"/>
      <c r="AM32" s="994" t="n"/>
      <c r="AN32" s="1197" t="n"/>
      <c r="AU32" s="1188" t="n"/>
      <c r="AV32" s="1188" t="n"/>
    </row>
    <row r="33" ht="18.75" customHeight="1">
      <c r="A33" s="973" t="n"/>
      <c r="B33" s="971" t="n"/>
      <c r="C33" s="972" t="n"/>
      <c r="D33" s="973" t="n"/>
      <c r="E33" s="994" t="n"/>
      <c r="F33" s="994" t="n"/>
      <c r="G33" s="973" t="n"/>
      <c r="H33" s="994" t="n"/>
      <c r="I33" s="994" t="n"/>
      <c r="J33" s="973" t="n"/>
      <c r="K33" s="973" t="n"/>
      <c r="L33" s="253" t="n"/>
      <c r="M33" s="254" t="n"/>
      <c r="N33" s="254" t="n"/>
      <c r="O33" s="1183" t="n"/>
      <c r="P33" s="256">
        <f>IF(O33=0," ",IFERROR(IF(DATEDIF(TODAY(),O33,"M")&lt;=5,"ROJO",IF(DATEDIF(TODAY(),O33,"M")&gt;=12,"VERDE",IF(AND(DATEDIF(TODAY(),O33,"M")&gt;=6,DATEDIF(TODAY(),O33,"M")&lt;=11),"AMARILLO"))),Q33))</f>
        <v/>
      </c>
      <c r="Q33" s="262">
        <f>IF(O33=0," ",IF(O33&lt;=$L$6,"VENCIDO","NO VENCIDO"))</f>
        <v/>
      </c>
      <c r="R33" s="257" t="n"/>
      <c r="S33" s="258" t="n"/>
      <c r="T33" s="258" t="n"/>
      <c r="U33" s="1184" t="n"/>
      <c r="V33" s="1184" t="n"/>
      <c r="W33" s="1184" t="n"/>
      <c r="X33" s="1186" t="n"/>
      <c r="Z33" s="994" t="n"/>
      <c r="AA33" s="994" t="n"/>
      <c r="AB33" s="973" t="n"/>
      <c r="AC33" s="994" t="n"/>
      <c r="AD33" s="994" t="n"/>
      <c r="AE33" s="994" t="n"/>
      <c r="AF33" s="994" t="n"/>
      <c r="AG33" s="994" t="n"/>
      <c r="AH33" s="994" t="n"/>
      <c r="AI33" s="994" t="n"/>
      <c r="AJ33" s="994" t="n"/>
      <c r="AK33" s="994" t="n"/>
      <c r="AL33" s="994" t="n"/>
      <c r="AM33" s="994" t="n"/>
      <c r="AN33" s="1197" t="n"/>
      <c r="AU33" s="1188" t="n"/>
      <c r="AV33" s="1188" t="n"/>
      <c r="AY33" s="231" t="n"/>
    </row>
    <row r="34" ht="18.75" customHeight="1">
      <c r="A34" s="973" t="n"/>
      <c r="B34" s="971" t="n"/>
      <c r="C34" s="972" t="n"/>
      <c r="D34" s="973" t="n"/>
      <c r="E34" s="994" t="n"/>
      <c r="F34" s="994" t="n"/>
      <c r="G34" s="973" t="n"/>
      <c r="H34" s="994" t="n"/>
      <c r="I34" s="994" t="n"/>
      <c r="J34" s="973" t="n"/>
      <c r="K34" s="973" t="n"/>
      <c r="L34" s="253" t="n"/>
      <c r="M34" s="254" t="n"/>
      <c r="N34" s="254" t="n"/>
      <c r="O34" s="1183" t="n"/>
      <c r="P34" s="256">
        <f>IF(O34=0," ",IFERROR(IF(DATEDIF(TODAY(),O34,"M")&lt;=5,"ROJO",IF(DATEDIF(TODAY(),O34,"M")&gt;=12,"VERDE",IF(AND(DATEDIF(TODAY(),O34,"M")&gt;=6,DATEDIF(TODAY(),O34,"M")&lt;=11),"AMARILLO"))),Q34))</f>
        <v/>
      </c>
      <c r="Q34" s="262">
        <f>IF(O34=0," ",IF(O34&lt;=$L$6,"VENCIDO","NO VENCIDO"))</f>
        <v/>
      </c>
      <c r="R34" s="257" t="n"/>
      <c r="S34" s="258" t="n"/>
      <c r="T34" s="258" t="n"/>
      <c r="U34" s="1184" t="n"/>
      <c r="V34" s="1184" t="n"/>
      <c r="W34" s="1184" t="n"/>
      <c r="X34" s="1186" t="n"/>
      <c r="Z34" s="994" t="n"/>
      <c r="AA34" s="994" t="n"/>
      <c r="AB34" s="973" t="n"/>
      <c r="AC34" s="994" t="n"/>
      <c r="AD34" s="994" t="n"/>
      <c r="AE34" s="994" t="n"/>
      <c r="AF34" s="994" t="n"/>
      <c r="AG34" s="994" t="n"/>
      <c r="AH34" s="994" t="n"/>
      <c r="AI34" s="994" t="n"/>
      <c r="AJ34" s="994" t="n"/>
      <c r="AK34" s="994" t="n"/>
      <c r="AL34" s="994" t="n"/>
      <c r="AM34" s="994" t="n"/>
      <c r="AN34" s="1197" t="n"/>
      <c r="AU34" s="1188" t="n"/>
      <c r="AV34" s="1188" t="n"/>
      <c r="AY34" s="231" t="n"/>
    </row>
    <row r="35" ht="18.75" customHeight="1">
      <c r="A35" s="973" t="n"/>
      <c r="B35" s="971" t="n"/>
      <c r="C35" s="972" t="n"/>
      <c r="D35" s="973" t="n"/>
      <c r="E35" s="994" t="n"/>
      <c r="F35" s="994" t="n"/>
      <c r="G35" s="973" t="n"/>
      <c r="H35" s="994" t="n"/>
      <c r="I35" s="994" t="n"/>
      <c r="J35" s="973" t="n"/>
      <c r="K35" s="975" t="n"/>
      <c r="L35" s="253" t="n"/>
      <c r="M35" s="254" t="n"/>
      <c r="N35" s="254" t="n"/>
      <c r="O35" s="1183" t="n"/>
      <c r="P35" s="256">
        <f>IF(O35=0," ",IFERROR(IF(DATEDIF(TODAY(),O35,"M")&lt;=5,"ROJO",IF(DATEDIF(TODAY(),O35,"M")&gt;=12,"VERDE",IF(AND(DATEDIF(TODAY(),O35,"M")&gt;=6,DATEDIF(TODAY(),O35,"M")&lt;=11),"AMARILLO"))),Q35))</f>
        <v/>
      </c>
      <c r="Q35" s="262">
        <f>IF(O35=0," ",IF(O35&lt;=$L$6,"VENCIDO","NO VENCIDO"))</f>
        <v/>
      </c>
      <c r="R35" s="257" t="n"/>
      <c r="S35" s="258" t="n"/>
      <c r="T35" s="258" t="n"/>
      <c r="U35" s="1184" t="n"/>
      <c r="V35" s="1184" t="n"/>
      <c r="W35" s="1184" t="n"/>
      <c r="X35" s="1186" t="n"/>
      <c r="Z35" s="998" t="n"/>
      <c r="AA35" s="998" t="n"/>
      <c r="AB35" s="975" t="n"/>
      <c r="AC35" s="998" t="n"/>
      <c r="AD35" s="998" t="n"/>
      <c r="AE35" s="998" t="n"/>
      <c r="AF35" s="998" t="n"/>
      <c r="AG35" s="998" t="n"/>
      <c r="AH35" s="998" t="n"/>
      <c r="AI35" s="998" t="n"/>
      <c r="AJ35" s="998" t="n"/>
      <c r="AK35" s="998" t="n"/>
      <c r="AL35" s="998" t="n"/>
      <c r="AM35" s="998" t="n"/>
      <c r="AN35" s="1197" t="n"/>
      <c r="AU35" s="1188" t="n"/>
      <c r="AV35" s="1188" t="n"/>
      <c r="AY35" s="231" t="n"/>
    </row>
    <row r="36" ht="18.75" customHeight="1">
      <c r="A36" s="975" t="n"/>
      <c r="B36" s="1182" t="n"/>
      <c r="C36" s="1103" t="n"/>
      <c r="D36" s="975" t="n"/>
      <c r="E36" s="998" t="n"/>
      <c r="F36" s="998" t="n"/>
      <c r="G36" s="975" t="n"/>
      <c r="H36" s="998" t="n"/>
      <c r="I36" s="998" t="n"/>
      <c r="J36" s="975" t="n"/>
      <c r="K36" s="1189">
        <f>K31=L36</f>
        <v/>
      </c>
      <c r="L36" s="491">
        <f>SUM(L31:L35)</f>
        <v/>
      </c>
      <c r="M36" s="1190" t="inlineStr">
        <is>
          <t xml:space="preserve">“Verdadero” indica que la cantidad por lote, coincide con el saldo que inicia al mes siguiente. "Falso" no coinicide. </t>
        </is>
      </c>
      <c r="N36" s="1191" t="n"/>
      <c r="O36" s="1192" t="n"/>
      <c r="P36" s="1192" t="n"/>
      <c r="Q36" s="1192" t="n"/>
      <c r="R36" s="267">
        <f>SUM(R31:R35)</f>
        <v/>
      </c>
      <c r="S36" s="492" t="n"/>
      <c r="T36" s="492" t="n"/>
      <c r="U36" s="1192" t="n"/>
      <c r="V36" s="1192" t="n"/>
      <c r="W36" s="1193" t="n"/>
      <c r="X36" s="1194" t="n"/>
      <c r="Z36" s="498" t="n"/>
      <c r="AA36" s="270" t="n"/>
      <c r="AB36" s="267" t="n"/>
      <c r="AC36" s="270" t="n"/>
      <c r="AD36" s="270" t="n"/>
      <c r="AE36" s="270" t="n"/>
      <c r="AF36" s="270" t="n"/>
      <c r="AG36" s="270" t="n"/>
      <c r="AH36" s="270" t="n"/>
      <c r="AI36" s="270" t="n"/>
      <c r="AJ36" s="270" t="n"/>
      <c r="AK36" s="270" t="n"/>
      <c r="AL36" s="270" t="n"/>
      <c r="AM36" s="499" t="n"/>
      <c r="AN36" s="274" t="n"/>
      <c r="AU36" s="1195" t="n"/>
      <c r="AV36" s="1196" t="n"/>
      <c r="AY36" s="231" t="inlineStr">
        <is>
          <t>GUAINIA</t>
        </is>
      </c>
    </row>
    <row r="37" ht="19.5" customHeight="1">
      <c r="A37" s="741">
        <f>A31+1</f>
        <v/>
      </c>
      <c r="B37" s="733" t="inlineStr">
        <is>
          <t>Vacuna de Difteria - Tos ferina (Celula completa) - Tétanos - Hepatitis B - Haemophilus influenzae tipo B (DTwP-HepB-Hib) PENTAVALENTE PEDIÁTRICA - Liquida</t>
        </is>
      </c>
      <c r="C37" s="965" t="n"/>
      <c r="D37" s="496">
        <f>NOVIEMBRE!K37</f>
        <v/>
      </c>
      <c r="E37" s="731" t="n"/>
      <c r="F37" s="731" t="n"/>
      <c r="G37" s="730">
        <f>E37+F37</f>
        <v/>
      </c>
      <c r="H37" s="731" t="n"/>
      <c r="I37" s="731" t="n"/>
      <c r="J37" s="732">
        <f>AM37</f>
        <v/>
      </c>
      <c r="K37" s="738">
        <f>+(D37+G37)-(H37+I37+J37)</f>
        <v/>
      </c>
      <c r="L37" s="253" t="n"/>
      <c r="M37" s="254" t="n"/>
      <c r="N37" s="254" t="n"/>
      <c r="O37" s="1183" t="n"/>
      <c r="P37" s="256">
        <f>IF(O37=0," ",IFERROR(IF(DATEDIF(TODAY(),O37,"M")&lt;=5,"ROJO",IF(DATEDIF(TODAY(),O37,"M")&gt;=12,"VERDE",IF(AND(DATEDIF(TODAY(),O37,"M")&gt;=6,DATEDIF(TODAY(),O37,"M")&lt;=11),"AMARILLO"))),Q37))</f>
        <v/>
      </c>
      <c r="Q37" s="256">
        <f>IF(O37=0," ",IF(O37&lt;=$L$6,"VENCIDO","NO VENCIDO"))</f>
        <v/>
      </c>
      <c r="R37" s="257" t="n"/>
      <c r="S37" s="258" t="n"/>
      <c r="T37" s="258" t="n"/>
      <c r="U37" s="1184" t="n"/>
      <c r="V37" s="1184" t="n"/>
      <c r="W37" s="1185" t="n"/>
      <c r="X37" s="1186" t="n"/>
      <c r="Z37" s="648" t="n"/>
      <c r="AA37" s="648" t="n"/>
      <c r="AB37" s="737">
        <f>+Z37+AA37</f>
        <v/>
      </c>
      <c r="AC37" s="648" t="n"/>
      <c r="AD37" s="648" t="n"/>
      <c r="AE37" s="648" t="n"/>
      <c r="AF37" s="648" t="n"/>
      <c r="AG37" s="648" t="n"/>
      <c r="AH37" s="648" t="n"/>
      <c r="AI37" s="648" t="n"/>
      <c r="AJ37" s="648" t="n"/>
      <c r="AK37" s="648" t="n"/>
      <c r="AL37" s="648" t="n"/>
      <c r="AM37" s="1187">
        <f>SUM(AB37:AL41)</f>
        <v/>
      </c>
      <c r="AN37" s="726" t="n"/>
      <c r="AU37" s="1188" t="n"/>
      <c r="AV37" s="1188" t="n"/>
      <c r="AY37" s="231" t="n"/>
    </row>
    <row r="38" ht="19.5" customHeight="1">
      <c r="A38" s="973" t="n"/>
      <c r="B38" s="971" t="n"/>
      <c r="C38" s="972" t="n"/>
      <c r="D38" s="973" t="n"/>
      <c r="E38" s="994" t="n"/>
      <c r="F38" s="994" t="n"/>
      <c r="G38" s="973" t="n"/>
      <c r="H38" s="994" t="n"/>
      <c r="I38" s="994" t="n"/>
      <c r="J38" s="973" t="n"/>
      <c r="K38" s="973" t="n"/>
      <c r="L38" s="253" t="n"/>
      <c r="M38" s="254" t="n"/>
      <c r="N38" s="254" t="n"/>
      <c r="O38" s="1183" t="n"/>
      <c r="P38" s="256">
        <f>IF(O38=0," ",IFERROR(IF(DATEDIF(TODAY(),O38,"M")&lt;=5,"ROJO",IF(DATEDIF(TODAY(),O38,"M")&gt;=12,"VERDE",IF(AND(DATEDIF(TODAY(),O38,"M")&gt;=6,DATEDIF(TODAY(),O38,"M")&lt;=11),"AMARILLO"))),Q38))</f>
        <v/>
      </c>
      <c r="Q38" s="262">
        <f>IF(O38=0," ",IF(O38&lt;=$L$6,"VENCIDO","NO VENCIDO"))</f>
        <v/>
      </c>
      <c r="R38" s="257" t="n"/>
      <c r="S38" s="258" t="n"/>
      <c r="T38" s="258" t="n"/>
      <c r="U38" s="1184" t="n"/>
      <c r="V38" s="1184" t="n"/>
      <c r="W38" s="1184" t="n"/>
      <c r="X38" s="1186" t="n"/>
      <c r="Z38" s="994" t="n"/>
      <c r="AA38" s="994" t="n"/>
      <c r="AB38" s="973" t="n"/>
      <c r="AC38" s="994" t="n"/>
      <c r="AD38" s="994" t="n"/>
      <c r="AE38" s="994" t="n"/>
      <c r="AF38" s="994" t="n"/>
      <c r="AG38" s="994" t="n"/>
      <c r="AH38" s="994" t="n"/>
      <c r="AI38" s="994" t="n"/>
      <c r="AJ38" s="994" t="n"/>
      <c r="AK38" s="994" t="n"/>
      <c r="AL38" s="994" t="n"/>
      <c r="AM38" s="994" t="n"/>
      <c r="AN38" s="1197" t="n"/>
      <c r="AU38" s="1188" t="n"/>
      <c r="AV38" s="1188" t="n"/>
    </row>
    <row r="39" ht="19.5" customHeight="1">
      <c r="A39" s="973" t="n"/>
      <c r="B39" s="971" t="n"/>
      <c r="C39" s="972" t="n"/>
      <c r="D39" s="973" t="n"/>
      <c r="E39" s="994" t="n"/>
      <c r="F39" s="994" t="n"/>
      <c r="G39" s="973" t="n"/>
      <c r="H39" s="994" t="n"/>
      <c r="I39" s="994" t="n"/>
      <c r="J39" s="973" t="n"/>
      <c r="K39" s="973" t="n"/>
      <c r="L39" s="253" t="n"/>
      <c r="M39" s="254" t="n"/>
      <c r="N39" s="254" t="n"/>
      <c r="O39" s="1183" t="n"/>
      <c r="P39" s="256">
        <f>IF(O39=0," ",IFERROR(IF(DATEDIF(TODAY(),O39,"M")&lt;=5,"ROJO",IF(DATEDIF(TODAY(),O39,"M")&gt;=12,"VERDE",IF(AND(DATEDIF(TODAY(),O39,"M")&gt;=6,DATEDIF(TODAY(),O39,"M")&lt;=11),"AMARILLO"))),Q39))</f>
        <v/>
      </c>
      <c r="Q39" s="262">
        <f>IF(O39=0," ",IF(O39&lt;=$L$6,"VENCIDO","NO VENCIDO"))</f>
        <v/>
      </c>
      <c r="R39" s="257" t="n"/>
      <c r="S39" s="258" t="n"/>
      <c r="T39" s="258" t="n"/>
      <c r="U39" s="1184" t="n"/>
      <c r="V39" s="1184" t="n"/>
      <c r="W39" s="1184" t="n"/>
      <c r="X39" s="1186" t="n"/>
      <c r="Z39" s="994" t="n"/>
      <c r="AA39" s="994" t="n"/>
      <c r="AB39" s="973" t="n"/>
      <c r="AC39" s="994" t="n"/>
      <c r="AD39" s="994" t="n"/>
      <c r="AE39" s="994" t="n"/>
      <c r="AF39" s="994" t="n"/>
      <c r="AG39" s="994" t="n"/>
      <c r="AH39" s="994" t="n"/>
      <c r="AI39" s="994" t="n"/>
      <c r="AJ39" s="994" t="n"/>
      <c r="AK39" s="994" t="n"/>
      <c r="AL39" s="994" t="n"/>
      <c r="AM39" s="994" t="n"/>
      <c r="AN39" s="1197" t="n"/>
      <c r="AU39" s="1188" t="n"/>
      <c r="AV39" s="1188" t="n"/>
      <c r="AY39" s="231" t="n"/>
    </row>
    <row r="40" ht="19.5" customHeight="1">
      <c r="A40" s="973" t="n"/>
      <c r="B40" s="971" t="n"/>
      <c r="C40" s="972" t="n"/>
      <c r="D40" s="973" t="n"/>
      <c r="E40" s="994" t="n"/>
      <c r="F40" s="994" t="n"/>
      <c r="G40" s="973" t="n"/>
      <c r="H40" s="994" t="n"/>
      <c r="I40" s="994" t="n"/>
      <c r="J40" s="973" t="n"/>
      <c r="K40" s="973" t="n"/>
      <c r="L40" s="253" t="n"/>
      <c r="M40" s="254" t="n"/>
      <c r="N40" s="254" t="n"/>
      <c r="O40" s="1183" t="n"/>
      <c r="P40" s="256">
        <f>IF(O40=0," ",IFERROR(IF(DATEDIF(TODAY(),O40,"M")&lt;=5,"ROJO",IF(DATEDIF(TODAY(),O40,"M")&gt;=12,"VERDE",IF(AND(DATEDIF(TODAY(),O40,"M")&gt;=6,DATEDIF(TODAY(),O40,"M")&lt;=11),"AMARILLO"))),Q40))</f>
        <v/>
      </c>
      <c r="Q40" s="262">
        <f>IF(O40=0," ",IF(O40&lt;=$L$6,"VENCIDO","NO VENCIDO"))</f>
        <v/>
      </c>
      <c r="R40" s="257" t="n"/>
      <c r="S40" s="258" t="n"/>
      <c r="T40" s="258" t="n"/>
      <c r="U40" s="1184" t="n"/>
      <c r="V40" s="1184" t="n"/>
      <c r="W40" s="1184" t="n"/>
      <c r="X40" s="1186" t="n"/>
      <c r="Z40" s="994" t="n"/>
      <c r="AA40" s="994" t="n"/>
      <c r="AB40" s="973" t="n"/>
      <c r="AC40" s="994" t="n"/>
      <c r="AD40" s="994" t="n"/>
      <c r="AE40" s="994" t="n"/>
      <c r="AF40" s="994" t="n"/>
      <c r="AG40" s="994" t="n"/>
      <c r="AH40" s="994" t="n"/>
      <c r="AI40" s="994" t="n"/>
      <c r="AJ40" s="994" t="n"/>
      <c r="AK40" s="994" t="n"/>
      <c r="AL40" s="994" t="n"/>
      <c r="AM40" s="994" t="n"/>
      <c r="AN40" s="1197" t="n"/>
      <c r="AU40" s="1188" t="n"/>
      <c r="AV40" s="1188" t="n"/>
    </row>
    <row r="41" ht="19.5" customHeight="1">
      <c r="A41" s="973" t="n"/>
      <c r="B41" s="971" t="n"/>
      <c r="C41" s="972" t="n"/>
      <c r="D41" s="973" t="n"/>
      <c r="E41" s="994" t="n"/>
      <c r="F41" s="994" t="n"/>
      <c r="G41" s="973" t="n"/>
      <c r="H41" s="994" t="n"/>
      <c r="I41" s="994" t="n"/>
      <c r="J41" s="973" t="n"/>
      <c r="K41" s="975" t="n"/>
      <c r="L41" s="253" t="n"/>
      <c r="M41" s="254" t="n"/>
      <c r="N41" s="254" t="n"/>
      <c r="O41" s="1183" t="n"/>
      <c r="P41" s="256">
        <f>IF(O41=0," ",IFERROR(IF(DATEDIF(TODAY(),O41,"M")&lt;=5,"ROJO",IF(DATEDIF(TODAY(),O41,"M")&gt;=12,"VERDE",IF(AND(DATEDIF(TODAY(),O41,"M")&gt;=6,DATEDIF(TODAY(),O41,"M")&lt;=11),"AMARILLO"))),Q41))</f>
        <v/>
      </c>
      <c r="Q41" s="262">
        <f>IF(O41=0," ",IF(O41&lt;=$L$6,"VENCIDO","NO VENCIDO"))</f>
        <v/>
      </c>
      <c r="R41" s="257" t="n"/>
      <c r="S41" s="258" t="n"/>
      <c r="T41" s="258" t="n"/>
      <c r="U41" s="1184" t="n"/>
      <c r="V41" s="1184" t="n"/>
      <c r="W41" s="1184" t="n"/>
      <c r="X41" s="1186" t="n"/>
      <c r="Z41" s="998" t="n"/>
      <c r="AA41" s="998" t="n"/>
      <c r="AB41" s="975" t="n"/>
      <c r="AC41" s="998" t="n"/>
      <c r="AD41" s="998" t="n"/>
      <c r="AE41" s="998" t="n"/>
      <c r="AF41" s="998" t="n"/>
      <c r="AG41" s="998" t="n"/>
      <c r="AH41" s="998" t="n"/>
      <c r="AI41" s="998" t="n"/>
      <c r="AJ41" s="998" t="n"/>
      <c r="AK41" s="998" t="n"/>
      <c r="AL41" s="998" t="n"/>
      <c r="AM41" s="998" t="n"/>
      <c r="AN41" s="1197" t="n"/>
      <c r="AU41" s="1188" t="n"/>
      <c r="AV41" s="1188" t="n"/>
      <c r="AY41" s="231" t="n"/>
    </row>
    <row r="42" ht="19.5" customHeight="1">
      <c r="A42" s="975" t="n"/>
      <c r="B42" s="1182" t="n"/>
      <c r="C42" s="1103" t="n"/>
      <c r="D42" s="975" t="n"/>
      <c r="E42" s="998" t="n"/>
      <c r="F42" s="998" t="n"/>
      <c r="G42" s="975" t="n"/>
      <c r="H42" s="998" t="n"/>
      <c r="I42" s="998" t="n"/>
      <c r="J42" s="975" t="n"/>
      <c r="K42" s="1189">
        <f>K37=L42</f>
        <v/>
      </c>
      <c r="L42" s="491">
        <f>SUM(L37:L41)</f>
        <v/>
      </c>
      <c r="M42" s="1190" t="inlineStr">
        <is>
          <t xml:space="preserve">“Verdadero” indica que la cantidad por lote, coincide con el saldo que inicia al mes siguiente. "Falso" no coinicide. </t>
        </is>
      </c>
      <c r="N42" s="1191" t="n"/>
      <c r="O42" s="1192" t="n"/>
      <c r="P42" s="1192" t="n"/>
      <c r="Q42" s="1192" t="n"/>
      <c r="R42" s="267">
        <f>SUM(R37:R41)</f>
        <v/>
      </c>
      <c r="S42" s="492" t="n"/>
      <c r="T42" s="492" t="n"/>
      <c r="U42" s="1192" t="n"/>
      <c r="V42" s="1192" t="n"/>
      <c r="W42" s="1193" t="n"/>
      <c r="X42" s="1194" t="n"/>
      <c r="Z42" s="498" t="n"/>
      <c r="AA42" s="270" t="n"/>
      <c r="AB42" s="267" t="n"/>
      <c r="AC42" s="270" t="n"/>
      <c r="AD42" s="270" t="n"/>
      <c r="AE42" s="270" t="n"/>
      <c r="AF42" s="270" t="n"/>
      <c r="AG42" s="270" t="n"/>
      <c r="AH42" s="270" t="n"/>
      <c r="AI42" s="270" t="n"/>
      <c r="AJ42" s="270" t="n"/>
      <c r="AK42" s="270" t="n"/>
      <c r="AL42" s="270" t="n"/>
      <c r="AM42" s="499" t="n"/>
      <c r="AN42" s="274" t="n"/>
      <c r="AU42" s="1195" t="n"/>
      <c r="AV42" s="1196" t="n"/>
      <c r="AY42" s="231" t="inlineStr">
        <is>
          <t>SAN ANDRES ISLA</t>
        </is>
      </c>
    </row>
    <row r="43" ht="19.5" customHeight="1">
      <c r="A43" s="741">
        <f>A37+1</f>
        <v/>
      </c>
      <c r="B43" s="733" t="inlineStr">
        <is>
          <t>Vacuna de Difteria - Tétanos - Tos ferina acelular - Poliovirus inactivado - Hepatitis B - Haemophilus influenzae tipo B (DTaP-IPV-HepB-Hib (HEXAVALENTE ACELULAR) - Liquida</t>
        </is>
      </c>
      <c r="C43" s="965" t="n"/>
      <c r="D43" s="496">
        <f>NOVIEMBRE!K43</f>
        <v/>
      </c>
      <c r="E43" s="731" t="n"/>
      <c r="F43" s="731" t="n"/>
      <c r="G43" s="730">
        <f>E43+F43</f>
        <v/>
      </c>
      <c r="H43" s="731" t="n"/>
      <c r="I43" s="731" t="n"/>
      <c r="J43" s="732">
        <f>AM43</f>
        <v/>
      </c>
      <c r="K43" s="706">
        <f>+(D43+G43)-(H43+I43+J43)</f>
        <v/>
      </c>
      <c r="L43" s="253" t="n"/>
      <c r="M43" s="254" t="n"/>
      <c r="N43" s="254" t="n"/>
      <c r="O43" s="1183" t="n"/>
      <c r="P43" s="256">
        <f>IF(O43=0," ",IFERROR(IF(DATEDIF(TODAY(),O43,"M")&lt;=5,"ROJO",IF(DATEDIF(TODAY(),O43,"M")&gt;=12,"VERDE",IF(AND(DATEDIF(TODAY(),O43,"M")&gt;=6,DATEDIF(TODAY(),O43,"M")&lt;=11),"AMARILLO"))),Q43))</f>
        <v/>
      </c>
      <c r="Q43" s="256">
        <f>IF(O43=0," ",IF(O43&lt;=$L$6,"VENCIDO","NO VENCIDO"))</f>
        <v/>
      </c>
      <c r="R43" s="257" t="n"/>
      <c r="S43" s="258" t="n"/>
      <c r="T43" s="258" t="n"/>
      <c r="U43" s="1184" t="n"/>
      <c r="V43" s="1184" t="n"/>
      <c r="W43" s="1185" t="n"/>
      <c r="X43" s="1186" t="n"/>
      <c r="Z43" s="648" t="n"/>
      <c r="AA43" s="648" t="n"/>
      <c r="AB43" s="737">
        <f>+Z43+AA43</f>
        <v/>
      </c>
      <c r="AC43" s="648" t="n"/>
      <c r="AD43" s="648" t="n"/>
      <c r="AE43" s="648" t="n"/>
      <c r="AF43" s="648" t="n"/>
      <c r="AG43" s="648" t="n"/>
      <c r="AH43" s="648" t="n"/>
      <c r="AI43" s="648" t="n"/>
      <c r="AJ43" s="648" t="n"/>
      <c r="AK43" s="648" t="n"/>
      <c r="AL43" s="648" t="n"/>
      <c r="AM43" s="1187">
        <f>SUM(AB43:AL47)</f>
        <v/>
      </c>
      <c r="AN43" s="726" t="n"/>
      <c r="AU43" s="1188" t="n"/>
      <c r="AV43" s="1188" t="n"/>
      <c r="AY43" s="231" t="n"/>
    </row>
    <row r="44" ht="19.5" customHeight="1">
      <c r="A44" s="973" t="n"/>
      <c r="B44" s="971" t="n"/>
      <c r="C44" s="972" t="n"/>
      <c r="D44" s="973" t="n"/>
      <c r="E44" s="994" t="n"/>
      <c r="F44" s="994" t="n"/>
      <c r="G44" s="973" t="n"/>
      <c r="H44" s="994" t="n"/>
      <c r="I44" s="994" t="n"/>
      <c r="J44" s="973" t="n"/>
      <c r="K44" s="973" t="n"/>
      <c r="L44" s="253" t="n"/>
      <c r="M44" s="254" t="n"/>
      <c r="N44" s="254" t="n"/>
      <c r="O44" s="1183" t="n"/>
      <c r="P44" s="256">
        <f>IF(O44=0," ",IFERROR(IF(DATEDIF(TODAY(),O44,"M")&lt;=5,"ROJO",IF(DATEDIF(TODAY(),O44,"M")&gt;=12,"VERDE",IF(AND(DATEDIF(TODAY(),O44,"M")&gt;=6,DATEDIF(TODAY(),O44,"M")&lt;=11),"AMARILLO"))),Q44))</f>
        <v/>
      </c>
      <c r="Q44" s="262">
        <f>IF(O44=0," ",IF(O44&lt;=$L$6,"VENCIDO","NO VENCIDO"))</f>
        <v/>
      </c>
      <c r="R44" s="257" t="n"/>
      <c r="S44" s="258" t="n"/>
      <c r="T44" s="258" t="n"/>
      <c r="U44" s="1184" t="n"/>
      <c r="V44" s="1184" t="n"/>
      <c r="W44" s="1184" t="n"/>
      <c r="X44" s="1186" t="n"/>
      <c r="Z44" s="994" t="n"/>
      <c r="AA44" s="994" t="n"/>
      <c r="AB44" s="973" t="n"/>
      <c r="AC44" s="994" t="n"/>
      <c r="AD44" s="994" t="n"/>
      <c r="AE44" s="994" t="n"/>
      <c r="AF44" s="994" t="n"/>
      <c r="AG44" s="994" t="n"/>
      <c r="AH44" s="994" t="n"/>
      <c r="AI44" s="994" t="n"/>
      <c r="AJ44" s="994" t="n"/>
      <c r="AK44" s="994" t="n"/>
      <c r="AL44" s="994" t="n"/>
      <c r="AM44" s="994" t="n"/>
      <c r="AN44" s="1197" t="n"/>
      <c r="AU44" s="1188" t="n"/>
      <c r="AV44" s="1188" t="n"/>
    </row>
    <row r="45" ht="19.5" customHeight="1">
      <c r="A45" s="973" t="n"/>
      <c r="B45" s="971" t="n"/>
      <c r="C45" s="972" t="n"/>
      <c r="D45" s="973" t="n"/>
      <c r="E45" s="994" t="n"/>
      <c r="F45" s="994" t="n"/>
      <c r="G45" s="973" t="n"/>
      <c r="H45" s="994" t="n"/>
      <c r="I45" s="994" t="n"/>
      <c r="J45" s="973" t="n"/>
      <c r="K45" s="973" t="n"/>
      <c r="L45" s="253" t="n"/>
      <c r="M45" s="254" t="n"/>
      <c r="N45" s="254" t="n"/>
      <c r="O45" s="1183" t="n"/>
      <c r="P45" s="256">
        <f>IF(O45=0," ",IFERROR(IF(DATEDIF(TODAY(),O45,"M")&lt;=5,"ROJO",IF(DATEDIF(TODAY(),O45,"M")&gt;=12,"VERDE",IF(AND(DATEDIF(TODAY(),O45,"M")&gt;=6,DATEDIF(TODAY(),O45,"M")&lt;=11),"AMARILLO"))),Q45))</f>
        <v/>
      </c>
      <c r="Q45" s="262">
        <f>IF(O45=0," ",IF(O45&lt;=$L$6,"VENCIDO","NO VENCIDO"))</f>
        <v/>
      </c>
      <c r="R45" s="257" t="n"/>
      <c r="S45" s="258" t="n"/>
      <c r="T45" s="258" t="n"/>
      <c r="U45" s="1184" t="n"/>
      <c r="V45" s="1184" t="n"/>
      <c r="W45" s="1184" t="n"/>
      <c r="X45" s="1186" t="n"/>
      <c r="Z45" s="994" t="n"/>
      <c r="AA45" s="994" t="n"/>
      <c r="AB45" s="973" t="n"/>
      <c r="AC45" s="994" t="n"/>
      <c r="AD45" s="994" t="n"/>
      <c r="AE45" s="994" t="n"/>
      <c r="AF45" s="994" t="n"/>
      <c r="AG45" s="994" t="n"/>
      <c r="AH45" s="994" t="n"/>
      <c r="AI45" s="994" t="n"/>
      <c r="AJ45" s="994" t="n"/>
      <c r="AK45" s="994" t="n"/>
      <c r="AL45" s="994" t="n"/>
      <c r="AM45" s="994" t="n"/>
      <c r="AN45" s="1197" t="n"/>
      <c r="AU45" s="1188" t="n"/>
      <c r="AV45" s="1188" t="n"/>
      <c r="AY45" s="231" t="n"/>
    </row>
    <row r="46" ht="19.5" customHeight="1">
      <c r="A46" s="973" t="n"/>
      <c r="B46" s="971" t="n"/>
      <c r="C46" s="972" t="n"/>
      <c r="D46" s="973" t="n"/>
      <c r="E46" s="994" t="n"/>
      <c r="F46" s="994" t="n"/>
      <c r="G46" s="973" t="n"/>
      <c r="H46" s="994" t="n"/>
      <c r="I46" s="994" t="n"/>
      <c r="J46" s="973" t="n"/>
      <c r="K46" s="973" t="n"/>
      <c r="L46" s="253" t="n"/>
      <c r="M46" s="254" t="n"/>
      <c r="N46" s="254" t="n"/>
      <c r="O46" s="1183" t="n"/>
      <c r="P46" s="256">
        <f>IF(O46=0," ",IFERROR(IF(DATEDIF(TODAY(),O46,"M")&lt;=5,"ROJO",IF(DATEDIF(TODAY(),O46,"M")&gt;=12,"VERDE",IF(AND(DATEDIF(TODAY(),O46,"M")&gt;=6,DATEDIF(TODAY(),O46,"M")&lt;=11),"AMARILLO"))),Q46))</f>
        <v/>
      </c>
      <c r="Q46" s="262">
        <f>IF(O46=0," ",IF(O46&lt;=$L$6,"VENCIDO","NO VENCIDO"))</f>
        <v/>
      </c>
      <c r="R46" s="257" t="n"/>
      <c r="S46" s="258" t="n"/>
      <c r="T46" s="258" t="n"/>
      <c r="U46" s="1184" t="n"/>
      <c r="V46" s="1184" t="n"/>
      <c r="W46" s="1184" t="n"/>
      <c r="X46" s="1186" t="n"/>
      <c r="Z46" s="994" t="n"/>
      <c r="AA46" s="994" t="n"/>
      <c r="AB46" s="973" t="n"/>
      <c r="AC46" s="994" t="n"/>
      <c r="AD46" s="994" t="n"/>
      <c r="AE46" s="994" t="n"/>
      <c r="AF46" s="994" t="n"/>
      <c r="AG46" s="994" t="n"/>
      <c r="AH46" s="994" t="n"/>
      <c r="AI46" s="994" t="n"/>
      <c r="AJ46" s="994" t="n"/>
      <c r="AK46" s="994" t="n"/>
      <c r="AL46" s="994" t="n"/>
      <c r="AM46" s="994" t="n"/>
      <c r="AN46" s="1197" t="n"/>
      <c r="AU46" s="1188" t="n"/>
      <c r="AV46" s="1188" t="n"/>
      <c r="AY46" s="231" t="n"/>
    </row>
    <row r="47" ht="19.5" customHeight="1">
      <c r="A47" s="973" t="n"/>
      <c r="B47" s="971" t="n"/>
      <c r="C47" s="972" t="n"/>
      <c r="D47" s="973" t="n"/>
      <c r="E47" s="994" t="n"/>
      <c r="F47" s="994" t="n"/>
      <c r="G47" s="973" t="n"/>
      <c r="H47" s="994" t="n"/>
      <c r="I47" s="994" t="n"/>
      <c r="J47" s="973" t="n"/>
      <c r="K47" s="975" t="n"/>
      <c r="L47" s="253" t="n"/>
      <c r="M47" s="254" t="n"/>
      <c r="N47" s="254" t="n"/>
      <c r="O47" s="1183" t="n"/>
      <c r="P47" s="256">
        <f>IF(O47=0," ",IFERROR(IF(DATEDIF(TODAY(),O47,"M")&lt;=5,"ROJO",IF(DATEDIF(TODAY(),O47,"M")&gt;=12,"VERDE",IF(AND(DATEDIF(TODAY(),O47,"M")&gt;=6,DATEDIF(TODAY(),O47,"M")&lt;=11),"AMARILLO"))),Q47))</f>
        <v/>
      </c>
      <c r="Q47" s="262">
        <f>IF(O47=0," ",IF(O47&lt;=$L$6,"VENCIDO","NO VENCIDO"))</f>
        <v/>
      </c>
      <c r="R47" s="257" t="n"/>
      <c r="S47" s="258" t="n"/>
      <c r="T47" s="258" t="n"/>
      <c r="U47" s="1184" t="n"/>
      <c r="V47" s="1184" t="n"/>
      <c r="W47" s="1184" t="n"/>
      <c r="X47" s="1186" t="n"/>
      <c r="Z47" s="998" t="n"/>
      <c r="AA47" s="998" t="n"/>
      <c r="AB47" s="975" t="n"/>
      <c r="AC47" s="998" t="n"/>
      <c r="AD47" s="998" t="n"/>
      <c r="AE47" s="998" t="n"/>
      <c r="AF47" s="998" t="n"/>
      <c r="AG47" s="998" t="n"/>
      <c r="AH47" s="998" t="n"/>
      <c r="AI47" s="998" t="n"/>
      <c r="AJ47" s="998" t="n"/>
      <c r="AK47" s="998" t="n"/>
      <c r="AL47" s="998" t="n"/>
      <c r="AM47" s="998" t="n"/>
      <c r="AN47" s="1197" t="n"/>
      <c r="AU47" s="1188" t="n"/>
      <c r="AV47" s="1188" t="n"/>
      <c r="AY47" s="231" t="n"/>
    </row>
    <row r="48" ht="19.5" customHeight="1">
      <c r="A48" s="975" t="n"/>
      <c r="B48" s="1182" t="n"/>
      <c r="C48" s="1103" t="n"/>
      <c r="D48" s="975" t="n"/>
      <c r="E48" s="998" t="n"/>
      <c r="F48" s="998" t="n"/>
      <c r="G48" s="975" t="n"/>
      <c r="H48" s="998" t="n"/>
      <c r="I48" s="998" t="n"/>
      <c r="J48" s="975" t="n"/>
      <c r="K48" s="1189">
        <f>K43=L48</f>
        <v/>
      </c>
      <c r="L48" s="491">
        <f>SUM(L43:L47)</f>
        <v/>
      </c>
      <c r="M48" s="1190" t="inlineStr">
        <is>
          <t xml:space="preserve">“Verdadero” indica que la cantidad por lote, coincide con el saldo que inicia al mes siguiente. "Falso" no coinicide. </t>
        </is>
      </c>
      <c r="N48" s="1191" t="n"/>
      <c r="O48" s="1192" t="n"/>
      <c r="P48" s="1192" t="n"/>
      <c r="Q48" s="1192" t="n"/>
      <c r="R48" s="267">
        <f>SUM(R43:R47)</f>
        <v/>
      </c>
      <c r="S48" s="492" t="n"/>
      <c r="T48" s="492" t="n"/>
      <c r="U48" s="1192" t="n"/>
      <c r="V48" s="1192" t="n"/>
      <c r="W48" s="1193" t="n"/>
      <c r="X48" s="1194" t="n"/>
      <c r="Z48" s="498" t="n"/>
      <c r="AA48" s="270" t="n"/>
      <c r="AB48" s="267" t="n"/>
      <c r="AC48" s="270" t="n"/>
      <c r="AD48" s="270" t="n"/>
      <c r="AE48" s="270" t="n"/>
      <c r="AF48" s="270" t="n"/>
      <c r="AG48" s="270" t="n"/>
      <c r="AH48" s="270" t="n"/>
      <c r="AI48" s="270" t="n"/>
      <c r="AJ48" s="270" t="n"/>
      <c r="AK48" s="270" t="n"/>
      <c r="AL48" s="270" t="n"/>
      <c r="AM48" s="499" t="n"/>
      <c r="AN48" s="274" t="n"/>
      <c r="AU48" s="1195" t="n"/>
      <c r="AV48" s="1196" t="n"/>
      <c r="AY48" s="231" t="inlineStr">
        <is>
          <t>SAN ANDRES ISLA</t>
        </is>
      </c>
    </row>
    <row r="49" ht="19.5" customHeight="1">
      <c r="A49" s="741">
        <f>A43+1</f>
        <v/>
      </c>
      <c r="B49" s="733" t="inlineStr">
        <is>
          <t>Vacuna de Difteria - Tos ferina (celula completa)- Tétanos - Hepatitis B - Haemophilus influenzae tipo B - Poliovirus inactivado (DTwP-HepB-Hib-IPV) - HEXAVALENTE DE CÉLULAS COMPLETAS - Liquida</t>
        </is>
      </c>
      <c r="C49" s="965" t="n"/>
      <c r="D49" s="496">
        <f>NOVIEMBRE!K49</f>
        <v/>
      </c>
      <c r="E49" s="731" t="n"/>
      <c r="F49" s="731" t="n"/>
      <c r="G49" s="730">
        <f>E49+F49</f>
        <v/>
      </c>
      <c r="H49" s="731" t="n"/>
      <c r="I49" s="731" t="n"/>
      <c r="J49" s="732">
        <f>AM49</f>
        <v/>
      </c>
      <c r="K49" s="738">
        <f>+(D49+G49)-(H49+I49+J49)</f>
        <v/>
      </c>
      <c r="L49" s="253" t="n"/>
      <c r="M49" s="254" t="n"/>
      <c r="N49" s="254" t="n"/>
      <c r="O49" s="1183" t="n"/>
      <c r="P49" s="256">
        <f>IF(O49=0," ",IFERROR(IF(DATEDIF(TODAY(),O49,"M")&lt;=5,"ROJO",IF(DATEDIF(TODAY(),O49,"M")&gt;=12,"VERDE",IF(AND(DATEDIF(TODAY(),O49,"M")&gt;=6,DATEDIF(TODAY(),O49,"M")&lt;=11),"AMARILLO"))),Q49))</f>
        <v/>
      </c>
      <c r="Q49" s="256">
        <f>IF(O49=0," ",IF(O49&lt;=$L$6,"VENCIDO","NO VENCIDO"))</f>
        <v/>
      </c>
      <c r="R49" s="257" t="n"/>
      <c r="S49" s="258" t="n"/>
      <c r="T49" s="258" t="n"/>
      <c r="U49" s="1184" t="n"/>
      <c r="V49" s="1184" t="n"/>
      <c r="W49" s="1185" t="n"/>
      <c r="X49" s="1186" t="n"/>
      <c r="Z49" s="648" t="n"/>
      <c r="AA49" s="648" t="n"/>
      <c r="AB49" s="737">
        <f>+Z49+AA49</f>
        <v/>
      </c>
      <c r="AC49" s="648" t="n"/>
      <c r="AD49" s="648" t="n"/>
      <c r="AE49" s="648" t="n"/>
      <c r="AF49" s="648" t="n"/>
      <c r="AG49" s="648" t="n"/>
      <c r="AH49" s="648" t="n"/>
      <c r="AI49" s="648" t="n"/>
      <c r="AJ49" s="648" t="n"/>
      <c r="AK49" s="648" t="n"/>
      <c r="AL49" s="648" t="n"/>
      <c r="AM49" s="1187">
        <f>SUM(AB49:AL53)</f>
        <v/>
      </c>
      <c r="AN49" s="726" t="n"/>
      <c r="AU49" s="1188" t="n"/>
      <c r="AV49" s="1188" t="n"/>
      <c r="AY49" s="231" t="n"/>
    </row>
    <row r="50" ht="19.5" customHeight="1">
      <c r="A50" s="973" t="n"/>
      <c r="B50" s="971" t="n"/>
      <c r="C50" s="972" t="n"/>
      <c r="D50" s="973" t="n"/>
      <c r="E50" s="994" t="n"/>
      <c r="F50" s="994" t="n"/>
      <c r="G50" s="973" t="n"/>
      <c r="H50" s="994" t="n"/>
      <c r="I50" s="994" t="n"/>
      <c r="J50" s="973" t="n"/>
      <c r="K50" s="973" t="n"/>
      <c r="L50" s="253" t="n"/>
      <c r="M50" s="254" t="n"/>
      <c r="N50" s="254" t="n"/>
      <c r="O50" s="1183" t="n"/>
      <c r="P50" s="256">
        <f>IF(O50=0," ",IFERROR(IF(DATEDIF(TODAY(),O50,"M")&lt;=5,"ROJO",IF(DATEDIF(TODAY(),O50,"M")&gt;=12,"VERDE",IF(AND(DATEDIF(TODAY(),O50,"M")&gt;=6,DATEDIF(TODAY(),O50,"M")&lt;=11),"AMARILLO"))),Q50))</f>
        <v/>
      </c>
      <c r="Q50" s="262">
        <f>IF(O50=0," ",IF(O50&lt;=$L$6,"VENCIDO","NO VENCIDO"))</f>
        <v/>
      </c>
      <c r="R50" s="257" t="n"/>
      <c r="S50" s="258" t="n"/>
      <c r="T50" s="258" t="n"/>
      <c r="U50" s="1184" t="n"/>
      <c r="V50" s="1184" t="n"/>
      <c r="W50" s="1184" t="n"/>
      <c r="X50" s="1186" t="n"/>
      <c r="Z50" s="994" t="n"/>
      <c r="AA50" s="994" t="n"/>
      <c r="AB50" s="973" t="n"/>
      <c r="AC50" s="994" t="n"/>
      <c r="AD50" s="994" t="n"/>
      <c r="AE50" s="994" t="n"/>
      <c r="AF50" s="994" t="n"/>
      <c r="AG50" s="994" t="n"/>
      <c r="AH50" s="994" t="n"/>
      <c r="AI50" s="994" t="n"/>
      <c r="AJ50" s="994" t="n"/>
      <c r="AK50" s="994" t="n"/>
      <c r="AL50" s="994" t="n"/>
      <c r="AM50" s="994" t="n"/>
      <c r="AN50" s="1197" t="n"/>
      <c r="AU50" s="1188" t="n"/>
      <c r="AV50" s="1188" t="n"/>
    </row>
    <row r="51" ht="19.5" customHeight="1">
      <c r="A51" s="973" t="n"/>
      <c r="B51" s="971" t="n"/>
      <c r="C51" s="972" t="n"/>
      <c r="D51" s="973" t="n"/>
      <c r="E51" s="994" t="n"/>
      <c r="F51" s="994" t="n"/>
      <c r="G51" s="973" t="n"/>
      <c r="H51" s="994" t="n"/>
      <c r="I51" s="994" t="n"/>
      <c r="J51" s="973" t="n"/>
      <c r="K51" s="973" t="n"/>
      <c r="L51" s="253" t="n"/>
      <c r="M51" s="254" t="n"/>
      <c r="N51" s="254" t="n"/>
      <c r="O51" s="1183" t="n"/>
      <c r="P51" s="256">
        <f>IF(O51=0," ",IFERROR(IF(DATEDIF(TODAY(),O51,"M")&lt;=5,"ROJO",IF(DATEDIF(TODAY(),O51,"M")&gt;=12,"VERDE",IF(AND(DATEDIF(TODAY(),O51,"M")&gt;=6,DATEDIF(TODAY(),O51,"M")&lt;=11),"AMARILLO"))),Q51))</f>
        <v/>
      </c>
      <c r="Q51" s="262">
        <f>IF(O51=0," ",IF(O51&lt;=$L$6,"VENCIDO","NO VENCIDO"))</f>
        <v/>
      </c>
      <c r="R51" s="257" t="n"/>
      <c r="S51" s="258" t="n"/>
      <c r="T51" s="258" t="n"/>
      <c r="U51" s="1184" t="n"/>
      <c r="V51" s="1184" t="n"/>
      <c r="W51" s="1184" t="n"/>
      <c r="X51" s="1186" t="n"/>
      <c r="Z51" s="994" t="n"/>
      <c r="AA51" s="994" t="n"/>
      <c r="AB51" s="973" t="n"/>
      <c r="AC51" s="994" t="n"/>
      <c r="AD51" s="994" t="n"/>
      <c r="AE51" s="994" t="n"/>
      <c r="AF51" s="994" t="n"/>
      <c r="AG51" s="994" t="n"/>
      <c r="AH51" s="994" t="n"/>
      <c r="AI51" s="994" t="n"/>
      <c r="AJ51" s="994" t="n"/>
      <c r="AK51" s="994" t="n"/>
      <c r="AL51" s="994" t="n"/>
      <c r="AM51" s="994" t="n"/>
      <c r="AN51" s="1197" t="n"/>
      <c r="AU51" s="1188" t="n"/>
      <c r="AV51" s="1188" t="n"/>
      <c r="AY51" s="231" t="n"/>
    </row>
    <row r="52" ht="19.5" customHeight="1">
      <c r="A52" s="973" t="n"/>
      <c r="B52" s="971" t="n"/>
      <c r="C52" s="972" t="n"/>
      <c r="D52" s="973" t="n"/>
      <c r="E52" s="994" t="n"/>
      <c r="F52" s="994" t="n"/>
      <c r="G52" s="973" t="n"/>
      <c r="H52" s="994" t="n"/>
      <c r="I52" s="994" t="n"/>
      <c r="J52" s="973" t="n"/>
      <c r="K52" s="973" t="n"/>
      <c r="L52" s="253" t="n"/>
      <c r="M52" s="254" t="n"/>
      <c r="N52" s="254" t="n"/>
      <c r="O52" s="1183" t="n"/>
      <c r="P52" s="256">
        <f>IF(O52=0," ",IFERROR(IF(DATEDIF(TODAY(),O52,"M")&lt;=5,"ROJO",IF(DATEDIF(TODAY(),O52,"M")&gt;=12,"VERDE",IF(AND(DATEDIF(TODAY(),O52,"M")&gt;=6,DATEDIF(TODAY(),O52,"M")&lt;=11),"AMARILLO"))),Q52))</f>
        <v/>
      </c>
      <c r="Q52" s="262">
        <f>IF(O52=0," ",IF(O52&lt;=$L$6,"VENCIDO","NO VENCIDO"))</f>
        <v/>
      </c>
      <c r="R52" s="257" t="n"/>
      <c r="S52" s="258" t="n"/>
      <c r="T52" s="258" t="n"/>
      <c r="U52" s="1184" t="n"/>
      <c r="V52" s="1184" t="n"/>
      <c r="W52" s="1184" t="n"/>
      <c r="X52" s="1186" t="n"/>
      <c r="Z52" s="994" t="n"/>
      <c r="AA52" s="994" t="n"/>
      <c r="AB52" s="973" t="n"/>
      <c r="AC52" s="994" t="n"/>
      <c r="AD52" s="994" t="n"/>
      <c r="AE52" s="994" t="n"/>
      <c r="AF52" s="994" t="n"/>
      <c r="AG52" s="994" t="n"/>
      <c r="AH52" s="994" t="n"/>
      <c r="AI52" s="994" t="n"/>
      <c r="AJ52" s="994" t="n"/>
      <c r="AK52" s="994" t="n"/>
      <c r="AL52" s="994" t="n"/>
      <c r="AM52" s="994" t="n"/>
      <c r="AN52" s="1197" t="n"/>
      <c r="AU52" s="1188" t="n"/>
      <c r="AV52" s="1188" t="n"/>
      <c r="AY52" s="231" t="n"/>
    </row>
    <row r="53" ht="19.5" customHeight="1">
      <c r="A53" s="973" t="n"/>
      <c r="B53" s="971" t="n"/>
      <c r="C53" s="972" t="n"/>
      <c r="D53" s="973" t="n"/>
      <c r="E53" s="994" t="n"/>
      <c r="F53" s="994" t="n"/>
      <c r="G53" s="973" t="n"/>
      <c r="H53" s="994" t="n"/>
      <c r="I53" s="994" t="n"/>
      <c r="J53" s="973" t="n"/>
      <c r="K53" s="975" t="n"/>
      <c r="L53" s="253" t="n"/>
      <c r="M53" s="254" t="n"/>
      <c r="N53" s="254" t="n"/>
      <c r="O53" s="1183" t="n"/>
      <c r="P53" s="256">
        <f>IF(O53=0," ",IFERROR(IF(DATEDIF(TODAY(),O53,"M")&lt;=5,"ROJO",IF(DATEDIF(TODAY(),O53,"M")&gt;=12,"VERDE",IF(AND(DATEDIF(TODAY(),O53,"M")&gt;=6,DATEDIF(TODAY(),O53,"M")&lt;=11),"AMARILLO"))),Q53))</f>
        <v/>
      </c>
      <c r="Q53" s="262">
        <f>IF(O53=0," ",IF(O53&lt;=$L$6,"VENCIDO","NO VENCIDO"))</f>
        <v/>
      </c>
      <c r="R53" s="257" t="n"/>
      <c r="S53" s="258" t="n"/>
      <c r="T53" s="258" t="n"/>
      <c r="U53" s="1184" t="n"/>
      <c r="V53" s="1184" t="n"/>
      <c r="W53" s="1184" t="n"/>
      <c r="X53" s="1186" t="n"/>
      <c r="Z53" s="998" t="n"/>
      <c r="AA53" s="998" t="n"/>
      <c r="AB53" s="975" t="n"/>
      <c r="AC53" s="998" t="n"/>
      <c r="AD53" s="998" t="n"/>
      <c r="AE53" s="998" t="n"/>
      <c r="AF53" s="998" t="n"/>
      <c r="AG53" s="998" t="n"/>
      <c r="AH53" s="998" t="n"/>
      <c r="AI53" s="998" t="n"/>
      <c r="AJ53" s="998" t="n"/>
      <c r="AK53" s="998" t="n"/>
      <c r="AL53" s="998" t="n"/>
      <c r="AM53" s="998" t="n"/>
      <c r="AN53" s="1197" t="n"/>
      <c r="AU53" s="1188" t="n"/>
      <c r="AV53" s="1188" t="n"/>
      <c r="AY53" s="231" t="n"/>
    </row>
    <row r="54" ht="19.5" customHeight="1">
      <c r="A54" s="975" t="n"/>
      <c r="B54" s="1182" t="n"/>
      <c r="C54" s="1103" t="n"/>
      <c r="D54" s="975" t="n"/>
      <c r="E54" s="998" t="n"/>
      <c r="F54" s="998" t="n"/>
      <c r="G54" s="975" t="n"/>
      <c r="H54" s="998" t="n"/>
      <c r="I54" s="998" t="n"/>
      <c r="J54" s="975" t="n"/>
      <c r="K54" s="1189">
        <f>K49=L54</f>
        <v/>
      </c>
      <c r="L54" s="491">
        <f>SUM(L49:L53)</f>
        <v/>
      </c>
      <c r="M54" s="1190" t="inlineStr">
        <is>
          <t xml:space="preserve">“Verdadero” indica que la cantidad por lote, coincide con el saldo que inicia al mes siguiente. "Falso" no coinicide. </t>
        </is>
      </c>
      <c r="N54" s="1191" t="n"/>
      <c r="O54" s="1192" t="n"/>
      <c r="P54" s="1192" t="n"/>
      <c r="Q54" s="1192" t="n"/>
      <c r="R54" s="267">
        <f>SUM(R49:R53)</f>
        <v/>
      </c>
      <c r="S54" s="492" t="n"/>
      <c r="T54" s="492" t="n"/>
      <c r="U54" s="1192" t="n"/>
      <c r="V54" s="1192" t="n"/>
      <c r="W54" s="1193" t="n"/>
      <c r="X54" s="1194" t="n"/>
      <c r="Z54" s="498" t="n"/>
      <c r="AA54" s="270" t="n"/>
      <c r="AB54" s="267" t="n"/>
      <c r="AC54" s="270" t="n"/>
      <c r="AD54" s="270" t="n"/>
      <c r="AE54" s="270" t="n"/>
      <c r="AF54" s="270" t="n"/>
      <c r="AG54" s="270" t="n"/>
      <c r="AH54" s="270" t="n"/>
      <c r="AI54" s="270" t="n"/>
      <c r="AJ54" s="270" t="n"/>
      <c r="AK54" s="270" t="n"/>
      <c r="AL54" s="270" t="n"/>
      <c r="AM54" s="499" t="n"/>
      <c r="AN54" s="274" t="n"/>
      <c r="AU54" s="1195" t="n"/>
      <c r="AV54" s="1196" t="n"/>
      <c r="AY54" s="231" t="inlineStr">
        <is>
          <t>SAN ANDRES ISLA</t>
        </is>
      </c>
    </row>
    <row r="55" ht="19.5" customHeight="1">
      <c r="A55" s="741">
        <f>A49+1</f>
        <v/>
      </c>
      <c r="B55" s="742" t="inlineStr">
        <is>
          <t>Vacuna de Difteria, Tétano y Tosferina (DPT)- Liquida</t>
        </is>
      </c>
      <c r="C55" s="965" t="n"/>
      <c r="D55" s="496">
        <f>NOVIEMBRE!K55</f>
        <v/>
      </c>
      <c r="E55" s="731" t="n"/>
      <c r="F55" s="731" t="n"/>
      <c r="G55" s="730">
        <f>E55+F55</f>
        <v/>
      </c>
      <c r="H55" s="731" t="n"/>
      <c r="I55" s="731" t="n"/>
      <c r="J55" s="732">
        <f>AM55</f>
        <v/>
      </c>
      <c r="K55" s="738">
        <f>+(D55+G55)-(H55+I55+J55)</f>
        <v/>
      </c>
      <c r="L55" s="253" t="n"/>
      <c r="M55" s="254" t="n"/>
      <c r="N55" s="254" t="n"/>
      <c r="O55" s="1183" t="n"/>
      <c r="P55" s="256">
        <f>IF(O55=0," ",IFERROR(IF(DATEDIF(TODAY(),O55,"M")&lt;=5,"ROJO",IF(DATEDIF(TODAY(),O55,"M")&gt;=12,"VERDE",IF(AND(DATEDIF(TODAY(),O55,"M")&gt;=6,DATEDIF(TODAY(),O55,"M")&lt;=11),"AMARILLO"))),Q55))</f>
        <v/>
      </c>
      <c r="Q55" s="256">
        <f>IF(O55=0," ",IF(O55&lt;=$L$6,"VENCIDO","NO VENCIDO"))</f>
        <v/>
      </c>
      <c r="R55" s="257" t="n"/>
      <c r="S55" s="258" t="n"/>
      <c r="T55" s="258" t="n"/>
      <c r="U55" s="1184" t="n"/>
      <c r="V55" s="1184" t="n"/>
      <c r="W55" s="1185" t="n"/>
      <c r="X55" s="1186" t="n"/>
      <c r="Z55" s="648" t="n"/>
      <c r="AA55" s="648" t="n"/>
      <c r="AB55" s="737">
        <f>+Z55+AA55</f>
        <v/>
      </c>
      <c r="AC55" s="648" t="n"/>
      <c r="AD55" s="648" t="n"/>
      <c r="AE55" s="648" t="n"/>
      <c r="AF55" s="648" t="n"/>
      <c r="AG55" s="648" t="n"/>
      <c r="AH55" s="648" t="n"/>
      <c r="AI55" s="648" t="n"/>
      <c r="AJ55" s="648" t="n"/>
      <c r="AK55" s="648" t="n"/>
      <c r="AL55" s="648" t="n"/>
      <c r="AM55" s="1187">
        <f>SUM(AB55:AL59)</f>
        <v/>
      </c>
      <c r="AN55" s="726" t="n"/>
      <c r="AU55" s="1188" t="n"/>
      <c r="AV55" s="1188" t="n"/>
      <c r="AY55" s="231" t="n"/>
    </row>
    <row r="56" ht="19.5" customHeight="1">
      <c r="A56" s="973" t="n"/>
      <c r="B56" s="971" t="n"/>
      <c r="C56" s="972" t="n"/>
      <c r="D56" s="973" t="n"/>
      <c r="E56" s="994" t="n"/>
      <c r="F56" s="994" t="n"/>
      <c r="G56" s="973" t="n"/>
      <c r="H56" s="994" t="n"/>
      <c r="I56" s="994" t="n"/>
      <c r="J56" s="973" t="n"/>
      <c r="K56" s="973" t="n"/>
      <c r="L56" s="253" t="n"/>
      <c r="M56" s="254" t="n"/>
      <c r="N56" s="254" t="n"/>
      <c r="O56" s="1183" t="n"/>
      <c r="P56" s="256">
        <f>IF(O56=0," ",IFERROR(IF(DATEDIF(TODAY(),O56,"M")&lt;=5,"ROJO",IF(DATEDIF(TODAY(),O56,"M")&gt;=12,"VERDE",IF(AND(DATEDIF(TODAY(),O56,"M")&gt;=6,DATEDIF(TODAY(),O56,"M")&lt;=11),"AMARILLO"))),Q56))</f>
        <v/>
      </c>
      <c r="Q56" s="262">
        <f>IF(O56=0," ",IF(O56&lt;=$L$6,"VENCIDO","NO VENCIDO"))</f>
        <v/>
      </c>
      <c r="R56" s="257" t="n"/>
      <c r="S56" s="258" t="n"/>
      <c r="T56" s="258" t="n"/>
      <c r="U56" s="1184" t="n"/>
      <c r="V56" s="1184" t="n"/>
      <c r="W56" s="1184" t="n"/>
      <c r="X56" s="1186" t="n"/>
      <c r="Z56" s="994" t="n"/>
      <c r="AA56" s="994" t="n"/>
      <c r="AB56" s="973" t="n"/>
      <c r="AC56" s="994" t="n"/>
      <c r="AD56" s="994" t="n"/>
      <c r="AE56" s="994" t="n"/>
      <c r="AF56" s="994" t="n"/>
      <c r="AG56" s="994" t="n"/>
      <c r="AH56" s="994" t="n"/>
      <c r="AI56" s="994" t="n"/>
      <c r="AJ56" s="994" t="n"/>
      <c r="AK56" s="994" t="n"/>
      <c r="AL56" s="994" t="n"/>
      <c r="AM56" s="994" t="n"/>
      <c r="AN56" s="1197" t="n"/>
      <c r="AU56" s="1188" t="n"/>
      <c r="AV56" s="1188" t="n"/>
    </row>
    <row r="57" ht="19.5" customHeight="1">
      <c r="A57" s="973" t="n"/>
      <c r="B57" s="971" t="n"/>
      <c r="C57" s="972" t="n"/>
      <c r="D57" s="973" t="n"/>
      <c r="E57" s="994" t="n"/>
      <c r="F57" s="994" t="n"/>
      <c r="G57" s="973" t="n"/>
      <c r="H57" s="994" t="n"/>
      <c r="I57" s="994" t="n"/>
      <c r="J57" s="973" t="n"/>
      <c r="K57" s="973" t="n"/>
      <c r="L57" s="253" t="n"/>
      <c r="M57" s="254" t="n"/>
      <c r="N57" s="254" t="n"/>
      <c r="O57" s="1183" t="n"/>
      <c r="P57" s="256">
        <f>IF(O57=0," ",IFERROR(IF(DATEDIF(TODAY(),O57,"M")&lt;=5,"ROJO",IF(DATEDIF(TODAY(),O57,"M")&gt;=12,"VERDE",IF(AND(DATEDIF(TODAY(),O57,"M")&gt;=6,DATEDIF(TODAY(),O57,"M")&lt;=11),"AMARILLO"))),Q57))</f>
        <v/>
      </c>
      <c r="Q57" s="262">
        <f>IF(O57=0," ",IF(O57&lt;=$L$6,"VENCIDO","NO VENCIDO"))</f>
        <v/>
      </c>
      <c r="R57" s="257" t="n"/>
      <c r="S57" s="258" t="n"/>
      <c r="T57" s="258" t="n"/>
      <c r="U57" s="1184" t="n"/>
      <c r="V57" s="1184" t="n"/>
      <c r="W57" s="1184" t="n"/>
      <c r="X57" s="1186" t="n"/>
      <c r="Z57" s="994" t="n"/>
      <c r="AA57" s="994" t="n"/>
      <c r="AB57" s="973" t="n"/>
      <c r="AC57" s="994" t="n"/>
      <c r="AD57" s="994" t="n"/>
      <c r="AE57" s="994" t="n"/>
      <c r="AF57" s="994" t="n"/>
      <c r="AG57" s="994" t="n"/>
      <c r="AH57" s="994" t="n"/>
      <c r="AI57" s="994" t="n"/>
      <c r="AJ57" s="994" t="n"/>
      <c r="AK57" s="994" t="n"/>
      <c r="AL57" s="994" t="n"/>
      <c r="AM57" s="994" t="n"/>
      <c r="AN57" s="1197" t="n"/>
      <c r="AU57" s="1188" t="n"/>
      <c r="AV57" s="1188" t="n"/>
      <c r="AY57" s="231" t="n"/>
    </row>
    <row r="58" ht="19.5" customHeight="1">
      <c r="A58" s="973" t="n"/>
      <c r="B58" s="971" t="n"/>
      <c r="C58" s="972" t="n"/>
      <c r="D58" s="973" t="n"/>
      <c r="E58" s="994" t="n"/>
      <c r="F58" s="994" t="n"/>
      <c r="G58" s="973" t="n"/>
      <c r="H58" s="994" t="n"/>
      <c r="I58" s="994" t="n"/>
      <c r="J58" s="973" t="n"/>
      <c r="K58" s="973" t="n"/>
      <c r="L58" s="253" t="n"/>
      <c r="M58" s="254" t="n"/>
      <c r="N58" s="254" t="n"/>
      <c r="O58" s="1183" t="n"/>
      <c r="P58" s="256">
        <f>IF(O58=0," ",IFERROR(IF(DATEDIF(TODAY(),O58,"M")&lt;=5,"ROJO",IF(DATEDIF(TODAY(),O58,"M")&gt;=12,"VERDE",IF(AND(DATEDIF(TODAY(),O58,"M")&gt;=6,DATEDIF(TODAY(),O58,"M")&lt;=11),"AMARILLO"))),Q58))</f>
        <v/>
      </c>
      <c r="Q58" s="262">
        <f>IF(O58=0," ",IF(O58&lt;=$L$6,"VENCIDO","NO VENCIDO"))</f>
        <v/>
      </c>
      <c r="R58" s="257" t="n"/>
      <c r="S58" s="258" t="n"/>
      <c r="T58" s="258" t="n"/>
      <c r="U58" s="1184" t="n"/>
      <c r="V58" s="1184" t="n"/>
      <c r="W58" s="1184" t="n"/>
      <c r="X58" s="1186" t="n"/>
      <c r="Z58" s="994" t="n"/>
      <c r="AA58" s="994" t="n"/>
      <c r="AB58" s="973" t="n"/>
      <c r="AC58" s="994" t="n"/>
      <c r="AD58" s="994" t="n"/>
      <c r="AE58" s="994" t="n"/>
      <c r="AF58" s="994" t="n"/>
      <c r="AG58" s="994" t="n"/>
      <c r="AH58" s="994" t="n"/>
      <c r="AI58" s="994" t="n"/>
      <c r="AJ58" s="994" t="n"/>
      <c r="AK58" s="994" t="n"/>
      <c r="AL58" s="994" t="n"/>
      <c r="AM58" s="994" t="n"/>
      <c r="AN58" s="1197" t="n"/>
      <c r="AU58" s="1188" t="n"/>
      <c r="AV58" s="1188" t="n"/>
      <c r="AY58" s="231" t="n"/>
    </row>
    <row r="59" ht="19.5" customHeight="1">
      <c r="A59" s="973" t="n"/>
      <c r="B59" s="971" t="n"/>
      <c r="C59" s="972" t="n"/>
      <c r="D59" s="973" t="n"/>
      <c r="E59" s="994" t="n"/>
      <c r="F59" s="994" t="n"/>
      <c r="G59" s="973" t="n"/>
      <c r="H59" s="994" t="n"/>
      <c r="I59" s="994" t="n"/>
      <c r="J59" s="973" t="n"/>
      <c r="K59" s="975" t="n"/>
      <c r="L59" s="253" t="n"/>
      <c r="M59" s="254" t="n"/>
      <c r="N59" s="254" t="n"/>
      <c r="O59" s="1183" t="n"/>
      <c r="P59" s="256">
        <f>IF(O59=0," ",IFERROR(IF(DATEDIF(TODAY(),O59,"M")&lt;=5,"ROJO",IF(DATEDIF(TODAY(),O59,"M")&gt;=12,"VERDE",IF(AND(DATEDIF(TODAY(),O59,"M")&gt;=6,DATEDIF(TODAY(),O59,"M")&lt;=11),"AMARILLO"))),Q59))</f>
        <v/>
      </c>
      <c r="Q59" s="262">
        <f>IF(O59=0," ",IF(O59&lt;=$L$6,"VENCIDO","NO VENCIDO"))</f>
        <v/>
      </c>
      <c r="R59" s="257" t="n"/>
      <c r="S59" s="258" t="n"/>
      <c r="T59" s="258" t="n"/>
      <c r="U59" s="1184" t="n"/>
      <c r="V59" s="1184" t="n"/>
      <c r="W59" s="1184" t="n"/>
      <c r="X59" s="1186" t="n"/>
      <c r="Z59" s="998" t="n"/>
      <c r="AA59" s="998" t="n"/>
      <c r="AB59" s="975" t="n"/>
      <c r="AC59" s="998" t="n"/>
      <c r="AD59" s="998" t="n"/>
      <c r="AE59" s="998" t="n"/>
      <c r="AF59" s="998" t="n"/>
      <c r="AG59" s="998" t="n"/>
      <c r="AH59" s="998" t="n"/>
      <c r="AI59" s="998" t="n"/>
      <c r="AJ59" s="998" t="n"/>
      <c r="AK59" s="998" t="n"/>
      <c r="AL59" s="998" t="n"/>
      <c r="AM59" s="998" t="n"/>
      <c r="AN59" s="1197" t="n"/>
      <c r="AU59" s="1188" t="n"/>
      <c r="AV59" s="1188" t="n"/>
      <c r="AY59" s="231" t="n"/>
    </row>
    <row r="60" ht="19.5" customHeight="1">
      <c r="A60" s="975" t="n"/>
      <c r="B60" s="971" t="n"/>
      <c r="C60" s="972" t="n"/>
      <c r="D60" s="975" t="n"/>
      <c r="E60" s="998" t="n"/>
      <c r="F60" s="998" t="n"/>
      <c r="G60" s="975" t="n"/>
      <c r="H60" s="998" t="n"/>
      <c r="I60" s="998" t="n"/>
      <c r="J60" s="975" t="n"/>
      <c r="K60" s="1189">
        <f>K55=L60</f>
        <v/>
      </c>
      <c r="L60" s="491">
        <f>SUM(L55:L59)</f>
        <v/>
      </c>
      <c r="M60" s="1190" t="inlineStr">
        <is>
          <t xml:space="preserve">“Verdadero” indica que la cantidad por lote, coincide con el saldo que inicia al mes siguiente. "Falso" no coinicide. </t>
        </is>
      </c>
      <c r="N60" s="1191" t="n"/>
      <c r="O60" s="1192" t="n"/>
      <c r="P60" s="1192" t="n"/>
      <c r="Q60" s="1192" t="n"/>
      <c r="R60" s="267">
        <f>SUM(R55:R59)</f>
        <v/>
      </c>
      <c r="S60" s="492" t="n"/>
      <c r="T60" s="492" t="n"/>
      <c r="U60" s="1192" t="n"/>
      <c r="V60" s="1192" t="n"/>
      <c r="W60" s="1193" t="n"/>
      <c r="X60" s="1194" t="n"/>
      <c r="Z60" s="498" t="n"/>
      <c r="AA60" s="270" t="n"/>
      <c r="AB60" s="267" t="n"/>
      <c r="AC60" s="270" t="n"/>
      <c r="AD60" s="270" t="n"/>
      <c r="AE60" s="270" t="n"/>
      <c r="AF60" s="270" t="n"/>
      <c r="AG60" s="270" t="n"/>
      <c r="AH60" s="270" t="n"/>
      <c r="AI60" s="270" t="n"/>
      <c r="AJ60" s="270" t="n"/>
      <c r="AK60" s="270" t="n"/>
      <c r="AL60" s="270" t="n"/>
      <c r="AM60" s="499" t="n"/>
      <c r="AN60" s="274" t="n"/>
      <c r="AU60" s="1195" t="n"/>
      <c r="AV60" s="1196" t="n"/>
      <c r="AY60" s="231" t="inlineStr">
        <is>
          <t>VAUPES</t>
        </is>
      </c>
    </row>
    <row r="61" ht="19.5" customHeight="1">
      <c r="A61" s="741">
        <f>A55+1</f>
        <v/>
      </c>
      <c r="B61" s="733" t="inlineStr">
        <is>
          <t>Vacuna de Difteria-Tétanos-Tos ferina acelular Pertussis (DTaP) Pediátrica - Liquida</t>
        </is>
      </c>
      <c r="C61" s="965" t="n"/>
      <c r="D61" s="496">
        <f>NOVIEMBRE!K61</f>
        <v/>
      </c>
      <c r="E61" s="731" t="n"/>
      <c r="F61" s="731" t="n"/>
      <c r="G61" s="730">
        <f>E61+F61</f>
        <v/>
      </c>
      <c r="H61" s="731" t="n"/>
      <c r="I61" s="731" t="n"/>
      <c r="J61" s="732">
        <f>AM61</f>
        <v/>
      </c>
      <c r="K61" s="738">
        <f>+(D61+G61)-(H61+I61+J61)</f>
        <v/>
      </c>
      <c r="L61" s="253" t="n"/>
      <c r="M61" s="254" t="n"/>
      <c r="N61" s="254" t="n"/>
      <c r="O61" s="1183" t="n"/>
      <c r="P61" s="256">
        <f>IF(O61=0," ",IFERROR(IF(DATEDIF(TODAY(),O61,"M")&lt;=5,"ROJO",IF(DATEDIF(TODAY(),O61,"M")&gt;=12,"VERDE",IF(AND(DATEDIF(TODAY(),O61,"M")&gt;=6,DATEDIF(TODAY(),O61,"M")&lt;=11),"AMARILLO"))),Q61))</f>
        <v/>
      </c>
      <c r="Q61" s="256">
        <f>IF(O61=0," ",IF(O61&lt;=$L$6,"VENCIDO","NO VENCIDO"))</f>
        <v/>
      </c>
      <c r="R61" s="257" t="n"/>
      <c r="S61" s="258" t="n"/>
      <c r="T61" s="258" t="n"/>
      <c r="U61" s="1184" t="n"/>
      <c r="V61" s="1184" t="n"/>
      <c r="W61" s="1185" t="n"/>
      <c r="X61" s="1186" t="n"/>
      <c r="Z61" s="648" t="n"/>
      <c r="AA61" s="648" t="n"/>
      <c r="AB61" s="737">
        <f>+Z61+AA61</f>
        <v/>
      </c>
      <c r="AC61" s="648" t="n"/>
      <c r="AD61" s="648" t="n"/>
      <c r="AE61" s="648" t="n"/>
      <c r="AF61" s="648" t="n"/>
      <c r="AG61" s="648" t="n"/>
      <c r="AH61" s="648" t="n"/>
      <c r="AI61" s="648" t="n"/>
      <c r="AJ61" s="648" t="n"/>
      <c r="AK61" s="648" t="n"/>
      <c r="AL61" s="648" t="n"/>
      <c r="AM61" s="1187">
        <f>SUM(AB61:AL65)</f>
        <v/>
      </c>
      <c r="AN61" s="726" t="n"/>
      <c r="AU61" s="1188" t="n"/>
      <c r="AV61" s="1188" t="n"/>
      <c r="AY61" s="231" t="n"/>
    </row>
    <row r="62" ht="19.5" customHeight="1">
      <c r="A62" s="973" t="n"/>
      <c r="B62" s="971" t="n"/>
      <c r="C62" s="972" t="n"/>
      <c r="D62" s="973" t="n"/>
      <c r="E62" s="994" t="n"/>
      <c r="F62" s="994" t="n"/>
      <c r="G62" s="973" t="n"/>
      <c r="H62" s="994" t="n"/>
      <c r="I62" s="994" t="n"/>
      <c r="J62" s="973" t="n"/>
      <c r="K62" s="973" t="n"/>
      <c r="L62" s="253" t="n"/>
      <c r="M62" s="254" t="n"/>
      <c r="N62" s="254" t="n"/>
      <c r="O62" s="1183" t="n"/>
      <c r="P62" s="256">
        <f>IF(O62=0," ",IFERROR(IF(DATEDIF(TODAY(),O62,"M")&lt;=5,"ROJO",IF(DATEDIF(TODAY(),O62,"M")&gt;=12,"VERDE",IF(AND(DATEDIF(TODAY(),O62,"M")&gt;=6,DATEDIF(TODAY(),O62,"M")&lt;=11),"AMARILLO"))),Q62))</f>
        <v/>
      </c>
      <c r="Q62" s="262">
        <f>IF(O62=0," ",IF(O62&lt;=$L$6,"VENCIDO","NO VENCIDO"))</f>
        <v/>
      </c>
      <c r="R62" s="257" t="n"/>
      <c r="S62" s="258" t="n"/>
      <c r="T62" s="258" t="n"/>
      <c r="U62" s="1184" t="n"/>
      <c r="V62" s="1184" t="n"/>
      <c r="W62" s="1184" t="n"/>
      <c r="X62" s="1186" t="n"/>
      <c r="Z62" s="994" t="n"/>
      <c r="AA62" s="994" t="n"/>
      <c r="AB62" s="973" t="n"/>
      <c r="AC62" s="994" t="n"/>
      <c r="AD62" s="994" t="n"/>
      <c r="AE62" s="994" t="n"/>
      <c r="AF62" s="994" t="n"/>
      <c r="AG62" s="994" t="n"/>
      <c r="AH62" s="994" t="n"/>
      <c r="AI62" s="994" t="n"/>
      <c r="AJ62" s="994" t="n"/>
      <c r="AK62" s="994" t="n"/>
      <c r="AL62" s="994" t="n"/>
      <c r="AM62" s="994" t="n"/>
      <c r="AN62" s="1197" t="n"/>
      <c r="AU62" s="1188" t="n"/>
      <c r="AV62" s="1188" t="n"/>
    </row>
    <row r="63" ht="19.5" customHeight="1">
      <c r="A63" s="973" t="n"/>
      <c r="B63" s="971" t="n"/>
      <c r="C63" s="972" t="n"/>
      <c r="D63" s="973" t="n"/>
      <c r="E63" s="994" t="n"/>
      <c r="F63" s="994" t="n"/>
      <c r="G63" s="973" t="n"/>
      <c r="H63" s="994" t="n"/>
      <c r="I63" s="994" t="n"/>
      <c r="J63" s="973" t="n"/>
      <c r="K63" s="973" t="n"/>
      <c r="L63" s="253" t="n"/>
      <c r="M63" s="254" t="n"/>
      <c r="N63" s="254" t="n"/>
      <c r="O63" s="1183" t="n"/>
      <c r="P63" s="256">
        <f>IF(O63=0," ",IFERROR(IF(DATEDIF(TODAY(),O63,"M")&lt;=5,"ROJO",IF(DATEDIF(TODAY(),O63,"M")&gt;=12,"VERDE",IF(AND(DATEDIF(TODAY(),O63,"M")&gt;=6,DATEDIF(TODAY(),O63,"M")&lt;=11),"AMARILLO"))),Q63))</f>
        <v/>
      </c>
      <c r="Q63" s="262">
        <f>IF(O63=0," ",IF(O63&lt;=$L$6,"VENCIDO","NO VENCIDO"))</f>
        <v/>
      </c>
      <c r="R63" s="257" t="n"/>
      <c r="S63" s="258" t="n"/>
      <c r="T63" s="258" t="n"/>
      <c r="U63" s="1184" t="n"/>
      <c r="V63" s="1184" t="n"/>
      <c r="W63" s="1184" t="n"/>
      <c r="X63" s="1186" t="n"/>
      <c r="Z63" s="994" t="n"/>
      <c r="AA63" s="994" t="n"/>
      <c r="AB63" s="973" t="n"/>
      <c r="AC63" s="994" t="n"/>
      <c r="AD63" s="994" t="n"/>
      <c r="AE63" s="994" t="n"/>
      <c r="AF63" s="994" t="n"/>
      <c r="AG63" s="994" t="n"/>
      <c r="AH63" s="994" t="n"/>
      <c r="AI63" s="994" t="n"/>
      <c r="AJ63" s="994" t="n"/>
      <c r="AK63" s="994" t="n"/>
      <c r="AL63" s="994" t="n"/>
      <c r="AM63" s="994" t="n"/>
      <c r="AN63" s="1197" t="n"/>
      <c r="AU63" s="1188" t="n"/>
      <c r="AV63" s="1188" t="n"/>
    </row>
    <row r="64" ht="19.5" customHeight="1">
      <c r="A64" s="973" t="n"/>
      <c r="B64" s="971" t="n"/>
      <c r="C64" s="972" t="n"/>
      <c r="D64" s="973" t="n"/>
      <c r="E64" s="994" t="n"/>
      <c r="F64" s="994" t="n"/>
      <c r="G64" s="973" t="n"/>
      <c r="H64" s="994" t="n"/>
      <c r="I64" s="994" t="n"/>
      <c r="J64" s="973" t="n"/>
      <c r="K64" s="973" t="n"/>
      <c r="L64" s="253" t="n"/>
      <c r="M64" s="254" t="n"/>
      <c r="N64" s="254" t="n"/>
      <c r="O64" s="1183" t="n"/>
      <c r="P64" s="256">
        <f>IF(O64=0," ",IFERROR(IF(DATEDIF(TODAY(),O64,"M")&lt;=5,"ROJO",IF(DATEDIF(TODAY(),O64,"M")&gt;=12,"VERDE",IF(AND(DATEDIF(TODAY(),O64,"M")&gt;=6,DATEDIF(TODAY(),O64,"M")&lt;=11),"AMARILLO"))),Q64))</f>
        <v/>
      </c>
      <c r="Q64" s="262">
        <f>IF(O64=0," ",IF(O64&lt;=$L$6,"VENCIDO","NO VENCIDO"))</f>
        <v/>
      </c>
      <c r="R64" s="257" t="n"/>
      <c r="S64" s="258" t="n"/>
      <c r="T64" s="258" t="n"/>
      <c r="U64" s="1184" t="n"/>
      <c r="V64" s="1184" t="n"/>
      <c r="W64" s="1184" t="n"/>
      <c r="X64" s="1186" t="n"/>
      <c r="Z64" s="994" t="n"/>
      <c r="AA64" s="994" t="n"/>
      <c r="AB64" s="973" t="n"/>
      <c r="AC64" s="994" t="n"/>
      <c r="AD64" s="994" t="n"/>
      <c r="AE64" s="994" t="n"/>
      <c r="AF64" s="994" t="n"/>
      <c r="AG64" s="994" t="n"/>
      <c r="AH64" s="994" t="n"/>
      <c r="AI64" s="994" t="n"/>
      <c r="AJ64" s="994" t="n"/>
      <c r="AK64" s="994" t="n"/>
      <c r="AL64" s="994" t="n"/>
      <c r="AM64" s="994" t="n"/>
      <c r="AN64" s="1197" t="n"/>
      <c r="AU64" s="1188" t="n"/>
      <c r="AV64" s="1188" t="n"/>
    </row>
    <row r="65" ht="19.5" customHeight="1">
      <c r="A65" s="973" t="n"/>
      <c r="B65" s="971" t="n"/>
      <c r="C65" s="972" t="n"/>
      <c r="D65" s="973" t="n"/>
      <c r="E65" s="994" t="n"/>
      <c r="F65" s="994" t="n"/>
      <c r="G65" s="973" t="n"/>
      <c r="H65" s="994" t="n"/>
      <c r="I65" s="994" t="n"/>
      <c r="J65" s="973" t="n"/>
      <c r="K65" s="975" t="n"/>
      <c r="L65" s="253" t="n"/>
      <c r="M65" s="254" t="n"/>
      <c r="N65" s="254" t="n"/>
      <c r="O65" s="1183" t="n"/>
      <c r="P65" s="256">
        <f>IF(O65=0," ",IFERROR(IF(DATEDIF(TODAY(),O65,"M")&lt;=5,"ROJO",IF(DATEDIF(TODAY(),O65,"M")&gt;=12,"VERDE",IF(AND(DATEDIF(TODAY(),O65,"M")&gt;=6,DATEDIF(TODAY(),O65,"M")&lt;=11),"AMARILLO"))),Q65))</f>
        <v/>
      </c>
      <c r="Q65" s="262">
        <f>IF(O65=0," ",IF(O65&lt;=$L$6,"VENCIDO","NO VENCIDO"))</f>
        <v/>
      </c>
      <c r="R65" s="257" t="n"/>
      <c r="S65" s="258" t="n"/>
      <c r="T65" s="258" t="n"/>
      <c r="U65" s="1184" t="n"/>
      <c r="V65" s="1184" t="n"/>
      <c r="W65" s="1184" t="n"/>
      <c r="X65" s="1186" t="n"/>
      <c r="Z65" s="998" t="n"/>
      <c r="AA65" s="998" t="n"/>
      <c r="AB65" s="975" t="n"/>
      <c r="AC65" s="998" t="n"/>
      <c r="AD65" s="998" t="n"/>
      <c r="AE65" s="998" t="n"/>
      <c r="AF65" s="998" t="n"/>
      <c r="AG65" s="998" t="n"/>
      <c r="AH65" s="998" t="n"/>
      <c r="AI65" s="998" t="n"/>
      <c r="AJ65" s="998" t="n"/>
      <c r="AK65" s="998" t="n"/>
      <c r="AL65" s="998" t="n"/>
      <c r="AM65" s="998" t="n"/>
      <c r="AN65" s="1197" t="n"/>
      <c r="AU65" s="1188" t="n"/>
      <c r="AV65" s="1188" t="n"/>
    </row>
    <row r="66" ht="19.5" customHeight="1">
      <c r="A66" s="975" t="n"/>
      <c r="B66" s="1182" t="n"/>
      <c r="C66" s="1103" t="n"/>
      <c r="D66" s="975" t="n"/>
      <c r="E66" s="998" t="n"/>
      <c r="F66" s="998" t="n"/>
      <c r="G66" s="975" t="n"/>
      <c r="H66" s="998" t="n"/>
      <c r="I66" s="998" t="n"/>
      <c r="J66" s="975" t="n"/>
      <c r="K66" s="1189">
        <f>K61=L66</f>
        <v/>
      </c>
      <c r="L66" s="491">
        <f>SUM(L61:L65)</f>
        <v/>
      </c>
      <c r="M66" s="1190" t="inlineStr">
        <is>
          <t xml:space="preserve">“Verdadero” indica que la cantidad por lote, coincide con el saldo que inicia al mes siguiente. "Falso" no coinicide. </t>
        </is>
      </c>
      <c r="N66" s="1191" t="n"/>
      <c r="O66" s="1192" t="n"/>
      <c r="P66" s="1192" t="n"/>
      <c r="Q66" s="1192" t="n"/>
      <c r="R66" s="267">
        <f>SUM(R61:R65)</f>
        <v/>
      </c>
      <c r="S66" s="492" t="n"/>
      <c r="T66" s="492" t="n"/>
      <c r="U66" s="1192" t="n"/>
      <c r="V66" s="1192" t="n"/>
      <c r="W66" s="1193" t="n"/>
      <c r="X66" s="1194" t="n"/>
      <c r="Z66" s="498" t="n"/>
      <c r="AA66" s="270" t="n"/>
      <c r="AB66" s="267" t="n"/>
      <c r="AC66" s="270" t="n"/>
      <c r="AD66" s="270" t="n"/>
      <c r="AE66" s="270" t="n"/>
      <c r="AF66" s="270" t="n"/>
      <c r="AG66" s="270" t="n"/>
      <c r="AH66" s="270" t="n"/>
      <c r="AI66" s="270" t="n"/>
      <c r="AJ66" s="270" t="n"/>
      <c r="AK66" s="270" t="n"/>
      <c r="AL66" s="270" t="n"/>
      <c r="AM66" s="499" t="n"/>
      <c r="AN66" s="274" t="n"/>
      <c r="AU66" s="1195" t="n"/>
      <c r="AV66" s="1196" t="n"/>
    </row>
    <row r="67" ht="19.5" customHeight="1">
      <c r="A67" s="741">
        <f>A61+1</f>
        <v/>
      </c>
      <c r="B67" s="733" t="inlineStr">
        <is>
          <t>Vacuna de Rotavirus Liquida (administración oral)</t>
        </is>
      </c>
      <c r="C67" s="965" t="n"/>
      <c r="D67" s="496">
        <f>NOVIEMBRE!K67</f>
        <v/>
      </c>
      <c r="E67" s="731" t="n"/>
      <c r="F67" s="731" t="n"/>
      <c r="G67" s="730">
        <f>E67+F67</f>
        <v/>
      </c>
      <c r="H67" s="731" t="n"/>
      <c r="I67" s="731" t="n"/>
      <c r="J67" s="732">
        <f>AM67</f>
        <v/>
      </c>
      <c r="K67" s="738">
        <f>+(D67+G67)-(H67+I67+J67)</f>
        <v/>
      </c>
      <c r="L67" s="253" t="n"/>
      <c r="M67" s="254" t="n"/>
      <c r="N67" s="254" t="n"/>
      <c r="O67" s="1183" t="n"/>
      <c r="P67" s="256">
        <f>IF(O67=0," ",IFERROR(IF(DATEDIF(TODAY(),O67,"M")&lt;=5,"ROJO",IF(DATEDIF(TODAY(),O67,"M")&gt;=12,"VERDE",IF(AND(DATEDIF(TODAY(),O67,"M")&gt;=6,DATEDIF(TODAY(),O67,"M")&lt;=11),"AMARILLO"))),Q67))</f>
        <v/>
      </c>
      <c r="Q67" s="256">
        <f>IF(O67=0," ",IF(O67&lt;=$L$6,"VENCIDO","NO VENCIDO"))</f>
        <v/>
      </c>
      <c r="R67" s="257" t="n"/>
      <c r="S67" s="258" t="n"/>
      <c r="T67" s="258" t="n"/>
      <c r="U67" s="1184" t="n"/>
      <c r="V67" s="1184" t="n"/>
      <c r="W67" s="1185" t="n"/>
      <c r="X67" s="1186" t="n"/>
      <c r="Z67" s="648" t="n"/>
      <c r="AA67" s="648" t="n"/>
      <c r="AB67" s="737">
        <f>+Z67+AA67</f>
        <v/>
      </c>
      <c r="AC67" s="648" t="n"/>
      <c r="AD67" s="648" t="n"/>
      <c r="AE67" s="648" t="n"/>
      <c r="AF67" s="648" t="n"/>
      <c r="AG67" s="648" t="n"/>
      <c r="AH67" s="648" t="n"/>
      <c r="AI67" s="648" t="n"/>
      <c r="AJ67" s="648" t="n"/>
      <c r="AK67" s="648" t="n"/>
      <c r="AL67" s="648" t="n"/>
      <c r="AM67" s="1187">
        <f>SUM(AB67:AL71)</f>
        <v/>
      </c>
      <c r="AN67" s="726" t="n"/>
      <c r="AU67" s="1188" t="n"/>
      <c r="AV67" s="1188" t="n"/>
    </row>
    <row r="68" ht="19.5" customHeight="1">
      <c r="A68" s="973" t="n"/>
      <c r="B68" s="971" t="n"/>
      <c r="C68" s="972" t="n"/>
      <c r="D68" s="973" t="n"/>
      <c r="E68" s="994" t="n"/>
      <c r="F68" s="994" t="n"/>
      <c r="G68" s="973" t="n"/>
      <c r="H68" s="994" t="n"/>
      <c r="I68" s="994" t="n"/>
      <c r="J68" s="973" t="n"/>
      <c r="K68" s="973" t="n"/>
      <c r="L68" s="253" t="n"/>
      <c r="M68" s="254" t="n"/>
      <c r="N68" s="254" t="n"/>
      <c r="O68" s="1183" t="n"/>
      <c r="P68" s="256">
        <f>IF(O68=0," ",IFERROR(IF(DATEDIF(TODAY(),O68,"M")&lt;=5,"ROJO",IF(DATEDIF(TODAY(),O68,"M")&gt;=12,"VERDE",IF(AND(DATEDIF(TODAY(),O68,"M")&gt;=6,DATEDIF(TODAY(),O68,"M")&lt;=11),"AMARILLO"))),Q68))</f>
        <v/>
      </c>
      <c r="Q68" s="262">
        <f>IF(O68=0," ",IF(O68&lt;=$L$6,"VENCIDO","NO VENCIDO"))</f>
        <v/>
      </c>
      <c r="R68" s="257" t="n"/>
      <c r="S68" s="258" t="n"/>
      <c r="T68" s="258" t="n"/>
      <c r="U68" s="1184" t="n"/>
      <c r="V68" s="1184" t="n"/>
      <c r="W68" s="1184" t="n"/>
      <c r="X68" s="1186" t="n"/>
      <c r="Z68" s="994" t="n"/>
      <c r="AA68" s="994" t="n"/>
      <c r="AB68" s="973" t="n"/>
      <c r="AC68" s="994" t="n"/>
      <c r="AD68" s="994" t="n"/>
      <c r="AE68" s="994" t="n"/>
      <c r="AF68" s="994" t="n"/>
      <c r="AG68" s="994" t="n"/>
      <c r="AH68" s="994" t="n"/>
      <c r="AI68" s="994" t="n"/>
      <c r="AJ68" s="994" t="n"/>
      <c r="AK68" s="994" t="n"/>
      <c r="AL68" s="994" t="n"/>
      <c r="AM68" s="994" t="n"/>
      <c r="AN68" s="1197" t="n"/>
      <c r="AU68" s="1188" t="n"/>
      <c r="AV68" s="1188" t="n"/>
    </row>
    <row r="69" ht="19.5" customHeight="1">
      <c r="A69" s="973" t="n"/>
      <c r="B69" s="971" t="n"/>
      <c r="C69" s="972" t="n"/>
      <c r="D69" s="973" t="n"/>
      <c r="E69" s="994" t="n"/>
      <c r="F69" s="994" t="n"/>
      <c r="G69" s="973" t="n"/>
      <c r="H69" s="994" t="n"/>
      <c r="I69" s="994" t="n"/>
      <c r="J69" s="973" t="n"/>
      <c r="K69" s="973" t="n"/>
      <c r="L69" s="253" t="n"/>
      <c r="M69" s="254" t="n"/>
      <c r="N69" s="254" t="n"/>
      <c r="O69" s="1183" t="n"/>
      <c r="P69" s="256">
        <f>IF(O69=0," ",IFERROR(IF(DATEDIF(TODAY(),O69,"M")&lt;=5,"ROJO",IF(DATEDIF(TODAY(),O69,"M")&gt;=12,"VERDE",IF(AND(DATEDIF(TODAY(),O69,"M")&gt;=6,DATEDIF(TODAY(),O69,"M")&lt;=11),"AMARILLO"))),Q69))</f>
        <v/>
      </c>
      <c r="Q69" s="262">
        <f>IF(O69=0," ",IF(O69&lt;=$L$6,"VENCIDO","NO VENCIDO"))</f>
        <v/>
      </c>
      <c r="R69" s="257" t="n"/>
      <c r="S69" s="258" t="n"/>
      <c r="T69" s="258" t="n"/>
      <c r="U69" s="1184" t="n"/>
      <c r="V69" s="1184" t="n"/>
      <c r="W69" s="1184" t="n"/>
      <c r="X69" s="1186" t="n"/>
      <c r="Z69" s="994" t="n"/>
      <c r="AA69" s="994" t="n"/>
      <c r="AB69" s="973" t="n"/>
      <c r="AC69" s="994" t="n"/>
      <c r="AD69" s="994" t="n"/>
      <c r="AE69" s="994" t="n"/>
      <c r="AF69" s="994" t="n"/>
      <c r="AG69" s="994" t="n"/>
      <c r="AH69" s="994" t="n"/>
      <c r="AI69" s="994" t="n"/>
      <c r="AJ69" s="994" t="n"/>
      <c r="AK69" s="994" t="n"/>
      <c r="AL69" s="994" t="n"/>
      <c r="AM69" s="994" t="n"/>
      <c r="AN69" s="1197" t="n"/>
      <c r="AU69" s="1188" t="n"/>
      <c r="AV69" s="1188" t="n"/>
    </row>
    <row r="70" ht="19.5" customHeight="1">
      <c r="A70" s="973" t="n"/>
      <c r="B70" s="971" t="n"/>
      <c r="C70" s="972" t="n"/>
      <c r="D70" s="973" t="n"/>
      <c r="E70" s="994" t="n"/>
      <c r="F70" s="994" t="n"/>
      <c r="G70" s="973" t="n"/>
      <c r="H70" s="994" t="n"/>
      <c r="I70" s="994" t="n"/>
      <c r="J70" s="973" t="n"/>
      <c r="K70" s="973" t="n"/>
      <c r="L70" s="253" t="n"/>
      <c r="M70" s="254" t="n"/>
      <c r="N70" s="254" t="n"/>
      <c r="O70" s="1183" t="n"/>
      <c r="P70" s="256">
        <f>IF(O70=0," ",IFERROR(IF(DATEDIF(TODAY(),O70,"M")&lt;=5,"ROJO",IF(DATEDIF(TODAY(),O70,"M")&gt;=12,"VERDE",IF(AND(DATEDIF(TODAY(),O70,"M")&gt;=6,DATEDIF(TODAY(),O70,"M")&lt;=11),"AMARILLO"))),Q70))</f>
        <v/>
      </c>
      <c r="Q70" s="262">
        <f>IF(O70=0," ",IF(O70&lt;=$L$6,"VENCIDO","NO VENCIDO"))</f>
        <v/>
      </c>
      <c r="R70" s="257" t="n"/>
      <c r="S70" s="258" t="n"/>
      <c r="T70" s="258" t="n"/>
      <c r="U70" s="1184" t="n"/>
      <c r="V70" s="1184" t="n"/>
      <c r="W70" s="1184" t="n"/>
      <c r="X70" s="1186" t="n"/>
      <c r="Z70" s="994" t="n"/>
      <c r="AA70" s="994" t="n"/>
      <c r="AB70" s="973" t="n"/>
      <c r="AC70" s="994" t="n"/>
      <c r="AD70" s="994" t="n"/>
      <c r="AE70" s="994" t="n"/>
      <c r="AF70" s="994" t="n"/>
      <c r="AG70" s="994" t="n"/>
      <c r="AH70" s="994" t="n"/>
      <c r="AI70" s="994" t="n"/>
      <c r="AJ70" s="994" t="n"/>
      <c r="AK70" s="994" t="n"/>
      <c r="AL70" s="994" t="n"/>
      <c r="AM70" s="994" t="n"/>
      <c r="AN70" s="1197" t="n"/>
      <c r="AU70" s="1188" t="n"/>
      <c r="AV70" s="1188" t="n"/>
    </row>
    <row r="71" ht="19.5" customHeight="1">
      <c r="A71" s="973" t="n"/>
      <c r="B71" s="971" t="n"/>
      <c r="C71" s="972" t="n"/>
      <c r="D71" s="973" t="n"/>
      <c r="E71" s="994" t="n"/>
      <c r="F71" s="994" t="n"/>
      <c r="G71" s="973" t="n"/>
      <c r="H71" s="994" t="n"/>
      <c r="I71" s="994" t="n"/>
      <c r="J71" s="973" t="n"/>
      <c r="K71" s="975" t="n"/>
      <c r="L71" s="253" t="n"/>
      <c r="M71" s="254" t="n"/>
      <c r="N71" s="254" t="n"/>
      <c r="O71" s="1183" t="n"/>
      <c r="P71" s="256">
        <f>IF(O71=0," ",IFERROR(IF(DATEDIF(TODAY(),O71,"M")&lt;=5,"ROJO",IF(DATEDIF(TODAY(),O71,"M")&gt;=12,"VERDE",IF(AND(DATEDIF(TODAY(),O71,"M")&gt;=6,DATEDIF(TODAY(),O71,"M")&lt;=11),"AMARILLO"))),Q71))</f>
        <v/>
      </c>
      <c r="Q71" s="262">
        <f>IF(O71=0," ",IF(O71&lt;=$L$6,"VENCIDO","NO VENCIDO"))</f>
        <v/>
      </c>
      <c r="R71" s="257" t="n"/>
      <c r="S71" s="258" t="n"/>
      <c r="T71" s="258" t="n"/>
      <c r="U71" s="1184" t="n"/>
      <c r="V71" s="1184" t="n"/>
      <c r="W71" s="1184" t="n"/>
      <c r="X71" s="1186" t="n"/>
      <c r="Z71" s="998" t="n"/>
      <c r="AA71" s="998" t="n"/>
      <c r="AB71" s="975" t="n"/>
      <c r="AC71" s="998" t="n"/>
      <c r="AD71" s="998" t="n"/>
      <c r="AE71" s="998" t="n"/>
      <c r="AF71" s="998" t="n"/>
      <c r="AG71" s="998" t="n"/>
      <c r="AH71" s="998" t="n"/>
      <c r="AI71" s="998" t="n"/>
      <c r="AJ71" s="998" t="n"/>
      <c r="AK71" s="998" t="n"/>
      <c r="AL71" s="998" t="n"/>
      <c r="AM71" s="998" t="n"/>
      <c r="AN71" s="1197" t="n"/>
      <c r="AU71" s="1188" t="n"/>
      <c r="AV71" s="1188" t="n"/>
    </row>
    <row r="72" ht="19.5" customHeight="1">
      <c r="A72" s="975" t="n"/>
      <c r="B72" s="1182" t="n"/>
      <c r="C72" s="1103" t="n"/>
      <c r="D72" s="975" t="n"/>
      <c r="E72" s="998" t="n"/>
      <c r="F72" s="998" t="n"/>
      <c r="G72" s="975" t="n"/>
      <c r="H72" s="998" t="n"/>
      <c r="I72" s="998" t="n"/>
      <c r="J72" s="975" t="n"/>
      <c r="K72" s="1189">
        <f>K67=L72</f>
        <v/>
      </c>
      <c r="L72" s="491">
        <f>SUM(L67:L71)</f>
        <v/>
      </c>
      <c r="M72" s="1190" t="inlineStr">
        <is>
          <t xml:space="preserve">“Verdadero” indica que la cantidad por lote, coincide con el saldo que inicia al mes siguiente. "Falso" no coinicide. </t>
        </is>
      </c>
      <c r="N72" s="1191" t="n"/>
      <c r="O72" s="1192" t="n"/>
      <c r="P72" s="1192" t="n"/>
      <c r="Q72" s="1192" t="n"/>
      <c r="R72" s="267">
        <f>SUM(R67:R71)</f>
        <v/>
      </c>
      <c r="S72" s="492" t="n"/>
      <c r="T72" s="492" t="n"/>
      <c r="U72" s="1192" t="n"/>
      <c r="V72" s="1192" t="n"/>
      <c r="W72" s="1193" t="n"/>
      <c r="X72" s="1194" t="n"/>
      <c r="Z72" s="498" t="n"/>
      <c r="AA72" s="270" t="n"/>
      <c r="AB72" s="267" t="n"/>
      <c r="AC72" s="270" t="n"/>
      <c r="AD72" s="270" t="n"/>
      <c r="AE72" s="270" t="n"/>
      <c r="AF72" s="270" t="n"/>
      <c r="AG72" s="270" t="n"/>
      <c r="AH72" s="270" t="n"/>
      <c r="AI72" s="270" t="n"/>
      <c r="AJ72" s="270" t="n"/>
      <c r="AK72" s="270" t="n"/>
      <c r="AL72" s="270" t="n"/>
      <c r="AM72" s="499" t="n"/>
      <c r="AN72" s="274" t="n"/>
      <c r="AU72" s="1195" t="n"/>
      <c r="AV72" s="1196" t="n"/>
    </row>
    <row r="73" ht="19.5" customHeight="1">
      <c r="A73" s="741">
        <f>A67+1</f>
        <v/>
      </c>
      <c r="B73" s="733" t="inlineStr">
        <is>
          <t>Vacuna Antineumocócica Conjugada (13-valente) PCV13 - Liquida</t>
        </is>
      </c>
      <c r="C73" s="965" t="n"/>
      <c r="D73" s="496">
        <f>NOVIEMBRE!K73</f>
        <v/>
      </c>
      <c r="E73" s="731" t="n"/>
      <c r="F73" s="731" t="n"/>
      <c r="G73" s="730">
        <f>E73+F73</f>
        <v/>
      </c>
      <c r="H73" s="731" t="n"/>
      <c r="I73" s="731" t="n"/>
      <c r="J73" s="732">
        <f>AM73</f>
        <v/>
      </c>
      <c r="K73" s="738">
        <f>+(D73+G73)-(H73+I73+J73)</f>
        <v/>
      </c>
      <c r="L73" s="253" t="n"/>
      <c r="M73" s="254" t="n"/>
      <c r="N73" s="254" t="n"/>
      <c r="O73" s="1183" t="n"/>
      <c r="P73" s="256">
        <f>IF(O73=0," ",IFERROR(IF(DATEDIF(TODAY(),O73,"M")&lt;=5,"ROJO",IF(DATEDIF(TODAY(),O73,"M")&gt;=12,"VERDE",IF(AND(DATEDIF(TODAY(),O73,"M")&gt;=6,DATEDIF(TODAY(),O73,"M")&lt;=11),"AMARILLO"))),Q73))</f>
        <v/>
      </c>
      <c r="Q73" s="256">
        <f>IF(O73=0," ",IF(O73&lt;=$L$6,"VENCIDO","NO VENCIDO"))</f>
        <v/>
      </c>
      <c r="R73" s="257" t="n"/>
      <c r="S73" s="258" t="n"/>
      <c r="T73" s="258" t="n"/>
      <c r="U73" s="1184" t="n"/>
      <c r="V73" s="1184" t="n"/>
      <c r="W73" s="1185" t="n"/>
      <c r="X73" s="1186" t="n"/>
      <c r="Z73" s="648" t="n"/>
      <c r="AA73" s="648" t="n"/>
      <c r="AB73" s="737">
        <f>+Z73+AA73</f>
        <v/>
      </c>
      <c r="AC73" s="648" t="n"/>
      <c r="AD73" s="648" t="n"/>
      <c r="AE73" s="648" t="n"/>
      <c r="AF73" s="648" t="n"/>
      <c r="AG73" s="648" t="n"/>
      <c r="AH73" s="648" t="n"/>
      <c r="AI73" s="648" t="n"/>
      <c r="AJ73" s="648" t="n"/>
      <c r="AK73" s="648" t="n"/>
      <c r="AL73" s="648" t="n"/>
      <c r="AM73" s="1187">
        <f>SUM(AB73:AL77)</f>
        <v/>
      </c>
      <c r="AN73" s="726" t="n"/>
      <c r="AU73" s="1188" t="n"/>
      <c r="AV73" s="1188" t="n"/>
    </row>
    <row r="74" ht="19.5" customHeight="1">
      <c r="A74" s="973" t="n"/>
      <c r="B74" s="971" t="n"/>
      <c r="C74" s="972" t="n"/>
      <c r="D74" s="973" t="n"/>
      <c r="E74" s="994" t="n"/>
      <c r="F74" s="994" t="n"/>
      <c r="G74" s="973" t="n"/>
      <c r="H74" s="994" t="n"/>
      <c r="I74" s="994" t="n"/>
      <c r="J74" s="973" t="n"/>
      <c r="K74" s="973" t="n"/>
      <c r="L74" s="253" t="n"/>
      <c r="M74" s="254" t="n"/>
      <c r="N74" s="254" t="n"/>
      <c r="O74" s="1183" t="n"/>
      <c r="P74" s="256">
        <f>IF(O74=0," ",IFERROR(IF(DATEDIF(TODAY(),O74,"M")&lt;=5,"ROJO",IF(DATEDIF(TODAY(),O74,"M")&gt;=12,"VERDE",IF(AND(DATEDIF(TODAY(),O74,"M")&gt;=6,DATEDIF(TODAY(),O74,"M")&lt;=11),"AMARILLO"))),Q74))</f>
        <v/>
      </c>
      <c r="Q74" s="262">
        <f>IF(O74=0," ",IF(O74&lt;=$L$6,"VENCIDO","NO VENCIDO"))</f>
        <v/>
      </c>
      <c r="R74" s="257" t="n"/>
      <c r="S74" s="258" t="n"/>
      <c r="T74" s="258" t="n"/>
      <c r="U74" s="1184" t="n"/>
      <c r="V74" s="1184" t="n"/>
      <c r="W74" s="1184" t="n"/>
      <c r="X74" s="1186" t="n"/>
      <c r="Z74" s="994" t="n"/>
      <c r="AA74" s="994" t="n"/>
      <c r="AB74" s="973" t="n"/>
      <c r="AC74" s="994" t="n"/>
      <c r="AD74" s="994" t="n"/>
      <c r="AE74" s="994" t="n"/>
      <c r="AF74" s="994" t="n"/>
      <c r="AG74" s="994" t="n"/>
      <c r="AH74" s="994" t="n"/>
      <c r="AI74" s="994" t="n"/>
      <c r="AJ74" s="994" t="n"/>
      <c r="AK74" s="994" t="n"/>
      <c r="AL74" s="994" t="n"/>
      <c r="AM74" s="994" t="n"/>
      <c r="AN74" s="1197" t="n"/>
      <c r="AU74" s="1188" t="n"/>
      <c r="AV74" s="1188" t="n"/>
    </row>
    <row r="75" ht="19.5" customHeight="1">
      <c r="A75" s="973" t="n"/>
      <c r="B75" s="971" t="n"/>
      <c r="C75" s="972" t="n"/>
      <c r="D75" s="973" t="n"/>
      <c r="E75" s="994" t="n"/>
      <c r="F75" s="994" t="n"/>
      <c r="G75" s="973" t="n"/>
      <c r="H75" s="994" t="n"/>
      <c r="I75" s="994" t="n"/>
      <c r="J75" s="973" t="n"/>
      <c r="K75" s="973" t="n"/>
      <c r="L75" s="253" t="n"/>
      <c r="M75" s="254" t="n"/>
      <c r="N75" s="254" t="n"/>
      <c r="O75" s="1183" t="n"/>
      <c r="P75" s="256">
        <f>IF(O75=0," ",IFERROR(IF(DATEDIF(TODAY(),O75,"M")&lt;=5,"ROJO",IF(DATEDIF(TODAY(),O75,"M")&gt;=12,"VERDE",IF(AND(DATEDIF(TODAY(),O75,"M")&gt;=6,DATEDIF(TODAY(),O75,"M")&lt;=11),"AMARILLO"))),Q75))</f>
        <v/>
      </c>
      <c r="Q75" s="262">
        <f>IF(O75=0," ",IF(O75&lt;=$L$6,"VENCIDO","NO VENCIDO"))</f>
        <v/>
      </c>
      <c r="R75" s="257" t="n"/>
      <c r="S75" s="258" t="n"/>
      <c r="T75" s="258" t="n"/>
      <c r="U75" s="1184" t="n"/>
      <c r="V75" s="1184" t="n"/>
      <c r="W75" s="1184" t="n"/>
      <c r="X75" s="1186" t="n"/>
      <c r="Z75" s="994" t="n"/>
      <c r="AA75" s="994" t="n"/>
      <c r="AB75" s="973" t="n"/>
      <c r="AC75" s="994" t="n"/>
      <c r="AD75" s="994" t="n"/>
      <c r="AE75" s="994" t="n"/>
      <c r="AF75" s="994" t="n"/>
      <c r="AG75" s="994" t="n"/>
      <c r="AH75" s="994" t="n"/>
      <c r="AI75" s="994" t="n"/>
      <c r="AJ75" s="994" t="n"/>
      <c r="AK75" s="994" t="n"/>
      <c r="AL75" s="994" t="n"/>
      <c r="AM75" s="994" t="n"/>
      <c r="AN75" s="1197" t="n"/>
      <c r="AU75" s="1188" t="n"/>
      <c r="AV75" s="1188" t="n"/>
    </row>
    <row r="76" ht="19.5" customHeight="1">
      <c r="A76" s="973" t="n"/>
      <c r="B76" s="971" t="n"/>
      <c r="C76" s="972" t="n"/>
      <c r="D76" s="973" t="n"/>
      <c r="E76" s="994" t="n"/>
      <c r="F76" s="994" t="n"/>
      <c r="G76" s="973" t="n"/>
      <c r="H76" s="994" t="n"/>
      <c r="I76" s="994" t="n"/>
      <c r="J76" s="973" t="n"/>
      <c r="K76" s="973" t="n"/>
      <c r="L76" s="253" t="n"/>
      <c r="M76" s="254" t="n"/>
      <c r="N76" s="254" t="n"/>
      <c r="O76" s="1183" t="n"/>
      <c r="P76" s="256">
        <f>IF(O76=0," ",IFERROR(IF(DATEDIF(TODAY(),O76,"M")&lt;=5,"ROJO",IF(DATEDIF(TODAY(),O76,"M")&gt;=12,"VERDE",IF(AND(DATEDIF(TODAY(),O76,"M")&gt;=6,DATEDIF(TODAY(),O76,"M")&lt;=11),"AMARILLO"))),Q76))</f>
        <v/>
      </c>
      <c r="Q76" s="262">
        <f>IF(O76=0," ",IF(O76&lt;=$L$6,"VENCIDO","NO VENCIDO"))</f>
        <v/>
      </c>
      <c r="R76" s="257" t="n"/>
      <c r="S76" s="258" t="n"/>
      <c r="T76" s="258" t="n"/>
      <c r="U76" s="1184" t="n"/>
      <c r="V76" s="1184" t="n"/>
      <c r="W76" s="1184" t="n"/>
      <c r="X76" s="1186" t="n"/>
      <c r="Z76" s="994" t="n"/>
      <c r="AA76" s="994" t="n"/>
      <c r="AB76" s="973" t="n"/>
      <c r="AC76" s="994" t="n"/>
      <c r="AD76" s="994" t="n"/>
      <c r="AE76" s="994" t="n"/>
      <c r="AF76" s="994" t="n"/>
      <c r="AG76" s="994" t="n"/>
      <c r="AH76" s="994" t="n"/>
      <c r="AI76" s="994" t="n"/>
      <c r="AJ76" s="994" t="n"/>
      <c r="AK76" s="994" t="n"/>
      <c r="AL76" s="994" t="n"/>
      <c r="AM76" s="994" t="n"/>
      <c r="AN76" s="1197" t="n"/>
      <c r="AU76" s="1188" t="n"/>
      <c r="AV76" s="1188" t="n"/>
    </row>
    <row r="77" ht="19.5" customHeight="1">
      <c r="A77" s="973" t="n"/>
      <c r="B77" s="971" t="n"/>
      <c r="C77" s="972" t="n"/>
      <c r="D77" s="973" t="n"/>
      <c r="E77" s="994" t="n"/>
      <c r="F77" s="994" t="n"/>
      <c r="G77" s="973" t="n"/>
      <c r="H77" s="994" t="n"/>
      <c r="I77" s="994" t="n"/>
      <c r="J77" s="973" t="n"/>
      <c r="K77" s="975" t="n"/>
      <c r="L77" s="253" t="n"/>
      <c r="M77" s="254" t="n"/>
      <c r="N77" s="254" t="n"/>
      <c r="O77" s="1183" t="n"/>
      <c r="P77" s="256">
        <f>IF(O77=0," ",IFERROR(IF(DATEDIF(TODAY(),O77,"M")&lt;=5,"ROJO",IF(DATEDIF(TODAY(),O77,"M")&gt;=12,"VERDE",IF(AND(DATEDIF(TODAY(),O77,"M")&gt;=6,DATEDIF(TODAY(),O77,"M")&lt;=11),"AMARILLO"))),Q77))</f>
        <v/>
      </c>
      <c r="Q77" s="262">
        <f>IF(O77=0," ",IF(O77&lt;=$L$6,"VENCIDO","NO VENCIDO"))</f>
        <v/>
      </c>
      <c r="R77" s="257" t="n"/>
      <c r="S77" s="258" t="n"/>
      <c r="T77" s="258" t="n"/>
      <c r="U77" s="1184" t="n"/>
      <c r="V77" s="1184" t="n"/>
      <c r="W77" s="1184" t="n"/>
      <c r="X77" s="1186" t="n"/>
      <c r="Z77" s="998" t="n"/>
      <c r="AA77" s="998" t="n"/>
      <c r="AB77" s="975" t="n"/>
      <c r="AC77" s="998" t="n"/>
      <c r="AD77" s="998" t="n"/>
      <c r="AE77" s="998" t="n"/>
      <c r="AF77" s="998" t="n"/>
      <c r="AG77" s="998" t="n"/>
      <c r="AH77" s="998" t="n"/>
      <c r="AI77" s="998" t="n"/>
      <c r="AJ77" s="998" t="n"/>
      <c r="AK77" s="998" t="n"/>
      <c r="AL77" s="998" t="n"/>
      <c r="AM77" s="998" t="n"/>
      <c r="AN77" s="1197" t="n"/>
      <c r="AU77" s="1188" t="n"/>
      <c r="AV77" s="1188" t="n"/>
    </row>
    <row r="78" ht="19.5" customHeight="1">
      <c r="A78" s="975" t="n"/>
      <c r="B78" s="1182" t="n"/>
      <c r="C78" s="1103" t="n"/>
      <c r="D78" s="975" t="n"/>
      <c r="E78" s="998" t="n"/>
      <c r="F78" s="998" t="n"/>
      <c r="G78" s="975" t="n"/>
      <c r="H78" s="998" t="n"/>
      <c r="I78" s="998" t="n"/>
      <c r="J78" s="975" t="n"/>
      <c r="K78" s="1189">
        <f>K73=L78</f>
        <v/>
      </c>
      <c r="L78" s="491">
        <f>SUM(L73:L77)</f>
        <v/>
      </c>
      <c r="M78" s="1190" t="inlineStr">
        <is>
          <t xml:space="preserve">“Verdadero” indica que la cantidad por lote, coincide con el saldo que inicia al mes siguiente. "Falso" no coinicide. </t>
        </is>
      </c>
      <c r="N78" s="1191" t="n"/>
      <c r="O78" s="1192" t="n"/>
      <c r="P78" s="1192" t="n"/>
      <c r="Q78" s="1192" t="n"/>
      <c r="R78" s="267">
        <f>SUM(R73:R77)</f>
        <v/>
      </c>
      <c r="S78" s="492" t="n"/>
      <c r="T78" s="492" t="n"/>
      <c r="U78" s="1192" t="n"/>
      <c r="V78" s="1192" t="n"/>
      <c r="W78" s="1193" t="n"/>
      <c r="X78" s="1194" t="n"/>
      <c r="Z78" s="498" t="n"/>
      <c r="AA78" s="270" t="n"/>
      <c r="AB78" s="267" t="n"/>
      <c r="AC78" s="270" t="n"/>
      <c r="AD78" s="270" t="n"/>
      <c r="AE78" s="270" t="n"/>
      <c r="AF78" s="270" t="n"/>
      <c r="AG78" s="270" t="n"/>
      <c r="AH78" s="270" t="n"/>
      <c r="AI78" s="270" t="n"/>
      <c r="AJ78" s="270" t="n"/>
      <c r="AK78" s="270" t="n"/>
      <c r="AL78" s="270" t="n"/>
      <c r="AM78" s="499" t="n"/>
      <c r="AN78" s="274" t="n"/>
      <c r="AU78" s="1195" t="n"/>
      <c r="AV78" s="1196" t="n"/>
    </row>
    <row r="79" ht="19.5" customHeight="1">
      <c r="A79" s="741">
        <f>A73+1</f>
        <v/>
      </c>
      <c r="B79" s="733" t="inlineStr">
        <is>
          <t>Vacuna Antineumocócica Conjugada (20-valente) PCV20 - Liquida</t>
        </is>
      </c>
      <c r="C79" s="965" t="n"/>
      <c r="D79" s="496">
        <f>NOVIEMBRE!K79</f>
        <v/>
      </c>
      <c r="E79" s="731" t="n"/>
      <c r="F79" s="731" t="n"/>
      <c r="G79" s="730">
        <f>E79+F79</f>
        <v/>
      </c>
      <c r="H79" s="731" t="n"/>
      <c r="I79" s="731" t="n"/>
      <c r="J79" s="732">
        <f>AM79</f>
        <v/>
      </c>
      <c r="K79" s="738">
        <f>+(D79+G79)-(H79+I79+J79)</f>
        <v/>
      </c>
      <c r="L79" s="253" t="n"/>
      <c r="M79" s="254" t="n"/>
      <c r="N79" s="254" t="n"/>
      <c r="O79" s="1183" t="n"/>
      <c r="P79" s="256">
        <f>IF(O79=0," ",IFERROR(IF(DATEDIF(TODAY(),O79,"M")&lt;=5,"ROJO",IF(DATEDIF(TODAY(),O79,"M")&gt;=12,"VERDE",IF(AND(DATEDIF(TODAY(),O79,"M")&gt;=6,DATEDIF(TODAY(),O79,"M")&lt;=11),"AMARILLO"))),Q79))</f>
        <v/>
      </c>
      <c r="Q79" s="256">
        <f>IF(O79=0," ",IF(O79&lt;=$L$6,"VENCIDO","NO VENCIDO"))</f>
        <v/>
      </c>
      <c r="R79" s="257" t="n"/>
      <c r="S79" s="258" t="n"/>
      <c r="T79" s="258" t="n"/>
      <c r="U79" s="1184" t="n"/>
      <c r="V79" s="1184" t="n"/>
      <c r="W79" s="1185" t="n"/>
      <c r="X79" s="1186" t="n"/>
      <c r="Z79" s="648" t="n"/>
      <c r="AA79" s="648" t="n"/>
      <c r="AB79" s="737">
        <f>+Z79+AA79</f>
        <v/>
      </c>
      <c r="AC79" s="648" t="n"/>
      <c r="AD79" s="648" t="n"/>
      <c r="AE79" s="648" t="n"/>
      <c r="AF79" s="648" t="n"/>
      <c r="AG79" s="648" t="n"/>
      <c r="AH79" s="648" t="n"/>
      <c r="AI79" s="648" t="n"/>
      <c r="AJ79" s="648" t="n"/>
      <c r="AK79" s="648" t="n"/>
      <c r="AL79" s="648" t="n"/>
      <c r="AM79" s="1187">
        <f>SUM(AB79:AL83)</f>
        <v/>
      </c>
      <c r="AN79" s="726" t="n"/>
      <c r="AU79" s="1188" t="n"/>
      <c r="AV79" s="1188" t="n"/>
    </row>
    <row r="80" ht="19.5" customHeight="1">
      <c r="A80" s="973" t="n"/>
      <c r="B80" s="971" t="n"/>
      <c r="C80" s="972" t="n"/>
      <c r="D80" s="973" t="n"/>
      <c r="E80" s="994" t="n"/>
      <c r="F80" s="994" t="n"/>
      <c r="G80" s="973" t="n"/>
      <c r="H80" s="994" t="n"/>
      <c r="I80" s="994" t="n"/>
      <c r="J80" s="973" t="n"/>
      <c r="K80" s="973" t="n"/>
      <c r="L80" s="253" t="n"/>
      <c r="M80" s="254" t="n"/>
      <c r="N80" s="254" t="n"/>
      <c r="O80" s="1183" t="n"/>
      <c r="P80" s="256">
        <f>IF(O80=0," ",IFERROR(IF(DATEDIF(TODAY(),O80,"M")&lt;=5,"ROJO",IF(DATEDIF(TODAY(),O80,"M")&gt;=12,"VERDE",IF(AND(DATEDIF(TODAY(),O80,"M")&gt;=6,DATEDIF(TODAY(),O80,"M")&lt;=11),"AMARILLO"))),Q80))</f>
        <v/>
      </c>
      <c r="Q80" s="262">
        <f>IF(O80=0," ",IF(O80&lt;=$L$6,"VENCIDO","NO VENCIDO"))</f>
        <v/>
      </c>
      <c r="R80" s="257" t="n"/>
      <c r="S80" s="258" t="n"/>
      <c r="T80" s="258" t="n"/>
      <c r="U80" s="1184" t="n"/>
      <c r="V80" s="1184" t="n"/>
      <c r="W80" s="1184" t="n"/>
      <c r="X80" s="1186" t="n"/>
      <c r="Z80" s="994" t="n"/>
      <c r="AA80" s="994" t="n"/>
      <c r="AB80" s="973" t="n"/>
      <c r="AC80" s="994" t="n"/>
      <c r="AD80" s="994" t="n"/>
      <c r="AE80" s="994" t="n"/>
      <c r="AF80" s="994" t="n"/>
      <c r="AG80" s="994" t="n"/>
      <c r="AH80" s="994" t="n"/>
      <c r="AI80" s="994" t="n"/>
      <c r="AJ80" s="994" t="n"/>
      <c r="AK80" s="994" t="n"/>
      <c r="AL80" s="994" t="n"/>
      <c r="AM80" s="994" t="n"/>
      <c r="AN80" s="1197" t="n"/>
      <c r="AU80" s="1188" t="n"/>
      <c r="AV80" s="1188" t="n"/>
    </row>
    <row r="81" ht="19.5" customHeight="1">
      <c r="A81" s="973" t="n"/>
      <c r="B81" s="971" t="n"/>
      <c r="C81" s="972" t="n"/>
      <c r="D81" s="973" t="n"/>
      <c r="E81" s="994" t="n"/>
      <c r="F81" s="994" t="n"/>
      <c r="G81" s="973" t="n"/>
      <c r="H81" s="994" t="n"/>
      <c r="I81" s="994" t="n"/>
      <c r="J81" s="973" t="n"/>
      <c r="K81" s="973" t="n"/>
      <c r="L81" s="253" t="n"/>
      <c r="M81" s="254" t="n"/>
      <c r="N81" s="254" t="n"/>
      <c r="O81" s="1183" t="n"/>
      <c r="P81" s="256">
        <f>IF(O81=0," ",IFERROR(IF(DATEDIF(TODAY(),O81,"M")&lt;=5,"ROJO",IF(DATEDIF(TODAY(),O81,"M")&gt;=12,"VERDE",IF(AND(DATEDIF(TODAY(),O81,"M")&gt;=6,DATEDIF(TODAY(),O81,"M")&lt;=11),"AMARILLO"))),Q81))</f>
        <v/>
      </c>
      <c r="Q81" s="262">
        <f>IF(O81=0," ",IF(O81&lt;=$L$6,"VENCIDO","NO VENCIDO"))</f>
        <v/>
      </c>
      <c r="R81" s="257" t="n"/>
      <c r="S81" s="258" t="n"/>
      <c r="T81" s="258" t="n"/>
      <c r="U81" s="1184" t="n"/>
      <c r="V81" s="1184" t="n"/>
      <c r="W81" s="1184" t="n"/>
      <c r="X81" s="1186" t="n"/>
      <c r="Z81" s="994" t="n"/>
      <c r="AA81" s="994" t="n"/>
      <c r="AB81" s="973" t="n"/>
      <c r="AC81" s="994" t="n"/>
      <c r="AD81" s="994" t="n"/>
      <c r="AE81" s="994" t="n"/>
      <c r="AF81" s="994" t="n"/>
      <c r="AG81" s="994" t="n"/>
      <c r="AH81" s="994" t="n"/>
      <c r="AI81" s="994" t="n"/>
      <c r="AJ81" s="994" t="n"/>
      <c r="AK81" s="994" t="n"/>
      <c r="AL81" s="994" t="n"/>
      <c r="AM81" s="994" t="n"/>
      <c r="AN81" s="1197" t="n"/>
      <c r="AU81" s="1188" t="n"/>
      <c r="AV81" s="1188" t="n"/>
    </row>
    <row r="82" ht="19.5" customHeight="1">
      <c r="A82" s="973" t="n"/>
      <c r="B82" s="971" t="n"/>
      <c r="C82" s="972" t="n"/>
      <c r="D82" s="973" t="n"/>
      <c r="E82" s="994" t="n"/>
      <c r="F82" s="994" t="n"/>
      <c r="G82" s="973" t="n"/>
      <c r="H82" s="994" t="n"/>
      <c r="I82" s="994" t="n"/>
      <c r="J82" s="973" t="n"/>
      <c r="K82" s="973" t="n"/>
      <c r="L82" s="253" t="n"/>
      <c r="M82" s="254" t="n"/>
      <c r="N82" s="254" t="n"/>
      <c r="O82" s="1183" t="n"/>
      <c r="P82" s="256">
        <f>IF(O82=0," ",IFERROR(IF(DATEDIF(TODAY(),O82,"M")&lt;=5,"ROJO",IF(DATEDIF(TODAY(),O82,"M")&gt;=12,"VERDE",IF(AND(DATEDIF(TODAY(),O82,"M")&gt;=6,DATEDIF(TODAY(),O82,"M")&lt;=11),"AMARILLO"))),Q82))</f>
        <v/>
      </c>
      <c r="Q82" s="262">
        <f>IF(O82=0," ",IF(O82&lt;=$L$6,"VENCIDO","NO VENCIDO"))</f>
        <v/>
      </c>
      <c r="R82" s="257" t="n"/>
      <c r="S82" s="258" t="n"/>
      <c r="T82" s="258" t="n"/>
      <c r="U82" s="1184" t="n"/>
      <c r="V82" s="1184" t="n"/>
      <c r="W82" s="1184" t="n"/>
      <c r="X82" s="1186" t="n"/>
      <c r="Z82" s="994" t="n"/>
      <c r="AA82" s="994" t="n"/>
      <c r="AB82" s="973" t="n"/>
      <c r="AC82" s="994" t="n"/>
      <c r="AD82" s="994" t="n"/>
      <c r="AE82" s="994" t="n"/>
      <c r="AF82" s="994" t="n"/>
      <c r="AG82" s="994" t="n"/>
      <c r="AH82" s="994" t="n"/>
      <c r="AI82" s="994" t="n"/>
      <c r="AJ82" s="994" t="n"/>
      <c r="AK82" s="994" t="n"/>
      <c r="AL82" s="994" t="n"/>
      <c r="AM82" s="994" t="n"/>
      <c r="AN82" s="1197" t="n"/>
      <c r="AU82" s="1188" t="n"/>
      <c r="AV82" s="1188" t="n"/>
    </row>
    <row r="83" ht="19.5" customHeight="1">
      <c r="A83" s="973" t="n"/>
      <c r="B83" s="971" t="n"/>
      <c r="C83" s="972" t="n"/>
      <c r="D83" s="973" t="n"/>
      <c r="E83" s="994" t="n"/>
      <c r="F83" s="994" t="n"/>
      <c r="G83" s="973" t="n"/>
      <c r="H83" s="994" t="n"/>
      <c r="I83" s="994" t="n"/>
      <c r="J83" s="973" t="n"/>
      <c r="K83" s="975" t="n"/>
      <c r="L83" s="253" t="n"/>
      <c r="M83" s="254" t="n"/>
      <c r="N83" s="254" t="n"/>
      <c r="O83" s="1183" t="n"/>
      <c r="P83" s="256">
        <f>IF(O83=0," ",IFERROR(IF(DATEDIF(TODAY(),O83,"M")&lt;=5,"ROJO",IF(DATEDIF(TODAY(),O83,"M")&gt;=12,"VERDE",IF(AND(DATEDIF(TODAY(),O83,"M")&gt;=6,DATEDIF(TODAY(),O83,"M")&lt;=11),"AMARILLO"))),Q83))</f>
        <v/>
      </c>
      <c r="Q83" s="262">
        <f>IF(O83=0," ",IF(O83&lt;=$L$6,"VENCIDO","NO VENCIDO"))</f>
        <v/>
      </c>
      <c r="R83" s="257" t="n"/>
      <c r="S83" s="258" t="n"/>
      <c r="T83" s="258" t="n"/>
      <c r="U83" s="1184" t="n"/>
      <c r="V83" s="1184" t="n"/>
      <c r="W83" s="1184" t="n"/>
      <c r="X83" s="1186" t="n"/>
      <c r="Z83" s="998" t="n"/>
      <c r="AA83" s="998" t="n"/>
      <c r="AB83" s="975" t="n"/>
      <c r="AC83" s="998" t="n"/>
      <c r="AD83" s="998" t="n"/>
      <c r="AE83" s="998" t="n"/>
      <c r="AF83" s="998" t="n"/>
      <c r="AG83" s="998" t="n"/>
      <c r="AH83" s="998" t="n"/>
      <c r="AI83" s="998" t="n"/>
      <c r="AJ83" s="998" t="n"/>
      <c r="AK83" s="998" t="n"/>
      <c r="AL83" s="998" t="n"/>
      <c r="AM83" s="998" t="n"/>
      <c r="AN83" s="1197" t="n"/>
      <c r="AU83" s="1188" t="n"/>
      <c r="AV83" s="1188" t="n"/>
    </row>
    <row r="84" ht="19.5" customHeight="1">
      <c r="A84" s="975" t="n"/>
      <c r="B84" s="1182" t="n"/>
      <c r="C84" s="1103" t="n"/>
      <c r="D84" s="975" t="n"/>
      <c r="E84" s="998" t="n"/>
      <c r="F84" s="998" t="n"/>
      <c r="G84" s="975" t="n"/>
      <c r="H84" s="998" t="n"/>
      <c r="I84" s="998" t="n"/>
      <c r="J84" s="975" t="n"/>
      <c r="K84" s="1189">
        <f>K79=L84</f>
        <v/>
      </c>
      <c r="L84" s="491">
        <f>SUM(L79:L83)</f>
        <v/>
      </c>
      <c r="M84" s="1190" t="inlineStr">
        <is>
          <t xml:space="preserve">“Verdadero” indica que la cantidad por lote, coincide con el saldo que inicia al mes siguiente. "Falso" no coinicide. </t>
        </is>
      </c>
      <c r="N84" s="1191" t="n"/>
      <c r="O84" s="1192" t="n"/>
      <c r="P84" s="1192" t="n"/>
      <c r="Q84" s="1192" t="n"/>
      <c r="R84" s="267">
        <f>SUM(R79:R83)</f>
        <v/>
      </c>
      <c r="S84" s="492" t="n"/>
      <c r="T84" s="492" t="n"/>
      <c r="U84" s="1192" t="n"/>
      <c r="V84" s="1192" t="n"/>
      <c r="W84" s="1193" t="n"/>
      <c r="X84" s="1194" t="n"/>
      <c r="Z84" s="498" t="n"/>
      <c r="AA84" s="270" t="n"/>
      <c r="AB84" s="267" t="n"/>
      <c r="AC84" s="270" t="n"/>
      <c r="AD84" s="270" t="n"/>
      <c r="AE84" s="270" t="n"/>
      <c r="AF84" s="270" t="n"/>
      <c r="AG84" s="270" t="n"/>
      <c r="AH84" s="270" t="n"/>
      <c r="AI84" s="270" t="n"/>
      <c r="AJ84" s="270" t="n"/>
      <c r="AK84" s="270" t="n"/>
      <c r="AL84" s="270" t="n"/>
      <c r="AM84" s="499" t="n"/>
      <c r="AN84" s="274" t="n"/>
      <c r="AU84" s="1195" t="n"/>
      <c r="AV84" s="1196" t="n"/>
    </row>
    <row r="85" ht="19.5" customHeight="1">
      <c r="A85" s="741">
        <f>A79+1</f>
        <v/>
      </c>
      <c r="B85" s="733" t="inlineStr">
        <is>
          <t>Vacuna de Sarampión, Rubeola y Paperas (SRP) (Cepa Leningrado-Zagreb) Liofilizado - Vial x 01 dosis - TRIPLE VIRAL</t>
        </is>
      </c>
      <c r="C85" s="965" t="n"/>
      <c r="D85" s="496">
        <f>NOVIEMBRE!K85</f>
        <v/>
      </c>
      <c r="E85" s="731" t="n"/>
      <c r="F85" s="731" t="n"/>
      <c r="G85" s="730">
        <f>E85+F85</f>
        <v/>
      </c>
      <c r="H85" s="731" t="n"/>
      <c r="I85" s="731" t="n"/>
      <c r="J85" s="732">
        <f>AM85</f>
        <v/>
      </c>
      <c r="K85" s="738">
        <f>+(D85+G85)-(H85+I85+J85)</f>
        <v/>
      </c>
      <c r="L85" s="253" t="n"/>
      <c r="M85" s="254" t="n"/>
      <c r="N85" s="254" t="n"/>
      <c r="O85" s="1183" t="n"/>
      <c r="P85" s="256">
        <f>IF(O85=0," ",IFERROR(IF(DATEDIF(TODAY(),O85,"M")&lt;=5,"ROJO",IF(DATEDIF(TODAY(),O85,"M")&gt;=12,"VERDE",IF(AND(DATEDIF(TODAY(),O85,"M")&gt;=6,DATEDIF(TODAY(),O85,"M")&lt;=11),"AMARILLO"))),Q85))</f>
        <v/>
      </c>
      <c r="Q85" s="256">
        <f>IF(O85=0," ",IF(O85&lt;=$L$6,"VENCIDO","NO VENCIDO"))</f>
        <v/>
      </c>
      <c r="R85" s="257" t="n"/>
      <c r="S85" s="258" t="n"/>
      <c r="T85" s="258" t="n"/>
      <c r="U85" s="1184" t="n"/>
      <c r="V85" s="1184" t="n"/>
      <c r="W85" s="1185" t="n"/>
      <c r="X85" s="1186" t="n"/>
      <c r="Z85" s="648" t="n"/>
      <c r="AA85" s="648" t="n"/>
      <c r="AB85" s="737">
        <f>+Z85+AA85</f>
        <v/>
      </c>
      <c r="AC85" s="648" t="n"/>
      <c r="AD85" s="648" t="n"/>
      <c r="AE85" s="648" t="n"/>
      <c r="AF85" s="648" t="n"/>
      <c r="AG85" s="648" t="n"/>
      <c r="AH85" s="648" t="n"/>
      <c r="AI85" s="648" t="n"/>
      <c r="AJ85" s="648" t="n"/>
      <c r="AK85" s="648" t="n"/>
      <c r="AL85" s="648" t="n"/>
      <c r="AM85" s="1187">
        <f>SUM(AB85:AL89)</f>
        <v/>
      </c>
      <c r="AN85" s="726" t="n"/>
      <c r="AU85" s="1188" t="n"/>
      <c r="AV85" s="1188" t="n"/>
    </row>
    <row r="86" ht="19.5" customHeight="1">
      <c r="A86" s="973" t="n"/>
      <c r="B86" s="971" t="n"/>
      <c r="C86" s="972" t="n"/>
      <c r="D86" s="973" t="n"/>
      <c r="E86" s="994" t="n"/>
      <c r="F86" s="994" t="n"/>
      <c r="G86" s="973" t="n"/>
      <c r="H86" s="994" t="n"/>
      <c r="I86" s="994" t="n"/>
      <c r="J86" s="973" t="n"/>
      <c r="K86" s="973" t="n"/>
      <c r="L86" s="253" t="n"/>
      <c r="M86" s="254" t="n"/>
      <c r="N86" s="254" t="n"/>
      <c r="O86" s="1183" t="n"/>
      <c r="P86" s="256">
        <f>IF(O86=0," ",IFERROR(IF(DATEDIF(TODAY(),O86,"M")&lt;=5,"ROJO",IF(DATEDIF(TODAY(),O86,"M")&gt;=12,"VERDE",IF(AND(DATEDIF(TODAY(),O86,"M")&gt;=6,DATEDIF(TODAY(),O86,"M")&lt;=11),"AMARILLO"))),Q86))</f>
        <v/>
      </c>
      <c r="Q86" s="262">
        <f>IF(O86=0," ",IF(O86&lt;=$L$6,"VENCIDO","NO VENCIDO"))</f>
        <v/>
      </c>
      <c r="R86" s="257" t="n"/>
      <c r="S86" s="258" t="n"/>
      <c r="T86" s="258" t="n"/>
      <c r="U86" s="1184" t="n"/>
      <c r="V86" s="1184" t="n"/>
      <c r="W86" s="1184" t="n"/>
      <c r="X86" s="1186" t="n"/>
      <c r="Z86" s="994" t="n"/>
      <c r="AA86" s="994" t="n"/>
      <c r="AB86" s="973" t="n"/>
      <c r="AC86" s="994" t="n"/>
      <c r="AD86" s="994" t="n"/>
      <c r="AE86" s="994" t="n"/>
      <c r="AF86" s="994" t="n"/>
      <c r="AG86" s="994" t="n"/>
      <c r="AH86" s="994" t="n"/>
      <c r="AI86" s="994" t="n"/>
      <c r="AJ86" s="994" t="n"/>
      <c r="AK86" s="994" t="n"/>
      <c r="AL86" s="994" t="n"/>
      <c r="AM86" s="994" t="n"/>
      <c r="AN86" s="1197" t="n"/>
      <c r="AU86" s="1188" t="n"/>
      <c r="AV86" s="1188" t="n"/>
    </row>
    <row r="87" ht="19.5" customHeight="1">
      <c r="A87" s="973" t="n"/>
      <c r="B87" s="971" t="n"/>
      <c r="C87" s="972" t="n"/>
      <c r="D87" s="973" t="n"/>
      <c r="E87" s="994" t="n"/>
      <c r="F87" s="994" t="n"/>
      <c r="G87" s="973" t="n"/>
      <c r="H87" s="994" t="n"/>
      <c r="I87" s="994" t="n"/>
      <c r="J87" s="973" t="n"/>
      <c r="K87" s="973" t="n"/>
      <c r="L87" s="253" t="n"/>
      <c r="M87" s="254" t="n"/>
      <c r="N87" s="254" t="n"/>
      <c r="O87" s="1183" t="n"/>
      <c r="P87" s="256">
        <f>IF(O87=0," ",IFERROR(IF(DATEDIF(TODAY(),O87,"M")&lt;=5,"ROJO",IF(DATEDIF(TODAY(),O87,"M")&gt;=12,"VERDE",IF(AND(DATEDIF(TODAY(),O87,"M")&gt;=6,DATEDIF(TODAY(),O87,"M")&lt;=11),"AMARILLO"))),Q87))</f>
        <v/>
      </c>
      <c r="Q87" s="262">
        <f>IF(O87=0," ",IF(O87&lt;=$L$6,"VENCIDO","NO VENCIDO"))</f>
        <v/>
      </c>
      <c r="R87" s="257" t="n"/>
      <c r="S87" s="258" t="n"/>
      <c r="T87" s="258" t="n"/>
      <c r="U87" s="1184" t="n"/>
      <c r="V87" s="1184" t="n"/>
      <c r="W87" s="1184" t="n"/>
      <c r="X87" s="1186" t="n"/>
      <c r="Z87" s="994" t="n"/>
      <c r="AA87" s="994" t="n"/>
      <c r="AB87" s="973" t="n"/>
      <c r="AC87" s="994" t="n"/>
      <c r="AD87" s="994" t="n"/>
      <c r="AE87" s="994" t="n"/>
      <c r="AF87" s="994" t="n"/>
      <c r="AG87" s="994" t="n"/>
      <c r="AH87" s="994" t="n"/>
      <c r="AI87" s="994" t="n"/>
      <c r="AJ87" s="994" t="n"/>
      <c r="AK87" s="994" t="n"/>
      <c r="AL87" s="994" t="n"/>
      <c r="AM87" s="994" t="n"/>
      <c r="AN87" s="1197" t="n"/>
      <c r="AU87" s="1188" t="n"/>
      <c r="AV87" s="1188" t="n"/>
    </row>
    <row r="88" ht="19.5" customHeight="1">
      <c r="A88" s="973" t="n"/>
      <c r="B88" s="971" t="n"/>
      <c r="C88" s="972" t="n"/>
      <c r="D88" s="973" t="n"/>
      <c r="E88" s="994" t="n"/>
      <c r="F88" s="994" t="n"/>
      <c r="G88" s="973" t="n"/>
      <c r="H88" s="994" t="n"/>
      <c r="I88" s="994" t="n"/>
      <c r="J88" s="973" t="n"/>
      <c r="K88" s="973" t="n"/>
      <c r="L88" s="253" t="n"/>
      <c r="M88" s="254" t="n"/>
      <c r="N88" s="254" t="n"/>
      <c r="O88" s="1183" t="n"/>
      <c r="P88" s="256">
        <f>IF(O88=0," ",IFERROR(IF(DATEDIF(TODAY(),O88,"M")&lt;=5,"ROJO",IF(DATEDIF(TODAY(),O88,"M")&gt;=12,"VERDE",IF(AND(DATEDIF(TODAY(),O88,"M")&gt;=6,DATEDIF(TODAY(),O88,"M")&lt;=11),"AMARILLO"))),Q88))</f>
        <v/>
      </c>
      <c r="Q88" s="262">
        <f>IF(O88=0," ",IF(O88&lt;=$L$6,"VENCIDO","NO VENCIDO"))</f>
        <v/>
      </c>
      <c r="R88" s="257" t="n"/>
      <c r="S88" s="258" t="n"/>
      <c r="T88" s="258" t="n"/>
      <c r="U88" s="1184" t="n"/>
      <c r="V88" s="1184" t="n"/>
      <c r="W88" s="1184" t="n"/>
      <c r="X88" s="1186" t="n"/>
      <c r="Z88" s="994" t="n"/>
      <c r="AA88" s="994" t="n"/>
      <c r="AB88" s="973" t="n"/>
      <c r="AC88" s="994" t="n"/>
      <c r="AD88" s="994" t="n"/>
      <c r="AE88" s="994" t="n"/>
      <c r="AF88" s="994" t="n"/>
      <c r="AG88" s="994" t="n"/>
      <c r="AH88" s="994" t="n"/>
      <c r="AI88" s="994" t="n"/>
      <c r="AJ88" s="994" t="n"/>
      <c r="AK88" s="994" t="n"/>
      <c r="AL88" s="994" t="n"/>
      <c r="AM88" s="994" t="n"/>
      <c r="AN88" s="1197" t="n"/>
      <c r="AU88" s="1188" t="n"/>
      <c r="AV88" s="1188" t="n"/>
    </row>
    <row r="89" ht="19.5" customHeight="1">
      <c r="A89" s="973" t="n"/>
      <c r="B89" s="971" t="n"/>
      <c r="C89" s="972" t="n"/>
      <c r="D89" s="973" t="n"/>
      <c r="E89" s="994" t="n"/>
      <c r="F89" s="994" t="n"/>
      <c r="G89" s="973" t="n"/>
      <c r="H89" s="994" t="n"/>
      <c r="I89" s="994" t="n"/>
      <c r="J89" s="973" t="n"/>
      <c r="K89" s="975" t="n"/>
      <c r="L89" s="253" t="n"/>
      <c r="M89" s="254" t="n"/>
      <c r="N89" s="254" t="n"/>
      <c r="O89" s="1183" t="n"/>
      <c r="P89" s="256">
        <f>IF(O89=0," ",IFERROR(IF(DATEDIF(TODAY(),O89,"M")&lt;=5,"ROJO",IF(DATEDIF(TODAY(),O89,"M")&gt;=12,"VERDE",IF(AND(DATEDIF(TODAY(),O89,"M")&gt;=6,DATEDIF(TODAY(),O89,"M")&lt;=11),"AMARILLO"))),Q89))</f>
        <v/>
      </c>
      <c r="Q89" s="262">
        <f>IF(O89=0," ",IF(O89&lt;=$L$6,"VENCIDO","NO VENCIDO"))</f>
        <v/>
      </c>
      <c r="R89" s="257" t="n"/>
      <c r="S89" s="258" t="n"/>
      <c r="T89" s="258" t="n"/>
      <c r="U89" s="1184" t="n"/>
      <c r="V89" s="1184" t="n"/>
      <c r="W89" s="1184" t="n"/>
      <c r="X89" s="1186" t="n"/>
      <c r="Z89" s="998" t="n"/>
      <c r="AA89" s="998" t="n"/>
      <c r="AB89" s="975" t="n"/>
      <c r="AC89" s="998" t="n"/>
      <c r="AD89" s="998" t="n"/>
      <c r="AE89" s="998" t="n"/>
      <c r="AF89" s="998" t="n"/>
      <c r="AG89" s="998" t="n"/>
      <c r="AH89" s="998" t="n"/>
      <c r="AI89" s="998" t="n"/>
      <c r="AJ89" s="998" t="n"/>
      <c r="AK89" s="998" t="n"/>
      <c r="AL89" s="998" t="n"/>
      <c r="AM89" s="998" t="n"/>
      <c r="AN89" s="1197" t="n"/>
      <c r="AU89" s="1188" t="n"/>
      <c r="AV89" s="1188" t="n"/>
    </row>
    <row r="90" ht="19.5" customHeight="1">
      <c r="A90" s="975" t="n"/>
      <c r="B90" s="1182" t="n"/>
      <c r="C90" s="1103" t="n"/>
      <c r="D90" s="975" t="n"/>
      <c r="E90" s="998" t="n"/>
      <c r="F90" s="998" t="n"/>
      <c r="G90" s="975" t="n"/>
      <c r="H90" s="998" t="n"/>
      <c r="I90" s="998" t="n"/>
      <c r="J90" s="975" t="n"/>
      <c r="K90" s="1189">
        <f>K85=L90</f>
        <v/>
      </c>
      <c r="L90" s="491">
        <f>SUM(L85:L89)</f>
        <v/>
      </c>
      <c r="M90" s="1190" t="inlineStr">
        <is>
          <t xml:space="preserve">“Verdadero” indica que la cantidad por lote, coincide con el saldo que inicia al mes siguiente. "Falso" no coinicide. </t>
        </is>
      </c>
      <c r="N90" s="1191" t="n"/>
      <c r="O90" s="1192" t="n"/>
      <c r="P90" s="1192" t="n"/>
      <c r="Q90" s="1192" t="n"/>
      <c r="R90" s="267">
        <f>SUM(R85:R89)</f>
        <v/>
      </c>
      <c r="S90" s="492" t="n"/>
      <c r="T90" s="492" t="n"/>
      <c r="U90" s="1192" t="n"/>
      <c r="V90" s="1192" t="n"/>
      <c r="W90" s="1193" t="n"/>
      <c r="X90" s="1194" t="n"/>
      <c r="Z90" s="498" t="n"/>
      <c r="AA90" s="270" t="n"/>
      <c r="AB90" s="267" t="n"/>
      <c r="AC90" s="270" t="n"/>
      <c r="AD90" s="270" t="n"/>
      <c r="AE90" s="270" t="n"/>
      <c r="AF90" s="270" t="n"/>
      <c r="AG90" s="270" t="n"/>
      <c r="AH90" s="270" t="n"/>
      <c r="AI90" s="270" t="n"/>
      <c r="AJ90" s="270" t="n"/>
      <c r="AK90" s="270" t="n"/>
      <c r="AL90" s="270" t="n"/>
      <c r="AM90" s="499" t="n"/>
      <c r="AN90" s="274" t="n"/>
      <c r="AU90" s="1195" t="n"/>
      <c r="AV90" s="1196" t="n"/>
    </row>
    <row r="91" ht="19.5" customHeight="1">
      <c r="A91" s="741">
        <f>A85+1</f>
        <v/>
      </c>
      <c r="B91" s="733" t="inlineStr">
        <is>
          <t>Vacuna de Sarampión, Rubeola y Paperas (SRP) (Cepa Leningrado-Zagreb) Liofilizado - Vial x 05 dosis - TRIPLE VIRAL</t>
        </is>
      </c>
      <c r="C91" s="965" t="n"/>
      <c r="D91" s="496">
        <f>NOVIEMBRE!K91</f>
        <v/>
      </c>
      <c r="E91" s="731" t="n"/>
      <c r="F91" s="731" t="n"/>
      <c r="G91" s="730">
        <f>E91+F91</f>
        <v/>
      </c>
      <c r="H91" s="731" t="n"/>
      <c r="I91" s="731" t="n"/>
      <c r="J91" s="732">
        <f>AM91</f>
        <v/>
      </c>
      <c r="K91" s="738">
        <f>+(D91+G91)-(H91+I91+J91)</f>
        <v/>
      </c>
      <c r="L91" s="253" t="n"/>
      <c r="M91" s="254" t="n"/>
      <c r="N91" s="254" t="n"/>
      <c r="O91" s="1183" t="n"/>
      <c r="P91" s="256">
        <f>IF(O91=0," ",IFERROR(IF(DATEDIF(TODAY(),O91,"M")&lt;=5,"ROJO",IF(DATEDIF(TODAY(),O91,"M")&gt;=12,"VERDE",IF(AND(DATEDIF(TODAY(),O91,"M")&gt;=6,DATEDIF(TODAY(),O91,"M")&lt;=11),"AMARILLO"))),Q91))</f>
        <v/>
      </c>
      <c r="Q91" s="256">
        <f>IF(O91=0," ",IF(O91&lt;=$L$6,"VENCIDO","NO VENCIDO"))</f>
        <v/>
      </c>
      <c r="R91" s="257" t="n"/>
      <c r="S91" s="258" t="n"/>
      <c r="T91" s="258" t="n"/>
      <c r="U91" s="1184" t="n"/>
      <c r="V91" s="1184" t="n"/>
      <c r="W91" s="1185" t="n"/>
      <c r="X91" s="1186" t="n"/>
      <c r="Z91" s="648" t="n"/>
      <c r="AA91" s="648" t="n"/>
      <c r="AB91" s="737">
        <f>+Z91+AA91</f>
        <v/>
      </c>
      <c r="AC91" s="648" t="n"/>
      <c r="AD91" s="648" t="n"/>
      <c r="AE91" s="648" t="n"/>
      <c r="AF91" s="648" t="n"/>
      <c r="AG91" s="648" t="n"/>
      <c r="AH91" s="648" t="n"/>
      <c r="AI91" s="648" t="n"/>
      <c r="AJ91" s="648" t="n"/>
      <c r="AK91" s="648" t="n"/>
      <c r="AL91" s="648" t="n"/>
      <c r="AM91" s="1187">
        <f>SUM(AB91:AL95)</f>
        <v/>
      </c>
      <c r="AN91" s="726" t="n"/>
      <c r="AU91" s="1188" t="n"/>
      <c r="AV91" s="1188" t="n"/>
    </row>
    <row r="92" ht="19.5" customHeight="1">
      <c r="A92" s="973" t="n"/>
      <c r="B92" s="971" t="n"/>
      <c r="C92" s="972" t="n"/>
      <c r="D92" s="973" t="n"/>
      <c r="E92" s="994" t="n"/>
      <c r="F92" s="994" t="n"/>
      <c r="G92" s="973" t="n"/>
      <c r="H92" s="994" t="n"/>
      <c r="I92" s="994" t="n"/>
      <c r="J92" s="973" t="n"/>
      <c r="K92" s="973" t="n"/>
      <c r="L92" s="253" t="n"/>
      <c r="M92" s="254" t="n"/>
      <c r="N92" s="254" t="n"/>
      <c r="O92" s="1183" t="n"/>
      <c r="P92" s="256">
        <f>IF(O92=0," ",IFERROR(IF(DATEDIF(TODAY(),O92,"M")&lt;=5,"ROJO",IF(DATEDIF(TODAY(),O92,"M")&gt;=12,"VERDE",IF(AND(DATEDIF(TODAY(),O92,"M")&gt;=6,DATEDIF(TODAY(),O92,"M")&lt;=11),"AMARILLO"))),Q92))</f>
        <v/>
      </c>
      <c r="Q92" s="262">
        <f>IF(O92=0," ",IF(O92&lt;=$L$6,"VENCIDO","NO VENCIDO"))</f>
        <v/>
      </c>
      <c r="R92" s="257" t="n"/>
      <c r="S92" s="258" t="n"/>
      <c r="T92" s="258" t="n"/>
      <c r="U92" s="1184" t="n"/>
      <c r="V92" s="1184" t="n"/>
      <c r="W92" s="1184" t="n"/>
      <c r="X92" s="1186" t="n"/>
      <c r="Z92" s="994" t="n"/>
      <c r="AA92" s="994" t="n"/>
      <c r="AB92" s="973" t="n"/>
      <c r="AC92" s="994" t="n"/>
      <c r="AD92" s="994" t="n"/>
      <c r="AE92" s="994" t="n"/>
      <c r="AF92" s="994" t="n"/>
      <c r="AG92" s="994" t="n"/>
      <c r="AH92" s="994" t="n"/>
      <c r="AI92" s="994" t="n"/>
      <c r="AJ92" s="994" t="n"/>
      <c r="AK92" s="994" t="n"/>
      <c r="AL92" s="994" t="n"/>
      <c r="AM92" s="994" t="n"/>
      <c r="AN92" s="1197" t="n"/>
      <c r="AU92" s="1188" t="n"/>
      <c r="AV92" s="1188" t="n"/>
    </row>
    <row r="93" ht="19.5" customHeight="1">
      <c r="A93" s="973" t="n"/>
      <c r="B93" s="971" t="n"/>
      <c r="C93" s="972" t="n"/>
      <c r="D93" s="973" t="n"/>
      <c r="E93" s="994" t="n"/>
      <c r="F93" s="994" t="n"/>
      <c r="G93" s="973" t="n"/>
      <c r="H93" s="994" t="n"/>
      <c r="I93" s="994" t="n"/>
      <c r="J93" s="973" t="n"/>
      <c r="K93" s="973" t="n"/>
      <c r="L93" s="253" t="n"/>
      <c r="M93" s="254" t="n"/>
      <c r="N93" s="254" t="n"/>
      <c r="O93" s="1183" t="n"/>
      <c r="P93" s="256">
        <f>IF(O93=0," ",IFERROR(IF(DATEDIF(TODAY(),O93,"M")&lt;=5,"ROJO",IF(DATEDIF(TODAY(),O93,"M")&gt;=12,"VERDE",IF(AND(DATEDIF(TODAY(),O93,"M")&gt;=6,DATEDIF(TODAY(),O93,"M")&lt;=11),"AMARILLO"))),Q93))</f>
        <v/>
      </c>
      <c r="Q93" s="262">
        <f>IF(O93=0," ",IF(O93&lt;=$L$6,"VENCIDO","NO VENCIDO"))</f>
        <v/>
      </c>
      <c r="R93" s="257" t="n"/>
      <c r="S93" s="258" t="n"/>
      <c r="T93" s="258" t="n"/>
      <c r="U93" s="1184" t="n"/>
      <c r="V93" s="1184" t="n"/>
      <c r="W93" s="1184" t="n"/>
      <c r="X93" s="1186" t="n"/>
      <c r="Z93" s="994" t="n"/>
      <c r="AA93" s="994" t="n"/>
      <c r="AB93" s="973" t="n"/>
      <c r="AC93" s="994" t="n"/>
      <c r="AD93" s="994" t="n"/>
      <c r="AE93" s="994" t="n"/>
      <c r="AF93" s="994" t="n"/>
      <c r="AG93" s="994" t="n"/>
      <c r="AH93" s="994" t="n"/>
      <c r="AI93" s="994" t="n"/>
      <c r="AJ93" s="994" t="n"/>
      <c r="AK93" s="994" t="n"/>
      <c r="AL93" s="994" t="n"/>
      <c r="AM93" s="994" t="n"/>
      <c r="AN93" s="1197" t="n"/>
      <c r="AU93" s="1188" t="n"/>
      <c r="AV93" s="1188" t="n"/>
    </row>
    <row r="94" ht="19.5" customHeight="1">
      <c r="A94" s="973" t="n"/>
      <c r="B94" s="971" t="n"/>
      <c r="C94" s="972" t="n"/>
      <c r="D94" s="973" t="n"/>
      <c r="E94" s="994" t="n"/>
      <c r="F94" s="994" t="n"/>
      <c r="G94" s="973" t="n"/>
      <c r="H94" s="994" t="n"/>
      <c r="I94" s="994" t="n"/>
      <c r="J94" s="973" t="n"/>
      <c r="K94" s="973" t="n"/>
      <c r="L94" s="253" t="n"/>
      <c r="M94" s="254" t="n"/>
      <c r="N94" s="254" t="n"/>
      <c r="O94" s="1183" t="n"/>
      <c r="P94" s="256">
        <f>IF(O94=0," ",IFERROR(IF(DATEDIF(TODAY(),O94,"M")&lt;=5,"ROJO",IF(DATEDIF(TODAY(),O94,"M")&gt;=12,"VERDE",IF(AND(DATEDIF(TODAY(),O94,"M")&gt;=6,DATEDIF(TODAY(),O94,"M")&lt;=11),"AMARILLO"))),Q94))</f>
        <v/>
      </c>
      <c r="Q94" s="262">
        <f>IF(O94=0," ",IF(O94&lt;=$L$6,"VENCIDO","NO VENCIDO"))</f>
        <v/>
      </c>
      <c r="R94" s="257" t="n"/>
      <c r="S94" s="258" t="n"/>
      <c r="T94" s="258" t="n"/>
      <c r="U94" s="1184" t="n"/>
      <c r="V94" s="1184" t="n"/>
      <c r="W94" s="1184" t="n"/>
      <c r="X94" s="1186" t="n"/>
      <c r="Z94" s="994" t="n"/>
      <c r="AA94" s="994" t="n"/>
      <c r="AB94" s="973" t="n"/>
      <c r="AC94" s="994" t="n"/>
      <c r="AD94" s="994" t="n"/>
      <c r="AE94" s="994" t="n"/>
      <c r="AF94" s="994" t="n"/>
      <c r="AG94" s="994" t="n"/>
      <c r="AH94" s="994" t="n"/>
      <c r="AI94" s="994" t="n"/>
      <c r="AJ94" s="994" t="n"/>
      <c r="AK94" s="994" t="n"/>
      <c r="AL94" s="994" t="n"/>
      <c r="AM94" s="994" t="n"/>
      <c r="AN94" s="1197" t="n"/>
      <c r="AU94" s="1188" t="n"/>
      <c r="AV94" s="1188" t="n"/>
    </row>
    <row r="95" ht="19.5" customHeight="1">
      <c r="A95" s="973" t="n"/>
      <c r="B95" s="971" t="n"/>
      <c r="C95" s="972" t="n"/>
      <c r="D95" s="973" t="n"/>
      <c r="E95" s="994" t="n"/>
      <c r="F95" s="994" t="n"/>
      <c r="G95" s="973" t="n"/>
      <c r="H95" s="994" t="n"/>
      <c r="I95" s="994" t="n"/>
      <c r="J95" s="973" t="n"/>
      <c r="K95" s="975" t="n"/>
      <c r="L95" s="253" t="n"/>
      <c r="M95" s="254" t="n"/>
      <c r="N95" s="254" t="n"/>
      <c r="O95" s="1183" t="n"/>
      <c r="P95" s="256">
        <f>IF(O95=0," ",IFERROR(IF(DATEDIF(TODAY(),O95,"M")&lt;=5,"ROJO",IF(DATEDIF(TODAY(),O95,"M")&gt;=12,"VERDE",IF(AND(DATEDIF(TODAY(),O95,"M")&gt;=6,DATEDIF(TODAY(),O95,"M")&lt;=11),"AMARILLO"))),Q95))</f>
        <v/>
      </c>
      <c r="Q95" s="262">
        <f>IF(O95=0," ",IF(O95&lt;=$L$6,"VENCIDO","NO VENCIDO"))</f>
        <v/>
      </c>
      <c r="R95" s="257" t="n"/>
      <c r="S95" s="258" t="n"/>
      <c r="T95" s="258" t="n"/>
      <c r="U95" s="1184" t="n"/>
      <c r="V95" s="1184" t="n"/>
      <c r="W95" s="1184" t="n"/>
      <c r="X95" s="1186" t="n"/>
      <c r="Z95" s="998" t="n"/>
      <c r="AA95" s="998" t="n"/>
      <c r="AB95" s="975" t="n"/>
      <c r="AC95" s="998" t="n"/>
      <c r="AD95" s="998" t="n"/>
      <c r="AE95" s="998" t="n"/>
      <c r="AF95" s="998" t="n"/>
      <c r="AG95" s="998" t="n"/>
      <c r="AH95" s="998" t="n"/>
      <c r="AI95" s="998" t="n"/>
      <c r="AJ95" s="998" t="n"/>
      <c r="AK95" s="998" t="n"/>
      <c r="AL95" s="998" t="n"/>
      <c r="AM95" s="998" t="n"/>
      <c r="AN95" s="1197" t="n"/>
      <c r="AU95" s="1188" t="n"/>
      <c r="AV95" s="1188" t="n"/>
    </row>
    <row r="96" ht="19.5" customHeight="1">
      <c r="A96" s="975" t="n"/>
      <c r="B96" s="1182" t="n"/>
      <c r="C96" s="1103" t="n"/>
      <c r="D96" s="975" t="n"/>
      <c r="E96" s="998" t="n"/>
      <c r="F96" s="998" t="n"/>
      <c r="G96" s="975" t="n"/>
      <c r="H96" s="998" t="n"/>
      <c r="I96" s="998" t="n"/>
      <c r="J96" s="975" t="n"/>
      <c r="K96" s="1189">
        <f>K91=L96</f>
        <v/>
      </c>
      <c r="L96" s="491">
        <f>SUM(L91:L95)</f>
        <v/>
      </c>
      <c r="M96" s="1190" t="inlineStr">
        <is>
          <t xml:space="preserve">“Verdadero” indica que la cantidad por lote, coincide con el saldo que inicia al mes siguiente. "Falso" no coinicide. </t>
        </is>
      </c>
      <c r="N96" s="1191" t="n"/>
      <c r="O96" s="1192" t="n"/>
      <c r="P96" s="1192" t="n"/>
      <c r="Q96" s="1192" t="n"/>
      <c r="R96" s="267">
        <f>SUM(R91:R95)</f>
        <v/>
      </c>
      <c r="S96" s="492" t="n"/>
      <c r="T96" s="492" t="n"/>
      <c r="U96" s="1192" t="n"/>
      <c r="V96" s="1192" t="n"/>
      <c r="W96" s="1193" t="n"/>
      <c r="X96" s="1194" t="n"/>
      <c r="Z96" s="498" t="n"/>
      <c r="AA96" s="270" t="n"/>
      <c r="AB96" s="267" t="n"/>
      <c r="AC96" s="270" t="n"/>
      <c r="AD96" s="270" t="n"/>
      <c r="AE96" s="270" t="n"/>
      <c r="AF96" s="270" t="n"/>
      <c r="AG96" s="270" t="n"/>
      <c r="AH96" s="270" t="n"/>
      <c r="AI96" s="270" t="n"/>
      <c r="AJ96" s="270" t="n"/>
      <c r="AK96" s="270" t="n"/>
      <c r="AL96" s="270" t="n"/>
      <c r="AM96" s="499" t="n"/>
      <c r="AN96" s="274" t="n"/>
      <c r="AU96" s="1195" t="n"/>
      <c r="AV96" s="1196" t="n"/>
    </row>
    <row r="97" ht="19.5" customHeight="1">
      <c r="A97" s="741">
        <f>A91+1</f>
        <v/>
      </c>
      <c r="B97" s="733" t="inlineStr">
        <is>
          <t>Vacuna de Sarampión, Rubeola y Paperas (SRP) (Cepa Leningrado-Zagreb) Liofilizado - Vial x 10 dosis - TRIPLE VIRAL</t>
        </is>
      </c>
      <c r="C97" s="965" t="n"/>
      <c r="D97" s="496">
        <f>NOVIEMBRE!K97</f>
        <v/>
      </c>
      <c r="E97" s="731" t="n"/>
      <c r="F97" s="731" t="n"/>
      <c r="G97" s="730">
        <f>E97+F97</f>
        <v/>
      </c>
      <c r="H97" s="731" t="n"/>
      <c r="I97" s="731" t="n"/>
      <c r="J97" s="732">
        <f>AM97</f>
        <v/>
      </c>
      <c r="K97" s="738">
        <f>+(D97+G97)-(H97+I97+J97)</f>
        <v/>
      </c>
      <c r="L97" s="253" t="n"/>
      <c r="M97" s="254" t="n"/>
      <c r="N97" s="254" t="n"/>
      <c r="O97" s="1183" t="n"/>
      <c r="P97" s="256">
        <f>IF(O97=0," ",IFERROR(IF(DATEDIF(TODAY(),O97,"M")&lt;=5,"ROJO",IF(DATEDIF(TODAY(),O97,"M")&gt;=12,"VERDE",IF(AND(DATEDIF(TODAY(),O97,"M")&gt;=6,DATEDIF(TODAY(),O97,"M")&lt;=11),"AMARILLO"))),Q97))</f>
        <v/>
      </c>
      <c r="Q97" s="256">
        <f>IF(O97=0," ",IF(O97&lt;=$L$6,"VENCIDO","NO VENCIDO"))</f>
        <v/>
      </c>
      <c r="R97" s="257" t="n"/>
      <c r="S97" s="258" t="n"/>
      <c r="T97" s="258" t="n"/>
      <c r="U97" s="1184" t="n"/>
      <c r="V97" s="1184" t="n"/>
      <c r="W97" s="1185" t="n"/>
      <c r="X97" s="1186" t="n"/>
      <c r="Z97" s="648" t="n"/>
      <c r="AA97" s="648" t="n"/>
      <c r="AB97" s="737">
        <f>+Z97+AA97</f>
        <v/>
      </c>
      <c r="AC97" s="648" t="n"/>
      <c r="AD97" s="648" t="n"/>
      <c r="AE97" s="648" t="n"/>
      <c r="AF97" s="648" t="n"/>
      <c r="AG97" s="648" t="n"/>
      <c r="AH97" s="648" t="n"/>
      <c r="AI97" s="648" t="n"/>
      <c r="AJ97" s="648" t="n"/>
      <c r="AK97" s="648" t="n"/>
      <c r="AL97" s="648" t="n"/>
      <c r="AM97" s="1187">
        <f>SUM(AB97:AL101)</f>
        <v/>
      </c>
      <c r="AN97" s="726" t="n"/>
      <c r="AU97" s="1188" t="n"/>
      <c r="AV97" s="1188" t="n"/>
    </row>
    <row r="98" ht="19.5" customHeight="1">
      <c r="A98" s="973" t="n"/>
      <c r="B98" s="971" t="n"/>
      <c r="C98" s="972" t="n"/>
      <c r="D98" s="973" t="n"/>
      <c r="E98" s="994" t="n"/>
      <c r="F98" s="994" t="n"/>
      <c r="G98" s="973" t="n"/>
      <c r="H98" s="994" t="n"/>
      <c r="I98" s="994" t="n"/>
      <c r="J98" s="973" t="n"/>
      <c r="K98" s="973" t="n"/>
      <c r="L98" s="253" t="n"/>
      <c r="M98" s="254" t="n"/>
      <c r="N98" s="254" t="n"/>
      <c r="O98" s="1183" t="n"/>
      <c r="P98" s="256">
        <f>IF(O98=0," ",IFERROR(IF(DATEDIF(TODAY(),O98,"M")&lt;=5,"ROJO",IF(DATEDIF(TODAY(),O98,"M")&gt;=12,"VERDE",IF(AND(DATEDIF(TODAY(),O98,"M")&gt;=6,DATEDIF(TODAY(),O98,"M")&lt;=11),"AMARILLO"))),Q98))</f>
        <v/>
      </c>
      <c r="Q98" s="262">
        <f>IF(O98=0," ",IF(O98&lt;=$L$6,"VENCIDO","NO VENCIDO"))</f>
        <v/>
      </c>
      <c r="R98" s="257" t="n"/>
      <c r="S98" s="258" t="n"/>
      <c r="T98" s="258" t="n"/>
      <c r="U98" s="1184" t="n"/>
      <c r="V98" s="1184" t="n"/>
      <c r="W98" s="1184" t="n"/>
      <c r="X98" s="1186" t="n"/>
      <c r="Z98" s="994" t="n"/>
      <c r="AA98" s="994" t="n"/>
      <c r="AB98" s="973" t="n"/>
      <c r="AC98" s="994" t="n"/>
      <c r="AD98" s="994" t="n"/>
      <c r="AE98" s="994" t="n"/>
      <c r="AF98" s="994" t="n"/>
      <c r="AG98" s="994" t="n"/>
      <c r="AH98" s="994" t="n"/>
      <c r="AI98" s="994" t="n"/>
      <c r="AJ98" s="994" t="n"/>
      <c r="AK98" s="994" t="n"/>
      <c r="AL98" s="994" t="n"/>
      <c r="AM98" s="994" t="n"/>
      <c r="AN98" s="1197" t="n"/>
      <c r="AU98" s="1188" t="n"/>
      <c r="AV98" s="1188" t="n"/>
    </row>
    <row r="99" ht="19.5" customHeight="1">
      <c r="A99" s="973" t="n"/>
      <c r="B99" s="971" t="n"/>
      <c r="C99" s="972" t="n"/>
      <c r="D99" s="973" t="n"/>
      <c r="E99" s="994" t="n"/>
      <c r="F99" s="994" t="n"/>
      <c r="G99" s="973" t="n"/>
      <c r="H99" s="994" t="n"/>
      <c r="I99" s="994" t="n"/>
      <c r="J99" s="973" t="n"/>
      <c r="K99" s="973" t="n"/>
      <c r="L99" s="253" t="n"/>
      <c r="M99" s="254" t="n"/>
      <c r="N99" s="254" t="n"/>
      <c r="O99" s="1183" t="n"/>
      <c r="P99" s="256">
        <f>IF(O99=0," ",IFERROR(IF(DATEDIF(TODAY(),O99,"M")&lt;=5,"ROJO",IF(DATEDIF(TODAY(),O99,"M")&gt;=12,"VERDE",IF(AND(DATEDIF(TODAY(),O99,"M")&gt;=6,DATEDIF(TODAY(),O99,"M")&lt;=11),"AMARILLO"))),Q99))</f>
        <v/>
      </c>
      <c r="Q99" s="262">
        <f>IF(O99=0," ",IF(O99&lt;=$L$6,"VENCIDO","NO VENCIDO"))</f>
        <v/>
      </c>
      <c r="R99" s="257" t="n"/>
      <c r="S99" s="258" t="n"/>
      <c r="T99" s="258" t="n"/>
      <c r="U99" s="1184" t="n"/>
      <c r="V99" s="1184" t="n"/>
      <c r="W99" s="1184" t="n"/>
      <c r="X99" s="1186" t="n"/>
      <c r="Z99" s="994" t="n"/>
      <c r="AA99" s="994" t="n"/>
      <c r="AB99" s="973" t="n"/>
      <c r="AC99" s="994" t="n"/>
      <c r="AD99" s="994" t="n"/>
      <c r="AE99" s="994" t="n"/>
      <c r="AF99" s="994" t="n"/>
      <c r="AG99" s="994" t="n"/>
      <c r="AH99" s="994" t="n"/>
      <c r="AI99" s="994" t="n"/>
      <c r="AJ99" s="994" t="n"/>
      <c r="AK99" s="994" t="n"/>
      <c r="AL99" s="994" t="n"/>
      <c r="AM99" s="994" t="n"/>
      <c r="AN99" s="1197" t="n"/>
      <c r="AU99" s="1188" t="n"/>
      <c r="AV99" s="1188" t="n"/>
    </row>
    <row r="100" ht="19.5" customHeight="1">
      <c r="A100" s="973" t="n"/>
      <c r="B100" s="971" t="n"/>
      <c r="C100" s="972" t="n"/>
      <c r="D100" s="973" t="n"/>
      <c r="E100" s="994" t="n"/>
      <c r="F100" s="994" t="n"/>
      <c r="G100" s="973" t="n"/>
      <c r="H100" s="994" t="n"/>
      <c r="I100" s="994" t="n"/>
      <c r="J100" s="973" t="n"/>
      <c r="K100" s="973" t="n"/>
      <c r="L100" s="253" t="n"/>
      <c r="M100" s="254" t="n"/>
      <c r="N100" s="254" t="n"/>
      <c r="O100" s="1183" t="n"/>
      <c r="P100" s="256">
        <f>IF(O100=0," ",IFERROR(IF(DATEDIF(TODAY(),O100,"M")&lt;=5,"ROJO",IF(DATEDIF(TODAY(),O100,"M")&gt;=12,"VERDE",IF(AND(DATEDIF(TODAY(),O100,"M")&gt;=6,DATEDIF(TODAY(),O100,"M")&lt;=11),"AMARILLO"))),Q100))</f>
        <v/>
      </c>
      <c r="Q100" s="262">
        <f>IF(O100=0," ",IF(O100&lt;=$L$6,"VENCIDO","NO VENCIDO"))</f>
        <v/>
      </c>
      <c r="R100" s="257" t="n"/>
      <c r="S100" s="258" t="n"/>
      <c r="T100" s="258" t="n"/>
      <c r="U100" s="1184" t="n"/>
      <c r="V100" s="1184" t="n"/>
      <c r="W100" s="1184" t="n"/>
      <c r="X100" s="1186" t="n"/>
      <c r="Z100" s="994" t="n"/>
      <c r="AA100" s="994" t="n"/>
      <c r="AB100" s="973" t="n"/>
      <c r="AC100" s="994" t="n"/>
      <c r="AD100" s="994" t="n"/>
      <c r="AE100" s="994" t="n"/>
      <c r="AF100" s="994" t="n"/>
      <c r="AG100" s="994" t="n"/>
      <c r="AH100" s="994" t="n"/>
      <c r="AI100" s="994" t="n"/>
      <c r="AJ100" s="994" t="n"/>
      <c r="AK100" s="994" t="n"/>
      <c r="AL100" s="994" t="n"/>
      <c r="AM100" s="994" t="n"/>
      <c r="AN100" s="1197" t="n"/>
      <c r="AU100" s="1188" t="n"/>
      <c r="AV100" s="1188" t="n"/>
    </row>
    <row r="101" ht="19.5" customHeight="1">
      <c r="A101" s="973" t="n"/>
      <c r="B101" s="971" t="n"/>
      <c r="C101" s="972" t="n"/>
      <c r="D101" s="973" t="n"/>
      <c r="E101" s="994" t="n"/>
      <c r="F101" s="994" t="n"/>
      <c r="G101" s="973" t="n"/>
      <c r="H101" s="994" t="n"/>
      <c r="I101" s="994" t="n"/>
      <c r="J101" s="973" t="n"/>
      <c r="K101" s="975" t="n"/>
      <c r="L101" s="253" t="n"/>
      <c r="M101" s="254" t="n"/>
      <c r="N101" s="254" t="n"/>
      <c r="O101" s="1183" t="n"/>
      <c r="P101" s="256">
        <f>IF(O101=0," ",IFERROR(IF(DATEDIF(TODAY(),O101,"M")&lt;=5,"ROJO",IF(DATEDIF(TODAY(),O101,"M")&gt;=12,"VERDE",IF(AND(DATEDIF(TODAY(),O101,"M")&gt;=6,DATEDIF(TODAY(),O101,"M")&lt;=11),"AMARILLO"))),Q101))</f>
        <v/>
      </c>
      <c r="Q101" s="262">
        <f>IF(O101=0," ",IF(O101&lt;=$L$6,"VENCIDO","NO VENCIDO"))</f>
        <v/>
      </c>
      <c r="R101" s="257" t="n"/>
      <c r="S101" s="258" t="n"/>
      <c r="T101" s="258" t="n"/>
      <c r="U101" s="1184" t="n"/>
      <c r="V101" s="1184" t="n"/>
      <c r="W101" s="1184" t="n"/>
      <c r="X101" s="1186" t="n"/>
      <c r="Z101" s="998" t="n"/>
      <c r="AA101" s="998" t="n"/>
      <c r="AB101" s="975" t="n"/>
      <c r="AC101" s="998" t="n"/>
      <c r="AD101" s="998" t="n"/>
      <c r="AE101" s="998" t="n"/>
      <c r="AF101" s="998" t="n"/>
      <c r="AG101" s="998" t="n"/>
      <c r="AH101" s="998" t="n"/>
      <c r="AI101" s="998" t="n"/>
      <c r="AJ101" s="998" t="n"/>
      <c r="AK101" s="998" t="n"/>
      <c r="AL101" s="998" t="n"/>
      <c r="AM101" s="998" t="n"/>
      <c r="AN101" s="1197" t="n"/>
      <c r="AU101" s="1188" t="n"/>
      <c r="AV101" s="1188" t="n"/>
    </row>
    <row r="102" ht="19.5" customHeight="1">
      <c r="A102" s="975" t="n"/>
      <c r="B102" s="1182" t="n"/>
      <c r="C102" s="1103" t="n"/>
      <c r="D102" s="975" t="n"/>
      <c r="E102" s="998" t="n"/>
      <c r="F102" s="998" t="n"/>
      <c r="G102" s="975" t="n"/>
      <c r="H102" s="998" t="n"/>
      <c r="I102" s="998" t="n"/>
      <c r="J102" s="975" t="n"/>
      <c r="K102" s="1189">
        <f>K97=L102</f>
        <v/>
      </c>
      <c r="L102" s="491">
        <f>SUM(L97:L101)</f>
        <v/>
      </c>
      <c r="M102" s="1190" t="inlineStr">
        <is>
          <t xml:space="preserve">“Verdadero” indica que la cantidad por lote, coincide con el saldo que inicia al mes siguiente. "Falso" no coinicide. </t>
        </is>
      </c>
      <c r="N102" s="1191" t="n"/>
      <c r="O102" s="1192" t="n"/>
      <c r="P102" s="1192" t="n"/>
      <c r="Q102" s="1192" t="n"/>
      <c r="R102" s="267">
        <f>SUM(R97:R101)</f>
        <v/>
      </c>
      <c r="S102" s="492" t="n"/>
      <c r="T102" s="492" t="n"/>
      <c r="U102" s="1192" t="n"/>
      <c r="V102" s="1192" t="n"/>
      <c r="W102" s="1193" t="n"/>
      <c r="X102" s="1194" t="n"/>
      <c r="Z102" s="498" t="n"/>
      <c r="AA102" s="270" t="n"/>
      <c r="AB102" s="267" t="n"/>
      <c r="AC102" s="270" t="n"/>
      <c r="AD102" s="270" t="n"/>
      <c r="AE102" s="270" t="n"/>
      <c r="AF102" s="270" t="n"/>
      <c r="AG102" s="270" t="n"/>
      <c r="AH102" s="270" t="n"/>
      <c r="AI102" s="270" t="n"/>
      <c r="AJ102" s="270" t="n"/>
      <c r="AK102" s="270" t="n"/>
      <c r="AL102" s="270" t="n"/>
      <c r="AM102" s="499" t="n"/>
      <c r="AN102" s="274" t="n"/>
      <c r="AU102" s="1195" t="n"/>
      <c r="AV102" s="1196" t="n"/>
    </row>
    <row r="103" ht="19.5" customHeight="1">
      <c r="A103" s="741">
        <f>A97+1</f>
        <v/>
      </c>
      <c r="B103" s="733" t="inlineStr">
        <is>
          <t>Vacuna de Sarampión Rubeola (SR) Liofilizada - Vial x 01 dosis -DOBLE VIRAL</t>
        </is>
      </c>
      <c r="C103" s="965" t="n"/>
      <c r="D103" s="496">
        <f>NOVIEMBRE!K103</f>
        <v/>
      </c>
      <c r="E103" s="731" t="n"/>
      <c r="F103" s="731" t="n"/>
      <c r="G103" s="730">
        <f>E103+F103</f>
        <v/>
      </c>
      <c r="H103" s="731" t="n"/>
      <c r="I103" s="731" t="n"/>
      <c r="J103" s="732">
        <f>AM103</f>
        <v/>
      </c>
      <c r="K103" s="738">
        <f>+(D103+G103)-(H103+I103+J103)</f>
        <v/>
      </c>
      <c r="L103" s="253" t="n"/>
      <c r="M103" s="254" t="n"/>
      <c r="N103" s="254" t="n"/>
      <c r="O103" s="1183" t="n"/>
      <c r="P103" s="256">
        <f>IF(O103=0," ",IFERROR(IF(DATEDIF(TODAY(),O103,"M")&lt;=5,"ROJO",IF(DATEDIF(TODAY(),O103,"M")&gt;=12,"VERDE",IF(AND(DATEDIF(TODAY(),O103,"M")&gt;=6,DATEDIF(TODAY(),O103,"M")&lt;=11),"AMARILLO"))),Q103))</f>
        <v/>
      </c>
      <c r="Q103" s="256">
        <f>IF(O103=0," ",IF(O103&lt;=$L$6,"VENCIDO","NO VENCIDO"))</f>
        <v/>
      </c>
      <c r="R103" s="257" t="n"/>
      <c r="S103" s="258" t="n"/>
      <c r="T103" s="258" t="n"/>
      <c r="U103" s="1184" t="n"/>
      <c r="V103" s="1184" t="n"/>
      <c r="W103" s="1185" t="n"/>
      <c r="X103" s="1186" t="n"/>
      <c r="Z103" s="648" t="n"/>
      <c r="AA103" s="648" t="n"/>
      <c r="AB103" s="737">
        <f>+Z103+AA103</f>
        <v/>
      </c>
      <c r="AC103" s="648" t="n"/>
      <c r="AD103" s="648" t="n"/>
      <c r="AE103" s="648" t="n"/>
      <c r="AF103" s="648" t="n"/>
      <c r="AG103" s="648" t="n"/>
      <c r="AH103" s="648" t="n"/>
      <c r="AI103" s="648" t="n"/>
      <c r="AJ103" s="648" t="n"/>
      <c r="AK103" s="648" t="n"/>
      <c r="AL103" s="648" t="n"/>
      <c r="AM103" s="1187">
        <f>SUM(AB103:AL107)</f>
        <v/>
      </c>
      <c r="AN103" s="726" t="n"/>
      <c r="AU103" s="1188" t="n"/>
      <c r="AV103" s="1188" t="n"/>
    </row>
    <row r="104" ht="19.5" customHeight="1">
      <c r="A104" s="973" t="n"/>
      <c r="B104" s="971" t="n"/>
      <c r="C104" s="972" t="n"/>
      <c r="D104" s="973" t="n"/>
      <c r="E104" s="994" t="n"/>
      <c r="F104" s="994" t="n"/>
      <c r="G104" s="973" t="n"/>
      <c r="H104" s="994" t="n"/>
      <c r="I104" s="994" t="n"/>
      <c r="J104" s="973" t="n"/>
      <c r="K104" s="973" t="n"/>
      <c r="L104" s="253" t="n"/>
      <c r="M104" s="254" t="n"/>
      <c r="N104" s="254" t="n"/>
      <c r="O104" s="1183" t="n"/>
      <c r="P104" s="256">
        <f>IF(O104=0," ",IFERROR(IF(DATEDIF(TODAY(),O104,"M")&lt;=5,"ROJO",IF(DATEDIF(TODAY(),O104,"M")&gt;=12,"VERDE",IF(AND(DATEDIF(TODAY(),O104,"M")&gt;=6,DATEDIF(TODAY(),O104,"M")&lt;=11),"AMARILLO"))),Q104))</f>
        <v/>
      </c>
      <c r="Q104" s="262">
        <f>IF(O104=0," ",IF(O104&lt;=$L$6,"VENCIDO","NO VENCIDO"))</f>
        <v/>
      </c>
      <c r="R104" s="257" t="n"/>
      <c r="S104" s="258" t="n"/>
      <c r="T104" s="258" t="n"/>
      <c r="U104" s="1184" t="n"/>
      <c r="V104" s="1184" t="n"/>
      <c r="W104" s="1184" t="n"/>
      <c r="X104" s="1186" t="n"/>
      <c r="Z104" s="994" t="n"/>
      <c r="AA104" s="994" t="n"/>
      <c r="AB104" s="973" t="n"/>
      <c r="AC104" s="994" t="n"/>
      <c r="AD104" s="994" t="n"/>
      <c r="AE104" s="994" t="n"/>
      <c r="AF104" s="994" t="n"/>
      <c r="AG104" s="994" t="n"/>
      <c r="AH104" s="994" t="n"/>
      <c r="AI104" s="994" t="n"/>
      <c r="AJ104" s="994" t="n"/>
      <c r="AK104" s="994" t="n"/>
      <c r="AL104" s="994" t="n"/>
      <c r="AM104" s="994" t="n"/>
      <c r="AN104" s="1197" t="n"/>
      <c r="AU104" s="1188" t="n"/>
      <c r="AV104" s="1188" t="n"/>
    </row>
    <row r="105" ht="19.5" customHeight="1">
      <c r="A105" s="973" t="n"/>
      <c r="B105" s="971" t="n"/>
      <c r="C105" s="972" t="n"/>
      <c r="D105" s="973" t="n"/>
      <c r="E105" s="994" t="n"/>
      <c r="F105" s="994" t="n"/>
      <c r="G105" s="973" t="n"/>
      <c r="H105" s="994" t="n"/>
      <c r="I105" s="994" t="n"/>
      <c r="J105" s="973" t="n"/>
      <c r="K105" s="973" t="n"/>
      <c r="L105" s="253" t="n"/>
      <c r="M105" s="254" t="n"/>
      <c r="N105" s="254" t="n"/>
      <c r="O105" s="1183" t="n"/>
      <c r="P105" s="256">
        <f>IF(O105=0," ",IFERROR(IF(DATEDIF(TODAY(),O105,"M")&lt;=5,"ROJO",IF(DATEDIF(TODAY(),O105,"M")&gt;=12,"VERDE",IF(AND(DATEDIF(TODAY(),O105,"M")&gt;=6,DATEDIF(TODAY(),O105,"M")&lt;=11),"AMARILLO"))),Q105))</f>
        <v/>
      </c>
      <c r="Q105" s="262">
        <f>IF(O105=0," ",IF(O105&lt;=$L$6,"VENCIDO","NO VENCIDO"))</f>
        <v/>
      </c>
      <c r="R105" s="257" t="n"/>
      <c r="S105" s="258" t="n"/>
      <c r="T105" s="258" t="n"/>
      <c r="U105" s="1184" t="n"/>
      <c r="V105" s="1184" t="n"/>
      <c r="W105" s="1184" t="n"/>
      <c r="X105" s="1186" t="n"/>
      <c r="Z105" s="994" t="n"/>
      <c r="AA105" s="994" t="n"/>
      <c r="AB105" s="973" t="n"/>
      <c r="AC105" s="994" t="n"/>
      <c r="AD105" s="994" t="n"/>
      <c r="AE105" s="994" t="n"/>
      <c r="AF105" s="994" t="n"/>
      <c r="AG105" s="994" t="n"/>
      <c r="AH105" s="994" t="n"/>
      <c r="AI105" s="994" t="n"/>
      <c r="AJ105" s="994" t="n"/>
      <c r="AK105" s="994" t="n"/>
      <c r="AL105" s="994" t="n"/>
      <c r="AM105" s="994" t="n"/>
      <c r="AN105" s="1197" t="n"/>
      <c r="AU105" s="1188" t="n"/>
      <c r="AV105" s="1188" t="n"/>
    </row>
    <row r="106" ht="19.5" customHeight="1">
      <c r="A106" s="973" t="n"/>
      <c r="B106" s="971" t="n"/>
      <c r="C106" s="972" t="n"/>
      <c r="D106" s="973" t="n"/>
      <c r="E106" s="994" t="n"/>
      <c r="F106" s="994" t="n"/>
      <c r="G106" s="973" t="n"/>
      <c r="H106" s="994" t="n"/>
      <c r="I106" s="994" t="n"/>
      <c r="J106" s="973" t="n"/>
      <c r="K106" s="973" t="n"/>
      <c r="L106" s="253" t="n"/>
      <c r="M106" s="254" t="n"/>
      <c r="N106" s="254" t="n"/>
      <c r="O106" s="1183" t="n"/>
      <c r="P106" s="256">
        <f>IF(O106=0," ",IFERROR(IF(DATEDIF(TODAY(),O106,"M")&lt;=5,"ROJO",IF(DATEDIF(TODAY(),O106,"M")&gt;=12,"VERDE",IF(AND(DATEDIF(TODAY(),O106,"M")&gt;=6,DATEDIF(TODAY(),O106,"M")&lt;=11),"AMARILLO"))),Q106))</f>
        <v/>
      </c>
      <c r="Q106" s="262">
        <f>IF(O106=0," ",IF(O106&lt;=$L$6,"VENCIDO","NO VENCIDO"))</f>
        <v/>
      </c>
      <c r="R106" s="257" t="n"/>
      <c r="S106" s="258" t="n"/>
      <c r="T106" s="258" t="n"/>
      <c r="U106" s="1184" t="n"/>
      <c r="V106" s="1184" t="n"/>
      <c r="W106" s="1184" t="n"/>
      <c r="X106" s="1186" t="n"/>
      <c r="Z106" s="994" t="n"/>
      <c r="AA106" s="994" t="n"/>
      <c r="AB106" s="973" t="n"/>
      <c r="AC106" s="994" t="n"/>
      <c r="AD106" s="994" t="n"/>
      <c r="AE106" s="994" t="n"/>
      <c r="AF106" s="994" t="n"/>
      <c r="AG106" s="994" t="n"/>
      <c r="AH106" s="994" t="n"/>
      <c r="AI106" s="994" t="n"/>
      <c r="AJ106" s="994" t="n"/>
      <c r="AK106" s="994" t="n"/>
      <c r="AL106" s="994" t="n"/>
      <c r="AM106" s="994" t="n"/>
      <c r="AN106" s="1197" t="n"/>
      <c r="AU106" s="1188" t="n"/>
      <c r="AV106" s="1188" t="n"/>
    </row>
    <row r="107" ht="19.5" customHeight="1">
      <c r="A107" s="973" t="n"/>
      <c r="B107" s="971" t="n"/>
      <c r="C107" s="972" t="n"/>
      <c r="D107" s="973" t="n"/>
      <c r="E107" s="994" t="n"/>
      <c r="F107" s="994" t="n"/>
      <c r="G107" s="973" t="n"/>
      <c r="H107" s="994" t="n"/>
      <c r="I107" s="994" t="n"/>
      <c r="J107" s="973" t="n"/>
      <c r="K107" s="975" t="n"/>
      <c r="L107" s="253" t="n"/>
      <c r="M107" s="254" t="n"/>
      <c r="N107" s="254" t="n"/>
      <c r="O107" s="1183" t="n"/>
      <c r="P107" s="256">
        <f>IF(O107=0," ",IFERROR(IF(DATEDIF(TODAY(),O107,"M")&lt;=5,"ROJO",IF(DATEDIF(TODAY(),O107,"M")&gt;=12,"VERDE",IF(AND(DATEDIF(TODAY(),O107,"M")&gt;=6,DATEDIF(TODAY(),O107,"M")&lt;=11),"AMARILLO"))),Q107))</f>
        <v/>
      </c>
      <c r="Q107" s="262">
        <f>IF(O107=0," ",IF(O107&lt;=$L$6,"VENCIDO","NO VENCIDO"))</f>
        <v/>
      </c>
      <c r="R107" s="257" t="n"/>
      <c r="S107" s="258" t="n"/>
      <c r="T107" s="258" t="n"/>
      <c r="U107" s="1184" t="n"/>
      <c r="V107" s="1184" t="n"/>
      <c r="W107" s="1184" t="n"/>
      <c r="X107" s="1186" t="n"/>
      <c r="Z107" s="998" t="n"/>
      <c r="AA107" s="998" t="n"/>
      <c r="AB107" s="975" t="n"/>
      <c r="AC107" s="998" t="n"/>
      <c r="AD107" s="998" t="n"/>
      <c r="AE107" s="998" t="n"/>
      <c r="AF107" s="998" t="n"/>
      <c r="AG107" s="998" t="n"/>
      <c r="AH107" s="998" t="n"/>
      <c r="AI107" s="998" t="n"/>
      <c r="AJ107" s="998" t="n"/>
      <c r="AK107" s="998" t="n"/>
      <c r="AL107" s="998" t="n"/>
      <c r="AM107" s="998" t="n"/>
      <c r="AN107" s="1197" t="n"/>
      <c r="AU107" s="1188" t="n"/>
      <c r="AV107" s="1188" t="n"/>
    </row>
    <row r="108" ht="19.5" customHeight="1">
      <c r="A108" s="975" t="n"/>
      <c r="B108" s="1182" t="n"/>
      <c r="C108" s="1103" t="n"/>
      <c r="D108" s="975" t="n"/>
      <c r="E108" s="998" t="n"/>
      <c r="F108" s="998" t="n"/>
      <c r="G108" s="975" t="n"/>
      <c r="H108" s="998" t="n"/>
      <c r="I108" s="998" t="n"/>
      <c r="J108" s="975" t="n"/>
      <c r="K108" s="1189">
        <f>K103=L108</f>
        <v/>
      </c>
      <c r="L108" s="491">
        <f>SUM(L103:L107)</f>
        <v/>
      </c>
      <c r="M108" s="1190" t="inlineStr">
        <is>
          <t xml:space="preserve">“Verdadero” indica que la cantidad por lote, coincide con el saldo que inicia al mes siguiente. "Falso" no coinicide. </t>
        </is>
      </c>
      <c r="N108" s="1191" t="n"/>
      <c r="O108" s="1192" t="n"/>
      <c r="P108" s="1192" t="n"/>
      <c r="Q108" s="1192" t="n"/>
      <c r="R108" s="267">
        <f>SUM(R103:R107)</f>
        <v/>
      </c>
      <c r="S108" s="492" t="n"/>
      <c r="T108" s="492" t="n"/>
      <c r="U108" s="1192" t="n"/>
      <c r="V108" s="1192" t="n"/>
      <c r="W108" s="1193" t="n"/>
      <c r="X108" s="1194" t="n"/>
      <c r="Z108" s="498" t="n"/>
      <c r="AA108" s="270" t="n"/>
      <c r="AB108" s="267" t="n"/>
      <c r="AC108" s="270" t="n"/>
      <c r="AD108" s="270" t="n"/>
      <c r="AE108" s="270" t="n"/>
      <c r="AF108" s="270" t="n"/>
      <c r="AG108" s="270" t="n"/>
      <c r="AH108" s="270" t="n"/>
      <c r="AI108" s="270" t="n"/>
      <c r="AJ108" s="270" t="n"/>
      <c r="AK108" s="270" t="n"/>
      <c r="AL108" s="270" t="n"/>
      <c r="AM108" s="499" t="n"/>
      <c r="AN108" s="274" t="n"/>
      <c r="AU108" s="1195" t="n"/>
      <c r="AV108" s="1196" t="n"/>
    </row>
    <row r="109" ht="19.5" customHeight="1">
      <c r="A109" s="741">
        <f>A103+1</f>
        <v/>
      </c>
      <c r="B109" s="733" t="inlineStr">
        <is>
          <t>Vacuna de Sarampión Rubeola (SR) Liofilizada - Vial x 10 dosis - DOBLE VIRAL</t>
        </is>
      </c>
      <c r="C109" s="965" t="n"/>
      <c r="D109" s="496">
        <f>NOVIEMBRE!K109</f>
        <v/>
      </c>
      <c r="E109" s="731" t="n"/>
      <c r="F109" s="731" t="n"/>
      <c r="G109" s="730">
        <f>E109+F109</f>
        <v/>
      </c>
      <c r="H109" s="731" t="n"/>
      <c r="I109" s="731" t="n"/>
      <c r="J109" s="732">
        <f>AM109</f>
        <v/>
      </c>
      <c r="K109" s="738">
        <f>+(D109+G109)-(H109+I109+J109)</f>
        <v/>
      </c>
      <c r="L109" s="253" t="n"/>
      <c r="M109" s="254" t="n"/>
      <c r="N109" s="254" t="n"/>
      <c r="O109" s="1183" t="n"/>
      <c r="P109" s="256">
        <f>IF(O109=0," ",IFERROR(IF(DATEDIF(TODAY(),O109,"M")&lt;=5,"ROJO",IF(DATEDIF(TODAY(),O109,"M")&gt;=12,"VERDE",IF(AND(DATEDIF(TODAY(),O109,"M")&gt;=6,DATEDIF(TODAY(),O109,"M")&lt;=11),"AMARILLO"))),Q109))</f>
        <v/>
      </c>
      <c r="Q109" s="256">
        <f>IF(O109=0," ",IF(O109&lt;=$L$6,"VENCIDO","NO VENCIDO"))</f>
        <v/>
      </c>
      <c r="R109" s="257" t="n"/>
      <c r="S109" s="258" t="n"/>
      <c r="T109" s="258" t="n"/>
      <c r="U109" s="1184" t="n"/>
      <c r="V109" s="1184" t="n"/>
      <c r="W109" s="1185" t="n"/>
      <c r="X109" s="1186" t="n"/>
      <c r="Z109" s="648" t="n"/>
      <c r="AA109" s="648" t="n"/>
      <c r="AB109" s="737">
        <f>+Z109+AA109</f>
        <v/>
      </c>
      <c r="AC109" s="648" t="n"/>
      <c r="AD109" s="648" t="n"/>
      <c r="AE109" s="648" t="n"/>
      <c r="AF109" s="648" t="n"/>
      <c r="AG109" s="648" t="n"/>
      <c r="AH109" s="648" t="n"/>
      <c r="AI109" s="648" t="n"/>
      <c r="AJ109" s="648" t="n"/>
      <c r="AK109" s="648" t="n"/>
      <c r="AL109" s="648" t="n"/>
      <c r="AM109" s="1187">
        <f>SUM(AB109:AL113)</f>
        <v/>
      </c>
      <c r="AN109" s="726" t="n"/>
      <c r="AU109" s="1188" t="n"/>
      <c r="AV109" s="1188" t="n"/>
    </row>
    <row r="110" ht="19.5" customHeight="1">
      <c r="A110" s="973" t="n"/>
      <c r="B110" s="971" t="n"/>
      <c r="C110" s="972" t="n"/>
      <c r="D110" s="973" t="n"/>
      <c r="E110" s="994" t="n"/>
      <c r="F110" s="994" t="n"/>
      <c r="G110" s="973" t="n"/>
      <c r="H110" s="994" t="n"/>
      <c r="I110" s="994" t="n"/>
      <c r="J110" s="973" t="n"/>
      <c r="K110" s="973" t="n"/>
      <c r="L110" s="253" t="n"/>
      <c r="M110" s="254" t="n"/>
      <c r="N110" s="254" t="n"/>
      <c r="O110" s="1183" t="n"/>
      <c r="P110" s="256">
        <f>IF(O110=0," ",IFERROR(IF(DATEDIF(TODAY(),O110,"M")&lt;=5,"ROJO",IF(DATEDIF(TODAY(),O110,"M")&gt;=12,"VERDE",IF(AND(DATEDIF(TODAY(),O110,"M")&gt;=6,DATEDIF(TODAY(),O110,"M")&lt;=11),"AMARILLO"))),Q110))</f>
        <v/>
      </c>
      <c r="Q110" s="262">
        <f>IF(O110=0," ",IF(O110&lt;=$L$6,"VENCIDO","NO VENCIDO"))</f>
        <v/>
      </c>
      <c r="R110" s="257" t="n"/>
      <c r="S110" s="258" t="n"/>
      <c r="T110" s="258" t="n"/>
      <c r="U110" s="1184" t="n"/>
      <c r="V110" s="1184" t="n"/>
      <c r="W110" s="1184" t="n"/>
      <c r="X110" s="1186" t="n"/>
      <c r="Z110" s="994" t="n"/>
      <c r="AA110" s="994" t="n"/>
      <c r="AB110" s="973" t="n"/>
      <c r="AC110" s="994" t="n"/>
      <c r="AD110" s="994" t="n"/>
      <c r="AE110" s="994" t="n"/>
      <c r="AF110" s="994" t="n"/>
      <c r="AG110" s="994" t="n"/>
      <c r="AH110" s="994" t="n"/>
      <c r="AI110" s="994" t="n"/>
      <c r="AJ110" s="994" t="n"/>
      <c r="AK110" s="994" t="n"/>
      <c r="AL110" s="994" t="n"/>
      <c r="AM110" s="994" t="n"/>
      <c r="AN110" s="1197" t="n"/>
      <c r="AU110" s="1188" t="n"/>
      <c r="AV110" s="1188" t="n"/>
    </row>
    <row r="111" ht="19.5" customHeight="1">
      <c r="A111" s="973" t="n"/>
      <c r="B111" s="971" t="n"/>
      <c r="C111" s="972" t="n"/>
      <c r="D111" s="973" t="n"/>
      <c r="E111" s="994" t="n"/>
      <c r="F111" s="994" t="n"/>
      <c r="G111" s="973" t="n"/>
      <c r="H111" s="994" t="n"/>
      <c r="I111" s="994" t="n"/>
      <c r="J111" s="973" t="n"/>
      <c r="K111" s="973" t="n"/>
      <c r="L111" s="253" t="n"/>
      <c r="M111" s="254" t="n"/>
      <c r="N111" s="254" t="n"/>
      <c r="O111" s="1183" t="n"/>
      <c r="P111" s="256">
        <f>IF(O111=0," ",IFERROR(IF(DATEDIF(TODAY(),O111,"M")&lt;=5,"ROJO",IF(DATEDIF(TODAY(),O111,"M")&gt;=12,"VERDE",IF(AND(DATEDIF(TODAY(),O111,"M")&gt;=6,DATEDIF(TODAY(),O111,"M")&lt;=11),"AMARILLO"))),Q111))</f>
        <v/>
      </c>
      <c r="Q111" s="262">
        <f>IF(O111=0," ",IF(O111&lt;=$L$6,"VENCIDO","NO VENCIDO"))</f>
        <v/>
      </c>
      <c r="R111" s="257" t="n"/>
      <c r="S111" s="258" t="n"/>
      <c r="T111" s="258" t="n"/>
      <c r="U111" s="1184" t="n"/>
      <c r="V111" s="1184" t="n"/>
      <c r="W111" s="1184" t="n"/>
      <c r="X111" s="1186" t="n"/>
      <c r="Z111" s="994" t="n"/>
      <c r="AA111" s="994" t="n"/>
      <c r="AB111" s="973" t="n"/>
      <c r="AC111" s="994" t="n"/>
      <c r="AD111" s="994" t="n"/>
      <c r="AE111" s="994" t="n"/>
      <c r="AF111" s="994" t="n"/>
      <c r="AG111" s="994" t="n"/>
      <c r="AH111" s="994" t="n"/>
      <c r="AI111" s="994" t="n"/>
      <c r="AJ111" s="994" t="n"/>
      <c r="AK111" s="994" t="n"/>
      <c r="AL111" s="994" t="n"/>
      <c r="AM111" s="994" t="n"/>
      <c r="AN111" s="1197" t="n"/>
      <c r="AU111" s="1188" t="n"/>
      <c r="AV111" s="1188" t="n"/>
    </row>
    <row r="112" ht="19.5" customHeight="1">
      <c r="A112" s="973" t="n"/>
      <c r="B112" s="971" t="n"/>
      <c r="C112" s="972" t="n"/>
      <c r="D112" s="973" t="n"/>
      <c r="E112" s="994" t="n"/>
      <c r="F112" s="994" t="n"/>
      <c r="G112" s="973" t="n"/>
      <c r="H112" s="994" t="n"/>
      <c r="I112" s="994" t="n"/>
      <c r="J112" s="973" t="n"/>
      <c r="K112" s="973" t="n"/>
      <c r="L112" s="253" t="n"/>
      <c r="M112" s="254" t="n"/>
      <c r="N112" s="254" t="n"/>
      <c r="O112" s="1183" t="n"/>
      <c r="P112" s="256">
        <f>IF(O112=0," ",IFERROR(IF(DATEDIF(TODAY(),O112,"M")&lt;=5,"ROJO",IF(DATEDIF(TODAY(),O112,"M")&gt;=12,"VERDE",IF(AND(DATEDIF(TODAY(),O112,"M")&gt;=6,DATEDIF(TODAY(),O112,"M")&lt;=11),"AMARILLO"))),Q112))</f>
        <v/>
      </c>
      <c r="Q112" s="262">
        <f>IF(O112=0," ",IF(O112&lt;=$L$6,"VENCIDO","NO VENCIDO"))</f>
        <v/>
      </c>
      <c r="R112" s="257" t="n"/>
      <c r="S112" s="258" t="n"/>
      <c r="T112" s="258" t="n"/>
      <c r="U112" s="1184" t="n"/>
      <c r="V112" s="1184" t="n"/>
      <c r="W112" s="1184" t="n"/>
      <c r="X112" s="1186" t="n"/>
      <c r="Z112" s="994" t="n"/>
      <c r="AA112" s="994" t="n"/>
      <c r="AB112" s="973" t="n"/>
      <c r="AC112" s="994" t="n"/>
      <c r="AD112" s="994" t="n"/>
      <c r="AE112" s="994" t="n"/>
      <c r="AF112" s="994" t="n"/>
      <c r="AG112" s="994" t="n"/>
      <c r="AH112" s="994" t="n"/>
      <c r="AI112" s="994" t="n"/>
      <c r="AJ112" s="994" t="n"/>
      <c r="AK112" s="994" t="n"/>
      <c r="AL112" s="994" t="n"/>
      <c r="AM112" s="994" t="n"/>
      <c r="AN112" s="1197" t="n"/>
      <c r="AU112" s="1188" t="n"/>
      <c r="AV112" s="1188" t="n"/>
    </row>
    <row r="113" ht="19.5" customHeight="1">
      <c r="A113" s="973" t="n"/>
      <c r="B113" s="971" t="n"/>
      <c r="C113" s="972" t="n"/>
      <c r="D113" s="973" t="n"/>
      <c r="E113" s="994" t="n"/>
      <c r="F113" s="994" t="n"/>
      <c r="G113" s="973" t="n"/>
      <c r="H113" s="994" t="n"/>
      <c r="I113" s="994" t="n"/>
      <c r="J113" s="973" t="n"/>
      <c r="K113" s="975" t="n"/>
      <c r="L113" s="253" t="n"/>
      <c r="M113" s="254" t="n"/>
      <c r="N113" s="254" t="n"/>
      <c r="O113" s="1183" t="n"/>
      <c r="P113" s="256">
        <f>IF(O113=0," ",IFERROR(IF(DATEDIF(TODAY(),O113,"M")&lt;=5,"ROJO",IF(DATEDIF(TODAY(),O113,"M")&gt;=12,"VERDE",IF(AND(DATEDIF(TODAY(),O113,"M")&gt;=6,DATEDIF(TODAY(),O113,"M")&lt;=11),"AMARILLO"))),Q113))</f>
        <v/>
      </c>
      <c r="Q113" s="262">
        <f>IF(O113=0," ",IF(O113&lt;=$L$6,"VENCIDO","NO VENCIDO"))</f>
        <v/>
      </c>
      <c r="R113" s="257" t="n"/>
      <c r="S113" s="258" t="n"/>
      <c r="T113" s="258" t="n"/>
      <c r="U113" s="1184" t="n"/>
      <c r="V113" s="1184" t="n"/>
      <c r="W113" s="1184" t="n"/>
      <c r="X113" s="1186" t="n"/>
      <c r="Z113" s="998" t="n"/>
      <c r="AA113" s="998" t="n"/>
      <c r="AB113" s="975" t="n"/>
      <c r="AC113" s="998" t="n"/>
      <c r="AD113" s="998" t="n"/>
      <c r="AE113" s="998" t="n"/>
      <c r="AF113" s="998" t="n"/>
      <c r="AG113" s="998" t="n"/>
      <c r="AH113" s="998" t="n"/>
      <c r="AI113" s="998" t="n"/>
      <c r="AJ113" s="998" t="n"/>
      <c r="AK113" s="998" t="n"/>
      <c r="AL113" s="998" t="n"/>
      <c r="AM113" s="998" t="n"/>
      <c r="AN113" s="1197" t="n"/>
      <c r="AU113" s="1188" t="n"/>
      <c r="AV113" s="1188" t="n"/>
    </row>
    <row r="114" ht="19.5" customHeight="1">
      <c r="A114" s="975" t="n"/>
      <c r="B114" s="1182" t="n"/>
      <c r="C114" s="1103" t="n"/>
      <c r="D114" s="975" t="n"/>
      <c r="E114" s="998" t="n"/>
      <c r="F114" s="998" t="n"/>
      <c r="G114" s="975" t="n"/>
      <c r="H114" s="998" t="n"/>
      <c r="I114" s="998" t="n"/>
      <c r="J114" s="975" t="n"/>
      <c r="K114" s="1189">
        <f>K109=L114</f>
        <v/>
      </c>
      <c r="L114" s="491">
        <f>SUM(L109:L113)</f>
        <v/>
      </c>
      <c r="M114" s="1190" t="inlineStr">
        <is>
          <t xml:space="preserve">“Verdadero” indica que la cantidad por lote, coincide con el saldo que inicia al mes siguiente. "Falso" no coinicide. </t>
        </is>
      </c>
      <c r="N114" s="1191" t="n"/>
      <c r="O114" s="1192" t="n"/>
      <c r="P114" s="1192" t="n"/>
      <c r="Q114" s="1192" t="n"/>
      <c r="R114" s="267">
        <f>SUM(R109:R113)</f>
        <v/>
      </c>
      <c r="S114" s="492" t="n"/>
      <c r="T114" s="492" t="n"/>
      <c r="U114" s="1192" t="n"/>
      <c r="V114" s="1192" t="n"/>
      <c r="W114" s="1193" t="n"/>
      <c r="X114" s="1194" t="n"/>
      <c r="Z114" s="498" t="n"/>
      <c r="AA114" s="270" t="n"/>
      <c r="AB114" s="267" t="n"/>
      <c r="AC114" s="270" t="n"/>
      <c r="AD114" s="270" t="n"/>
      <c r="AE114" s="270" t="n"/>
      <c r="AF114" s="270" t="n"/>
      <c r="AG114" s="270" t="n"/>
      <c r="AH114" s="270" t="n"/>
      <c r="AI114" s="270" t="n"/>
      <c r="AJ114" s="270" t="n"/>
      <c r="AK114" s="270" t="n"/>
      <c r="AL114" s="270" t="n"/>
      <c r="AM114" s="499" t="n"/>
      <c r="AN114" s="274" t="n"/>
      <c r="AU114" s="1195" t="n"/>
      <c r="AV114" s="1196" t="n"/>
    </row>
    <row r="115" ht="19.5" customHeight="1">
      <c r="A115" s="741">
        <f>A109+1</f>
        <v/>
      </c>
      <c r="B115" s="733" t="inlineStr">
        <is>
          <t>Vacuna contra el Dengue Cuadrivalente - Liofilizada</t>
        </is>
      </c>
      <c r="C115" s="965" t="n"/>
      <c r="D115" s="496">
        <f>NOVIEMBRE!K115</f>
        <v/>
      </c>
      <c r="E115" s="731" t="n"/>
      <c r="F115" s="731" t="n"/>
      <c r="G115" s="730">
        <f>E115+F115</f>
        <v/>
      </c>
      <c r="H115" s="731" t="n"/>
      <c r="I115" s="731" t="n"/>
      <c r="J115" s="732">
        <f>AM115</f>
        <v/>
      </c>
      <c r="K115" s="738">
        <f>+(D115+G115)-(H115+I115+J115)</f>
        <v/>
      </c>
      <c r="L115" s="253" t="n"/>
      <c r="M115" s="254" t="n"/>
      <c r="N115" s="254" t="n"/>
      <c r="O115" s="1183" t="n"/>
      <c r="P115" s="256">
        <f>IF(O115=0," ",IFERROR(IF(DATEDIF(TODAY(),O115,"M")&lt;=5,"ROJO",IF(DATEDIF(TODAY(),O115,"M")&gt;=12,"VERDE",IF(AND(DATEDIF(TODAY(),O115,"M")&gt;=6,DATEDIF(TODAY(),O115,"M")&lt;=11),"AMARILLO"))),Q115))</f>
        <v/>
      </c>
      <c r="Q115" s="256">
        <f>IF(O115=0," ",IF(O115&lt;=$L$6,"VENCIDO","NO VENCIDO"))</f>
        <v/>
      </c>
      <c r="R115" s="257" t="n"/>
      <c r="S115" s="258" t="n"/>
      <c r="T115" s="258" t="n"/>
      <c r="U115" s="1184" t="n"/>
      <c r="V115" s="1184" t="n"/>
      <c r="W115" s="1185" t="n"/>
      <c r="X115" s="1186" t="n"/>
      <c r="Z115" s="648" t="n"/>
      <c r="AA115" s="648" t="n"/>
      <c r="AB115" s="737">
        <f>+Z115+AA115</f>
        <v/>
      </c>
      <c r="AC115" s="648" t="n"/>
      <c r="AD115" s="648" t="n"/>
      <c r="AE115" s="648" t="n"/>
      <c r="AF115" s="648" t="n"/>
      <c r="AG115" s="648" t="n"/>
      <c r="AH115" s="648" t="n"/>
      <c r="AI115" s="648" t="n"/>
      <c r="AJ115" s="648" t="n"/>
      <c r="AK115" s="648" t="n"/>
      <c r="AL115" s="648" t="n"/>
      <c r="AM115" s="1187">
        <f>SUM(AB115:AL119)</f>
        <v/>
      </c>
      <c r="AN115" s="726" t="n"/>
      <c r="AU115" s="1188" t="n"/>
      <c r="AV115" s="1188" t="n"/>
    </row>
    <row r="116" ht="19.5" customHeight="1">
      <c r="A116" s="973" t="n"/>
      <c r="B116" s="971" t="n"/>
      <c r="C116" s="972" t="n"/>
      <c r="D116" s="973" t="n"/>
      <c r="E116" s="994" t="n"/>
      <c r="F116" s="994" t="n"/>
      <c r="G116" s="973" t="n"/>
      <c r="H116" s="994" t="n"/>
      <c r="I116" s="994" t="n"/>
      <c r="J116" s="973" t="n"/>
      <c r="K116" s="973" t="n"/>
      <c r="L116" s="253" t="n"/>
      <c r="M116" s="254" t="n"/>
      <c r="N116" s="254" t="n"/>
      <c r="O116" s="1183" t="n"/>
      <c r="P116" s="256">
        <f>IF(O116=0," ",IFERROR(IF(DATEDIF(TODAY(),O116,"M")&lt;=5,"ROJO",IF(DATEDIF(TODAY(),O116,"M")&gt;=12,"VERDE",IF(AND(DATEDIF(TODAY(),O116,"M")&gt;=6,DATEDIF(TODAY(),O116,"M")&lt;=11),"AMARILLO"))),Q116))</f>
        <v/>
      </c>
      <c r="Q116" s="262">
        <f>IF(O116=0," ",IF(O116&lt;=$L$6,"VENCIDO","NO VENCIDO"))</f>
        <v/>
      </c>
      <c r="R116" s="257" t="n"/>
      <c r="S116" s="258" t="n"/>
      <c r="T116" s="258" t="n"/>
      <c r="U116" s="1184" t="n"/>
      <c r="V116" s="1184" t="n"/>
      <c r="W116" s="1184" t="n"/>
      <c r="X116" s="1186" t="n"/>
      <c r="Z116" s="994" t="n"/>
      <c r="AA116" s="994" t="n"/>
      <c r="AB116" s="973" t="n"/>
      <c r="AC116" s="994" t="n"/>
      <c r="AD116" s="994" t="n"/>
      <c r="AE116" s="994" t="n"/>
      <c r="AF116" s="994" t="n"/>
      <c r="AG116" s="994" t="n"/>
      <c r="AH116" s="994" t="n"/>
      <c r="AI116" s="994" t="n"/>
      <c r="AJ116" s="994" t="n"/>
      <c r="AK116" s="994" t="n"/>
      <c r="AL116" s="994" t="n"/>
      <c r="AM116" s="994" t="n"/>
      <c r="AN116" s="1197" t="n"/>
      <c r="AU116" s="1188" t="n"/>
      <c r="AV116" s="1188" t="n"/>
    </row>
    <row r="117" ht="19.5" customHeight="1">
      <c r="A117" s="973" t="n"/>
      <c r="B117" s="971" t="n"/>
      <c r="C117" s="972" t="n"/>
      <c r="D117" s="973" t="n"/>
      <c r="E117" s="994" t="n"/>
      <c r="F117" s="994" t="n"/>
      <c r="G117" s="973" t="n"/>
      <c r="H117" s="994" t="n"/>
      <c r="I117" s="994" t="n"/>
      <c r="J117" s="973" t="n"/>
      <c r="K117" s="973" t="n"/>
      <c r="L117" s="253" t="n"/>
      <c r="M117" s="254" t="n"/>
      <c r="N117" s="254" t="n"/>
      <c r="O117" s="1183" t="n"/>
      <c r="P117" s="256">
        <f>IF(O117=0," ",IFERROR(IF(DATEDIF(TODAY(),O117,"M")&lt;=5,"ROJO",IF(DATEDIF(TODAY(),O117,"M")&gt;=12,"VERDE",IF(AND(DATEDIF(TODAY(),O117,"M")&gt;=6,DATEDIF(TODAY(),O117,"M")&lt;=11),"AMARILLO"))),Q117))</f>
        <v/>
      </c>
      <c r="Q117" s="262">
        <f>IF(O117=0," ",IF(O117&lt;=$L$6,"VENCIDO","NO VENCIDO"))</f>
        <v/>
      </c>
      <c r="R117" s="257" t="n"/>
      <c r="S117" s="258" t="n"/>
      <c r="T117" s="258" t="n"/>
      <c r="U117" s="1184" t="n"/>
      <c r="V117" s="1184" t="n"/>
      <c r="W117" s="1184" t="n"/>
      <c r="X117" s="1186" t="n"/>
      <c r="Z117" s="994" t="n"/>
      <c r="AA117" s="994" t="n"/>
      <c r="AB117" s="973" t="n"/>
      <c r="AC117" s="994" t="n"/>
      <c r="AD117" s="994" t="n"/>
      <c r="AE117" s="994" t="n"/>
      <c r="AF117" s="994" t="n"/>
      <c r="AG117" s="994" t="n"/>
      <c r="AH117" s="994" t="n"/>
      <c r="AI117" s="994" t="n"/>
      <c r="AJ117" s="994" t="n"/>
      <c r="AK117" s="994" t="n"/>
      <c r="AL117" s="994" t="n"/>
      <c r="AM117" s="994" t="n"/>
      <c r="AN117" s="1197" t="n"/>
      <c r="AU117" s="1188" t="n"/>
      <c r="AV117" s="1188" t="n"/>
    </row>
    <row r="118" ht="19.5" customHeight="1">
      <c r="A118" s="973" t="n"/>
      <c r="B118" s="971" t="n"/>
      <c r="C118" s="972" t="n"/>
      <c r="D118" s="973" t="n"/>
      <c r="E118" s="994" t="n"/>
      <c r="F118" s="994" t="n"/>
      <c r="G118" s="973" t="n"/>
      <c r="H118" s="994" t="n"/>
      <c r="I118" s="994" t="n"/>
      <c r="J118" s="973" t="n"/>
      <c r="K118" s="973" t="n"/>
      <c r="L118" s="253" t="n"/>
      <c r="M118" s="254" t="n"/>
      <c r="N118" s="254" t="n"/>
      <c r="O118" s="1183" t="n"/>
      <c r="P118" s="256">
        <f>IF(O118=0," ",IFERROR(IF(DATEDIF(TODAY(),O118,"M")&lt;=5,"ROJO",IF(DATEDIF(TODAY(),O118,"M")&gt;=12,"VERDE",IF(AND(DATEDIF(TODAY(),O118,"M")&gt;=6,DATEDIF(TODAY(),O118,"M")&lt;=11),"AMARILLO"))),Q118))</f>
        <v/>
      </c>
      <c r="Q118" s="262">
        <f>IF(O118=0," ",IF(O118&lt;=$L$6,"VENCIDO","NO VENCIDO"))</f>
        <v/>
      </c>
      <c r="R118" s="257" t="n"/>
      <c r="S118" s="258" t="n"/>
      <c r="T118" s="258" t="n"/>
      <c r="U118" s="1184" t="n"/>
      <c r="V118" s="1184" t="n"/>
      <c r="W118" s="1184" t="n"/>
      <c r="X118" s="1186" t="n"/>
      <c r="Z118" s="994" t="n"/>
      <c r="AA118" s="994" t="n"/>
      <c r="AB118" s="973" t="n"/>
      <c r="AC118" s="994" t="n"/>
      <c r="AD118" s="994" t="n"/>
      <c r="AE118" s="994" t="n"/>
      <c r="AF118" s="994" t="n"/>
      <c r="AG118" s="994" t="n"/>
      <c r="AH118" s="994" t="n"/>
      <c r="AI118" s="994" t="n"/>
      <c r="AJ118" s="994" t="n"/>
      <c r="AK118" s="994" t="n"/>
      <c r="AL118" s="994" t="n"/>
      <c r="AM118" s="994" t="n"/>
      <c r="AN118" s="1197" t="n"/>
      <c r="AU118" s="1188" t="n"/>
      <c r="AV118" s="1188" t="n"/>
    </row>
    <row r="119" ht="19.5" customHeight="1">
      <c r="A119" s="973" t="n"/>
      <c r="B119" s="971" t="n"/>
      <c r="C119" s="972" t="n"/>
      <c r="D119" s="973" t="n"/>
      <c r="E119" s="994" t="n"/>
      <c r="F119" s="994" t="n"/>
      <c r="G119" s="973" t="n"/>
      <c r="H119" s="994" t="n"/>
      <c r="I119" s="994" t="n"/>
      <c r="J119" s="973" t="n"/>
      <c r="K119" s="975" t="n"/>
      <c r="L119" s="253" t="n"/>
      <c r="M119" s="254" t="n"/>
      <c r="N119" s="254" t="n"/>
      <c r="O119" s="1183" t="n"/>
      <c r="P119" s="256">
        <f>IF(O119=0," ",IFERROR(IF(DATEDIF(TODAY(),O119,"M")&lt;=5,"ROJO",IF(DATEDIF(TODAY(),O119,"M")&gt;=12,"VERDE",IF(AND(DATEDIF(TODAY(),O119,"M")&gt;=6,DATEDIF(TODAY(),O119,"M")&lt;=11),"AMARILLO"))),Q119))</f>
        <v/>
      </c>
      <c r="Q119" s="262">
        <f>IF(O119=0," ",IF(O119&lt;=$L$6,"VENCIDO","NO VENCIDO"))</f>
        <v/>
      </c>
      <c r="R119" s="257" t="n"/>
      <c r="S119" s="258" t="n"/>
      <c r="T119" s="258" t="n"/>
      <c r="U119" s="1184" t="n"/>
      <c r="V119" s="1184" t="n"/>
      <c r="W119" s="1184" t="n"/>
      <c r="X119" s="1186" t="n"/>
      <c r="Z119" s="998" t="n"/>
      <c r="AA119" s="998" t="n"/>
      <c r="AB119" s="975" t="n"/>
      <c r="AC119" s="998" t="n"/>
      <c r="AD119" s="998" t="n"/>
      <c r="AE119" s="998" t="n"/>
      <c r="AF119" s="998" t="n"/>
      <c r="AG119" s="998" t="n"/>
      <c r="AH119" s="998" t="n"/>
      <c r="AI119" s="998" t="n"/>
      <c r="AJ119" s="998" t="n"/>
      <c r="AK119" s="998" t="n"/>
      <c r="AL119" s="998" t="n"/>
      <c r="AM119" s="998" t="n"/>
      <c r="AN119" s="1197" t="n"/>
      <c r="AU119" s="1188" t="n"/>
      <c r="AV119" s="1188" t="n"/>
    </row>
    <row r="120" ht="19.5" customHeight="1">
      <c r="A120" s="975" t="n"/>
      <c r="B120" s="1182" t="n"/>
      <c r="C120" s="1103" t="n"/>
      <c r="D120" s="975" t="n"/>
      <c r="E120" s="998" t="n"/>
      <c r="F120" s="998" t="n"/>
      <c r="G120" s="975" t="n"/>
      <c r="H120" s="998" t="n"/>
      <c r="I120" s="998" t="n"/>
      <c r="J120" s="975" t="n"/>
      <c r="K120" s="1189">
        <f>K115=L120</f>
        <v/>
      </c>
      <c r="L120" s="491">
        <f>SUM(L115:L119)</f>
        <v/>
      </c>
      <c r="M120" s="1190" t="inlineStr">
        <is>
          <t xml:space="preserve">“Verdadero” indica que la cantidad por lote, coincide con el saldo que inicia al mes siguiente. "Falso" no coinicide. </t>
        </is>
      </c>
      <c r="N120" s="1191" t="n"/>
      <c r="O120" s="1192" t="n"/>
      <c r="P120" s="1192" t="n"/>
      <c r="Q120" s="1192" t="n"/>
      <c r="R120" s="267">
        <f>SUM(R115:R119)</f>
        <v/>
      </c>
      <c r="S120" s="492" t="n"/>
      <c r="T120" s="492" t="n"/>
      <c r="U120" s="1192" t="n"/>
      <c r="V120" s="1192" t="n"/>
      <c r="W120" s="1193" t="n"/>
      <c r="X120" s="1194" t="n"/>
      <c r="Z120" s="498" t="n"/>
      <c r="AA120" s="270" t="n"/>
      <c r="AB120" s="267" t="n"/>
      <c r="AC120" s="270" t="n"/>
      <c r="AD120" s="270" t="n"/>
      <c r="AE120" s="270" t="n"/>
      <c r="AF120" s="270" t="n"/>
      <c r="AG120" s="270" t="n"/>
      <c r="AH120" s="270" t="n"/>
      <c r="AI120" s="270" t="n"/>
      <c r="AJ120" s="270" t="n"/>
      <c r="AK120" s="270" t="n"/>
      <c r="AL120" s="270" t="n"/>
      <c r="AM120" s="499" t="n"/>
      <c r="AN120" s="274" t="n"/>
      <c r="AU120" s="1195" t="n"/>
      <c r="AV120" s="1196" t="n"/>
    </row>
    <row r="121" ht="19.5" customHeight="1">
      <c r="A121" s="741">
        <f>A115+1</f>
        <v/>
      </c>
      <c r="B121" s="733" t="inlineStr">
        <is>
          <t>Vacuna de Fiebre Amarilla (Antiamarilica) Liofilizada</t>
        </is>
      </c>
      <c r="C121" s="965" t="n"/>
      <c r="D121" s="496">
        <f>NOVIEMBRE!K121</f>
        <v/>
      </c>
      <c r="E121" s="731" t="n"/>
      <c r="F121" s="731" t="n"/>
      <c r="G121" s="730">
        <f>E121+F121</f>
        <v/>
      </c>
      <c r="H121" s="731" t="n"/>
      <c r="I121" s="731" t="n"/>
      <c r="J121" s="732">
        <f>AM121</f>
        <v/>
      </c>
      <c r="K121" s="738">
        <f>+(D121+G121)-(H121+I121+J121)</f>
        <v/>
      </c>
      <c r="L121" s="253" t="n"/>
      <c r="M121" s="254" t="n"/>
      <c r="N121" s="254" t="n"/>
      <c r="O121" s="1183" t="n"/>
      <c r="P121" s="256">
        <f>IF(O121=0," ",IFERROR(IF(DATEDIF(TODAY(),O121,"M")&lt;=5,"ROJO",IF(DATEDIF(TODAY(),O121,"M")&gt;=12,"VERDE",IF(AND(DATEDIF(TODAY(),O121,"M")&gt;=6,DATEDIF(TODAY(),O121,"M")&lt;=11),"AMARILLO"))),Q121))</f>
        <v/>
      </c>
      <c r="Q121" s="256">
        <f>IF(O121=0," ",IF(O121&lt;=$L$6,"VENCIDO","NO VENCIDO"))</f>
        <v/>
      </c>
      <c r="R121" s="257" t="n"/>
      <c r="S121" s="258" t="n"/>
      <c r="T121" s="258" t="n"/>
      <c r="U121" s="1184" t="n"/>
      <c r="V121" s="1184" t="n"/>
      <c r="W121" s="1185" t="n"/>
      <c r="X121" s="1186" t="n"/>
      <c r="Z121" s="648" t="n"/>
      <c r="AA121" s="648" t="n"/>
      <c r="AB121" s="737">
        <f>+Z121+AA121</f>
        <v/>
      </c>
      <c r="AC121" s="648" t="n"/>
      <c r="AD121" s="648" t="n"/>
      <c r="AE121" s="648" t="n"/>
      <c r="AF121" s="648" t="n"/>
      <c r="AG121" s="648" t="n"/>
      <c r="AH121" s="648" t="n"/>
      <c r="AI121" s="648" t="n"/>
      <c r="AJ121" s="648" t="n"/>
      <c r="AK121" s="648" t="n"/>
      <c r="AL121" s="648" t="n"/>
      <c r="AM121" s="1187">
        <f>SUM(AB121:AL125)</f>
        <v/>
      </c>
      <c r="AN121" s="726" t="n"/>
      <c r="AU121" s="1188" t="n"/>
      <c r="AV121" s="1188" t="n"/>
    </row>
    <row r="122" ht="19.5" customHeight="1">
      <c r="A122" s="973" t="n"/>
      <c r="B122" s="971" t="n"/>
      <c r="C122" s="972" t="n"/>
      <c r="D122" s="973" t="n"/>
      <c r="E122" s="994" t="n"/>
      <c r="F122" s="994" t="n"/>
      <c r="G122" s="973" t="n"/>
      <c r="H122" s="994" t="n"/>
      <c r="I122" s="994" t="n"/>
      <c r="J122" s="973" t="n"/>
      <c r="K122" s="973" t="n"/>
      <c r="L122" s="253" t="n"/>
      <c r="M122" s="254" t="n"/>
      <c r="N122" s="254" t="n"/>
      <c r="O122" s="1183" t="n"/>
      <c r="P122" s="256">
        <f>IF(O122=0," ",IFERROR(IF(DATEDIF(TODAY(),O122,"M")&lt;=5,"ROJO",IF(DATEDIF(TODAY(),O122,"M")&gt;=12,"VERDE",IF(AND(DATEDIF(TODAY(),O122,"M")&gt;=6,DATEDIF(TODAY(),O122,"M")&lt;=11),"AMARILLO"))),Q122))</f>
        <v/>
      </c>
      <c r="Q122" s="262">
        <f>IF(O122=0," ",IF(O122&lt;=$L$6,"VENCIDO","NO VENCIDO"))</f>
        <v/>
      </c>
      <c r="R122" s="257" t="n"/>
      <c r="S122" s="258" t="n"/>
      <c r="T122" s="258" t="n"/>
      <c r="U122" s="1184" t="n"/>
      <c r="V122" s="1184" t="n"/>
      <c r="W122" s="1184" t="n"/>
      <c r="X122" s="1186" t="n"/>
      <c r="Z122" s="994" t="n"/>
      <c r="AA122" s="994" t="n"/>
      <c r="AB122" s="973" t="n"/>
      <c r="AC122" s="994" t="n"/>
      <c r="AD122" s="994" t="n"/>
      <c r="AE122" s="994" t="n"/>
      <c r="AF122" s="994" t="n"/>
      <c r="AG122" s="994" t="n"/>
      <c r="AH122" s="994" t="n"/>
      <c r="AI122" s="994" t="n"/>
      <c r="AJ122" s="994" t="n"/>
      <c r="AK122" s="994" t="n"/>
      <c r="AL122" s="994" t="n"/>
      <c r="AM122" s="994" t="n"/>
      <c r="AN122" s="1197" t="n"/>
      <c r="AU122" s="1188" t="n"/>
      <c r="AV122" s="1188" t="n"/>
    </row>
    <row r="123" ht="19.5" customHeight="1">
      <c r="A123" s="973" t="n"/>
      <c r="B123" s="971" t="n"/>
      <c r="C123" s="972" t="n"/>
      <c r="D123" s="973" t="n"/>
      <c r="E123" s="994" t="n"/>
      <c r="F123" s="994" t="n"/>
      <c r="G123" s="973" t="n"/>
      <c r="H123" s="994" t="n"/>
      <c r="I123" s="994" t="n"/>
      <c r="J123" s="973" t="n"/>
      <c r="K123" s="973" t="n"/>
      <c r="L123" s="253" t="n"/>
      <c r="M123" s="254" t="n"/>
      <c r="N123" s="254" t="n"/>
      <c r="O123" s="1183" t="n"/>
      <c r="P123" s="256">
        <f>IF(O123=0," ",IFERROR(IF(DATEDIF(TODAY(),O123,"M")&lt;=5,"ROJO",IF(DATEDIF(TODAY(),O123,"M")&gt;=12,"VERDE",IF(AND(DATEDIF(TODAY(),O123,"M")&gt;=6,DATEDIF(TODAY(),O123,"M")&lt;=11),"AMARILLO"))),Q123))</f>
        <v/>
      </c>
      <c r="Q123" s="262">
        <f>IF(O123=0," ",IF(O123&lt;=$L$6,"VENCIDO","NO VENCIDO"))</f>
        <v/>
      </c>
      <c r="R123" s="257" t="n"/>
      <c r="S123" s="258" t="n"/>
      <c r="T123" s="258" t="n"/>
      <c r="U123" s="1184" t="n"/>
      <c r="V123" s="1184" t="n"/>
      <c r="W123" s="1184" t="n"/>
      <c r="X123" s="1186" t="n"/>
      <c r="Z123" s="994" t="n"/>
      <c r="AA123" s="994" t="n"/>
      <c r="AB123" s="973" t="n"/>
      <c r="AC123" s="994" t="n"/>
      <c r="AD123" s="994" t="n"/>
      <c r="AE123" s="994" t="n"/>
      <c r="AF123" s="994" t="n"/>
      <c r="AG123" s="994" t="n"/>
      <c r="AH123" s="994" t="n"/>
      <c r="AI123" s="994" t="n"/>
      <c r="AJ123" s="994" t="n"/>
      <c r="AK123" s="994" t="n"/>
      <c r="AL123" s="994" t="n"/>
      <c r="AM123" s="994" t="n"/>
      <c r="AN123" s="1197" t="n"/>
      <c r="AU123" s="1188" t="n"/>
      <c r="AV123" s="1188" t="n"/>
    </row>
    <row r="124" ht="19.5" customHeight="1">
      <c r="A124" s="973" t="n"/>
      <c r="B124" s="971" t="n"/>
      <c r="C124" s="972" t="n"/>
      <c r="D124" s="973" t="n"/>
      <c r="E124" s="994" t="n"/>
      <c r="F124" s="994" t="n"/>
      <c r="G124" s="973" t="n"/>
      <c r="H124" s="994" t="n"/>
      <c r="I124" s="994" t="n"/>
      <c r="J124" s="973" t="n"/>
      <c r="K124" s="973" t="n"/>
      <c r="L124" s="253" t="n"/>
      <c r="M124" s="254" t="n"/>
      <c r="N124" s="254" t="n"/>
      <c r="O124" s="1183" t="n"/>
      <c r="P124" s="256">
        <f>IF(O124=0," ",IFERROR(IF(DATEDIF(TODAY(),O124,"M")&lt;=5,"ROJO",IF(DATEDIF(TODAY(),O124,"M")&gt;=12,"VERDE",IF(AND(DATEDIF(TODAY(),O124,"M")&gt;=6,DATEDIF(TODAY(),O124,"M")&lt;=11),"AMARILLO"))),Q124))</f>
        <v/>
      </c>
      <c r="Q124" s="262">
        <f>IF(O124=0," ",IF(O124&lt;=$L$6,"VENCIDO","NO VENCIDO"))</f>
        <v/>
      </c>
      <c r="R124" s="257" t="n"/>
      <c r="S124" s="258" t="n"/>
      <c r="T124" s="258" t="n"/>
      <c r="U124" s="1184" t="n"/>
      <c r="V124" s="1184" t="n"/>
      <c r="W124" s="1184" t="n"/>
      <c r="X124" s="1186" t="n"/>
      <c r="Z124" s="994" t="n"/>
      <c r="AA124" s="994" t="n"/>
      <c r="AB124" s="973" t="n"/>
      <c r="AC124" s="994" t="n"/>
      <c r="AD124" s="994" t="n"/>
      <c r="AE124" s="994" t="n"/>
      <c r="AF124" s="994" t="n"/>
      <c r="AG124" s="994" t="n"/>
      <c r="AH124" s="994" t="n"/>
      <c r="AI124" s="994" t="n"/>
      <c r="AJ124" s="994" t="n"/>
      <c r="AK124" s="994" t="n"/>
      <c r="AL124" s="994" t="n"/>
      <c r="AM124" s="994" t="n"/>
      <c r="AN124" s="1197" t="n"/>
      <c r="AU124" s="1188" t="n"/>
      <c r="AV124" s="1188" t="n"/>
    </row>
    <row r="125" ht="19.5" customHeight="1">
      <c r="A125" s="973" t="n"/>
      <c r="B125" s="971" t="n"/>
      <c r="C125" s="972" t="n"/>
      <c r="D125" s="973" t="n"/>
      <c r="E125" s="994" t="n"/>
      <c r="F125" s="994" t="n"/>
      <c r="G125" s="973" t="n"/>
      <c r="H125" s="994" t="n"/>
      <c r="I125" s="994" t="n"/>
      <c r="J125" s="973" t="n"/>
      <c r="K125" s="975" t="n"/>
      <c r="L125" s="253" t="n"/>
      <c r="M125" s="254" t="n"/>
      <c r="N125" s="254" t="n"/>
      <c r="O125" s="1183" t="n"/>
      <c r="P125" s="256">
        <f>IF(O125=0," ",IFERROR(IF(DATEDIF(TODAY(),O125,"M")&lt;=5,"ROJO",IF(DATEDIF(TODAY(),O125,"M")&gt;=12,"VERDE",IF(AND(DATEDIF(TODAY(),O125,"M")&gt;=6,DATEDIF(TODAY(),O125,"M")&lt;=11),"AMARILLO"))),Q125))</f>
        <v/>
      </c>
      <c r="Q125" s="262">
        <f>IF(O125=0," ",IF(O125&lt;=$L$6,"VENCIDO","NO VENCIDO"))</f>
        <v/>
      </c>
      <c r="R125" s="257" t="n"/>
      <c r="S125" s="258" t="n"/>
      <c r="T125" s="258" t="n"/>
      <c r="U125" s="1184" t="n"/>
      <c r="V125" s="1184" t="n"/>
      <c r="W125" s="1184" t="n"/>
      <c r="X125" s="1186" t="n"/>
      <c r="Z125" s="998" t="n"/>
      <c r="AA125" s="998" t="n"/>
      <c r="AB125" s="975" t="n"/>
      <c r="AC125" s="998" t="n"/>
      <c r="AD125" s="998" t="n"/>
      <c r="AE125" s="998" t="n"/>
      <c r="AF125" s="998" t="n"/>
      <c r="AG125" s="998" t="n"/>
      <c r="AH125" s="998" t="n"/>
      <c r="AI125" s="998" t="n"/>
      <c r="AJ125" s="998" t="n"/>
      <c r="AK125" s="998" t="n"/>
      <c r="AL125" s="998" t="n"/>
      <c r="AM125" s="998" t="n"/>
      <c r="AN125" s="1197" t="n"/>
      <c r="AU125" s="1188" t="n"/>
      <c r="AV125" s="1188" t="n"/>
    </row>
    <row r="126" ht="19.5" customHeight="1">
      <c r="A126" s="975" t="n"/>
      <c r="B126" s="1182" t="n"/>
      <c r="C126" s="1103" t="n"/>
      <c r="D126" s="975" t="n"/>
      <c r="E126" s="998" t="n"/>
      <c r="F126" s="998" t="n"/>
      <c r="G126" s="975" t="n"/>
      <c r="H126" s="998" t="n"/>
      <c r="I126" s="998" t="n"/>
      <c r="J126" s="975" t="n"/>
      <c r="K126" s="1189">
        <f>K121=L126</f>
        <v/>
      </c>
      <c r="L126" s="491">
        <f>SUM(L121:L125)</f>
        <v/>
      </c>
      <c r="M126" s="1190" t="inlineStr">
        <is>
          <t xml:space="preserve">“Verdadero” indica que la cantidad por lote, coincide con el saldo que inicia al mes siguiente. "Falso" no coinicide. </t>
        </is>
      </c>
      <c r="N126" s="1191" t="n"/>
      <c r="O126" s="1192" t="n"/>
      <c r="P126" s="1192" t="n"/>
      <c r="Q126" s="1192" t="n"/>
      <c r="R126" s="267">
        <f>SUM(R121:R125)</f>
        <v/>
      </c>
      <c r="S126" s="492" t="n"/>
      <c r="T126" s="492" t="n"/>
      <c r="U126" s="1192" t="n"/>
      <c r="V126" s="1192" t="n"/>
      <c r="W126" s="1193" t="n"/>
      <c r="X126" s="1194" t="n"/>
      <c r="Z126" s="498" t="n"/>
      <c r="AA126" s="270" t="n"/>
      <c r="AB126" s="267" t="n"/>
      <c r="AC126" s="270" t="n"/>
      <c r="AD126" s="270" t="n"/>
      <c r="AE126" s="270" t="n"/>
      <c r="AF126" s="270" t="n"/>
      <c r="AG126" s="270" t="n"/>
      <c r="AH126" s="270" t="n"/>
      <c r="AI126" s="270" t="n"/>
      <c r="AJ126" s="270" t="n"/>
      <c r="AK126" s="270" t="n"/>
      <c r="AL126" s="270" t="n"/>
      <c r="AM126" s="499" t="n"/>
      <c r="AN126" s="274" t="n"/>
      <c r="AU126" s="1195" t="n"/>
      <c r="AV126" s="1196" t="n"/>
    </row>
    <row r="127" ht="19.5" customHeight="1">
      <c r="A127" s="741">
        <f>A121+1</f>
        <v/>
      </c>
      <c r="B127" s="733" t="inlineStr">
        <is>
          <t>Vacuna de Hepatitis A Pediátrica - Liquida</t>
        </is>
      </c>
      <c r="C127" s="965" t="n"/>
      <c r="D127" s="496">
        <f>NOVIEMBRE!K127</f>
        <v/>
      </c>
      <c r="E127" s="731" t="n"/>
      <c r="F127" s="731" t="n"/>
      <c r="G127" s="730">
        <f>E127+F127</f>
        <v/>
      </c>
      <c r="H127" s="731" t="n"/>
      <c r="I127" s="731" t="n"/>
      <c r="J127" s="732">
        <f>AM127</f>
        <v/>
      </c>
      <c r="K127" s="738">
        <f>+(D127+G127)-(H127+I127+J127)</f>
        <v/>
      </c>
      <c r="L127" s="253" t="n"/>
      <c r="M127" s="254" t="n"/>
      <c r="N127" s="254" t="n"/>
      <c r="O127" s="1183" t="n"/>
      <c r="P127" s="256">
        <f>IF(O127=0," ",IFERROR(IF(DATEDIF(TODAY(),O127,"M")&lt;=5,"ROJO",IF(DATEDIF(TODAY(),O127,"M")&gt;=12,"VERDE",IF(AND(DATEDIF(TODAY(),O127,"M")&gt;=6,DATEDIF(TODAY(),O127,"M")&lt;=11),"AMARILLO"))),Q127))</f>
        <v/>
      </c>
      <c r="Q127" s="256">
        <f>IF(O127=0," ",IF(O127&lt;=$L$6,"VENCIDO","NO VENCIDO"))</f>
        <v/>
      </c>
      <c r="R127" s="257" t="n"/>
      <c r="S127" s="258" t="n"/>
      <c r="T127" s="258" t="n"/>
      <c r="U127" s="1184" t="n"/>
      <c r="V127" s="1184" t="n"/>
      <c r="W127" s="1185" t="n"/>
      <c r="X127" s="1186" t="n"/>
      <c r="Z127" s="648" t="n"/>
      <c r="AA127" s="648" t="n"/>
      <c r="AB127" s="737">
        <f>+Z127+AA127</f>
        <v/>
      </c>
      <c r="AC127" s="648" t="n"/>
      <c r="AD127" s="648" t="n"/>
      <c r="AE127" s="648" t="n"/>
      <c r="AF127" s="648" t="n"/>
      <c r="AG127" s="648" t="n"/>
      <c r="AH127" s="648" t="n"/>
      <c r="AI127" s="648" t="n"/>
      <c r="AJ127" s="648" t="n"/>
      <c r="AK127" s="648" t="n"/>
      <c r="AL127" s="648" t="n"/>
      <c r="AM127" s="1187">
        <f>SUM(AB127:AL131)</f>
        <v/>
      </c>
      <c r="AN127" s="726" t="n"/>
      <c r="AU127" s="1188" t="n"/>
      <c r="AV127" s="1188" t="n"/>
    </row>
    <row r="128" ht="19.5" customHeight="1">
      <c r="A128" s="973" t="n"/>
      <c r="B128" s="971" t="n"/>
      <c r="C128" s="972" t="n"/>
      <c r="D128" s="973" t="n"/>
      <c r="E128" s="994" t="n"/>
      <c r="F128" s="994" t="n"/>
      <c r="G128" s="973" t="n"/>
      <c r="H128" s="994" t="n"/>
      <c r="I128" s="994" t="n"/>
      <c r="J128" s="973" t="n"/>
      <c r="K128" s="973" t="n"/>
      <c r="L128" s="253" t="n"/>
      <c r="M128" s="254" t="n"/>
      <c r="N128" s="254" t="n"/>
      <c r="O128" s="1183" t="n"/>
      <c r="P128" s="256">
        <f>IF(O128=0," ",IFERROR(IF(DATEDIF(TODAY(),O128,"M")&lt;=5,"ROJO",IF(DATEDIF(TODAY(),O128,"M")&gt;=12,"VERDE",IF(AND(DATEDIF(TODAY(),O128,"M")&gt;=6,DATEDIF(TODAY(),O128,"M")&lt;=11),"AMARILLO"))),Q128))</f>
        <v/>
      </c>
      <c r="Q128" s="262">
        <f>IF(O128=0," ",IF(O128&lt;=$L$6,"VENCIDO","NO VENCIDO"))</f>
        <v/>
      </c>
      <c r="R128" s="257" t="n"/>
      <c r="S128" s="258" t="n"/>
      <c r="T128" s="258" t="n"/>
      <c r="U128" s="1184" t="n"/>
      <c r="V128" s="1184" t="n"/>
      <c r="W128" s="1184" t="n"/>
      <c r="X128" s="1186" t="n"/>
      <c r="Z128" s="994" t="n"/>
      <c r="AA128" s="994" t="n"/>
      <c r="AB128" s="973" t="n"/>
      <c r="AC128" s="994" t="n"/>
      <c r="AD128" s="994" t="n"/>
      <c r="AE128" s="994" t="n"/>
      <c r="AF128" s="994" t="n"/>
      <c r="AG128" s="994" t="n"/>
      <c r="AH128" s="994" t="n"/>
      <c r="AI128" s="994" t="n"/>
      <c r="AJ128" s="994" t="n"/>
      <c r="AK128" s="994" t="n"/>
      <c r="AL128" s="994" t="n"/>
      <c r="AM128" s="994" t="n"/>
      <c r="AN128" s="1197" t="n"/>
      <c r="AU128" s="1188" t="n"/>
      <c r="AV128" s="1188" t="n"/>
    </row>
    <row r="129" ht="19.5" customHeight="1">
      <c r="A129" s="973" t="n"/>
      <c r="B129" s="971" t="n"/>
      <c r="C129" s="972" t="n"/>
      <c r="D129" s="973" t="n"/>
      <c r="E129" s="994" t="n"/>
      <c r="F129" s="994" t="n"/>
      <c r="G129" s="973" t="n"/>
      <c r="H129" s="994" t="n"/>
      <c r="I129" s="994" t="n"/>
      <c r="J129" s="973" t="n"/>
      <c r="K129" s="973" t="n"/>
      <c r="L129" s="253" t="n"/>
      <c r="M129" s="254" t="n"/>
      <c r="N129" s="254" t="n"/>
      <c r="O129" s="1183" t="n"/>
      <c r="P129" s="256">
        <f>IF(O129=0," ",IFERROR(IF(DATEDIF(TODAY(),O129,"M")&lt;=5,"ROJO",IF(DATEDIF(TODAY(),O129,"M")&gt;=12,"VERDE",IF(AND(DATEDIF(TODAY(),O129,"M")&gt;=6,DATEDIF(TODAY(),O129,"M")&lt;=11),"AMARILLO"))),Q129))</f>
        <v/>
      </c>
      <c r="Q129" s="262">
        <f>IF(O129=0," ",IF(O129&lt;=$L$6,"VENCIDO","NO VENCIDO"))</f>
        <v/>
      </c>
      <c r="R129" s="257" t="n"/>
      <c r="S129" s="258" t="n"/>
      <c r="T129" s="258" t="n"/>
      <c r="U129" s="1184" t="n"/>
      <c r="V129" s="1184" t="n"/>
      <c r="W129" s="1184" t="n"/>
      <c r="X129" s="1186" t="n"/>
      <c r="Z129" s="994" t="n"/>
      <c r="AA129" s="994" t="n"/>
      <c r="AB129" s="973" t="n"/>
      <c r="AC129" s="994" t="n"/>
      <c r="AD129" s="994" t="n"/>
      <c r="AE129" s="994" t="n"/>
      <c r="AF129" s="994" t="n"/>
      <c r="AG129" s="994" t="n"/>
      <c r="AH129" s="994" t="n"/>
      <c r="AI129" s="994" t="n"/>
      <c r="AJ129" s="994" t="n"/>
      <c r="AK129" s="994" t="n"/>
      <c r="AL129" s="994" t="n"/>
      <c r="AM129" s="994" t="n"/>
      <c r="AN129" s="1197" t="n"/>
      <c r="AU129" s="1188" t="n"/>
      <c r="AV129" s="1188" t="n"/>
    </row>
    <row r="130" ht="19.5" customHeight="1">
      <c r="A130" s="973" t="n"/>
      <c r="B130" s="971" t="n"/>
      <c r="C130" s="972" t="n"/>
      <c r="D130" s="973" t="n"/>
      <c r="E130" s="994" t="n"/>
      <c r="F130" s="994" t="n"/>
      <c r="G130" s="973" t="n"/>
      <c r="H130" s="994" t="n"/>
      <c r="I130" s="994" t="n"/>
      <c r="J130" s="973" t="n"/>
      <c r="K130" s="973" t="n"/>
      <c r="L130" s="253" t="n"/>
      <c r="M130" s="254" t="n"/>
      <c r="N130" s="254" t="n"/>
      <c r="O130" s="1183" t="n"/>
      <c r="P130" s="256">
        <f>IF(O130=0," ",IFERROR(IF(DATEDIF(TODAY(),O130,"M")&lt;=5,"ROJO",IF(DATEDIF(TODAY(),O130,"M")&gt;=12,"VERDE",IF(AND(DATEDIF(TODAY(),O130,"M")&gt;=6,DATEDIF(TODAY(),O130,"M")&lt;=11),"AMARILLO"))),Q130))</f>
        <v/>
      </c>
      <c r="Q130" s="262">
        <f>IF(O130=0," ",IF(O130&lt;=$L$6,"VENCIDO","NO VENCIDO"))</f>
        <v/>
      </c>
      <c r="R130" s="257" t="n"/>
      <c r="S130" s="258" t="n"/>
      <c r="T130" s="258" t="n"/>
      <c r="U130" s="1184" t="n"/>
      <c r="V130" s="1184" t="n"/>
      <c r="W130" s="1184" t="n"/>
      <c r="X130" s="1186" t="n"/>
      <c r="Z130" s="994" t="n"/>
      <c r="AA130" s="994" t="n"/>
      <c r="AB130" s="973" t="n"/>
      <c r="AC130" s="994" t="n"/>
      <c r="AD130" s="994" t="n"/>
      <c r="AE130" s="994" t="n"/>
      <c r="AF130" s="994" t="n"/>
      <c r="AG130" s="994" t="n"/>
      <c r="AH130" s="994" t="n"/>
      <c r="AI130" s="994" t="n"/>
      <c r="AJ130" s="994" t="n"/>
      <c r="AK130" s="994" t="n"/>
      <c r="AL130" s="994" t="n"/>
      <c r="AM130" s="994" t="n"/>
      <c r="AN130" s="1197" t="n"/>
      <c r="AU130" s="1188" t="n"/>
      <c r="AV130" s="1188" t="n"/>
    </row>
    <row r="131" ht="19.5" customHeight="1">
      <c r="A131" s="973" t="n"/>
      <c r="B131" s="971" t="n"/>
      <c r="C131" s="972" t="n"/>
      <c r="D131" s="973" t="n"/>
      <c r="E131" s="994" t="n"/>
      <c r="F131" s="994" t="n"/>
      <c r="G131" s="973" t="n"/>
      <c r="H131" s="994" t="n"/>
      <c r="I131" s="994" t="n"/>
      <c r="J131" s="973" t="n"/>
      <c r="K131" s="975" t="n"/>
      <c r="L131" s="253" t="n"/>
      <c r="M131" s="254" t="n"/>
      <c r="N131" s="254" t="n"/>
      <c r="O131" s="1183" t="n"/>
      <c r="P131" s="256">
        <f>IF(O131=0," ",IFERROR(IF(DATEDIF(TODAY(),O131,"M")&lt;=5,"ROJO",IF(DATEDIF(TODAY(),O131,"M")&gt;=12,"VERDE",IF(AND(DATEDIF(TODAY(),O131,"M")&gt;=6,DATEDIF(TODAY(),O131,"M")&lt;=11),"AMARILLO"))),Q131))</f>
        <v/>
      </c>
      <c r="Q131" s="262">
        <f>IF(O131=0," ",IF(O131&lt;=$L$6,"VENCIDO","NO VENCIDO"))</f>
        <v/>
      </c>
      <c r="R131" s="257" t="n"/>
      <c r="S131" s="258" t="n"/>
      <c r="T131" s="258" t="n"/>
      <c r="U131" s="1184" t="n"/>
      <c r="V131" s="1184" t="n"/>
      <c r="W131" s="1184" t="n"/>
      <c r="X131" s="1186" t="n"/>
      <c r="Z131" s="998" t="n"/>
      <c r="AA131" s="998" t="n"/>
      <c r="AB131" s="975" t="n"/>
      <c r="AC131" s="998" t="n"/>
      <c r="AD131" s="998" t="n"/>
      <c r="AE131" s="998" t="n"/>
      <c r="AF131" s="998" t="n"/>
      <c r="AG131" s="998" t="n"/>
      <c r="AH131" s="998" t="n"/>
      <c r="AI131" s="998" t="n"/>
      <c r="AJ131" s="998" t="n"/>
      <c r="AK131" s="998" t="n"/>
      <c r="AL131" s="998" t="n"/>
      <c r="AM131" s="998" t="n"/>
      <c r="AN131" s="1197" t="n"/>
      <c r="AU131" s="1188" t="n"/>
      <c r="AV131" s="1188" t="n"/>
    </row>
    <row r="132" ht="19.5" customHeight="1">
      <c r="A132" s="975" t="n"/>
      <c r="B132" s="1182" t="n"/>
      <c r="C132" s="1103" t="n"/>
      <c r="D132" s="975" t="n"/>
      <c r="E132" s="998" t="n"/>
      <c r="F132" s="998" t="n"/>
      <c r="G132" s="975" t="n"/>
      <c r="H132" s="998" t="n"/>
      <c r="I132" s="998" t="n"/>
      <c r="J132" s="975" t="n"/>
      <c r="K132" s="1189">
        <f>K127=L132</f>
        <v/>
      </c>
      <c r="L132" s="491">
        <f>SUM(L127:L131)</f>
        <v/>
      </c>
      <c r="M132" s="1190" t="inlineStr">
        <is>
          <t xml:space="preserve">“Verdadero” indica que la cantidad por lote, coincide con el saldo que inicia al mes siguiente. "Falso" no coinicide. </t>
        </is>
      </c>
      <c r="N132" s="1191" t="n"/>
      <c r="O132" s="1192" t="n"/>
      <c r="P132" s="1192" t="n"/>
      <c r="Q132" s="1192" t="n"/>
      <c r="R132" s="267">
        <f>SUM(R127:R131)</f>
        <v/>
      </c>
      <c r="S132" s="492" t="n"/>
      <c r="T132" s="492" t="n"/>
      <c r="U132" s="1192" t="n"/>
      <c r="V132" s="1192" t="n"/>
      <c r="W132" s="1193" t="n"/>
      <c r="X132" s="1194" t="n"/>
      <c r="Z132" s="498" t="n"/>
      <c r="AA132" s="270" t="n"/>
      <c r="AB132" s="267" t="n"/>
      <c r="AC132" s="270" t="n"/>
      <c r="AD132" s="270" t="n"/>
      <c r="AE132" s="270" t="n"/>
      <c r="AF132" s="270" t="n"/>
      <c r="AG132" s="270" t="n"/>
      <c r="AH132" s="270" t="n"/>
      <c r="AI132" s="270" t="n"/>
      <c r="AJ132" s="270" t="n"/>
      <c r="AK132" s="270" t="n"/>
      <c r="AL132" s="270" t="n"/>
      <c r="AM132" s="499" t="n"/>
      <c r="AN132" s="274" t="n"/>
      <c r="AU132" s="1195" t="n"/>
      <c r="AV132" s="1196" t="n"/>
    </row>
    <row r="133" ht="19.5" customHeight="1">
      <c r="A133" s="741">
        <f>A127+1</f>
        <v/>
      </c>
      <c r="B133" s="733" t="inlineStr">
        <is>
          <t>Vacuna de Varicela Cepa OKA Liofilizada - Vial x 01 dosis</t>
        </is>
      </c>
      <c r="C133" s="965" t="n"/>
      <c r="D133" s="496">
        <f>NOVIEMBRE!K133</f>
        <v/>
      </c>
      <c r="E133" s="731" t="n"/>
      <c r="F133" s="731" t="n"/>
      <c r="G133" s="730">
        <f>E133+F133</f>
        <v/>
      </c>
      <c r="H133" s="731" t="n"/>
      <c r="I133" s="731" t="n"/>
      <c r="J133" s="732">
        <f>AM133</f>
        <v/>
      </c>
      <c r="K133" s="738">
        <f>+(D133+G133)-(H133+I133+J133)</f>
        <v/>
      </c>
      <c r="L133" s="253" t="n"/>
      <c r="M133" s="254" t="n"/>
      <c r="N133" s="254" t="n"/>
      <c r="O133" s="1183" t="n"/>
      <c r="P133" s="256">
        <f>IF(O133=0," ",IFERROR(IF(DATEDIF(TODAY(),O133,"M")&lt;=5,"ROJO",IF(DATEDIF(TODAY(),O133,"M")&gt;=12,"VERDE",IF(AND(DATEDIF(TODAY(),O133,"M")&gt;=6,DATEDIF(TODAY(),O133,"M")&lt;=11),"AMARILLO"))),Q133))</f>
        <v/>
      </c>
      <c r="Q133" s="256">
        <f>IF(O133=0," ",IF(O133&lt;=$L$6,"VENCIDO","NO VENCIDO"))</f>
        <v/>
      </c>
      <c r="R133" s="257" t="n"/>
      <c r="S133" s="258" t="n"/>
      <c r="T133" s="258" t="n"/>
      <c r="U133" s="1184" t="n"/>
      <c r="V133" s="1184" t="n"/>
      <c r="W133" s="1185" t="n"/>
      <c r="X133" s="1186" t="n"/>
      <c r="Z133" s="648" t="n"/>
      <c r="AA133" s="648" t="n"/>
      <c r="AB133" s="737">
        <f>+Z133+AA133</f>
        <v/>
      </c>
      <c r="AC133" s="648" t="n"/>
      <c r="AD133" s="648" t="n"/>
      <c r="AE133" s="648" t="n"/>
      <c r="AF133" s="648" t="n"/>
      <c r="AG133" s="648" t="n"/>
      <c r="AH133" s="648" t="n"/>
      <c r="AI133" s="648" t="n"/>
      <c r="AJ133" s="648" t="n"/>
      <c r="AK133" s="648" t="n"/>
      <c r="AL133" s="648" t="n"/>
      <c r="AM133" s="1187">
        <f>SUM(AB133:AL137)</f>
        <v/>
      </c>
      <c r="AN133" s="726" t="n"/>
      <c r="AU133" s="1188" t="n"/>
      <c r="AV133" s="1188" t="n"/>
    </row>
    <row r="134" ht="19.5" customHeight="1">
      <c r="A134" s="973" t="n"/>
      <c r="B134" s="971" t="n"/>
      <c r="C134" s="972" t="n"/>
      <c r="D134" s="973" t="n"/>
      <c r="E134" s="994" t="n"/>
      <c r="F134" s="994" t="n"/>
      <c r="G134" s="973" t="n"/>
      <c r="H134" s="994" t="n"/>
      <c r="I134" s="994" t="n"/>
      <c r="J134" s="973" t="n"/>
      <c r="K134" s="973" t="n"/>
      <c r="L134" s="253" t="n"/>
      <c r="M134" s="254" t="n"/>
      <c r="N134" s="254" t="n"/>
      <c r="O134" s="1183" t="n"/>
      <c r="P134" s="256">
        <f>IF(O134=0," ",IFERROR(IF(DATEDIF(TODAY(),O134,"M")&lt;=5,"ROJO",IF(DATEDIF(TODAY(),O134,"M")&gt;=12,"VERDE",IF(AND(DATEDIF(TODAY(),O134,"M")&gt;=6,DATEDIF(TODAY(),O134,"M")&lt;=11),"AMARILLO"))),Q134))</f>
        <v/>
      </c>
      <c r="Q134" s="262">
        <f>IF(O134=0," ",IF(O134&lt;=$L$6,"VENCIDO","NO VENCIDO"))</f>
        <v/>
      </c>
      <c r="R134" s="257" t="n"/>
      <c r="S134" s="258" t="n"/>
      <c r="T134" s="258" t="n"/>
      <c r="U134" s="1184" t="n"/>
      <c r="V134" s="1184" t="n"/>
      <c r="W134" s="1184" t="n"/>
      <c r="X134" s="1186" t="n"/>
      <c r="Z134" s="994" t="n"/>
      <c r="AA134" s="994" t="n"/>
      <c r="AB134" s="973" t="n"/>
      <c r="AC134" s="994" t="n"/>
      <c r="AD134" s="994" t="n"/>
      <c r="AE134" s="994" t="n"/>
      <c r="AF134" s="994" t="n"/>
      <c r="AG134" s="994" t="n"/>
      <c r="AH134" s="994" t="n"/>
      <c r="AI134" s="994" t="n"/>
      <c r="AJ134" s="994" t="n"/>
      <c r="AK134" s="994" t="n"/>
      <c r="AL134" s="994" t="n"/>
      <c r="AM134" s="994" t="n"/>
      <c r="AN134" s="1197" t="n"/>
      <c r="AU134" s="1188" t="n"/>
      <c r="AV134" s="1188" t="n"/>
    </row>
    <row r="135" ht="19.5" customHeight="1">
      <c r="A135" s="973" t="n"/>
      <c r="B135" s="971" t="n"/>
      <c r="C135" s="972" t="n"/>
      <c r="D135" s="973" t="n"/>
      <c r="E135" s="994" t="n"/>
      <c r="F135" s="994" t="n"/>
      <c r="G135" s="973" t="n"/>
      <c r="H135" s="994" t="n"/>
      <c r="I135" s="994" t="n"/>
      <c r="J135" s="973" t="n"/>
      <c r="K135" s="973" t="n"/>
      <c r="L135" s="253" t="n"/>
      <c r="M135" s="254" t="n"/>
      <c r="N135" s="254" t="n"/>
      <c r="O135" s="1183" t="n"/>
      <c r="P135" s="256">
        <f>IF(O135=0," ",IFERROR(IF(DATEDIF(TODAY(),O135,"M")&lt;=5,"ROJO",IF(DATEDIF(TODAY(),O135,"M")&gt;=12,"VERDE",IF(AND(DATEDIF(TODAY(),O135,"M")&gt;=6,DATEDIF(TODAY(),O135,"M")&lt;=11),"AMARILLO"))),Q135))</f>
        <v/>
      </c>
      <c r="Q135" s="262">
        <f>IF(O135=0," ",IF(O135&lt;=$L$6,"VENCIDO","NO VENCIDO"))</f>
        <v/>
      </c>
      <c r="R135" s="257" t="n"/>
      <c r="S135" s="258" t="n"/>
      <c r="T135" s="258" t="n"/>
      <c r="U135" s="1184" t="n"/>
      <c r="V135" s="1184" t="n"/>
      <c r="W135" s="1184" t="n"/>
      <c r="X135" s="1186" t="n"/>
      <c r="Z135" s="994" t="n"/>
      <c r="AA135" s="994" t="n"/>
      <c r="AB135" s="973" t="n"/>
      <c r="AC135" s="994" t="n"/>
      <c r="AD135" s="994" t="n"/>
      <c r="AE135" s="994" t="n"/>
      <c r="AF135" s="994" t="n"/>
      <c r="AG135" s="994" t="n"/>
      <c r="AH135" s="994" t="n"/>
      <c r="AI135" s="994" t="n"/>
      <c r="AJ135" s="994" t="n"/>
      <c r="AK135" s="994" t="n"/>
      <c r="AL135" s="994" t="n"/>
      <c r="AM135" s="994" t="n"/>
      <c r="AN135" s="1197" t="n"/>
      <c r="AU135" s="1188" t="n"/>
      <c r="AV135" s="1188" t="n"/>
    </row>
    <row r="136" ht="19.5" customHeight="1">
      <c r="A136" s="973" t="n"/>
      <c r="B136" s="971" t="n"/>
      <c r="C136" s="972" t="n"/>
      <c r="D136" s="973" t="n"/>
      <c r="E136" s="994" t="n"/>
      <c r="F136" s="994" t="n"/>
      <c r="G136" s="973" t="n"/>
      <c r="H136" s="994" t="n"/>
      <c r="I136" s="994" t="n"/>
      <c r="J136" s="973" t="n"/>
      <c r="K136" s="973" t="n"/>
      <c r="L136" s="253" t="n"/>
      <c r="M136" s="254" t="n"/>
      <c r="N136" s="254" t="n"/>
      <c r="O136" s="1183" t="n"/>
      <c r="P136" s="256">
        <f>IF(O136=0," ",IFERROR(IF(DATEDIF(TODAY(),O136,"M")&lt;=5,"ROJO",IF(DATEDIF(TODAY(),O136,"M")&gt;=12,"VERDE",IF(AND(DATEDIF(TODAY(),O136,"M")&gt;=6,DATEDIF(TODAY(),O136,"M")&lt;=11),"AMARILLO"))),Q136))</f>
        <v/>
      </c>
      <c r="Q136" s="262">
        <f>IF(O136=0," ",IF(O136&lt;=$L$6,"VENCIDO","NO VENCIDO"))</f>
        <v/>
      </c>
      <c r="R136" s="257" t="n"/>
      <c r="S136" s="258" t="n"/>
      <c r="T136" s="258" t="n"/>
      <c r="U136" s="1184" t="n"/>
      <c r="V136" s="1184" t="n"/>
      <c r="W136" s="1184" t="n"/>
      <c r="X136" s="1186" t="n"/>
      <c r="Z136" s="994" t="n"/>
      <c r="AA136" s="994" t="n"/>
      <c r="AB136" s="973" t="n"/>
      <c r="AC136" s="994" t="n"/>
      <c r="AD136" s="994" t="n"/>
      <c r="AE136" s="994" t="n"/>
      <c r="AF136" s="994" t="n"/>
      <c r="AG136" s="994" t="n"/>
      <c r="AH136" s="994" t="n"/>
      <c r="AI136" s="994" t="n"/>
      <c r="AJ136" s="994" t="n"/>
      <c r="AK136" s="994" t="n"/>
      <c r="AL136" s="994" t="n"/>
      <c r="AM136" s="994" t="n"/>
      <c r="AN136" s="1197" t="n"/>
      <c r="AU136" s="1188" t="n"/>
      <c r="AV136" s="1188" t="n"/>
    </row>
    <row r="137" ht="19.5" customHeight="1">
      <c r="A137" s="973" t="n"/>
      <c r="B137" s="971" t="n"/>
      <c r="C137" s="972" t="n"/>
      <c r="D137" s="973" t="n"/>
      <c r="E137" s="994" t="n"/>
      <c r="F137" s="994" t="n"/>
      <c r="G137" s="973" t="n"/>
      <c r="H137" s="994" t="n"/>
      <c r="I137" s="994" t="n"/>
      <c r="J137" s="973" t="n"/>
      <c r="K137" s="975" t="n"/>
      <c r="L137" s="253" t="n"/>
      <c r="M137" s="254" t="n"/>
      <c r="N137" s="254" t="n"/>
      <c r="O137" s="1183" t="n"/>
      <c r="P137" s="256">
        <f>IF(O137=0," ",IFERROR(IF(DATEDIF(TODAY(),O137,"M")&lt;=5,"ROJO",IF(DATEDIF(TODAY(),O137,"M")&gt;=12,"VERDE",IF(AND(DATEDIF(TODAY(),O137,"M")&gt;=6,DATEDIF(TODAY(),O137,"M")&lt;=11),"AMARILLO"))),Q137))</f>
        <v/>
      </c>
      <c r="Q137" s="262">
        <f>IF(O137=0," ",IF(O137&lt;=$L$6,"VENCIDO","NO VENCIDO"))</f>
        <v/>
      </c>
      <c r="R137" s="257" t="n"/>
      <c r="S137" s="258" t="n"/>
      <c r="T137" s="258" t="n"/>
      <c r="U137" s="1184" t="n"/>
      <c r="V137" s="1184" t="n"/>
      <c r="W137" s="1184" t="n"/>
      <c r="X137" s="1186" t="n"/>
      <c r="Z137" s="998" t="n"/>
      <c r="AA137" s="998" t="n"/>
      <c r="AB137" s="975" t="n"/>
      <c r="AC137" s="998" t="n"/>
      <c r="AD137" s="998" t="n"/>
      <c r="AE137" s="998" t="n"/>
      <c r="AF137" s="998" t="n"/>
      <c r="AG137" s="998" t="n"/>
      <c r="AH137" s="998" t="n"/>
      <c r="AI137" s="998" t="n"/>
      <c r="AJ137" s="998" t="n"/>
      <c r="AK137" s="998" t="n"/>
      <c r="AL137" s="998" t="n"/>
      <c r="AM137" s="998" t="n"/>
      <c r="AN137" s="1197" t="n"/>
      <c r="AU137" s="1188" t="n"/>
      <c r="AV137" s="1188" t="n"/>
    </row>
    <row r="138" ht="19.5" customHeight="1">
      <c r="A138" s="975" t="n"/>
      <c r="B138" s="1182" t="n"/>
      <c r="C138" s="1103" t="n"/>
      <c r="D138" s="975" t="n"/>
      <c r="E138" s="998" t="n"/>
      <c r="F138" s="998" t="n"/>
      <c r="G138" s="975" t="n"/>
      <c r="H138" s="998" t="n"/>
      <c r="I138" s="998" t="n"/>
      <c r="J138" s="975" t="n"/>
      <c r="K138" s="1189">
        <f>K133=L138</f>
        <v/>
      </c>
      <c r="L138" s="491">
        <f>SUM(L133:L137)</f>
        <v/>
      </c>
      <c r="M138" s="1190" t="inlineStr">
        <is>
          <t xml:space="preserve">“Verdadero” indica que la cantidad por lote, coincide con el saldo que inicia al mes siguiente. "Falso" no coinicide. </t>
        </is>
      </c>
      <c r="N138" s="1191" t="n"/>
      <c r="O138" s="1192" t="n"/>
      <c r="P138" s="1192" t="n"/>
      <c r="Q138" s="1192" t="n"/>
      <c r="R138" s="267">
        <f>SUM(R133:R137)</f>
        <v/>
      </c>
      <c r="S138" s="492" t="n"/>
      <c r="T138" s="492" t="n"/>
      <c r="U138" s="1192" t="n"/>
      <c r="V138" s="1192" t="n"/>
      <c r="W138" s="1193" t="n"/>
      <c r="X138" s="1194" t="n"/>
      <c r="Z138" s="498" t="n"/>
      <c r="AA138" s="270" t="n"/>
      <c r="AB138" s="267" t="n"/>
      <c r="AC138" s="270" t="n"/>
      <c r="AD138" s="270" t="n"/>
      <c r="AE138" s="270" t="n"/>
      <c r="AF138" s="270" t="n"/>
      <c r="AG138" s="270" t="n"/>
      <c r="AH138" s="270" t="n"/>
      <c r="AI138" s="270" t="n"/>
      <c r="AJ138" s="270" t="n"/>
      <c r="AK138" s="270" t="n"/>
      <c r="AL138" s="270" t="n"/>
      <c r="AM138" s="499" t="n"/>
      <c r="AN138" s="274" t="n"/>
      <c r="AU138" s="1195" t="n"/>
      <c r="AV138" s="1196" t="n"/>
    </row>
    <row r="139" ht="19.5" customHeight="1">
      <c r="A139" s="741">
        <f>A133+1</f>
        <v/>
      </c>
      <c r="B139" s="733" t="inlineStr">
        <is>
          <t>Vacuna Contra la Viruela y la Viruela del Mono (Mpox) Liquida</t>
        </is>
      </c>
      <c r="C139" s="965" t="n"/>
      <c r="D139" s="496">
        <f>NOVIEMBRE!K139</f>
        <v/>
      </c>
      <c r="E139" s="731" t="n"/>
      <c r="F139" s="731" t="n"/>
      <c r="G139" s="730">
        <f>E139+F139</f>
        <v/>
      </c>
      <c r="H139" s="731" t="n"/>
      <c r="I139" s="731" t="n"/>
      <c r="J139" s="732">
        <f>AM139</f>
        <v/>
      </c>
      <c r="K139" s="738">
        <f>+(D139+G139)-(H139+I139+J139)</f>
        <v/>
      </c>
      <c r="L139" s="253" t="n"/>
      <c r="M139" s="254" t="n"/>
      <c r="N139" s="254" t="n"/>
      <c r="O139" s="1183" t="n"/>
      <c r="P139" s="256">
        <f>IF(O139=0," ",IFERROR(IF(DATEDIF(TODAY(),O139,"M")&lt;=5,"ROJO",IF(DATEDIF(TODAY(),O139,"M")&gt;=12,"VERDE",IF(AND(DATEDIF(TODAY(),O139,"M")&gt;=6,DATEDIF(TODAY(),O139,"M")&lt;=11),"AMARILLO"))),Q139))</f>
        <v/>
      </c>
      <c r="Q139" s="256">
        <f>IF(O139=0," ",IF(O139&lt;=$L$6,"VENCIDO","NO VENCIDO"))</f>
        <v/>
      </c>
      <c r="R139" s="257" t="n"/>
      <c r="S139" s="258" t="n"/>
      <c r="T139" s="258" t="n"/>
      <c r="U139" s="1184" t="n"/>
      <c r="V139" s="1184" t="n"/>
      <c r="W139" s="1185" t="n"/>
      <c r="X139" s="1186" t="n"/>
      <c r="Z139" s="648" t="n"/>
      <c r="AA139" s="648" t="n"/>
      <c r="AB139" s="737">
        <f>+Z139+AA139</f>
        <v/>
      </c>
      <c r="AC139" s="648" t="n"/>
      <c r="AD139" s="648" t="n"/>
      <c r="AE139" s="648" t="n"/>
      <c r="AF139" s="648" t="n"/>
      <c r="AG139" s="648" t="n"/>
      <c r="AH139" s="648" t="n"/>
      <c r="AI139" s="648" t="n"/>
      <c r="AJ139" s="648" t="n"/>
      <c r="AK139" s="648" t="n"/>
      <c r="AL139" s="648" t="n"/>
      <c r="AM139" s="1187">
        <f>SUM(AB139:AL143)</f>
        <v/>
      </c>
      <c r="AN139" s="726" t="n"/>
      <c r="AU139" s="1188" t="n"/>
      <c r="AV139" s="1188" t="n"/>
    </row>
    <row r="140" ht="19.5" customHeight="1">
      <c r="A140" s="973" t="n"/>
      <c r="B140" s="971" t="n"/>
      <c r="C140" s="972" t="n"/>
      <c r="D140" s="973" t="n"/>
      <c r="E140" s="994" t="n"/>
      <c r="F140" s="994" t="n"/>
      <c r="G140" s="973" t="n"/>
      <c r="H140" s="994" t="n"/>
      <c r="I140" s="994" t="n"/>
      <c r="J140" s="973" t="n"/>
      <c r="K140" s="973" t="n"/>
      <c r="L140" s="253" t="n"/>
      <c r="M140" s="254" t="n"/>
      <c r="N140" s="254" t="n"/>
      <c r="O140" s="1183" t="n"/>
      <c r="P140" s="256">
        <f>IF(O140=0," ",IFERROR(IF(DATEDIF(TODAY(),O140,"M")&lt;=5,"ROJO",IF(DATEDIF(TODAY(),O140,"M")&gt;=12,"VERDE",IF(AND(DATEDIF(TODAY(),O140,"M")&gt;=6,DATEDIF(TODAY(),O140,"M")&lt;=11),"AMARILLO"))),Q140))</f>
        <v/>
      </c>
      <c r="Q140" s="262">
        <f>IF(O140=0," ",IF(O140&lt;=$L$6,"VENCIDO","NO VENCIDO"))</f>
        <v/>
      </c>
      <c r="R140" s="257" t="n"/>
      <c r="S140" s="258" t="n"/>
      <c r="T140" s="258" t="n"/>
      <c r="U140" s="1184" t="n"/>
      <c r="V140" s="1184" t="n"/>
      <c r="W140" s="1184" t="n"/>
      <c r="X140" s="1186" t="n"/>
      <c r="Z140" s="994" t="n"/>
      <c r="AA140" s="994" t="n"/>
      <c r="AB140" s="973" t="n"/>
      <c r="AC140" s="994" t="n"/>
      <c r="AD140" s="994" t="n"/>
      <c r="AE140" s="994" t="n"/>
      <c r="AF140" s="994" t="n"/>
      <c r="AG140" s="994" t="n"/>
      <c r="AH140" s="994" t="n"/>
      <c r="AI140" s="994" t="n"/>
      <c r="AJ140" s="994" t="n"/>
      <c r="AK140" s="994" t="n"/>
      <c r="AL140" s="994" t="n"/>
      <c r="AM140" s="994" t="n"/>
      <c r="AN140" s="1197" t="n"/>
      <c r="AU140" s="1188" t="n"/>
      <c r="AV140" s="1188" t="n"/>
    </row>
    <row r="141" ht="19.5" customHeight="1">
      <c r="A141" s="973" t="n"/>
      <c r="B141" s="971" t="n"/>
      <c r="C141" s="972" t="n"/>
      <c r="D141" s="973" t="n"/>
      <c r="E141" s="994" t="n"/>
      <c r="F141" s="994" t="n"/>
      <c r="G141" s="973" t="n"/>
      <c r="H141" s="994" t="n"/>
      <c r="I141" s="994" t="n"/>
      <c r="J141" s="973" t="n"/>
      <c r="K141" s="973" t="n"/>
      <c r="L141" s="253" t="n"/>
      <c r="M141" s="254" t="n"/>
      <c r="N141" s="254" t="n"/>
      <c r="O141" s="1183" t="n"/>
      <c r="P141" s="256">
        <f>IF(O141=0," ",IFERROR(IF(DATEDIF(TODAY(),O141,"M")&lt;=5,"ROJO",IF(DATEDIF(TODAY(),O141,"M")&gt;=12,"VERDE",IF(AND(DATEDIF(TODAY(),O141,"M")&gt;=6,DATEDIF(TODAY(),O141,"M")&lt;=11),"AMARILLO"))),Q141))</f>
        <v/>
      </c>
      <c r="Q141" s="262">
        <f>IF(O141=0," ",IF(O141&lt;=$L$6,"VENCIDO","NO VENCIDO"))</f>
        <v/>
      </c>
      <c r="R141" s="257" t="n"/>
      <c r="S141" s="258" t="n"/>
      <c r="T141" s="258" t="n"/>
      <c r="U141" s="1184" t="n"/>
      <c r="V141" s="1184" t="n"/>
      <c r="W141" s="1184" t="n"/>
      <c r="X141" s="1186" t="n"/>
      <c r="Z141" s="994" t="n"/>
      <c r="AA141" s="994" t="n"/>
      <c r="AB141" s="973" t="n"/>
      <c r="AC141" s="994" t="n"/>
      <c r="AD141" s="994" t="n"/>
      <c r="AE141" s="994" t="n"/>
      <c r="AF141" s="994" t="n"/>
      <c r="AG141" s="994" t="n"/>
      <c r="AH141" s="994" t="n"/>
      <c r="AI141" s="994" t="n"/>
      <c r="AJ141" s="994" t="n"/>
      <c r="AK141" s="994" t="n"/>
      <c r="AL141" s="994" t="n"/>
      <c r="AM141" s="994" t="n"/>
      <c r="AN141" s="1197" t="n"/>
      <c r="AU141" s="1188" t="n"/>
      <c r="AV141" s="1188" t="n"/>
    </row>
    <row r="142" ht="19.5" customHeight="1">
      <c r="A142" s="973" t="n"/>
      <c r="B142" s="971" t="n"/>
      <c r="C142" s="972" t="n"/>
      <c r="D142" s="973" t="n"/>
      <c r="E142" s="994" t="n"/>
      <c r="F142" s="994" t="n"/>
      <c r="G142" s="973" t="n"/>
      <c r="H142" s="994" t="n"/>
      <c r="I142" s="994" t="n"/>
      <c r="J142" s="973" t="n"/>
      <c r="K142" s="973" t="n"/>
      <c r="L142" s="253" t="n"/>
      <c r="M142" s="254" t="n"/>
      <c r="N142" s="254" t="n"/>
      <c r="O142" s="1183" t="n"/>
      <c r="P142" s="256">
        <f>IF(O142=0," ",IFERROR(IF(DATEDIF(TODAY(),O142,"M")&lt;=5,"ROJO",IF(DATEDIF(TODAY(),O142,"M")&gt;=12,"VERDE",IF(AND(DATEDIF(TODAY(),O142,"M")&gt;=6,DATEDIF(TODAY(),O142,"M")&lt;=11),"AMARILLO"))),Q142))</f>
        <v/>
      </c>
      <c r="Q142" s="262">
        <f>IF(O142=0," ",IF(O142&lt;=$L$6,"VENCIDO","NO VENCIDO"))</f>
        <v/>
      </c>
      <c r="R142" s="257" t="n"/>
      <c r="S142" s="258" t="n"/>
      <c r="T142" s="258" t="n"/>
      <c r="U142" s="1184" t="n"/>
      <c r="V142" s="1184" t="n"/>
      <c r="W142" s="1184" t="n"/>
      <c r="X142" s="1186" t="n"/>
      <c r="Z142" s="994" t="n"/>
      <c r="AA142" s="994" t="n"/>
      <c r="AB142" s="973" t="n"/>
      <c r="AC142" s="994" t="n"/>
      <c r="AD142" s="994" t="n"/>
      <c r="AE142" s="994" t="n"/>
      <c r="AF142" s="994" t="n"/>
      <c r="AG142" s="994" t="n"/>
      <c r="AH142" s="994" t="n"/>
      <c r="AI142" s="994" t="n"/>
      <c r="AJ142" s="994" t="n"/>
      <c r="AK142" s="994" t="n"/>
      <c r="AL142" s="994" t="n"/>
      <c r="AM142" s="994" t="n"/>
      <c r="AN142" s="1197" t="n"/>
      <c r="AU142" s="1188" t="n"/>
      <c r="AV142" s="1188" t="n"/>
    </row>
    <row r="143" ht="19.5" customHeight="1">
      <c r="A143" s="973" t="n"/>
      <c r="B143" s="971" t="n"/>
      <c r="C143" s="972" t="n"/>
      <c r="D143" s="973" t="n"/>
      <c r="E143" s="994" t="n"/>
      <c r="F143" s="994" t="n"/>
      <c r="G143" s="973" t="n"/>
      <c r="H143" s="994" t="n"/>
      <c r="I143" s="994" t="n"/>
      <c r="J143" s="973" t="n"/>
      <c r="K143" s="975" t="n"/>
      <c r="L143" s="253" t="n"/>
      <c r="M143" s="254" t="n"/>
      <c r="N143" s="254" t="n"/>
      <c r="O143" s="1183" t="n"/>
      <c r="P143" s="256">
        <f>IF(O143=0," ",IFERROR(IF(DATEDIF(TODAY(),O143,"M")&lt;=5,"ROJO",IF(DATEDIF(TODAY(),O143,"M")&gt;=12,"VERDE",IF(AND(DATEDIF(TODAY(),O143,"M")&gt;=6,DATEDIF(TODAY(),O143,"M")&lt;=11),"AMARILLO"))),Q143))</f>
        <v/>
      </c>
      <c r="Q143" s="262">
        <f>IF(O143=0," ",IF(O143&lt;=$L$6,"VENCIDO","NO VENCIDO"))</f>
        <v/>
      </c>
      <c r="R143" s="257" t="n"/>
      <c r="S143" s="258" t="n"/>
      <c r="T143" s="258" t="n"/>
      <c r="U143" s="1184" t="n"/>
      <c r="V143" s="1184" t="n"/>
      <c r="W143" s="1184" t="n"/>
      <c r="X143" s="1186" t="n"/>
      <c r="Z143" s="998" t="n"/>
      <c r="AA143" s="998" t="n"/>
      <c r="AB143" s="975" t="n"/>
      <c r="AC143" s="998" t="n"/>
      <c r="AD143" s="998" t="n"/>
      <c r="AE143" s="998" t="n"/>
      <c r="AF143" s="998" t="n"/>
      <c r="AG143" s="998" t="n"/>
      <c r="AH143" s="998" t="n"/>
      <c r="AI143" s="998" t="n"/>
      <c r="AJ143" s="998" t="n"/>
      <c r="AK143" s="998" t="n"/>
      <c r="AL143" s="998" t="n"/>
      <c r="AM143" s="998" t="n"/>
      <c r="AN143" s="1197" t="n"/>
      <c r="AU143" s="1188" t="n"/>
      <c r="AV143" s="1188" t="n"/>
    </row>
    <row r="144" ht="19.5" customHeight="1">
      <c r="A144" s="975" t="n"/>
      <c r="B144" s="1182" t="n"/>
      <c r="C144" s="1103" t="n"/>
      <c r="D144" s="975" t="n"/>
      <c r="E144" s="998" t="n"/>
      <c r="F144" s="998" t="n"/>
      <c r="G144" s="975" t="n"/>
      <c r="H144" s="998" t="n"/>
      <c r="I144" s="998" t="n"/>
      <c r="J144" s="975" t="n"/>
      <c r="K144" s="1189">
        <f>K139=L144</f>
        <v/>
      </c>
      <c r="L144" s="491">
        <f>SUM(L139:L143)</f>
        <v/>
      </c>
      <c r="M144" s="1190" t="inlineStr">
        <is>
          <t xml:space="preserve">“Verdadero” indica que la cantidad por lote, coincide con el saldo que inicia al mes siguiente. "Falso" no coinicide. </t>
        </is>
      </c>
      <c r="N144" s="1191" t="n"/>
      <c r="O144" s="1192" t="n"/>
      <c r="P144" s="1192" t="n"/>
      <c r="Q144" s="1192" t="n"/>
      <c r="R144" s="267">
        <f>SUM(R139:R143)</f>
        <v/>
      </c>
      <c r="S144" s="492" t="n"/>
      <c r="T144" s="492" t="n"/>
      <c r="U144" s="1192" t="n"/>
      <c r="V144" s="1192" t="n"/>
      <c r="W144" s="1193" t="n"/>
      <c r="X144" s="1194" t="n"/>
      <c r="Z144" s="498" t="n"/>
      <c r="AA144" s="270" t="n"/>
      <c r="AB144" s="267" t="n"/>
      <c r="AC144" s="270" t="n"/>
      <c r="AD144" s="270" t="n"/>
      <c r="AE144" s="270" t="n"/>
      <c r="AF144" s="270" t="n"/>
      <c r="AG144" s="270" t="n"/>
      <c r="AH144" s="270" t="n"/>
      <c r="AI144" s="270" t="n"/>
      <c r="AJ144" s="270" t="n"/>
      <c r="AK144" s="270" t="n"/>
      <c r="AL144" s="270" t="n"/>
      <c r="AM144" s="499" t="n"/>
      <c r="AN144" s="274" t="n"/>
      <c r="AU144" s="1195" t="n"/>
      <c r="AV144" s="1196" t="n"/>
    </row>
    <row r="145" ht="19.5" customHeight="1">
      <c r="A145" s="741">
        <f>A139+1</f>
        <v/>
      </c>
      <c r="B145" s="733" t="inlineStr">
        <is>
          <t>Vacuna de Tétanos y difteria (Td) Adulto (Toxoide Diftérico) - Liquida</t>
        </is>
      </c>
      <c r="C145" s="965" t="n"/>
      <c r="D145" s="496">
        <f>NOVIEMBRE!K145</f>
        <v/>
      </c>
      <c r="E145" s="731" t="n"/>
      <c r="F145" s="731" t="n"/>
      <c r="G145" s="730">
        <f>E145+F145</f>
        <v/>
      </c>
      <c r="H145" s="731" t="n"/>
      <c r="I145" s="731" t="n"/>
      <c r="J145" s="732">
        <f>AM145</f>
        <v/>
      </c>
      <c r="K145" s="738">
        <f>+(D145+G145)-(H145+I145+J145)</f>
        <v/>
      </c>
      <c r="L145" s="253" t="n"/>
      <c r="M145" s="254" t="n"/>
      <c r="N145" s="254" t="n"/>
      <c r="O145" s="1183" t="n"/>
      <c r="P145" s="256">
        <f>IF(O145=0," ",IFERROR(IF(DATEDIF(TODAY(),O145,"M")&lt;=5,"ROJO",IF(DATEDIF(TODAY(),O145,"M")&gt;=12,"VERDE",IF(AND(DATEDIF(TODAY(),O145,"M")&gt;=6,DATEDIF(TODAY(),O145,"M")&lt;=11),"AMARILLO"))),Q145))</f>
        <v/>
      </c>
      <c r="Q145" s="256">
        <f>IF(O145=0," ",IF(O145&lt;=$L$6,"VENCIDO","NO VENCIDO"))</f>
        <v/>
      </c>
      <c r="R145" s="257" t="n"/>
      <c r="S145" s="258" t="n"/>
      <c r="T145" s="258" t="n"/>
      <c r="U145" s="1184" t="n"/>
      <c r="V145" s="1184" t="n"/>
      <c r="W145" s="1185" t="n"/>
      <c r="X145" s="1186" t="n"/>
      <c r="Z145" s="648" t="n"/>
      <c r="AA145" s="648" t="n"/>
      <c r="AB145" s="737">
        <f>+Z145+AA145</f>
        <v/>
      </c>
      <c r="AC145" s="648" t="n"/>
      <c r="AD145" s="648" t="n"/>
      <c r="AE145" s="648" t="n"/>
      <c r="AF145" s="648" t="n"/>
      <c r="AG145" s="648" t="n"/>
      <c r="AH145" s="648" t="n"/>
      <c r="AI145" s="648" t="n"/>
      <c r="AJ145" s="648" t="n"/>
      <c r="AK145" s="648" t="n"/>
      <c r="AL145" s="648" t="n"/>
      <c r="AM145" s="1187">
        <f>SUM(AB145:AL149)</f>
        <v/>
      </c>
      <c r="AN145" s="726" t="n"/>
      <c r="AU145" s="1188" t="n"/>
      <c r="AV145" s="1188" t="n"/>
    </row>
    <row r="146" ht="19.5" customHeight="1">
      <c r="A146" s="973" t="n"/>
      <c r="B146" s="971" t="n"/>
      <c r="C146" s="972" t="n"/>
      <c r="D146" s="973" t="n"/>
      <c r="E146" s="994" t="n"/>
      <c r="F146" s="994" t="n"/>
      <c r="G146" s="973" t="n"/>
      <c r="H146" s="994" t="n"/>
      <c r="I146" s="994" t="n"/>
      <c r="J146" s="973" t="n"/>
      <c r="K146" s="973" t="n"/>
      <c r="L146" s="253" t="n"/>
      <c r="M146" s="254" t="n"/>
      <c r="N146" s="254" t="n"/>
      <c r="O146" s="1183" t="n"/>
      <c r="P146" s="256">
        <f>IF(O146=0," ",IFERROR(IF(DATEDIF(TODAY(),O146,"M")&lt;=5,"ROJO",IF(DATEDIF(TODAY(),O146,"M")&gt;=12,"VERDE",IF(AND(DATEDIF(TODAY(),O146,"M")&gt;=6,DATEDIF(TODAY(),O146,"M")&lt;=11),"AMARILLO"))),Q146))</f>
        <v/>
      </c>
      <c r="Q146" s="262">
        <f>IF(O146=0," ",IF(O146&lt;=$L$6,"VENCIDO","NO VENCIDO"))</f>
        <v/>
      </c>
      <c r="R146" s="257" t="n"/>
      <c r="S146" s="258" t="n"/>
      <c r="T146" s="258" t="n"/>
      <c r="U146" s="1184" t="n"/>
      <c r="V146" s="1184" t="n"/>
      <c r="W146" s="1184" t="n"/>
      <c r="X146" s="1186" t="n"/>
      <c r="Z146" s="994" t="n"/>
      <c r="AA146" s="994" t="n"/>
      <c r="AB146" s="973" t="n"/>
      <c r="AC146" s="994" t="n"/>
      <c r="AD146" s="994" t="n"/>
      <c r="AE146" s="994" t="n"/>
      <c r="AF146" s="994" t="n"/>
      <c r="AG146" s="994" t="n"/>
      <c r="AH146" s="994" t="n"/>
      <c r="AI146" s="994" t="n"/>
      <c r="AJ146" s="994" t="n"/>
      <c r="AK146" s="994" t="n"/>
      <c r="AL146" s="994" t="n"/>
      <c r="AM146" s="994" t="n"/>
      <c r="AN146" s="1197" t="n"/>
      <c r="AU146" s="1188" t="n"/>
      <c r="AV146" s="1188" t="n"/>
    </row>
    <row r="147" ht="19.5" customHeight="1">
      <c r="A147" s="973" t="n"/>
      <c r="B147" s="971" t="n"/>
      <c r="C147" s="972" t="n"/>
      <c r="D147" s="973" t="n"/>
      <c r="E147" s="994" t="n"/>
      <c r="F147" s="994" t="n"/>
      <c r="G147" s="973" t="n"/>
      <c r="H147" s="994" t="n"/>
      <c r="I147" s="994" t="n"/>
      <c r="J147" s="973" t="n"/>
      <c r="K147" s="973" t="n"/>
      <c r="L147" s="253" t="n"/>
      <c r="M147" s="254" t="n"/>
      <c r="N147" s="254" t="n"/>
      <c r="O147" s="1183" t="n"/>
      <c r="P147" s="256">
        <f>IF(O147=0," ",IFERROR(IF(DATEDIF(TODAY(),O147,"M")&lt;=5,"ROJO",IF(DATEDIF(TODAY(),O147,"M")&gt;=12,"VERDE",IF(AND(DATEDIF(TODAY(),O147,"M")&gt;=6,DATEDIF(TODAY(),O147,"M")&lt;=11),"AMARILLO"))),Q147))</f>
        <v/>
      </c>
      <c r="Q147" s="262">
        <f>IF(O147=0," ",IF(O147&lt;=$L$6,"VENCIDO","NO VENCIDO"))</f>
        <v/>
      </c>
      <c r="R147" s="257" t="n"/>
      <c r="S147" s="258" t="n"/>
      <c r="T147" s="258" t="n"/>
      <c r="U147" s="1184" t="n"/>
      <c r="V147" s="1184" t="n"/>
      <c r="W147" s="1184" t="n"/>
      <c r="X147" s="1186" t="n"/>
      <c r="Z147" s="994" t="n"/>
      <c r="AA147" s="994" t="n"/>
      <c r="AB147" s="973" t="n"/>
      <c r="AC147" s="994" t="n"/>
      <c r="AD147" s="994" t="n"/>
      <c r="AE147" s="994" t="n"/>
      <c r="AF147" s="994" t="n"/>
      <c r="AG147" s="994" t="n"/>
      <c r="AH147" s="994" t="n"/>
      <c r="AI147" s="994" t="n"/>
      <c r="AJ147" s="994" t="n"/>
      <c r="AK147" s="994" t="n"/>
      <c r="AL147" s="994" t="n"/>
      <c r="AM147" s="994" t="n"/>
      <c r="AN147" s="1197" t="n"/>
      <c r="AU147" s="1188" t="n"/>
      <c r="AV147" s="1188" t="n"/>
    </row>
    <row r="148" ht="19.5" customHeight="1">
      <c r="A148" s="973" t="n"/>
      <c r="B148" s="971" t="n"/>
      <c r="C148" s="972" t="n"/>
      <c r="D148" s="973" t="n"/>
      <c r="E148" s="994" t="n"/>
      <c r="F148" s="994" t="n"/>
      <c r="G148" s="973" t="n"/>
      <c r="H148" s="994" t="n"/>
      <c r="I148" s="994" t="n"/>
      <c r="J148" s="973" t="n"/>
      <c r="K148" s="973" t="n"/>
      <c r="L148" s="253" t="n"/>
      <c r="M148" s="254" t="n"/>
      <c r="N148" s="254" t="n"/>
      <c r="O148" s="1183" t="n"/>
      <c r="P148" s="256">
        <f>IF(O148=0," ",IFERROR(IF(DATEDIF(TODAY(),O148,"M")&lt;=5,"ROJO",IF(DATEDIF(TODAY(),O148,"M")&gt;=12,"VERDE",IF(AND(DATEDIF(TODAY(),O148,"M")&gt;=6,DATEDIF(TODAY(),O148,"M")&lt;=11),"AMARILLO"))),Q148))</f>
        <v/>
      </c>
      <c r="Q148" s="262">
        <f>IF(O148=0," ",IF(O148&lt;=$L$6,"VENCIDO","NO VENCIDO"))</f>
        <v/>
      </c>
      <c r="R148" s="257" t="n"/>
      <c r="S148" s="258" t="n"/>
      <c r="T148" s="258" t="n"/>
      <c r="U148" s="1184" t="n"/>
      <c r="V148" s="1184" t="n"/>
      <c r="W148" s="1184" t="n"/>
      <c r="X148" s="1186" t="n"/>
      <c r="Z148" s="994" t="n"/>
      <c r="AA148" s="994" t="n"/>
      <c r="AB148" s="973" t="n"/>
      <c r="AC148" s="994" t="n"/>
      <c r="AD148" s="994" t="n"/>
      <c r="AE148" s="994" t="n"/>
      <c r="AF148" s="994" t="n"/>
      <c r="AG148" s="994" t="n"/>
      <c r="AH148" s="994" t="n"/>
      <c r="AI148" s="994" t="n"/>
      <c r="AJ148" s="994" t="n"/>
      <c r="AK148" s="994" t="n"/>
      <c r="AL148" s="994" t="n"/>
      <c r="AM148" s="994" t="n"/>
      <c r="AN148" s="1197" t="n"/>
      <c r="AU148" s="1188" t="n"/>
      <c r="AV148" s="1188" t="n"/>
    </row>
    <row r="149" ht="19.5" customHeight="1">
      <c r="A149" s="973" t="n"/>
      <c r="B149" s="971" t="n"/>
      <c r="C149" s="972" t="n"/>
      <c r="D149" s="973" t="n"/>
      <c r="E149" s="994" t="n"/>
      <c r="F149" s="994" t="n"/>
      <c r="G149" s="973" t="n"/>
      <c r="H149" s="994" t="n"/>
      <c r="I149" s="994" t="n"/>
      <c r="J149" s="973" t="n"/>
      <c r="K149" s="975" t="n"/>
      <c r="L149" s="253" t="n"/>
      <c r="M149" s="254" t="n"/>
      <c r="N149" s="254" t="n"/>
      <c r="O149" s="1183" t="n"/>
      <c r="P149" s="256">
        <f>IF(O149=0," ",IFERROR(IF(DATEDIF(TODAY(),O149,"M")&lt;=5,"ROJO",IF(DATEDIF(TODAY(),O149,"M")&gt;=12,"VERDE",IF(AND(DATEDIF(TODAY(),O149,"M")&gt;=6,DATEDIF(TODAY(),O149,"M")&lt;=11),"AMARILLO"))),Q149))</f>
        <v/>
      </c>
      <c r="Q149" s="262">
        <f>IF(O149=0," ",IF(O149&lt;=$L$6,"VENCIDO","NO VENCIDO"))</f>
        <v/>
      </c>
      <c r="R149" s="257" t="n"/>
      <c r="S149" s="258" t="n"/>
      <c r="T149" s="258" t="n"/>
      <c r="U149" s="1184" t="n"/>
      <c r="V149" s="1184" t="n"/>
      <c r="W149" s="1184" t="n"/>
      <c r="X149" s="1186" t="n"/>
      <c r="Z149" s="998" t="n"/>
      <c r="AA149" s="998" t="n"/>
      <c r="AB149" s="975" t="n"/>
      <c r="AC149" s="998" t="n"/>
      <c r="AD149" s="998" t="n"/>
      <c r="AE149" s="998" t="n"/>
      <c r="AF149" s="998" t="n"/>
      <c r="AG149" s="998" t="n"/>
      <c r="AH149" s="998" t="n"/>
      <c r="AI149" s="998" t="n"/>
      <c r="AJ149" s="998" t="n"/>
      <c r="AK149" s="998" t="n"/>
      <c r="AL149" s="998" t="n"/>
      <c r="AM149" s="998" t="n"/>
      <c r="AN149" s="1197" t="n"/>
      <c r="AU149" s="1188" t="n"/>
      <c r="AV149" s="1188" t="n"/>
    </row>
    <row r="150" ht="19.5" customHeight="1">
      <c r="A150" s="975" t="n"/>
      <c r="B150" s="1182" t="n"/>
      <c r="C150" s="1103" t="n"/>
      <c r="D150" s="975" t="n"/>
      <c r="E150" s="998" t="n"/>
      <c r="F150" s="998" t="n"/>
      <c r="G150" s="975" t="n"/>
      <c r="H150" s="998" t="n"/>
      <c r="I150" s="998" t="n"/>
      <c r="J150" s="975" t="n"/>
      <c r="K150" s="1189">
        <f>K145=L150</f>
        <v/>
      </c>
      <c r="L150" s="491">
        <f>SUM(L145:L149)</f>
        <v/>
      </c>
      <c r="M150" s="1190" t="inlineStr">
        <is>
          <t xml:space="preserve">“Verdadero” indica que la cantidad por lote, coincide con el saldo que inicia al mes siguiente. "Falso" no coinicide. </t>
        </is>
      </c>
      <c r="N150" s="1191" t="n"/>
      <c r="O150" s="1192" t="n"/>
      <c r="P150" s="1192" t="n"/>
      <c r="Q150" s="1192" t="n"/>
      <c r="R150" s="267">
        <f>SUM(R145:R149)</f>
        <v/>
      </c>
      <c r="S150" s="492" t="n"/>
      <c r="T150" s="492" t="n"/>
      <c r="U150" s="1192" t="n"/>
      <c r="V150" s="1192" t="n"/>
      <c r="W150" s="1193" t="n"/>
      <c r="X150" s="1194" t="n"/>
      <c r="Z150" s="498" t="n"/>
      <c r="AA150" s="270" t="n"/>
      <c r="AB150" s="267" t="n"/>
      <c r="AC150" s="270" t="n"/>
      <c r="AD150" s="270" t="n"/>
      <c r="AE150" s="270" t="n"/>
      <c r="AF150" s="270" t="n"/>
      <c r="AG150" s="270" t="n"/>
      <c r="AH150" s="270" t="n"/>
      <c r="AI150" s="270" t="n"/>
      <c r="AJ150" s="270" t="n"/>
      <c r="AK150" s="270" t="n"/>
      <c r="AL150" s="270" t="n"/>
      <c r="AM150" s="499" t="n"/>
      <c r="AN150" s="274" t="n"/>
      <c r="AU150" s="1195" t="n"/>
      <c r="AV150" s="1196" t="n"/>
    </row>
    <row r="151" ht="19.5" customHeight="1">
      <c r="A151" s="741">
        <f>A145+1</f>
        <v/>
      </c>
      <c r="B151" s="733" t="inlineStr">
        <is>
          <t>Vacuna de Toxoide Difterico, Toxoide Tétanos y Tos Ferina Acelular (Dtap) (Bordetella pertussis) Adolescente/Adultos/Gesta - Liquida</t>
        </is>
      </c>
      <c r="C151" s="965" t="n"/>
      <c r="D151" s="496">
        <f>NOVIEMBRE!K151</f>
        <v/>
      </c>
      <c r="E151" s="731" t="n"/>
      <c r="F151" s="731" t="n"/>
      <c r="G151" s="730">
        <f>E151+F151</f>
        <v/>
      </c>
      <c r="H151" s="731" t="n"/>
      <c r="I151" s="731" t="n"/>
      <c r="J151" s="732">
        <f>AM151</f>
        <v/>
      </c>
      <c r="K151" s="738">
        <f>+(D151+G151)-(H151+I151+J151)</f>
        <v/>
      </c>
      <c r="L151" s="253" t="n"/>
      <c r="M151" s="254" t="n"/>
      <c r="N151" s="254" t="n"/>
      <c r="O151" s="1183" t="n"/>
      <c r="P151" s="256">
        <f>IF(O151=0," ",IFERROR(IF(DATEDIF(TODAY(),O151,"M")&lt;=5,"ROJO",IF(DATEDIF(TODAY(),O151,"M")&gt;=12,"VERDE",IF(AND(DATEDIF(TODAY(),O151,"M")&gt;=6,DATEDIF(TODAY(),O151,"M")&lt;=11),"AMARILLO"))),Q151))</f>
        <v/>
      </c>
      <c r="Q151" s="256">
        <f>IF(O151=0," ",IF(O151&lt;=$L$6,"VENCIDO","NO VENCIDO"))</f>
        <v/>
      </c>
      <c r="R151" s="257" t="n"/>
      <c r="S151" s="258" t="n"/>
      <c r="T151" s="258" t="n"/>
      <c r="U151" s="1184" t="n"/>
      <c r="V151" s="1184" t="n"/>
      <c r="W151" s="1185" t="n"/>
      <c r="X151" s="1186" t="n"/>
      <c r="Z151" s="648" t="n"/>
      <c r="AA151" s="648" t="n"/>
      <c r="AB151" s="737">
        <f>+Z151+AA151</f>
        <v/>
      </c>
      <c r="AC151" s="648" t="n"/>
      <c r="AD151" s="648" t="n"/>
      <c r="AE151" s="648" t="n"/>
      <c r="AF151" s="648" t="n"/>
      <c r="AG151" s="648" t="n"/>
      <c r="AH151" s="648" t="n"/>
      <c r="AI151" s="648" t="n"/>
      <c r="AJ151" s="648" t="n"/>
      <c r="AK151" s="648" t="n"/>
      <c r="AL151" s="648" t="n"/>
      <c r="AM151" s="1187">
        <f>SUM(AB151:AL155)</f>
        <v/>
      </c>
      <c r="AN151" s="726" t="n"/>
      <c r="AU151" s="1188" t="n"/>
      <c r="AV151" s="1188" t="n"/>
    </row>
    <row r="152" ht="19.5" customHeight="1">
      <c r="A152" s="973" t="n"/>
      <c r="B152" s="971" t="n"/>
      <c r="C152" s="972" t="n"/>
      <c r="D152" s="973" t="n"/>
      <c r="E152" s="994" t="n"/>
      <c r="F152" s="994" t="n"/>
      <c r="G152" s="973" t="n"/>
      <c r="H152" s="994" t="n"/>
      <c r="I152" s="994" t="n"/>
      <c r="J152" s="973" t="n"/>
      <c r="K152" s="973" t="n"/>
      <c r="L152" s="253" t="n"/>
      <c r="M152" s="254" t="n"/>
      <c r="N152" s="254" t="n"/>
      <c r="O152" s="1183" t="n"/>
      <c r="P152" s="256">
        <f>IF(O152=0," ",IFERROR(IF(DATEDIF(TODAY(),O152,"M")&lt;=5,"ROJO",IF(DATEDIF(TODAY(),O152,"M")&gt;=12,"VERDE",IF(AND(DATEDIF(TODAY(),O152,"M")&gt;=6,DATEDIF(TODAY(),O152,"M")&lt;=11),"AMARILLO"))),Q152))</f>
        <v/>
      </c>
      <c r="Q152" s="262">
        <f>IF(O152=0," ",IF(O152&lt;=$L$6,"VENCIDO","NO VENCIDO"))</f>
        <v/>
      </c>
      <c r="R152" s="257" t="n"/>
      <c r="S152" s="258" t="n"/>
      <c r="T152" s="258" t="n"/>
      <c r="U152" s="1184" t="n"/>
      <c r="V152" s="1184" t="n"/>
      <c r="W152" s="1184" t="n"/>
      <c r="X152" s="1186" t="n"/>
      <c r="Z152" s="994" t="n"/>
      <c r="AA152" s="994" t="n"/>
      <c r="AB152" s="973" t="n"/>
      <c r="AC152" s="994" t="n"/>
      <c r="AD152" s="994" t="n"/>
      <c r="AE152" s="994" t="n"/>
      <c r="AF152" s="994" t="n"/>
      <c r="AG152" s="994" t="n"/>
      <c r="AH152" s="994" t="n"/>
      <c r="AI152" s="994" t="n"/>
      <c r="AJ152" s="994" t="n"/>
      <c r="AK152" s="994" t="n"/>
      <c r="AL152" s="994" t="n"/>
      <c r="AM152" s="994" t="n"/>
      <c r="AN152" s="1197" t="n"/>
      <c r="AU152" s="1188" t="n"/>
      <c r="AV152" s="1188" t="n"/>
    </row>
    <row r="153" ht="19.5" customHeight="1">
      <c r="A153" s="973" t="n"/>
      <c r="B153" s="971" t="n"/>
      <c r="C153" s="972" t="n"/>
      <c r="D153" s="973" t="n"/>
      <c r="E153" s="994" t="n"/>
      <c r="F153" s="994" t="n"/>
      <c r="G153" s="973" t="n"/>
      <c r="H153" s="994" t="n"/>
      <c r="I153" s="994" t="n"/>
      <c r="J153" s="973" t="n"/>
      <c r="K153" s="973" t="n"/>
      <c r="L153" s="253" t="n"/>
      <c r="M153" s="254" t="n"/>
      <c r="N153" s="254" t="n"/>
      <c r="O153" s="1183" t="n"/>
      <c r="P153" s="256">
        <f>IF(O153=0," ",IFERROR(IF(DATEDIF(TODAY(),O153,"M")&lt;=5,"ROJO",IF(DATEDIF(TODAY(),O153,"M")&gt;=12,"VERDE",IF(AND(DATEDIF(TODAY(),O153,"M")&gt;=6,DATEDIF(TODAY(),O153,"M")&lt;=11),"AMARILLO"))),Q153))</f>
        <v/>
      </c>
      <c r="Q153" s="262">
        <f>IF(O153=0," ",IF(O153&lt;=$L$6,"VENCIDO","NO VENCIDO"))</f>
        <v/>
      </c>
      <c r="R153" s="257" t="n"/>
      <c r="S153" s="258" t="n"/>
      <c r="T153" s="258" t="n"/>
      <c r="U153" s="1184" t="n"/>
      <c r="V153" s="1184" t="n"/>
      <c r="W153" s="1184" t="n"/>
      <c r="X153" s="1186" t="n"/>
      <c r="Z153" s="994" t="n"/>
      <c r="AA153" s="994" t="n"/>
      <c r="AB153" s="973" t="n"/>
      <c r="AC153" s="994" t="n"/>
      <c r="AD153" s="994" t="n"/>
      <c r="AE153" s="994" t="n"/>
      <c r="AF153" s="994" t="n"/>
      <c r="AG153" s="994" t="n"/>
      <c r="AH153" s="994" t="n"/>
      <c r="AI153" s="994" t="n"/>
      <c r="AJ153" s="994" t="n"/>
      <c r="AK153" s="994" t="n"/>
      <c r="AL153" s="994" t="n"/>
      <c r="AM153" s="994" t="n"/>
      <c r="AN153" s="1197" t="n"/>
      <c r="AU153" s="1188" t="n"/>
      <c r="AV153" s="1188" t="n"/>
    </row>
    <row r="154" ht="19.5" customHeight="1">
      <c r="A154" s="973" t="n"/>
      <c r="B154" s="971" t="n"/>
      <c r="C154" s="972" t="n"/>
      <c r="D154" s="973" t="n"/>
      <c r="E154" s="994" t="n"/>
      <c r="F154" s="994" t="n"/>
      <c r="G154" s="973" t="n"/>
      <c r="H154" s="994" t="n"/>
      <c r="I154" s="994" t="n"/>
      <c r="J154" s="973" t="n"/>
      <c r="K154" s="973" t="n"/>
      <c r="L154" s="253" t="n"/>
      <c r="M154" s="254" t="n"/>
      <c r="N154" s="254" t="n"/>
      <c r="O154" s="1183" t="n"/>
      <c r="P154" s="256">
        <f>IF(O154=0," ",IFERROR(IF(DATEDIF(TODAY(),O154,"M")&lt;=5,"ROJO",IF(DATEDIF(TODAY(),O154,"M")&gt;=12,"VERDE",IF(AND(DATEDIF(TODAY(),O154,"M")&gt;=6,DATEDIF(TODAY(),O154,"M")&lt;=11),"AMARILLO"))),Q154))</f>
        <v/>
      </c>
      <c r="Q154" s="262">
        <f>IF(O154=0," ",IF(O154&lt;=$L$6,"VENCIDO","NO VENCIDO"))</f>
        <v/>
      </c>
      <c r="R154" s="257" t="n"/>
      <c r="S154" s="258" t="n"/>
      <c r="T154" s="258" t="n"/>
      <c r="U154" s="1184" t="n"/>
      <c r="V154" s="1184" t="n"/>
      <c r="W154" s="1184" t="n"/>
      <c r="X154" s="1186" t="n"/>
      <c r="Z154" s="994" t="n"/>
      <c r="AA154" s="994" t="n"/>
      <c r="AB154" s="973" t="n"/>
      <c r="AC154" s="994" t="n"/>
      <c r="AD154" s="994" t="n"/>
      <c r="AE154" s="994" t="n"/>
      <c r="AF154" s="994" t="n"/>
      <c r="AG154" s="994" t="n"/>
      <c r="AH154" s="994" t="n"/>
      <c r="AI154" s="994" t="n"/>
      <c r="AJ154" s="994" t="n"/>
      <c r="AK154" s="994" t="n"/>
      <c r="AL154" s="994" t="n"/>
      <c r="AM154" s="994" t="n"/>
      <c r="AN154" s="1197" t="n"/>
      <c r="AU154" s="1188" t="n"/>
      <c r="AV154" s="1188" t="n"/>
    </row>
    <row r="155" ht="19.5" customHeight="1">
      <c r="A155" s="973" t="n"/>
      <c r="B155" s="971" t="n"/>
      <c r="C155" s="972" t="n"/>
      <c r="D155" s="973" t="n"/>
      <c r="E155" s="994" t="n"/>
      <c r="F155" s="994" t="n"/>
      <c r="G155" s="973" t="n"/>
      <c r="H155" s="994" t="n"/>
      <c r="I155" s="994" t="n"/>
      <c r="J155" s="973" t="n"/>
      <c r="K155" s="975" t="n"/>
      <c r="L155" s="253" t="n"/>
      <c r="M155" s="254" t="n"/>
      <c r="N155" s="254" t="n"/>
      <c r="O155" s="1183" t="n"/>
      <c r="P155" s="256">
        <f>IF(O155=0," ",IFERROR(IF(DATEDIF(TODAY(),O155,"M")&lt;=5,"ROJO",IF(DATEDIF(TODAY(),O155,"M")&gt;=12,"VERDE",IF(AND(DATEDIF(TODAY(),O155,"M")&gt;=6,DATEDIF(TODAY(),O155,"M")&lt;=11),"AMARILLO"))),Q155))</f>
        <v/>
      </c>
      <c r="Q155" s="262">
        <f>IF(O155=0," ",IF(O155&lt;=$L$6,"VENCIDO","NO VENCIDO"))</f>
        <v/>
      </c>
      <c r="R155" s="257" t="n"/>
      <c r="S155" s="258" t="n"/>
      <c r="T155" s="258" t="n"/>
      <c r="U155" s="1184" t="n"/>
      <c r="V155" s="1184" t="n"/>
      <c r="W155" s="1184" t="n"/>
      <c r="X155" s="1186" t="n"/>
      <c r="Z155" s="998" t="n"/>
      <c r="AA155" s="998" t="n"/>
      <c r="AB155" s="975" t="n"/>
      <c r="AC155" s="998" t="n"/>
      <c r="AD155" s="998" t="n"/>
      <c r="AE155" s="998" t="n"/>
      <c r="AF155" s="998" t="n"/>
      <c r="AG155" s="998" t="n"/>
      <c r="AH155" s="998" t="n"/>
      <c r="AI155" s="998" t="n"/>
      <c r="AJ155" s="998" t="n"/>
      <c r="AK155" s="998" t="n"/>
      <c r="AL155" s="998" t="n"/>
      <c r="AM155" s="998" t="n"/>
      <c r="AN155" s="1197" t="n"/>
      <c r="AU155" s="1188" t="n"/>
      <c r="AV155" s="1188" t="n"/>
    </row>
    <row r="156" ht="19.5" customHeight="1">
      <c r="A156" s="975" t="n"/>
      <c r="B156" s="1182" t="n"/>
      <c r="C156" s="1103" t="n"/>
      <c r="D156" s="975" t="n"/>
      <c r="E156" s="998" t="n"/>
      <c r="F156" s="998" t="n"/>
      <c r="G156" s="975" t="n"/>
      <c r="H156" s="998" t="n"/>
      <c r="I156" s="998" t="n"/>
      <c r="J156" s="975" t="n"/>
      <c r="K156" s="1189">
        <f>K151=L156</f>
        <v/>
      </c>
      <c r="L156" s="491">
        <f>SUM(L151:L155)</f>
        <v/>
      </c>
      <c r="M156" s="1190" t="inlineStr">
        <is>
          <t xml:space="preserve">“Verdadero” indica que la cantidad por lote, coincide con el saldo que inicia al mes siguiente. "Falso" no coinicide. </t>
        </is>
      </c>
      <c r="N156" s="1191" t="n"/>
      <c r="O156" s="1192" t="n"/>
      <c r="P156" s="1192" t="n"/>
      <c r="Q156" s="1192" t="n"/>
      <c r="R156" s="267">
        <f>SUM(R151:R155)</f>
        <v/>
      </c>
      <c r="S156" s="492" t="n"/>
      <c r="T156" s="492" t="n"/>
      <c r="U156" s="1192" t="n"/>
      <c r="V156" s="1192" t="n"/>
      <c r="W156" s="1193" t="n"/>
      <c r="X156" s="1194" t="n"/>
      <c r="Z156" s="498" t="n"/>
      <c r="AA156" s="270" t="n"/>
      <c r="AB156" s="267" t="n"/>
      <c r="AC156" s="270" t="n"/>
      <c r="AD156" s="270" t="n"/>
      <c r="AE156" s="270" t="n"/>
      <c r="AF156" s="270" t="n"/>
      <c r="AG156" s="270" t="n"/>
      <c r="AH156" s="270" t="n"/>
      <c r="AI156" s="270" t="n"/>
      <c r="AJ156" s="270" t="n"/>
      <c r="AK156" s="270" t="n"/>
      <c r="AL156" s="270" t="n"/>
      <c r="AM156" s="499" t="n"/>
      <c r="AN156" s="274" t="n"/>
      <c r="AU156" s="1195" t="n"/>
      <c r="AV156" s="1196" t="n"/>
    </row>
    <row r="157" ht="19.5" customHeight="1">
      <c r="A157" s="741">
        <f>A151+1</f>
        <v/>
      </c>
      <c r="B157" s="733" t="inlineStr">
        <is>
          <t>Vacuna de Influenza estacional - Trivalente - Hemisferio Sur 2025 - Pediátrica (6-23 Meses) - Liquida</t>
        </is>
      </c>
      <c r="C157" s="965" t="n"/>
      <c r="D157" s="496">
        <f>NOVIEMBRE!K157</f>
        <v/>
      </c>
      <c r="E157" s="731" t="n"/>
      <c r="F157" s="731" t="n"/>
      <c r="G157" s="730">
        <f>E157+F157</f>
        <v/>
      </c>
      <c r="H157" s="731" t="n"/>
      <c r="I157" s="731" t="n"/>
      <c r="J157" s="732">
        <f>AM157</f>
        <v/>
      </c>
      <c r="K157" s="738">
        <f>+(D157+G157)-(H157+I157+J157)</f>
        <v/>
      </c>
      <c r="L157" s="253" t="n"/>
      <c r="M157" s="254" t="n"/>
      <c r="N157" s="254" t="n"/>
      <c r="O157" s="1183" t="n"/>
      <c r="P157" s="256">
        <f>IF(O157=0," ",IFERROR(IF(DATEDIF(TODAY(),O157,"M")&lt;=5,"ROJO",IF(DATEDIF(TODAY(),O157,"M")&gt;=12,"VERDE",IF(AND(DATEDIF(TODAY(),O157,"M")&gt;=6,DATEDIF(TODAY(),O157,"M")&lt;=11),"AMARILLO"))),Q157))</f>
        <v/>
      </c>
      <c r="Q157" s="256">
        <f>IF(O157=0," ",IF(O157&lt;=$L$6,"VENCIDO","NO VENCIDO"))</f>
        <v/>
      </c>
      <c r="R157" s="257" t="n"/>
      <c r="S157" s="258" t="n"/>
      <c r="T157" s="258" t="n"/>
      <c r="U157" s="1184" t="n"/>
      <c r="V157" s="1184" t="n"/>
      <c r="W157" s="1185" t="n"/>
      <c r="X157" s="1186" t="n"/>
      <c r="Z157" s="648" t="n"/>
      <c r="AA157" s="648" t="n"/>
      <c r="AB157" s="737">
        <f>+Z157+AA157</f>
        <v/>
      </c>
      <c r="AC157" s="648" t="n"/>
      <c r="AD157" s="648" t="n"/>
      <c r="AE157" s="648" t="n"/>
      <c r="AF157" s="648" t="n"/>
      <c r="AG157" s="648" t="n"/>
      <c r="AH157" s="648" t="n"/>
      <c r="AI157" s="648" t="n"/>
      <c r="AJ157" s="648" t="n"/>
      <c r="AK157" s="648" t="n"/>
      <c r="AL157" s="648" t="n"/>
      <c r="AM157" s="1187">
        <f>SUM(AB157:AL161)</f>
        <v/>
      </c>
      <c r="AN157" s="726" t="n"/>
      <c r="AU157" s="1188" t="n"/>
      <c r="AV157" s="1188" t="n"/>
    </row>
    <row r="158" ht="19.5" customHeight="1">
      <c r="A158" s="973" t="n"/>
      <c r="B158" s="971" t="n"/>
      <c r="C158" s="972" t="n"/>
      <c r="D158" s="973" t="n"/>
      <c r="E158" s="994" t="n"/>
      <c r="F158" s="994" t="n"/>
      <c r="G158" s="973" t="n"/>
      <c r="H158" s="994" t="n"/>
      <c r="I158" s="994" t="n"/>
      <c r="J158" s="973" t="n"/>
      <c r="K158" s="973" t="n"/>
      <c r="L158" s="253" t="n"/>
      <c r="M158" s="254" t="n"/>
      <c r="N158" s="254" t="n"/>
      <c r="O158" s="1183" t="n"/>
      <c r="P158" s="256">
        <f>IF(O158=0," ",IFERROR(IF(DATEDIF(TODAY(),O158,"M")&lt;=5,"ROJO",IF(DATEDIF(TODAY(),O158,"M")&gt;=12,"VERDE",IF(AND(DATEDIF(TODAY(),O158,"M")&gt;=6,DATEDIF(TODAY(),O158,"M")&lt;=11),"AMARILLO"))),Q158))</f>
        <v/>
      </c>
      <c r="Q158" s="262">
        <f>IF(O158=0," ",IF(O158&lt;=$L$6,"VENCIDO","NO VENCIDO"))</f>
        <v/>
      </c>
      <c r="R158" s="257" t="n"/>
      <c r="S158" s="258" t="n"/>
      <c r="T158" s="258" t="n"/>
      <c r="U158" s="1184" t="n"/>
      <c r="V158" s="1184" t="n"/>
      <c r="W158" s="1184" t="n"/>
      <c r="X158" s="1186" t="n"/>
      <c r="Z158" s="994" t="n"/>
      <c r="AA158" s="994" t="n"/>
      <c r="AB158" s="973" t="n"/>
      <c r="AC158" s="994" t="n"/>
      <c r="AD158" s="994" t="n"/>
      <c r="AE158" s="994" t="n"/>
      <c r="AF158" s="994" t="n"/>
      <c r="AG158" s="994" t="n"/>
      <c r="AH158" s="994" t="n"/>
      <c r="AI158" s="994" t="n"/>
      <c r="AJ158" s="994" t="n"/>
      <c r="AK158" s="994" t="n"/>
      <c r="AL158" s="994" t="n"/>
      <c r="AM158" s="994" t="n"/>
      <c r="AN158" s="1197" t="n"/>
      <c r="AU158" s="1188" t="n"/>
      <c r="AV158" s="1188" t="n"/>
    </row>
    <row r="159" ht="19.5" customHeight="1">
      <c r="A159" s="973" t="n"/>
      <c r="B159" s="971" t="n"/>
      <c r="C159" s="972" t="n"/>
      <c r="D159" s="973" t="n"/>
      <c r="E159" s="994" t="n"/>
      <c r="F159" s="994" t="n"/>
      <c r="G159" s="973" t="n"/>
      <c r="H159" s="994" t="n"/>
      <c r="I159" s="994" t="n"/>
      <c r="J159" s="973" t="n"/>
      <c r="K159" s="973" t="n"/>
      <c r="L159" s="253" t="n"/>
      <c r="M159" s="254" t="n"/>
      <c r="N159" s="254" t="n"/>
      <c r="O159" s="1183" t="n"/>
      <c r="P159" s="256">
        <f>IF(O159=0," ",IFERROR(IF(DATEDIF(TODAY(),O159,"M")&lt;=5,"ROJO",IF(DATEDIF(TODAY(),O159,"M")&gt;=12,"VERDE",IF(AND(DATEDIF(TODAY(),O159,"M")&gt;=6,DATEDIF(TODAY(),O159,"M")&lt;=11),"AMARILLO"))),Q159))</f>
        <v/>
      </c>
      <c r="Q159" s="262">
        <f>IF(O159=0," ",IF(O159&lt;=$L$6,"VENCIDO","NO VENCIDO"))</f>
        <v/>
      </c>
      <c r="R159" s="257" t="n"/>
      <c r="S159" s="258" t="n"/>
      <c r="T159" s="258" t="n"/>
      <c r="U159" s="1184" t="n"/>
      <c r="V159" s="1184" t="n"/>
      <c r="W159" s="1184" t="n"/>
      <c r="X159" s="1186" t="n"/>
      <c r="Z159" s="994" t="n"/>
      <c r="AA159" s="994" t="n"/>
      <c r="AB159" s="973" t="n"/>
      <c r="AC159" s="994" t="n"/>
      <c r="AD159" s="994" t="n"/>
      <c r="AE159" s="994" t="n"/>
      <c r="AF159" s="994" t="n"/>
      <c r="AG159" s="994" t="n"/>
      <c r="AH159" s="994" t="n"/>
      <c r="AI159" s="994" t="n"/>
      <c r="AJ159" s="994" t="n"/>
      <c r="AK159" s="994" t="n"/>
      <c r="AL159" s="994" t="n"/>
      <c r="AM159" s="994" t="n"/>
      <c r="AN159" s="1197" t="n"/>
      <c r="AU159" s="1188" t="n"/>
      <c r="AV159" s="1188" t="n"/>
    </row>
    <row r="160" ht="19.5" customHeight="1">
      <c r="A160" s="973" t="n"/>
      <c r="B160" s="971" t="n"/>
      <c r="C160" s="972" t="n"/>
      <c r="D160" s="973" t="n"/>
      <c r="E160" s="994" t="n"/>
      <c r="F160" s="994" t="n"/>
      <c r="G160" s="973" t="n"/>
      <c r="H160" s="994" t="n"/>
      <c r="I160" s="994" t="n"/>
      <c r="J160" s="973" t="n"/>
      <c r="K160" s="973" t="n"/>
      <c r="L160" s="253" t="n"/>
      <c r="M160" s="254" t="n"/>
      <c r="N160" s="254" t="n"/>
      <c r="O160" s="1183" t="n"/>
      <c r="P160" s="256">
        <f>IF(O160=0," ",IFERROR(IF(DATEDIF(TODAY(),O160,"M")&lt;=5,"ROJO",IF(DATEDIF(TODAY(),O160,"M")&gt;=12,"VERDE",IF(AND(DATEDIF(TODAY(),O160,"M")&gt;=6,DATEDIF(TODAY(),O160,"M")&lt;=11),"AMARILLO"))),Q160))</f>
        <v/>
      </c>
      <c r="Q160" s="262">
        <f>IF(O160=0," ",IF(O160&lt;=$L$6,"VENCIDO","NO VENCIDO"))</f>
        <v/>
      </c>
      <c r="R160" s="257" t="n"/>
      <c r="S160" s="258" t="n"/>
      <c r="T160" s="258" t="n"/>
      <c r="U160" s="1184" t="n"/>
      <c r="V160" s="1184" t="n"/>
      <c r="W160" s="1184" t="n"/>
      <c r="X160" s="1186" t="n"/>
      <c r="Z160" s="994" t="n"/>
      <c r="AA160" s="994" t="n"/>
      <c r="AB160" s="973" t="n"/>
      <c r="AC160" s="994" t="n"/>
      <c r="AD160" s="994" t="n"/>
      <c r="AE160" s="994" t="n"/>
      <c r="AF160" s="994" t="n"/>
      <c r="AG160" s="994" t="n"/>
      <c r="AH160" s="994" t="n"/>
      <c r="AI160" s="994" t="n"/>
      <c r="AJ160" s="994" t="n"/>
      <c r="AK160" s="994" t="n"/>
      <c r="AL160" s="994" t="n"/>
      <c r="AM160" s="994" t="n"/>
      <c r="AN160" s="1197" t="n"/>
      <c r="AU160" s="1188" t="n"/>
      <c r="AV160" s="1188" t="n"/>
    </row>
    <row r="161" ht="19.5" customHeight="1">
      <c r="A161" s="973" t="n"/>
      <c r="B161" s="971" t="n"/>
      <c r="C161" s="972" t="n"/>
      <c r="D161" s="973" t="n"/>
      <c r="E161" s="994" t="n"/>
      <c r="F161" s="994" t="n"/>
      <c r="G161" s="973" t="n"/>
      <c r="H161" s="994" t="n"/>
      <c r="I161" s="994" t="n"/>
      <c r="J161" s="973" t="n"/>
      <c r="K161" s="975" t="n"/>
      <c r="L161" s="253" t="n"/>
      <c r="M161" s="254" t="n"/>
      <c r="N161" s="254" t="n"/>
      <c r="O161" s="1183" t="n"/>
      <c r="P161" s="256">
        <f>IF(O161=0," ",IFERROR(IF(DATEDIF(TODAY(),O161,"M")&lt;=5,"ROJO",IF(DATEDIF(TODAY(),O161,"M")&gt;=12,"VERDE",IF(AND(DATEDIF(TODAY(),O161,"M")&gt;=6,DATEDIF(TODAY(),O161,"M")&lt;=11),"AMARILLO"))),Q161))</f>
        <v/>
      </c>
      <c r="Q161" s="262">
        <f>IF(O161=0," ",IF(O161&lt;=$L$6,"VENCIDO","NO VENCIDO"))</f>
        <v/>
      </c>
      <c r="R161" s="257" t="n"/>
      <c r="S161" s="258" t="n"/>
      <c r="T161" s="258" t="n"/>
      <c r="U161" s="1184" t="n"/>
      <c r="V161" s="1184" t="n"/>
      <c r="W161" s="1184" t="n"/>
      <c r="X161" s="1186" t="n"/>
      <c r="Z161" s="998" t="n"/>
      <c r="AA161" s="998" t="n"/>
      <c r="AB161" s="975" t="n"/>
      <c r="AC161" s="998" t="n"/>
      <c r="AD161" s="998" t="n"/>
      <c r="AE161" s="998" t="n"/>
      <c r="AF161" s="998" t="n"/>
      <c r="AG161" s="998" t="n"/>
      <c r="AH161" s="998" t="n"/>
      <c r="AI161" s="998" t="n"/>
      <c r="AJ161" s="998" t="n"/>
      <c r="AK161" s="998" t="n"/>
      <c r="AL161" s="998" t="n"/>
      <c r="AM161" s="998" t="n"/>
      <c r="AN161" s="1197" t="n"/>
      <c r="AU161" s="1188" t="n"/>
      <c r="AV161" s="1188" t="n"/>
    </row>
    <row r="162" ht="19.5" customHeight="1">
      <c r="A162" s="975" t="n"/>
      <c r="B162" s="1182" t="n"/>
      <c r="C162" s="1103" t="n"/>
      <c r="D162" s="975" t="n"/>
      <c r="E162" s="998" t="n"/>
      <c r="F162" s="998" t="n"/>
      <c r="G162" s="975" t="n"/>
      <c r="H162" s="998" t="n"/>
      <c r="I162" s="998" t="n"/>
      <c r="J162" s="975" t="n"/>
      <c r="K162" s="1189">
        <f>K157=L162</f>
        <v/>
      </c>
      <c r="L162" s="491">
        <f>SUM(L157:L161)</f>
        <v/>
      </c>
      <c r="M162" s="1190" t="inlineStr">
        <is>
          <t xml:space="preserve">“Verdadero” indica que la cantidad por lote, coincide con el saldo que inicia al mes siguiente. "Falso" no coinicide. </t>
        </is>
      </c>
      <c r="N162" s="1191" t="n"/>
      <c r="O162" s="1192" t="n"/>
      <c r="P162" s="1192" t="n"/>
      <c r="Q162" s="1192" t="n"/>
      <c r="R162" s="267">
        <f>SUM(R157:R161)</f>
        <v/>
      </c>
      <c r="S162" s="492" t="n"/>
      <c r="T162" s="492" t="n"/>
      <c r="U162" s="1192" t="n"/>
      <c r="V162" s="1192" t="n"/>
      <c r="W162" s="1193" t="n"/>
      <c r="X162" s="1194" t="n"/>
      <c r="Z162" s="498" t="n"/>
      <c r="AA162" s="270" t="n"/>
      <c r="AB162" s="267" t="n"/>
      <c r="AC162" s="270" t="n"/>
      <c r="AD162" s="270" t="n"/>
      <c r="AE162" s="270" t="n"/>
      <c r="AF162" s="270" t="n"/>
      <c r="AG162" s="270" t="n"/>
      <c r="AH162" s="270" t="n"/>
      <c r="AI162" s="270" t="n"/>
      <c r="AJ162" s="270" t="n"/>
      <c r="AK162" s="270" t="n"/>
      <c r="AL162" s="270" t="n"/>
      <c r="AM162" s="499" t="n"/>
      <c r="AN162" s="274" t="n"/>
      <c r="AU162" s="1195" t="n"/>
      <c r="AV162" s="1196" t="n"/>
    </row>
    <row r="163" ht="19.5" customHeight="1">
      <c r="A163" s="741">
        <f>A157+1</f>
        <v/>
      </c>
      <c r="B163" s="733" t="inlineStr">
        <is>
          <t>Vacuna de Influenza estacional - Trivalente - Hemisferio Sur 2025 - Adultos (&gt;=03 Años) - Liquida</t>
        </is>
      </c>
      <c r="C163" s="965" t="n"/>
      <c r="D163" s="496">
        <f>NOVIEMBRE!K163</f>
        <v/>
      </c>
      <c r="E163" s="731" t="n"/>
      <c r="F163" s="731" t="n"/>
      <c r="G163" s="730">
        <f>E163+F163</f>
        <v/>
      </c>
      <c r="H163" s="731" t="n"/>
      <c r="I163" s="731" t="n"/>
      <c r="J163" s="732">
        <f>AM163</f>
        <v/>
      </c>
      <c r="K163" s="738">
        <f>+(D163+G163)-(H163+I163+J163)</f>
        <v/>
      </c>
      <c r="L163" s="253" t="n"/>
      <c r="M163" s="254" t="n"/>
      <c r="N163" s="254" t="n"/>
      <c r="O163" s="1183" t="n"/>
      <c r="P163" s="256">
        <f>IF(O163=0," ",IFERROR(IF(DATEDIF(TODAY(),O163,"M")&lt;=5,"ROJO",IF(DATEDIF(TODAY(),O163,"M")&gt;=12,"VERDE",IF(AND(DATEDIF(TODAY(),O163,"M")&gt;=6,DATEDIF(TODAY(),O163,"M")&lt;=11),"AMARILLO"))),Q163))</f>
        <v/>
      </c>
      <c r="Q163" s="256">
        <f>IF(O163=0," ",IF(O163&lt;=$L$6,"VENCIDO","NO VENCIDO"))</f>
        <v/>
      </c>
      <c r="R163" s="257" t="n"/>
      <c r="S163" s="258" t="n"/>
      <c r="T163" s="258" t="n"/>
      <c r="U163" s="1184" t="n"/>
      <c r="V163" s="1184" t="n"/>
      <c r="W163" s="1185" t="n"/>
      <c r="X163" s="1186" t="n"/>
      <c r="Z163" s="648" t="n"/>
      <c r="AA163" s="648" t="n"/>
      <c r="AB163" s="737">
        <f>+Z163+AA163</f>
        <v/>
      </c>
      <c r="AC163" s="648" t="n"/>
      <c r="AD163" s="648" t="n"/>
      <c r="AE163" s="648" t="n"/>
      <c r="AF163" s="648" t="n"/>
      <c r="AG163" s="648" t="n"/>
      <c r="AH163" s="648" t="n"/>
      <c r="AI163" s="648" t="n"/>
      <c r="AJ163" s="648" t="n"/>
      <c r="AK163" s="648" t="n"/>
      <c r="AL163" s="648" t="n"/>
      <c r="AM163" s="1187">
        <f>SUM(AB163:AL167)</f>
        <v/>
      </c>
      <c r="AN163" s="726" t="n"/>
      <c r="AU163" s="1188" t="n"/>
      <c r="AV163" s="1188" t="n"/>
    </row>
    <row r="164" ht="19.5" customHeight="1">
      <c r="A164" s="973" t="n"/>
      <c r="B164" s="971" t="n"/>
      <c r="C164" s="972" t="n"/>
      <c r="D164" s="973" t="n"/>
      <c r="E164" s="994" t="n"/>
      <c r="F164" s="994" t="n"/>
      <c r="G164" s="973" t="n"/>
      <c r="H164" s="994" t="n"/>
      <c r="I164" s="994" t="n"/>
      <c r="J164" s="973" t="n"/>
      <c r="K164" s="973" t="n"/>
      <c r="L164" s="253" t="n"/>
      <c r="M164" s="254" t="n"/>
      <c r="N164" s="254" t="n"/>
      <c r="O164" s="1183" t="n"/>
      <c r="P164" s="256">
        <f>IF(O164=0," ",IFERROR(IF(DATEDIF(TODAY(),O164,"M")&lt;=5,"ROJO",IF(DATEDIF(TODAY(),O164,"M")&gt;=12,"VERDE",IF(AND(DATEDIF(TODAY(),O164,"M")&gt;=6,DATEDIF(TODAY(),O164,"M")&lt;=11),"AMARILLO"))),Q164))</f>
        <v/>
      </c>
      <c r="Q164" s="262">
        <f>IF(O164=0," ",IF(O164&lt;=$L$6,"VENCIDO","NO VENCIDO"))</f>
        <v/>
      </c>
      <c r="R164" s="257" t="n"/>
      <c r="S164" s="258" t="n"/>
      <c r="T164" s="258" t="n"/>
      <c r="U164" s="1184" t="n"/>
      <c r="V164" s="1184" t="n"/>
      <c r="W164" s="1184" t="n"/>
      <c r="X164" s="1186" t="n"/>
      <c r="Z164" s="994" t="n"/>
      <c r="AA164" s="994" t="n"/>
      <c r="AB164" s="973" t="n"/>
      <c r="AC164" s="994" t="n"/>
      <c r="AD164" s="994" t="n"/>
      <c r="AE164" s="994" t="n"/>
      <c r="AF164" s="994" t="n"/>
      <c r="AG164" s="994" t="n"/>
      <c r="AH164" s="994" t="n"/>
      <c r="AI164" s="994" t="n"/>
      <c r="AJ164" s="994" t="n"/>
      <c r="AK164" s="994" t="n"/>
      <c r="AL164" s="994" t="n"/>
      <c r="AM164" s="994" t="n"/>
      <c r="AN164" s="1197" t="n"/>
      <c r="AU164" s="1188" t="n"/>
      <c r="AV164" s="1188" t="n"/>
    </row>
    <row r="165" ht="19.5" customHeight="1">
      <c r="A165" s="973" t="n"/>
      <c r="B165" s="971" t="n"/>
      <c r="C165" s="972" t="n"/>
      <c r="D165" s="973" t="n"/>
      <c r="E165" s="994" t="n"/>
      <c r="F165" s="994" t="n"/>
      <c r="G165" s="973" t="n"/>
      <c r="H165" s="994" t="n"/>
      <c r="I165" s="994" t="n"/>
      <c r="J165" s="973" t="n"/>
      <c r="K165" s="973" t="n"/>
      <c r="L165" s="253" t="n"/>
      <c r="M165" s="254" t="n"/>
      <c r="N165" s="254" t="n"/>
      <c r="O165" s="1183" t="n"/>
      <c r="P165" s="256">
        <f>IF(O165=0," ",IFERROR(IF(DATEDIF(TODAY(),O165,"M")&lt;=5,"ROJO",IF(DATEDIF(TODAY(),O165,"M")&gt;=12,"VERDE",IF(AND(DATEDIF(TODAY(),O165,"M")&gt;=6,DATEDIF(TODAY(),O165,"M")&lt;=11),"AMARILLO"))),Q165))</f>
        <v/>
      </c>
      <c r="Q165" s="262">
        <f>IF(O165=0," ",IF(O165&lt;=$L$6,"VENCIDO","NO VENCIDO"))</f>
        <v/>
      </c>
      <c r="R165" s="257" t="n"/>
      <c r="S165" s="258" t="n"/>
      <c r="T165" s="258" t="n"/>
      <c r="U165" s="1184" t="n"/>
      <c r="V165" s="1184" t="n"/>
      <c r="W165" s="1184" t="n"/>
      <c r="X165" s="1186" t="n"/>
      <c r="Z165" s="994" t="n"/>
      <c r="AA165" s="994" t="n"/>
      <c r="AB165" s="973" t="n"/>
      <c r="AC165" s="994" t="n"/>
      <c r="AD165" s="994" t="n"/>
      <c r="AE165" s="994" t="n"/>
      <c r="AF165" s="994" t="n"/>
      <c r="AG165" s="994" t="n"/>
      <c r="AH165" s="994" t="n"/>
      <c r="AI165" s="994" t="n"/>
      <c r="AJ165" s="994" t="n"/>
      <c r="AK165" s="994" t="n"/>
      <c r="AL165" s="994" t="n"/>
      <c r="AM165" s="994" t="n"/>
      <c r="AN165" s="1197" t="n"/>
      <c r="AU165" s="1188" t="n"/>
      <c r="AV165" s="1188" t="n"/>
    </row>
    <row r="166" ht="19.5" customHeight="1">
      <c r="A166" s="973" t="n"/>
      <c r="B166" s="971" t="n"/>
      <c r="C166" s="972" t="n"/>
      <c r="D166" s="973" t="n"/>
      <c r="E166" s="994" t="n"/>
      <c r="F166" s="994" t="n"/>
      <c r="G166" s="973" t="n"/>
      <c r="H166" s="994" t="n"/>
      <c r="I166" s="994" t="n"/>
      <c r="J166" s="973" t="n"/>
      <c r="K166" s="973" t="n"/>
      <c r="L166" s="253" t="n"/>
      <c r="M166" s="254" t="n"/>
      <c r="N166" s="254" t="n"/>
      <c r="O166" s="1183" t="n"/>
      <c r="P166" s="256">
        <f>IF(O166=0," ",IFERROR(IF(DATEDIF(TODAY(),O166,"M")&lt;=5,"ROJO",IF(DATEDIF(TODAY(),O166,"M")&gt;=12,"VERDE",IF(AND(DATEDIF(TODAY(),O166,"M")&gt;=6,DATEDIF(TODAY(),O166,"M")&lt;=11),"AMARILLO"))),Q166))</f>
        <v/>
      </c>
      <c r="Q166" s="262">
        <f>IF(O166=0," ",IF(O166&lt;=$L$6,"VENCIDO","NO VENCIDO"))</f>
        <v/>
      </c>
      <c r="R166" s="257" t="n"/>
      <c r="S166" s="258" t="n"/>
      <c r="T166" s="258" t="n"/>
      <c r="U166" s="1184" t="n"/>
      <c r="V166" s="1184" t="n"/>
      <c r="W166" s="1184" t="n"/>
      <c r="X166" s="1186" t="n"/>
      <c r="Z166" s="994" t="n"/>
      <c r="AA166" s="994" t="n"/>
      <c r="AB166" s="973" t="n"/>
      <c r="AC166" s="994" t="n"/>
      <c r="AD166" s="994" t="n"/>
      <c r="AE166" s="994" t="n"/>
      <c r="AF166" s="994" t="n"/>
      <c r="AG166" s="994" t="n"/>
      <c r="AH166" s="994" t="n"/>
      <c r="AI166" s="994" t="n"/>
      <c r="AJ166" s="994" t="n"/>
      <c r="AK166" s="994" t="n"/>
      <c r="AL166" s="994" t="n"/>
      <c r="AM166" s="994" t="n"/>
      <c r="AN166" s="1197" t="n"/>
      <c r="AU166" s="1188" t="n"/>
      <c r="AV166" s="1188" t="n"/>
    </row>
    <row r="167" ht="19.5" customHeight="1">
      <c r="A167" s="973" t="n"/>
      <c r="B167" s="971" t="n"/>
      <c r="C167" s="972" t="n"/>
      <c r="D167" s="973" t="n"/>
      <c r="E167" s="994" t="n"/>
      <c r="F167" s="994" t="n"/>
      <c r="G167" s="973" t="n"/>
      <c r="H167" s="994" t="n"/>
      <c r="I167" s="994" t="n"/>
      <c r="J167" s="973" t="n"/>
      <c r="K167" s="975" t="n"/>
      <c r="L167" s="253" t="n"/>
      <c r="M167" s="254" t="n"/>
      <c r="N167" s="254" t="n"/>
      <c r="O167" s="1183" t="n"/>
      <c r="P167" s="256">
        <f>IF(O167=0," ",IFERROR(IF(DATEDIF(TODAY(),O167,"M")&lt;=5,"ROJO",IF(DATEDIF(TODAY(),O167,"M")&gt;=12,"VERDE",IF(AND(DATEDIF(TODAY(),O167,"M")&gt;=6,DATEDIF(TODAY(),O167,"M")&lt;=11),"AMARILLO"))),Q167))</f>
        <v/>
      </c>
      <c r="Q167" s="262">
        <f>IF(O167=0," ",IF(O167&lt;=$L$6,"VENCIDO","NO VENCIDO"))</f>
        <v/>
      </c>
      <c r="R167" s="257" t="n"/>
      <c r="S167" s="258" t="n"/>
      <c r="T167" s="258" t="n"/>
      <c r="U167" s="1184" t="n"/>
      <c r="V167" s="1184" t="n"/>
      <c r="W167" s="1184" t="n"/>
      <c r="X167" s="1186" t="n"/>
      <c r="Z167" s="998" t="n"/>
      <c r="AA167" s="998" t="n"/>
      <c r="AB167" s="975" t="n"/>
      <c r="AC167" s="998" t="n"/>
      <c r="AD167" s="998" t="n"/>
      <c r="AE167" s="998" t="n"/>
      <c r="AF167" s="998" t="n"/>
      <c r="AG167" s="998" t="n"/>
      <c r="AH167" s="998" t="n"/>
      <c r="AI167" s="998" t="n"/>
      <c r="AJ167" s="998" t="n"/>
      <c r="AK167" s="998" t="n"/>
      <c r="AL167" s="998" t="n"/>
      <c r="AM167" s="998" t="n"/>
      <c r="AN167" s="1197" t="n"/>
      <c r="AU167" s="1188" t="n"/>
      <c r="AV167" s="1188" t="n"/>
    </row>
    <row r="168" ht="19.5" customHeight="1">
      <c r="A168" s="975" t="n"/>
      <c r="B168" s="1182" t="n"/>
      <c r="C168" s="1103" t="n"/>
      <c r="D168" s="975" t="n"/>
      <c r="E168" s="998" t="n"/>
      <c r="F168" s="998" t="n"/>
      <c r="G168" s="975" t="n"/>
      <c r="H168" s="998" t="n"/>
      <c r="I168" s="998" t="n"/>
      <c r="J168" s="975" t="n"/>
      <c r="K168" s="1189">
        <f>K163=L168</f>
        <v/>
      </c>
      <c r="L168" s="491">
        <f>SUM(L163:L167)</f>
        <v/>
      </c>
      <c r="M168" s="1190" t="inlineStr">
        <is>
          <t xml:space="preserve">“Verdadero” indica que la cantidad por lote, coincide con el saldo que inicia al mes siguiente. "Falso" no coinicide. </t>
        </is>
      </c>
      <c r="N168" s="1191" t="n"/>
      <c r="O168" s="1192" t="n"/>
      <c r="P168" s="1192" t="n"/>
      <c r="Q168" s="1192" t="n"/>
      <c r="R168" s="267">
        <f>SUM(R163:R167)</f>
        <v/>
      </c>
      <c r="S168" s="492" t="n"/>
      <c r="T168" s="492" t="n"/>
      <c r="U168" s="1192" t="n"/>
      <c r="V168" s="1192" t="n"/>
      <c r="W168" s="1193" t="n"/>
      <c r="X168" s="1194" t="n"/>
      <c r="Z168" s="498" t="n"/>
      <c r="AA168" s="270" t="n"/>
      <c r="AB168" s="267" t="n"/>
      <c r="AC168" s="270" t="n"/>
      <c r="AD168" s="270" t="n"/>
      <c r="AE168" s="270" t="n"/>
      <c r="AF168" s="270" t="n"/>
      <c r="AG168" s="270" t="n"/>
      <c r="AH168" s="270" t="n"/>
      <c r="AI168" s="270" t="n"/>
      <c r="AJ168" s="270" t="n"/>
      <c r="AK168" s="270" t="n"/>
      <c r="AL168" s="270" t="n"/>
      <c r="AM168" s="499" t="n"/>
      <c r="AN168" s="274" t="n"/>
      <c r="AU168" s="1195" t="n"/>
      <c r="AV168" s="1196" t="n"/>
    </row>
    <row r="169" ht="19.5" customHeight="1">
      <c r="A169" s="741">
        <f>A163+1</f>
        <v/>
      </c>
      <c r="B169" s="733" t="inlineStr">
        <is>
          <t>Virus Sincitial Respiratorio (VRS) - Liofilizada</t>
        </is>
      </c>
      <c r="C169" s="965" t="n"/>
      <c r="D169" s="496">
        <f>NOVIEMBRE!K169</f>
        <v/>
      </c>
      <c r="E169" s="731" t="n"/>
      <c r="F169" s="731" t="n"/>
      <c r="G169" s="730">
        <f>E169+F169</f>
        <v/>
      </c>
      <c r="H169" s="731" t="n"/>
      <c r="I169" s="731" t="n"/>
      <c r="J169" s="732">
        <f>AM169</f>
        <v/>
      </c>
      <c r="K169" s="738">
        <f>+(D169+G169)-(H169+I169+J169)</f>
        <v/>
      </c>
      <c r="L169" s="253" t="n"/>
      <c r="M169" s="254" t="n"/>
      <c r="N169" s="254" t="n"/>
      <c r="O169" s="1183" t="n"/>
      <c r="P169" s="256">
        <f>IF(O169=0," ",IFERROR(IF(DATEDIF(TODAY(),O169,"M")&lt;=5,"ROJO",IF(DATEDIF(TODAY(),O169,"M")&gt;=12,"VERDE",IF(AND(DATEDIF(TODAY(),O169,"M")&gt;=6,DATEDIF(TODAY(),O169,"M")&lt;=11),"AMARILLO"))),Q169))</f>
        <v/>
      </c>
      <c r="Q169" s="256">
        <f>IF(O169=0," ",IF(O169&lt;=$L$6,"VENCIDO","NO VENCIDO"))</f>
        <v/>
      </c>
      <c r="R169" s="257" t="n"/>
      <c r="S169" s="258" t="n"/>
      <c r="T169" s="258" t="n"/>
      <c r="U169" s="1184" t="n"/>
      <c r="V169" s="1184" t="n"/>
      <c r="W169" s="1185" t="n"/>
      <c r="X169" s="1186" t="n"/>
      <c r="Z169" s="648" t="n"/>
      <c r="AA169" s="648" t="n"/>
      <c r="AB169" s="737">
        <f>+Z169+AA169</f>
        <v/>
      </c>
      <c r="AC169" s="648" t="n"/>
      <c r="AD169" s="648" t="n"/>
      <c r="AE169" s="648" t="n"/>
      <c r="AF169" s="648" t="n"/>
      <c r="AG169" s="648" t="n"/>
      <c r="AH169" s="648" t="n"/>
      <c r="AI169" s="648" t="n"/>
      <c r="AJ169" s="648" t="n"/>
      <c r="AK169" s="648" t="n"/>
      <c r="AL169" s="648" t="n"/>
      <c r="AM169" s="1187">
        <f>SUM(AB169:AL173)</f>
        <v/>
      </c>
      <c r="AN169" s="726" t="n"/>
      <c r="AU169" s="1188" t="n"/>
      <c r="AV169" s="1188" t="n"/>
    </row>
    <row r="170" ht="19.5" customHeight="1">
      <c r="A170" s="973" t="n"/>
      <c r="B170" s="971" t="n"/>
      <c r="C170" s="972" t="n"/>
      <c r="D170" s="973" t="n"/>
      <c r="E170" s="994" t="n"/>
      <c r="F170" s="994" t="n"/>
      <c r="G170" s="973" t="n"/>
      <c r="H170" s="994" t="n"/>
      <c r="I170" s="994" t="n"/>
      <c r="J170" s="973" t="n"/>
      <c r="K170" s="973" t="n"/>
      <c r="L170" s="253" t="n"/>
      <c r="M170" s="254" t="n"/>
      <c r="N170" s="254" t="n"/>
      <c r="O170" s="1183" t="n"/>
      <c r="P170" s="256">
        <f>IF(O170=0," ",IFERROR(IF(DATEDIF(TODAY(),O170,"M")&lt;=5,"ROJO",IF(DATEDIF(TODAY(),O170,"M")&gt;=12,"VERDE",IF(AND(DATEDIF(TODAY(),O170,"M")&gt;=6,DATEDIF(TODAY(),O170,"M")&lt;=11),"AMARILLO"))),Q170))</f>
        <v/>
      </c>
      <c r="Q170" s="262">
        <f>IF(O170=0," ",IF(O170&lt;=$L$6,"VENCIDO","NO VENCIDO"))</f>
        <v/>
      </c>
      <c r="R170" s="257" t="n"/>
      <c r="S170" s="258" t="n"/>
      <c r="T170" s="258" t="n"/>
      <c r="U170" s="1184" t="n"/>
      <c r="V170" s="1184" t="n"/>
      <c r="W170" s="1184" t="n"/>
      <c r="X170" s="1186" t="n"/>
      <c r="Z170" s="994" t="n"/>
      <c r="AA170" s="994" t="n"/>
      <c r="AB170" s="973" t="n"/>
      <c r="AC170" s="994" t="n"/>
      <c r="AD170" s="994" t="n"/>
      <c r="AE170" s="994" t="n"/>
      <c r="AF170" s="994" t="n"/>
      <c r="AG170" s="994" t="n"/>
      <c r="AH170" s="994" t="n"/>
      <c r="AI170" s="994" t="n"/>
      <c r="AJ170" s="994" t="n"/>
      <c r="AK170" s="994" t="n"/>
      <c r="AL170" s="994" t="n"/>
      <c r="AM170" s="994" t="n"/>
      <c r="AN170" s="1197" t="n"/>
      <c r="AU170" s="1188" t="n"/>
      <c r="AV170" s="1188" t="n"/>
    </row>
    <row r="171" ht="19.5" customHeight="1">
      <c r="A171" s="973" t="n"/>
      <c r="B171" s="971" t="n"/>
      <c r="C171" s="972" t="n"/>
      <c r="D171" s="973" t="n"/>
      <c r="E171" s="994" t="n"/>
      <c r="F171" s="994" t="n"/>
      <c r="G171" s="973" t="n"/>
      <c r="H171" s="994" t="n"/>
      <c r="I171" s="994" t="n"/>
      <c r="J171" s="973" t="n"/>
      <c r="K171" s="973" t="n"/>
      <c r="L171" s="253" t="n"/>
      <c r="M171" s="254" t="n"/>
      <c r="N171" s="254" t="n"/>
      <c r="O171" s="1183" t="n"/>
      <c r="P171" s="256">
        <f>IF(O171=0," ",IFERROR(IF(DATEDIF(TODAY(),O171,"M")&lt;=5,"ROJO",IF(DATEDIF(TODAY(),O171,"M")&gt;=12,"VERDE",IF(AND(DATEDIF(TODAY(),O171,"M")&gt;=6,DATEDIF(TODAY(),O171,"M")&lt;=11),"AMARILLO"))),Q171))</f>
        <v/>
      </c>
      <c r="Q171" s="262">
        <f>IF(O171=0," ",IF(O171&lt;=$L$6,"VENCIDO","NO VENCIDO"))</f>
        <v/>
      </c>
      <c r="R171" s="257" t="n"/>
      <c r="S171" s="258" t="n"/>
      <c r="T171" s="258" t="n"/>
      <c r="U171" s="1184" t="n"/>
      <c r="V171" s="1184" t="n"/>
      <c r="W171" s="1184" t="n"/>
      <c r="X171" s="1186" t="n"/>
      <c r="Z171" s="994" t="n"/>
      <c r="AA171" s="994" t="n"/>
      <c r="AB171" s="973" t="n"/>
      <c r="AC171" s="994" t="n"/>
      <c r="AD171" s="994" t="n"/>
      <c r="AE171" s="994" t="n"/>
      <c r="AF171" s="994" t="n"/>
      <c r="AG171" s="994" t="n"/>
      <c r="AH171" s="994" t="n"/>
      <c r="AI171" s="994" t="n"/>
      <c r="AJ171" s="994" t="n"/>
      <c r="AK171" s="994" t="n"/>
      <c r="AL171" s="994" t="n"/>
      <c r="AM171" s="994" t="n"/>
      <c r="AN171" s="1197" t="n"/>
      <c r="AU171" s="1188" t="n"/>
      <c r="AV171" s="1188" t="n"/>
    </row>
    <row r="172" ht="19.5" customHeight="1">
      <c r="A172" s="973" t="n"/>
      <c r="B172" s="971" t="n"/>
      <c r="C172" s="972" t="n"/>
      <c r="D172" s="973" t="n"/>
      <c r="E172" s="994" t="n"/>
      <c r="F172" s="994" t="n"/>
      <c r="G172" s="973" t="n"/>
      <c r="H172" s="994" t="n"/>
      <c r="I172" s="994" t="n"/>
      <c r="J172" s="973" t="n"/>
      <c r="K172" s="973" t="n"/>
      <c r="L172" s="253" t="n"/>
      <c r="M172" s="254" t="n"/>
      <c r="N172" s="254" t="n"/>
      <c r="O172" s="1183" t="n"/>
      <c r="P172" s="256">
        <f>IF(O172=0," ",IFERROR(IF(DATEDIF(TODAY(),O172,"M")&lt;=5,"ROJO",IF(DATEDIF(TODAY(),O172,"M")&gt;=12,"VERDE",IF(AND(DATEDIF(TODAY(),O172,"M")&gt;=6,DATEDIF(TODAY(),O172,"M")&lt;=11),"AMARILLO"))),Q172))</f>
        <v/>
      </c>
      <c r="Q172" s="262">
        <f>IF(O172=0," ",IF(O172&lt;=$L$6,"VENCIDO","NO VENCIDO"))</f>
        <v/>
      </c>
      <c r="R172" s="257" t="n"/>
      <c r="S172" s="258" t="n"/>
      <c r="T172" s="258" t="n"/>
      <c r="U172" s="1184" t="n"/>
      <c r="V172" s="1184" t="n"/>
      <c r="W172" s="1184" t="n"/>
      <c r="X172" s="1186" t="n"/>
      <c r="Z172" s="994" t="n"/>
      <c r="AA172" s="994" t="n"/>
      <c r="AB172" s="973" t="n"/>
      <c r="AC172" s="994" t="n"/>
      <c r="AD172" s="994" t="n"/>
      <c r="AE172" s="994" t="n"/>
      <c r="AF172" s="994" t="n"/>
      <c r="AG172" s="994" t="n"/>
      <c r="AH172" s="994" t="n"/>
      <c r="AI172" s="994" t="n"/>
      <c r="AJ172" s="994" t="n"/>
      <c r="AK172" s="994" t="n"/>
      <c r="AL172" s="994" t="n"/>
      <c r="AM172" s="994" t="n"/>
      <c r="AN172" s="1197" t="n"/>
      <c r="AU172" s="1188" t="n"/>
      <c r="AV172" s="1188" t="n"/>
    </row>
    <row r="173" ht="19.5" customHeight="1">
      <c r="A173" s="973" t="n"/>
      <c r="B173" s="971" t="n"/>
      <c r="C173" s="972" t="n"/>
      <c r="D173" s="973" t="n"/>
      <c r="E173" s="994" t="n"/>
      <c r="F173" s="994" t="n"/>
      <c r="G173" s="973" t="n"/>
      <c r="H173" s="994" t="n"/>
      <c r="I173" s="994" t="n"/>
      <c r="J173" s="973" t="n"/>
      <c r="K173" s="975" t="n"/>
      <c r="L173" s="253" t="n"/>
      <c r="M173" s="254" t="n"/>
      <c r="N173" s="254" t="n"/>
      <c r="O173" s="1183" t="n"/>
      <c r="P173" s="256">
        <f>IF(O173=0," ",IFERROR(IF(DATEDIF(TODAY(),O173,"M")&lt;=5,"ROJO",IF(DATEDIF(TODAY(),O173,"M")&gt;=12,"VERDE",IF(AND(DATEDIF(TODAY(),O173,"M")&gt;=6,DATEDIF(TODAY(),O173,"M")&lt;=11),"AMARILLO"))),Q173))</f>
        <v/>
      </c>
      <c r="Q173" s="262">
        <f>IF(O173=0," ",IF(O173&lt;=$L$6,"VENCIDO","NO VENCIDO"))</f>
        <v/>
      </c>
      <c r="R173" s="257" t="n"/>
      <c r="S173" s="258" t="n"/>
      <c r="T173" s="258" t="n"/>
      <c r="U173" s="1184" t="n"/>
      <c r="V173" s="1184" t="n"/>
      <c r="W173" s="1184" t="n"/>
      <c r="X173" s="1186" t="n"/>
      <c r="Z173" s="998" t="n"/>
      <c r="AA173" s="998" t="n"/>
      <c r="AB173" s="975" t="n"/>
      <c r="AC173" s="998" t="n"/>
      <c r="AD173" s="998" t="n"/>
      <c r="AE173" s="998" t="n"/>
      <c r="AF173" s="998" t="n"/>
      <c r="AG173" s="998" t="n"/>
      <c r="AH173" s="998" t="n"/>
      <c r="AI173" s="998" t="n"/>
      <c r="AJ173" s="998" t="n"/>
      <c r="AK173" s="998" t="n"/>
      <c r="AL173" s="998" t="n"/>
      <c r="AM173" s="998" t="n"/>
      <c r="AN173" s="1197" t="n"/>
      <c r="AU173" s="1188" t="n"/>
      <c r="AV173" s="1188" t="n"/>
    </row>
    <row r="174" ht="19.5" customHeight="1">
      <c r="A174" s="975" t="n"/>
      <c r="B174" s="1182" t="n"/>
      <c r="C174" s="1103" t="n"/>
      <c r="D174" s="975" t="n"/>
      <c r="E174" s="998" t="n"/>
      <c r="F174" s="998" t="n"/>
      <c r="G174" s="975" t="n"/>
      <c r="H174" s="998" t="n"/>
      <c r="I174" s="998" t="n"/>
      <c r="J174" s="975" t="n"/>
      <c r="K174" s="1189">
        <f>K169=L174</f>
        <v/>
      </c>
      <c r="L174" s="491">
        <f>SUM(L169:L173)</f>
        <v/>
      </c>
      <c r="M174" s="1190" t="inlineStr">
        <is>
          <t xml:space="preserve">“Verdadero” indica que la cantidad por lote, coincide con el saldo que inicia al mes siguiente. "Falso" no coinicide. </t>
        </is>
      </c>
      <c r="N174" s="1191" t="n"/>
      <c r="O174" s="1192" t="n"/>
      <c r="P174" s="1192" t="n"/>
      <c r="Q174" s="1192" t="n"/>
      <c r="R174" s="267">
        <f>SUM(R169:R173)</f>
        <v/>
      </c>
      <c r="S174" s="492" t="n"/>
      <c r="T174" s="492" t="n"/>
      <c r="U174" s="1192" t="n"/>
      <c r="V174" s="1192" t="n"/>
      <c r="W174" s="1193" t="n"/>
      <c r="X174" s="1194" t="n"/>
      <c r="Z174" s="498" t="n"/>
      <c r="AA174" s="270" t="n"/>
      <c r="AB174" s="267" t="n"/>
      <c r="AC174" s="270" t="n"/>
      <c r="AD174" s="270" t="n"/>
      <c r="AE174" s="270" t="n"/>
      <c r="AF174" s="270" t="n"/>
      <c r="AG174" s="270" t="n"/>
      <c r="AH174" s="270" t="n"/>
      <c r="AI174" s="270" t="n"/>
      <c r="AJ174" s="270" t="n"/>
      <c r="AK174" s="270" t="n"/>
      <c r="AL174" s="270" t="n"/>
      <c r="AM174" s="499" t="n"/>
      <c r="AN174" s="274" t="n"/>
      <c r="AU174" s="1195" t="n"/>
      <c r="AV174" s="1196" t="n"/>
    </row>
    <row r="175" ht="19.5" customHeight="1">
      <c r="A175" s="741">
        <f>A169+1</f>
        <v/>
      </c>
      <c r="B175" s="733" t="inlineStr">
        <is>
          <t>Vacuna contra el virus del papiloma humano - VPH4 (Cuadrivalente)</t>
        </is>
      </c>
      <c r="C175" s="965" t="n"/>
      <c r="D175" s="496">
        <f>NOVIEMBRE!K175</f>
        <v/>
      </c>
      <c r="E175" s="731" t="n"/>
      <c r="F175" s="731" t="n"/>
      <c r="G175" s="730">
        <f>E175+F175</f>
        <v/>
      </c>
      <c r="H175" s="731" t="n"/>
      <c r="I175" s="731" t="n"/>
      <c r="J175" s="732">
        <f>AM175</f>
        <v/>
      </c>
      <c r="K175" s="738">
        <f>+(D175+G175)-(H175+I175+J175)</f>
        <v/>
      </c>
      <c r="L175" s="253" t="n"/>
      <c r="M175" s="254" t="n"/>
      <c r="N175" s="254" t="n"/>
      <c r="O175" s="1183" t="n"/>
      <c r="P175" s="256">
        <f>IF(O175=0," ",IFERROR(IF(DATEDIF(TODAY(),O175,"M")&lt;=5,"ROJO",IF(DATEDIF(TODAY(),O175,"M")&gt;=12,"VERDE",IF(AND(DATEDIF(TODAY(),O175,"M")&gt;=6,DATEDIF(TODAY(),O175,"M")&lt;=11),"AMARILLO"))),Q175))</f>
        <v/>
      </c>
      <c r="Q175" s="256">
        <f>IF(O175=0," ",IF(O175&lt;=$L$6,"VENCIDO","NO VENCIDO"))</f>
        <v/>
      </c>
      <c r="R175" s="257" t="n"/>
      <c r="S175" s="258" t="n"/>
      <c r="T175" s="258" t="n"/>
      <c r="U175" s="1184" t="n"/>
      <c r="V175" s="1184" t="n"/>
      <c r="W175" s="1185" t="n"/>
      <c r="X175" s="1186" t="n"/>
      <c r="Z175" s="648" t="n"/>
      <c r="AA175" s="648" t="n"/>
      <c r="AB175" s="737">
        <f>+Z175+AA175</f>
        <v/>
      </c>
      <c r="AC175" s="648" t="n"/>
      <c r="AD175" s="648" t="n"/>
      <c r="AE175" s="648" t="n"/>
      <c r="AF175" s="648" t="n"/>
      <c r="AG175" s="648" t="n"/>
      <c r="AH175" s="648" t="n"/>
      <c r="AI175" s="648" t="n"/>
      <c r="AJ175" s="648" t="n"/>
      <c r="AK175" s="648" t="n"/>
      <c r="AL175" s="648" t="n"/>
      <c r="AM175" s="1187">
        <f>SUM(AB175:AL179)</f>
        <v/>
      </c>
      <c r="AN175" s="726" t="n"/>
      <c r="AU175" s="1188" t="n"/>
      <c r="AV175" s="1188" t="n"/>
    </row>
    <row r="176" ht="19.5" customHeight="1">
      <c r="A176" s="973" t="n"/>
      <c r="B176" s="971" t="n"/>
      <c r="C176" s="972" t="n"/>
      <c r="D176" s="973" t="n"/>
      <c r="E176" s="994" t="n"/>
      <c r="F176" s="994" t="n"/>
      <c r="G176" s="973" t="n"/>
      <c r="H176" s="994" t="n"/>
      <c r="I176" s="994" t="n"/>
      <c r="J176" s="973" t="n"/>
      <c r="K176" s="973" t="n"/>
      <c r="L176" s="253" t="n"/>
      <c r="M176" s="254" t="n"/>
      <c r="N176" s="254" t="n"/>
      <c r="O176" s="1183" t="n"/>
      <c r="P176" s="256">
        <f>IF(O176=0," ",IFERROR(IF(DATEDIF(TODAY(),O176,"M")&lt;=5,"ROJO",IF(DATEDIF(TODAY(),O176,"M")&gt;=12,"VERDE",IF(AND(DATEDIF(TODAY(),O176,"M")&gt;=6,DATEDIF(TODAY(),O176,"M")&lt;=11),"AMARILLO"))),Q176))</f>
        <v/>
      </c>
      <c r="Q176" s="262">
        <f>IF(O176=0," ",IF(O176&lt;=$L$6,"VENCIDO","NO VENCIDO"))</f>
        <v/>
      </c>
      <c r="R176" s="257" t="n"/>
      <c r="S176" s="258" t="n"/>
      <c r="T176" s="258" t="n"/>
      <c r="U176" s="1184" t="n"/>
      <c r="V176" s="1184" t="n"/>
      <c r="W176" s="1184" t="n"/>
      <c r="X176" s="1186" t="n"/>
      <c r="Z176" s="994" t="n"/>
      <c r="AA176" s="994" t="n"/>
      <c r="AB176" s="973" t="n"/>
      <c r="AC176" s="994" t="n"/>
      <c r="AD176" s="994" t="n"/>
      <c r="AE176" s="994" t="n"/>
      <c r="AF176" s="994" t="n"/>
      <c r="AG176" s="994" t="n"/>
      <c r="AH176" s="994" t="n"/>
      <c r="AI176" s="994" t="n"/>
      <c r="AJ176" s="994" t="n"/>
      <c r="AK176" s="994" t="n"/>
      <c r="AL176" s="994" t="n"/>
      <c r="AM176" s="994" t="n"/>
      <c r="AN176" s="1197" t="n"/>
      <c r="AU176" s="1188" t="n"/>
      <c r="AV176" s="1188" t="n"/>
    </row>
    <row r="177" ht="19.5" customHeight="1">
      <c r="A177" s="973" t="n"/>
      <c r="B177" s="971" t="n"/>
      <c r="C177" s="972" t="n"/>
      <c r="D177" s="973" t="n"/>
      <c r="E177" s="994" t="n"/>
      <c r="F177" s="994" t="n"/>
      <c r="G177" s="973" t="n"/>
      <c r="H177" s="994" t="n"/>
      <c r="I177" s="994" t="n"/>
      <c r="J177" s="973" t="n"/>
      <c r="K177" s="973" t="n"/>
      <c r="L177" s="253" t="n"/>
      <c r="M177" s="254" t="n"/>
      <c r="N177" s="254" t="n"/>
      <c r="O177" s="1183" t="n"/>
      <c r="P177" s="256">
        <f>IF(O177=0," ",IFERROR(IF(DATEDIF(TODAY(),O177,"M")&lt;=5,"ROJO",IF(DATEDIF(TODAY(),O177,"M")&gt;=12,"VERDE",IF(AND(DATEDIF(TODAY(),O177,"M")&gt;=6,DATEDIF(TODAY(),O177,"M")&lt;=11),"AMARILLO"))),Q177))</f>
        <v/>
      </c>
      <c r="Q177" s="262">
        <f>IF(O177=0," ",IF(O177&lt;=$L$6,"VENCIDO","NO VENCIDO"))</f>
        <v/>
      </c>
      <c r="R177" s="257" t="n"/>
      <c r="S177" s="258" t="n"/>
      <c r="T177" s="258" t="n"/>
      <c r="U177" s="1184" t="n"/>
      <c r="V177" s="1184" t="n"/>
      <c r="W177" s="1184" t="n"/>
      <c r="X177" s="1186" t="n"/>
      <c r="Z177" s="994" t="n"/>
      <c r="AA177" s="994" t="n"/>
      <c r="AB177" s="973" t="n"/>
      <c r="AC177" s="994" t="n"/>
      <c r="AD177" s="994" t="n"/>
      <c r="AE177" s="994" t="n"/>
      <c r="AF177" s="994" t="n"/>
      <c r="AG177" s="994" t="n"/>
      <c r="AH177" s="994" t="n"/>
      <c r="AI177" s="994" t="n"/>
      <c r="AJ177" s="994" t="n"/>
      <c r="AK177" s="994" t="n"/>
      <c r="AL177" s="994" t="n"/>
      <c r="AM177" s="994" t="n"/>
      <c r="AN177" s="1197" t="n"/>
      <c r="AU177" s="1188" t="n"/>
      <c r="AV177" s="1188" t="n"/>
    </row>
    <row r="178" ht="19.5" customHeight="1">
      <c r="A178" s="973" t="n"/>
      <c r="B178" s="971" t="n"/>
      <c r="C178" s="972" t="n"/>
      <c r="D178" s="973" t="n"/>
      <c r="E178" s="994" t="n"/>
      <c r="F178" s="994" t="n"/>
      <c r="G178" s="973" t="n"/>
      <c r="H178" s="994" t="n"/>
      <c r="I178" s="994" t="n"/>
      <c r="J178" s="973" t="n"/>
      <c r="K178" s="973" t="n"/>
      <c r="L178" s="253" t="n"/>
      <c r="M178" s="254" t="n"/>
      <c r="N178" s="254" t="n"/>
      <c r="O178" s="1183" t="n"/>
      <c r="P178" s="256">
        <f>IF(O178=0," ",IFERROR(IF(DATEDIF(TODAY(),O178,"M")&lt;=5,"ROJO",IF(DATEDIF(TODAY(),O178,"M")&gt;=12,"VERDE",IF(AND(DATEDIF(TODAY(),O178,"M")&gt;=6,DATEDIF(TODAY(),O178,"M")&lt;=11),"AMARILLO"))),Q178))</f>
        <v/>
      </c>
      <c r="Q178" s="262">
        <f>IF(O178=0," ",IF(O178&lt;=$L$6,"VENCIDO","NO VENCIDO"))</f>
        <v/>
      </c>
      <c r="R178" s="257" t="n"/>
      <c r="S178" s="258" t="n"/>
      <c r="T178" s="258" t="n"/>
      <c r="U178" s="1184" t="n"/>
      <c r="V178" s="1184" t="n"/>
      <c r="W178" s="1184" t="n"/>
      <c r="X178" s="1186" t="n"/>
      <c r="Z178" s="994" t="n"/>
      <c r="AA178" s="994" t="n"/>
      <c r="AB178" s="973" t="n"/>
      <c r="AC178" s="994" t="n"/>
      <c r="AD178" s="994" t="n"/>
      <c r="AE178" s="994" t="n"/>
      <c r="AF178" s="994" t="n"/>
      <c r="AG178" s="994" t="n"/>
      <c r="AH178" s="994" t="n"/>
      <c r="AI178" s="994" t="n"/>
      <c r="AJ178" s="994" t="n"/>
      <c r="AK178" s="994" t="n"/>
      <c r="AL178" s="994" t="n"/>
      <c r="AM178" s="994" t="n"/>
      <c r="AN178" s="1197" t="n"/>
      <c r="AU178" s="1188" t="n"/>
      <c r="AV178" s="1188" t="n"/>
    </row>
    <row r="179" ht="19.5" customHeight="1">
      <c r="A179" s="973" t="n"/>
      <c r="B179" s="971" t="n"/>
      <c r="C179" s="972" t="n"/>
      <c r="D179" s="973" t="n"/>
      <c r="E179" s="994" t="n"/>
      <c r="F179" s="994" t="n"/>
      <c r="G179" s="973" t="n"/>
      <c r="H179" s="994" t="n"/>
      <c r="I179" s="994" t="n"/>
      <c r="J179" s="973" t="n"/>
      <c r="K179" s="975" t="n"/>
      <c r="L179" s="253" t="n"/>
      <c r="M179" s="254" t="n"/>
      <c r="N179" s="254" t="n"/>
      <c r="O179" s="1183" t="n"/>
      <c r="P179" s="256">
        <f>IF(O179=0," ",IFERROR(IF(DATEDIF(TODAY(),O179,"M")&lt;=5,"ROJO",IF(DATEDIF(TODAY(),O179,"M")&gt;=12,"VERDE",IF(AND(DATEDIF(TODAY(),O179,"M")&gt;=6,DATEDIF(TODAY(),O179,"M")&lt;=11),"AMARILLO"))),Q179))</f>
        <v/>
      </c>
      <c r="Q179" s="262">
        <f>IF(O179=0," ",IF(O179&lt;=$L$6,"VENCIDO","NO VENCIDO"))</f>
        <v/>
      </c>
      <c r="R179" s="257" t="n"/>
      <c r="S179" s="258" t="n"/>
      <c r="T179" s="258" t="n"/>
      <c r="U179" s="1184" t="n"/>
      <c r="V179" s="1184" t="n"/>
      <c r="W179" s="1184" t="n"/>
      <c r="X179" s="1186" t="n"/>
      <c r="Z179" s="998" t="n"/>
      <c r="AA179" s="998" t="n"/>
      <c r="AB179" s="975" t="n"/>
      <c r="AC179" s="998" t="n"/>
      <c r="AD179" s="998" t="n"/>
      <c r="AE179" s="998" t="n"/>
      <c r="AF179" s="998" t="n"/>
      <c r="AG179" s="998" t="n"/>
      <c r="AH179" s="998" t="n"/>
      <c r="AI179" s="998" t="n"/>
      <c r="AJ179" s="998" t="n"/>
      <c r="AK179" s="998" t="n"/>
      <c r="AL179" s="998" t="n"/>
      <c r="AM179" s="998" t="n"/>
      <c r="AN179" s="1197" t="n"/>
      <c r="AU179" s="1188" t="n"/>
      <c r="AV179" s="1188" t="n"/>
    </row>
    <row r="180" ht="19.5" customHeight="1">
      <c r="A180" s="975" t="n"/>
      <c r="B180" s="1182" t="n"/>
      <c r="C180" s="1103" t="n"/>
      <c r="D180" s="975" t="n"/>
      <c r="E180" s="998" t="n"/>
      <c r="F180" s="998" t="n"/>
      <c r="G180" s="975" t="n"/>
      <c r="H180" s="998" t="n"/>
      <c r="I180" s="998" t="n"/>
      <c r="J180" s="975" t="n"/>
      <c r="K180" s="1189">
        <f>K175=L180</f>
        <v/>
      </c>
      <c r="L180" s="491">
        <f>SUM(L175:L179)</f>
        <v/>
      </c>
      <c r="M180" s="1190" t="inlineStr">
        <is>
          <t xml:space="preserve">“Verdadero” indica que la cantidad por lote, coincide con el saldo que inicia al mes siguiente. "Falso" no coinicide. </t>
        </is>
      </c>
      <c r="N180" s="1191" t="n"/>
      <c r="O180" s="1192" t="n"/>
      <c r="P180" s="1192" t="n"/>
      <c r="Q180" s="1192" t="n"/>
      <c r="R180" s="267">
        <f>SUM(R175:R179)</f>
        <v/>
      </c>
      <c r="S180" s="492" t="n"/>
      <c r="T180" s="492" t="n"/>
      <c r="U180" s="1192" t="n"/>
      <c r="V180" s="1192" t="n"/>
      <c r="W180" s="1193" t="n"/>
      <c r="X180" s="1194" t="n"/>
      <c r="Z180" s="498" t="n"/>
      <c r="AA180" s="270" t="n"/>
      <c r="AB180" s="267" t="n"/>
      <c r="AC180" s="270" t="n"/>
      <c r="AD180" s="270" t="n"/>
      <c r="AE180" s="270" t="n"/>
      <c r="AF180" s="270" t="n"/>
      <c r="AG180" s="270" t="n"/>
      <c r="AH180" s="270" t="n"/>
      <c r="AI180" s="270" t="n"/>
      <c r="AJ180" s="270" t="n"/>
      <c r="AK180" s="270" t="n"/>
      <c r="AL180" s="270" t="n"/>
      <c r="AM180" s="499" t="n"/>
      <c r="AN180" s="274" t="n"/>
      <c r="AU180" s="1195" t="n"/>
      <c r="AV180" s="1196" t="n"/>
    </row>
    <row r="181" ht="19.5" customHeight="1">
      <c r="A181" s="741">
        <f>A175+1</f>
        <v/>
      </c>
      <c r="B181" s="733" t="inlineStr">
        <is>
          <t>Vacuna contra el virus del papiloma humano - VPH9 (Nonavalente)</t>
        </is>
      </c>
      <c r="C181" s="965" t="n"/>
      <c r="D181" s="496">
        <f>NOVIEMBRE!K181</f>
        <v/>
      </c>
      <c r="E181" s="731" t="n"/>
      <c r="F181" s="731" t="n"/>
      <c r="G181" s="730">
        <f>E181+F181</f>
        <v/>
      </c>
      <c r="H181" s="731" t="n"/>
      <c r="I181" s="731" t="n"/>
      <c r="J181" s="732">
        <f>AM181</f>
        <v/>
      </c>
      <c r="K181" s="738">
        <f>+(D181+G181)-(H181+I181+J181)</f>
        <v/>
      </c>
      <c r="L181" s="253" t="n"/>
      <c r="M181" s="254" t="n"/>
      <c r="N181" s="254" t="n"/>
      <c r="O181" s="1183" t="n"/>
      <c r="P181" s="256">
        <f>IF(O181=0," ",IFERROR(IF(DATEDIF(TODAY(),O181,"M")&lt;=5,"ROJO",IF(DATEDIF(TODAY(),O181,"M")&gt;=12,"VERDE",IF(AND(DATEDIF(TODAY(),O181,"M")&gt;=6,DATEDIF(TODAY(),O181,"M")&lt;=11),"AMARILLO"))),Q181))</f>
        <v/>
      </c>
      <c r="Q181" s="256">
        <f>IF(O181=0," ",IF(O181&lt;=$L$6,"VENCIDO","NO VENCIDO"))</f>
        <v/>
      </c>
      <c r="R181" s="257" t="n"/>
      <c r="S181" s="258" t="n"/>
      <c r="T181" s="258" t="n"/>
      <c r="U181" s="1184" t="n"/>
      <c r="V181" s="1184" t="n"/>
      <c r="W181" s="1185" t="n"/>
      <c r="X181" s="1186" t="n"/>
      <c r="Z181" s="648" t="n"/>
      <c r="AA181" s="648" t="n"/>
      <c r="AB181" s="737">
        <f>+Z181+AA181</f>
        <v/>
      </c>
      <c r="AC181" s="648" t="n"/>
      <c r="AD181" s="648" t="n"/>
      <c r="AE181" s="648" t="n"/>
      <c r="AF181" s="648" t="n"/>
      <c r="AG181" s="648" t="n"/>
      <c r="AH181" s="648" t="n"/>
      <c r="AI181" s="648" t="n"/>
      <c r="AJ181" s="648" t="n"/>
      <c r="AK181" s="648" t="n"/>
      <c r="AL181" s="648" t="n"/>
      <c r="AM181" s="1187">
        <f>SUM(AB181:AL185)</f>
        <v/>
      </c>
      <c r="AN181" s="726" t="n"/>
      <c r="AU181" s="1188" t="n"/>
      <c r="AV181" s="1188" t="n"/>
    </row>
    <row r="182" ht="19.5" customHeight="1">
      <c r="A182" s="973" t="n"/>
      <c r="B182" s="971" t="n"/>
      <c r="C182" s="972" t="n"/>
      <c r="D182" s="973" t="n"/>
      <c r="E182" s="994" t="n"/>
      <c r="F182" s="994" t="n"/>
      <c r="G182" s="973" t="n"/>
      <c r="H182" s="994" t="n"/>
      <c r="I182" s="994" t="n"/>
      <c r="J182" s="973" t="n"/>
      <c r="K182" s="973" t="n"/>
      <c r="L182" s="253" t="n"/>
      <c r="M182" s="254" t="n"/>
      <c r="N182" s="254" t="n"/>
      <c r="O182" s="1183" t="n"/>
      <c r="P182" s="256">
        <f>IF(O182=0," ",IFERROR(IF(DATEDIF(TODAY(),O182,"M")&lt;=5,"ROJO",IF(DATEDIF(TODAY(),O182,"M")&gt;=12,"VERDE",IF(AND(DATEDIF(TODAY(),O182,"M")&gt;=6,DATEDIF(TODAY(),O182,"M")&lt;=11),"AMARILLO"))),Q182))</f>
        <v/>
      </c>
      <c r="Q182" s="262">
        <f>IF(O182=0," ",IF(O182&lt;=$L$6,"VENCIDO","NO VENCIDO"))</f>
        <v/>
      </c>
      <c r="R182" s="257" t="n"/>
      <c r="S182" s="258" t="n"/>
      <c r="T182" s="258" t="n"/>
      <c r="U182" s="1184" t="n"/>
      <c r="V182" s="1184" t="n"/>
      <c r="W182" s="1184" t="n"/>
      <c r="X182" s="1186" t="n"/>
      <c r="Z182" s="994" t="n"/>
      <c r="AA182" s="994" t="n"/>
      <c r="AB182" s="973" t="n"/>
      <c r="AC182" s="994" t="n"/>
      <c r="AD182" s="994" t="n"/>
      <c r="AE182" s="994" t="n"/>
      <c r="AF182" s="994" t="n"/>
      <c r="AG182" s="994" t="n"/>
      <c r="AH182" s="994" t="n"/>
      <c r="AI182" s="994" t="n"/>
      <c r="AJ182" s="994" t="n"/>
      <c r="AK182" s="994" t="n"/>
      <c r="AL182" s="994" t="n"/>
      <c r="AM182" s="994" t="n"/>
      <c r="AN182" s="1197" t="n"/>
      <c r="AU182" s="1188" t="n"/>
      <c r="AV182" s="1188" t="n"/>
    </row>
    <row r="183" ht="19.5" customHeight="1">
      <c r="A183" s="973" t="n"/>
      <c r="B183" s="971" t="n"/>
      <c r="C183" s="972" t="n"/>
      <c r="D183" s="973" t="n"/>
      <c r="E183" s="994" t="n"/>
      <c r="F183" s="994" t="n"/>
      <c r="G183" s="973" t="n"/>
      <c r="H183" s="994" t="n"/>
      <c r="I183" s="994" t="n"/>
      <c r="J183" s="973" t="n"/>
      <c r="K183" s="973" t="n"/>
      <c r="L183" s="253" t="n"/>
      <c r="M183" s="254" t="n"/>
      <c r="N183" s="254" t="n"/>
      <c r="O183" s="1183" t="n"/>
      <c r="P183" s="256">
        <f>IF(O183=0," ",IFERROR(IF(DATEDIF(TODAY(),O183,"M")&lt;=5,"ROJO",IF(DATEDIF(TODAY(),O183,"M")&gt;=12,"VERDE",IF(AND(DATEDIF(TODAY(),O183,"M")&gt;=6,DATEDIF(TODAY(),O183,"M")&lt;=11),"AMARILLO"))),Q183))</f>
        <v/>
      </c>
      <c r="Q183" s="262">
        <f>IF(O183=0," ",IF(O183&lt;=$L$6,"VENCIDO","NO VENCIDO"))</f>
        <v/>
      </c>
      <c r="R183" s="257" t="n"/>
      <c r="S183" s="258" t="n"/>
      <c r="T183" s="258" t="n"/>
      <c r="U183" s="1184" t="n"/>
      <c r="V183" s="1184" t="n"/>
      <c r="W183" s="1184" t="n"/>
      <c r="X183" s="1186" t="n"/>
      <c r="Z183" s="994" t="n"/>
      <c r="AA183" s="994" t="n"/>
      <c r="AB183" s="973" t="n"/>
      <c r="AC183" s="994" t="n"/>
      <c r="AD183" s="994" t="n"/>
      <c r="AE183" s="994" t="n"/>
      <c r="AF183" s="994" t="n"/>
      <c r="AG183" s="994" t="n"/>
      <c r="AH183" s="994" t="n"/>
      <c r="AI183" s="994" t="n"/>
      <c r="AJ183" s="994" t="n"/>
      <c r="AK183" s="994" t="n"/>
      <c r="AL183" s="994" t="n"/>
      <c r="AM183" s="994" t="n"/>
      <c r="AN183" s="1197" t="n"/>
      <c r="AU183" s="1188" t="n"/>
      <c r="AV183" s="1188" t="n"/>
    </row>
    <row r="184" ht="19.5" customHeight="1">
      <c r="A184" s="973" t="n"/>
      <c r="B184" s="971" t="n"/>
      <c r="C184" s="972" t="n"/>
      <c r="D184" s="973" t="n"/>
      <c r="E184" s="994" t="n"/>
      <c r="F184" s="994" t="n"/>
      <c r="G184" s="973" t="n"/>
      <c r="H184" s="994" t="n"/>
      <c r="I184" s="994" t="n"/>
      <c r="J184" s="973" t="n"/>
      <c r="K184" s="973" t="n"/>
      <c r="L184" s="253" t="n"/>
      <c r="M184" s="254" t="n"/>
      <c r="N184" s="254" t="n"/>
      <c r="O184" s="1183" t="n"/>
      <c r="P184" s="256">
        <f>IF(O184=0," ",IFERROR(IF(DATEDIF(TODAY(),O184,"M")&lt;=5,"ROJO",IF(DATEDIF(TODAY(),O184,"M")&gt;=12,"VERDE",IF(AND(DATEDIF(TODAY(),O184,"M")&gt;=6,DATEDIF(TODAY(),O184,"M")&lt;=11),"AMARILLO"))),Q184))</f>
        <v/>
      </c>
      <c r="Q184" s="262">
        <f>IF(O184=0," ",IF(O184&lt;=$L$6,"VENCIDO","NO VENCIDO"))</f>
        <v/>
      </c>
      <c r="R184" s="257" t="n"/>
      <c r="S184" s="258" t="n"/>
      <c r="T184" s="258" t="n"/>
      <c r="U184" s="1184" t="n"/>
      <c r="V184" s="1184" t="n"/>
      <c r="W184" s="1184" t="n"/>
      <c r="X184" s="1186" t="n"/>
      <c r="Z184" s="994" t="n"/>
      <c r="AA184" s="994" t="n"/>
      <c r="AB184" s="973" t="n"/>
      <c r="AC184" s="994" t="n"/>
      <c r="AD184" s="994" t="n"/>
      <c r="AE184" s="994" t="n"/>
      <c r="AF184" s="994" t="n"/>
      <c r="AG184" s="994" t="n"/>
      <c r="AH184" s="994" t="n"/>
      <c r="AI184" s="994" t="n"/>
      <c r="AJ184" s="994" t="n"/>
      <c r="AK184" s="994" t="n"/>
      <c r="AL184" s="994" t="n"/>
      <c r="AM184" s="994" t="n"/>
      <c r="AN184" s="1197" t="n"/>
      <c r="AU184" s="1188" t="n"/>
      <c r="AV184" s="1188" t="n"/>
    </row>
    <row r="185" ht="19.5" customHeight="1">
      <c r="A185" s="973" t="n"/>
      <c r="B185" s="971" t="n"/>
      <c r="C185" s="972" t="n"/>
      <c r="D185" s="973" t="n"/>
      <c r="E185" s="994" t="n"/>
      <c r="F185" s="994" t="n"/>
      <c r="G185" s="973" t="n"/>
      <c r="H185" s="994" t="n"/>
      <c r="I185" s="994" t="n"/>
      <c r="J185" s="973" t="n"/>
      <c r="K185" s="975" t="n"/>
      <c r="L185" s="253" t="n"/>
      <c r="M185" s="254" t="n"/>
      <c r="N185" s="254" t="n"/>
      <c r="O185" s="1183" t="n"/>
      <c r="P185" s="256">
        <f>IF(O185=0," ",IFERROR(IF(DATEDIF(TODAY(),O185,"M")&lt;=5,"ROJO",IF(DATEDIF(TODAY(),O185,"M")&gt;=12,"VERDE",IF(AND(DATEDIF(TODAY(),O185,"M")&gt;=6,DATEDIF(TODAY(),O185,"M")&lt;=11),"AMARILLO"))),Q185))</f>
        <v/>
      </c>
      <c r="Q185" s="262">
        <f>IF(O185=0," ",IF(O185&lt;=$L$6,"VENCIDO","NO VENCIDO"))</f>
        <v/>
      </c>
      <c r="R185" s="257" t="n"/>
      <c r="S185" s="258" t="n"/>
      <c r="T185" s="258" t="n"/>
      <c r="U185" s="1184" t="n"/>
      <c r="V185" s="1184" t="n"/>
      <c r="W185" s="1184" t="n"/>
      <c r="X185" s="1186" t="n"/>
      <c r="Z185" s="998" t="n"/>
      <c r="AA185" s="998" t="n"/>
      <c r="AB185" s="975" t="n"/>
      <c r="AC185" s="998" t="n"/>
      <c r="AD185" s="998" t="n"/>
      <c r="AE185" s="998" t="n"/>
      <c r="AF185" s="998" t="n"/>
      <c r="AG185" s="998" t="n"/>
      <c r="AH185" s="998" t="n"/>
      <c r="AI185" s="998" t="n"/>
      <c r="AJ185" s="998" t="n"/>
      <c r="AK185" s="998" t="n"/>
      <c r="AL185" s="998" t="n"/>
      <c r="AM185" s="998" t="n"/>
      <c r="AN185" s="1197" t="n"/>
      <c r="AU185" s="1188" t="n"/>
      <c r="AV185" s="1188" t="n"/>
    </row>
    <row r="186" ht="19.5" customHeight="1">
      <c r="A186" s="975" t="n"/>
      <c r="B186" s="1182" t="n"/>
      <c r="C186" s="1103" t="n"/>
      <c r="D186" s="975" t="n"/>
      <c r="E186" s="998" t="n"/>
      <c r="F186" s="998" t="n"/>
      <c r="G186" s="975" t="n"/>
      <c r="H186" s="998" t="n"/>
      <c r="I186" s="998" t="n"/>
      <c r="J186" s="975" t="n"/>
      <c r="K186" s="1189">
        <f>K181=L186</f>
        <v/>
      </c>
      <c r="L186" s="491">
        <f>SUM(L181:L185)</f>
        <v/>
      </c>
      <c r="M186" s="1190" t="inlineStr">
        <is>
          <t xml:space="preserve">“Verdadero” indica que la cantidad por lote, coincide con el saldo que inicia al mes siguiente. "Falso" no coinicide. </t>
        </is>
      </c>
      <c r="N186" s="1191" t="n"/>
      <c r="O186" s="1192" t="n"/>
      <c r="P186" s="1192" t="n"/>
      <c r="Q186" s="1192" t="n"/>
      <c r="R186" s="267">
        <f>SUM(R181:R185)</f>
        <v/>
      </c>
      <c r="S186" s="492" t="n"/>
      <c r="T186" s="492" t="n"/>
      <c r="U186" s="1192" t="n"/>
      <c r="V186" s="1192" t="n"/>
      <c r="W186" s="1193" t="n"/>
      <c r="X186" s="1194" t="n"/>
      <c r="Z186" s="498" t="n"/>
      <c r="AA186" s="270" t="n"/>
      <c r="AB186" s="267" t="n"/>
      <c r="AC186" s="270" t="n"/>
      <c r="AD186" s="270" t="n"/>
      <c r="AE186" s="270" t="n"/>
      <c r="AF186" s="270" t="n"/>
      <c r="AG186" s="270" t="n"/>
      <c r="AH186" s="270" t="n"/>
      <c r="AI186" s="270" t="n"/>
      <c r="AJ186" s="270" t="n"/>
      <c r="AK186" s="270" t="n"/>
      <c r="AL186" s="270" t="n"/>
      <c r="AM186" s="499" t="n"/>
      <c r="AN186" s="274" t="n"/>
      <c r="AU186" s="1195" t="n"/>
      <c r="AV186" s="1196" t="n"/>
    </row>
    <row r="187" ht="19.5" customHeight="1">
      <c r="A187" s="741">
        <f>A181+1</f>
        <v/>
      </c>
      <c r="B187" s="733" t="inlineStr">
        <is>
          <t>Vacuna Antirrábica Humana de Células Vero (vacuna IM)</t>
        </is>
      </c>
      <c r="C187" s="965" t="n"/>
      <c r="D187" s="496">
        <f>NOVIEMBRE!K187</f>
        <v/>
      </c>
      <c r="E187" s="731" t="n"/>
      <c r="F187" s="731" t="n"/>
      <c r="G187" s="730">
        <f>E187+F187</f>
        <v/>
      </c>
      <c r="H187" s="731" t="n"/>
      <c r="I187" s="731" t="n"/>
      <c r="J187" s="732">
        <f>AM187</f>
        <v/>
      </c>
      <c r="K187" s="738">
        <f>+(D187+G187)-(H187+I187+J187)</f>
        <v/>
      </c>
      <c r="L187" s="253" t="n"/>
      <c r="M187" s="254" t="n"/>
      <c r="N187" s="254" t="n"/>
      <c r="O187" s="1183" t="n"/>
      <c r="P187" s="256">
        <f>IF(O187=0," ",IFERROR(IF(DATEDIF(TODAY(),O187,"M")&lt;=5,"ROJO",IF(DATEDIF(TODAY(),O187,"M")&gt;=12,"VERDE",IF(AND(DATEDIF(TODAY(),O187,"M")&gt;=6,DATEDIF(TODAY(),O187,"M")&lt;=11),"AMARILLO"))),Q187))</f>
        <v/>
      </c>
      <c r="Q187" s="256">
        <f>IF(O187=0," ",IF(O187&lt;=$L$6,"VENCIDO","NO VENCIDO"))</f>
        <v/>
      </c>
      <c r="R187" s="257" t="n"/>
      <c r="S187" s="258" t="n"/>
      <c r="T187" s="258" t="n"/>
      <c r="U187" s="1184" t="n"/>
      <c r="V187" s="1184" t="n"/>
      <c r="W187" s="1185" t="n"/>
      <c r="X187" s="1186" t="n"/>
      <c r="Z187" s="648" t="n"/>
      <c r="AA187" s="648" t="n"/>
      <c r="AB187" s="737">
        <f>+Z187+AA187</f>
        <v/>
      </c>
      <c r="AC187" s="648" t="n"/>
      <c r="AD187" s="648" t="n"/>
      <c r="AE187" s="648" t="n"/>
      <c r="AF187" s="648" t="n"/>
      <c r="AG187" s="648" t="n"/>
      <c r="AH187" s="648" t="n"/>
      <c r="AI187" s="648" t="n"/>
      <c r="AJ187" s="648" t="n"/>
      <c r="AK187" s="648" t="n"/>
      <c r="AL187" s="648" t="n"/>
      <c r="AM187" s="1187">
        <f>SUM(AB187:AL191)</f>
        <v/>
      </c>
      <c r="AN187" s="726" t="n"/>
      <c r="AU187" s="1188" t="n"/>
      <c r="AV187" s="1188" t="n"/>
    </row>
    <row r="188" ht="19.5" customHeight="1">
      <c r="A188" s="973" t="n"/>
      <c r="B188" s="971" t="n"/>
      <c r="C188" s="972" t="n"/>
      <c r="D188" s="973" t="n"/>
      <c r="E188" s="994" t="n"/>
      <c r="F188" s="994" t="n"/>
      <c r="G188" s="973" t="n"/>
      <c r="H188" s="994" t="n"/>
      <c r="I188" s="994" t="n"/>
      <c r="J188" s="973" t="n"/>
      <c r="K188" s="973" t="n"/>
      <c r="L188" s="253" t="n"/>
      <c r="M188" s="254" t="n"/>
      <c r="N188" s="254" t="n"/>
      <c r="O188" s="1183" t="n"/>
      <c r="P188" s="256">
        <f>IF(O188=0," ",IFERROR(IF(DATEDIF(TODAY(),O188,"M")&lt;=5,"ROJO",IF(DATEDIF(TODAY(),O188,"M")&gt;=12,"VERDE",IF(AND(DATEDIF(TODAY(),O188,"M")&gt;=6,DATEDIF(TODAY(),O188,"M")&lt;=11),"AMARILLO"))),Q188))</f>
        <v/>
      </c>
      <c r="Q188" s="262">
        <f>IF(O188=0," ",IF(O188&lt;=$L$6,"VENCIDO","NO VENCIDO"))</f>
        <v/>
      </c>
      <c r="R188" s="257" t="n"/>
      <c r="S188" s="258" t="n"/>
      <c r="T188" s="258" t="n"/>
      <c r="U188" s="1184" t="n"/>
      <c r="V188" s="1184" t="n"/>
      <c r="W188" s="1184" t="n"/>
      <c r="X188" s="1186" t="n"/>
      <c r="Z188" s="994" t="n"/>
      <c r="AA188" s="994" t="n"/>
      <c r="AB188" s="973" t="n"/>
      <c r="AC188" s="994" t="n"/>
      <c r="AD188" s="994" t="n"/>
      <c r="AE188" s="994" t="n"/>
      <c r="AF188" s="994" t="n"/>
      <c r="AG188" s="994" t="n"/>
      <c r="AH188" s="994" t="n"/>
      <c r="AI188" s="994" t="n"/>
      <c r="AJ188" s="994" t="n"/>
      <c r="AK188" s="994" t="n"/>
      <c r="AL188" s="994" t="n"/>
      <c r="AM188" s="994" t="n"/>
      <c r="AN188" s="1197" t="n"/>
      <c r="AU188" s="1188" t="n"/>
      <c r="AV188" s="1188" t="n"/>
    </row>
    <row r="189" ht="19.5" customHeight="1">
      <c r="A189" s="973" t="n"/>
      <c r="B189" s="971" t="n"/>
      <c r="C189" s="972" t="n"/>
      <c r="D189" s="973" t="n"/>
      <c r="E189" s="994" t="n"/>
      <c r="F189" s="994" t="n"/>
      <c r="G189" s="973" t="n"/>
      <c r="H189" s="994" t="n"/>
      <c r="I189" s="994" t="n"/>
      <c r="J189" s="973" t="n"/>
      <c r="K189" s="973" t="n"/>
      <c r="L189" s="253" t="n"/>
      <c r="M189" s="254" t="n"/>
      <c r="N189" s="254" t="n"/>
      <c r="O189" s="1183" t="n"/>
      <c r="P189" s="256">
        <f>IF(O189=0," ",IFERROR(IF(DATEDIF(TODAY(),O189,"M")&lt;=5,"ROJO",IF(DATEDIF(TODAY(),O189,"M")&gt;=12,"VERDE",IF(AND(DATEDIF(TODAY(),O189,"M")&gt;=6,DATEDIF(TODAY(),O189,"M")&lt;=11),"AMARILLO"))),Q189))</f>
        <v/>
      </c>
      <c r="Q189" s="262">
        <f>IF(O189=0," ",IF(O189&lt;=$L$6,"VENCIDO","NO VENCIDO"))</f>
        <v/>
      </c>
      <c r="R189" s="257" t="n"/>
      <c r="S189" s="258" t="n"/>
      <c r="T189" s="258" t="n"/>
      <c r="U189" s="1184" t="n"/>
      <c r="V189" s="1184" t="n"/>
      <c r="W189" s="1184" t="n"/>
      <c r="X189" s="1186" t="n"/>
      <c r="Z189" s="994" t="n"/>
      <c r="AA189" s="994" t="n"/>
      <c r="AB189" s="973" t="n"/>
      <c r="AC189" s="994" t="n"/>
      <c r="AD189" s="994" t="n"/>
      <c r="AE189" s="994" t="n"/>
      <c r="AF189" s="994" t="n"/>
      <c r="AG189" s="994" t="n"/>
      <c r="AH189" s="994" t="n"/>
      <c r="AI189" s="994" t="n"/>
      <c r="AJ189" s="994" t="n"/>
      <c r="AK189" s="994" t="n"/>
      <c r="AL189" s="994" t="n"/>
      <c r="AM189" s="994" t="n"/>
      <c r="AN189" s="1197" t="n"/>
      <c r="AU189" s="1188" t="n"/>
      <c r="AV189" s="1188" t="n"/>
    </row>
    <row r="190" ht="19.5" customHeight="1">
      <c r="A190" s="973" t="n"/>
      <c r="B190" s="971" t="n"/>
      <c r="C190" s="972" t="n"/>
      <c r="D190" s="973" t="n"/>
      <c r="E190" s="994" t="n"/>
      <c r="F190" s="994" t="n"/>
      <c r="G190" s="973" t="n"/>
      <c r="H190" s="994" t="n"/>
      <c r="I190" s="994" t="n"/>
      <c r="J190" s="973" t="n"/>
      <c r="K190" s="973" t="n"/>
      <c r="L190" s="253" t="n"/>
      <c r="M190" s="254" t="n"/>
      <c r="N190" s="254" t="n"/>
      <c r="O190" s="1183" t="n"/>
      <c r="P190" s="256">
        <f>IF(O190=0," ",IFERROR(IF(DATEDIF(TODAY(),O190,"M")&lt;=5,"ROJO",IF(DATEDIF(TODAY(),O190,"M")&gt;=12,"VERDE",IF(AND(DATEDIF(TODAY(),O190,"M")&gt;=6,DATEDIF(TODAY(),O190,"M")&lt;=11),"AMARILLO"))),Q190))</f>
        <v/>
      </c>
      <c r="Q190" s="262">
        <f>IF(O190=0," ",IF(O190&lt;=$L$6,"VENCIDO","NO VENCIDO"))</f>
        <v/>
      </c>
      <c r="R190" s="257" t="n"/>
      <c r="S190" s="258" t="n"/>
      <c r="T190" s="258" t="n"/>
      <c r="U190" s="1184" t="n"/>
      <c r="V190" s="1184" t="n"/>
      <c r="W190" s="1184" t="n"/>
      <c r="X190" s="1186" t="n"/>
      <c r="Z190" s="994" t="n"/>
      <c r="AA190" s="994" t="n"/>
      <c r="AB190" s="973" t="n"/>
      <c r="AC190" s="994" t="n"/>
      <c r="AD190" s="994" t="n"/>
      <c r="AE190" s="994" t="n"/>
      <c r="AF190" s="994" t="n"/>
      <c r="AG190" s="994" t="n"/>
      <c r="AH190" s="994" t="n"/>
      <c r="AI190" s="994" t="n"/>
      <c r="AJ190" s="994" t="n"/>
      <c r="AK190" s="994" t="n"/>
      <c r="AL190" s="994" t="n"/>
      <c r="AM190" s="994" t="n"/>
      <c r="AN190" s="1197" t="n"/>
      <c r="AU190" s="1188" t="n"/>
      <c r="AV190" s="1188" t="n"/>
    </row>
    <row r="191" ht="19.5" customHeight="1">
      <c r="A191" s="973" t="n"/>
      <c r="B191" s="971" t="n"/>
      <c r="C191" s="972" t="n"/>
      <c r="D191" s="973" t="n"/>
      <c r="E191" s="994" t="n"/>
      <c r="F191" s="994" t="n"/>
      <c r="G191" s="973" t="n"/>
      <c r="H191" s="994" t="n"/>
      <c r="I191" s="994" t="n"/>
      <c r="J191" s="973" t="n"/>
      <c r="K191" s="975" t="n"/>
      <c r="L191" s="253" t="n"/>
      <c r="M191" s="254" t="n"/>
      <c r="N191" s="254" t="n"/>
      <c r="O191" s="1183" t="n"/>
      <c r="P191" s="256">
        <f>IF(O191=0," ",IFERROR(IF(DATEDIF(TODAY(),O191,"M")&lt;=5,"ROJO",IF(DATEDIF(TODAY(),O191,"M")&gt;=12,"VERDE",IF(AND(DATEDIF(TODAY(),O191,"M")&gt;=6,DATEDIF(TODAY(),O191,"M")&lt;=11),"AMARILLO"))),Q191))</f>
        <v/>
      </c>
      <c r="Q191" s="262">
        <f>IF(O191=0," ",IF(O191&lt;=$L$6,"VENCIDO","NO VENCIDO"))</f>
        <v/>
      </c>
      <c r="R191" s="257" t="n"/>
      <c r="S191" s="258" t="n"/>
      <c r="T191" s="258" t="n"/>
      <c r="U191" s="1184" t="n"/>
      <c r="V191" s="1184" t="n"/>
      <c r="W191" s="1184" t="n"/>
      <c r="X191" s="1186" t="n"/>
      <c r="Z191" s="998" t="n"/>
      <c r="AA191" s="998" t="n"/>
      <c r="AB191" s="975" t="n"/>
      <c r="AC191" s="998" t="n"/>
      <c r="AD191" s="998" t="n"/>
      <c r="AE191" s="998" t="n"/>
      <c r="AF191" s="998" t="n"/>
      <c r="AG191" s="998" t="n"/>
      <c r="AH191" s="998" t="n"/>
      <c r="AI191" s="998" t="n"/>
      <c r="AJ191" s="998" t="n"/>
      <c r="AK191" s="998" t="n"/>
      <c r="AL191" s="998" t="n"/>
      <c r="AM191" s="998" t="n"/>
      <c r="AN191" s="1197" t="n"/>
      <c r="AU191" s="1188" t="n"/>
      <c r="AV191" s="1188" t="n"/>
    </row>
    <row r="192" ht="19.5" customHeight="1">
      <c r="A192" s="975" t="n"/>
      <c r="B192" s="1182" t="n"/>
      <c r="C192" s="1103" t="n"/>
      <c r="D192" s="975" t="n"/>
      <c r="E192" s="998" t="n"/>
      <c r="F192" s="998" t="n"/>
      <c r="G192" s="975" t="n"/>
      <c r="H192" s="998" t="n"/>
      <c r="I192" s="998" t="n"/>
      <c r="J192" s="975" t="n"/>
      <c r="K192" s="1189">
        <f>K187=L192</f>
        <v/>
      </c>
      <c r="L192" s="491">
        <f>SUM(L187:L191)</f>
        <v/>
      </c>
      <c r="M192" s="1190" t="inlineStr">
        <is>
          <t xml:space="preserve">“Verdadero” indica que la cantidad por lote, coincide con el saldo que inicia al mes siguiente. "Falso" no coinicide. </t>
        </is>
      </c>
      <c r="N192" s="1191" t="n"/>
      <c r="O192" s="1192" t="n"/>
      <c r="P192" s="1192" t="n"/>
      <c r="Q192" s="1192" t="n"/>
      <c r="R192" s="267">
        <f>SUM(R187:R191)</f>
        <v/>
      </c>
      <c r="S192" s="492" t="n"/>
      <c r="T192" s="492" t="n"/>
      <c r="U192" s="1192" t="n"/>
      <c r="V192" s="1192" t="n"/>
      <c r="W192" s="1193" t="n"/>
      <c r="X192" s="1194" t="n"/>
      <c r="Z192" s="498" t="n"/>
      <c r="AA192" s="270" t="n"/>
      <c r="AB192" s="267" t="n"/>
      <c r="AC192" s="270" t="n"/>
      <c r="AD192" s="270" t="n"/>
      <c r="AE192" s="270" t="n"/>
      <c r="AF192" s="270" t="n"/>
      <c r="AG192" s="270" t="n"/>
      <c r="AH192" s="270" t="n"/>
      <c r="AI192" s="270" t="n"/>
      <c r="AJ192" s="270" t="n"/>
      <c r="AK192" s="270" t="n"/>
      <c r="AL192" s="270" t="n"/>
      <c r="AM192" s="499" t="n"/>
      <c r="AN192" s="274" t="n"/>
      <c r="AU192" s="1195" t="n"/>
      <c r="AV192" s="1196" t="n"/>
    </row>
    <row r="193" ht="19.5" customHeight="1">
      <c r="A193" s="741">
        <f>A187+1</f>
        <v/>
      </c>
      <c r="B193" s="733" t="inlineStr">
        <is>
          <t>Inmunoglobulina Antirrábica de origen Humana (IGRH - Suero) - Homologa - 2 ml x 300 IU</t>
        </is>
      </c>
      <c r="C193" s="965" t="n"/>
      <c r="D193" s="496">
        <f>NOVIEMBRE!K193</f>
        <v/>
      </c>
      <c r="E193" s="731" t="n"/>
      <c r="F193" s="731" t="n"/>
      <c r="G193" s="730">
        <f>E193+F193</f>
        <v/>
      </c>
      <c r="H193" s="731" t="n"/>
      <c r="I193" s="731" t="n"/>
      <c r="J193" s="732">
        <f>AM193</f>
        <v/>
      </c>
      <c r="K193" s="738">
        <f>+(D193+G193)-(H193+I193+J193)</f>
        <v/>
      </c>
      <c r="L193" s="253" t="n"/>
      <c r="M193" s="254" t="n"/>
      <c r="N193" s="254" t="n"/>
      <c r="O193" s="1183" t="n"/>
      <c r="P193" s="256">
        <f>IF(O193=0," ",IFERROR(IF(DATEDIF(TODAY(),O193,"M")&lt;=5,"ROJO",IF(DATEDIF(TODAY(),O193,"M")&gt;=12,"VERDE",IF(AND(DATEDIF(TODAY(),O193,"M")&gt;=6,DATEDIF(TODAY(),O193,"M")&lt;=11),"AMARILLO"))),Q193))</f>
        <v/>
      </c>
      <c r="Q193" s="256">
        <f>IF(O193=0," ",IF(O193&lt;=$L$6,"VENCIDO","NO VENCIDO"))</f>
        <v/>
      </c>
      <c r="R193" s="257" t="n"/>
      <c r="S193" s="258" t="n"/>
      <c r="T193" s="258" t="n"/>
      <c r="U193" s="1184" t="n"/>
      <c r="V193" s="1184" t="n"/>
      <c r="W193" s="1185" t="n"/>
      <c r="X193" s="1186" t="n"/>
      <c r="Z193" s="648" t="n"/>
      <c r="AA193" s="648" t="n"/>
      <c r="AB193" s="737">
        <f>+Z193+AA193</f>
        <v/>
      </c>
      <c r="AC193" s="648" t="n"/>
      <c r="AD193" s="648" t="n"/>
      <c r="AE193" s="648" t="n"/>
      <c r="AF193" s="648" t="n"/>
      <c r="AG193" s="648" t="n"/>
      <c r="AH193" s="648" t="n"/>
      <c r="AI193" s="648" t="n"/>
      <c r="AJ193" s="648" t="n"/>
      <c r="AK193" s="648" t="n"/>
      <c r="AL193" s="648" t="n"/>
      <c r="AM193" s="1187">
        <f>SUM(AB193:AL197)</f>
        <v/>
      </c>
      <c r="AN193" s="726" t="n"/>
      <c r="AU193" s="1188" t="n"/>
      <c r="AV193" s="1188" t="n"/>
    </row>
    <row r="194" ht="19.5" customHeight="1">
      <c r="A194" s="973" t="n"/>
      <c r="B194" s="971" t="n"/>
      <c r="C194" s="972" t="n"/>
      <c r="D194" s="973" t="n"/>
      <c r="E194" s="994" t="n"/>
      <c r="F194" s="994" t="n"/>
      <c r="G194" s="973" t="n"/>
      <c r="H194" s="994" t="n"/>
      <c r="I194" s="994" t="n"/>
      <c r="J194" s="973" t="n"/>
      <c r="K194" s="973" t="n"/>
      <c r="L194" s="253" t="n"/>
      <c r="M194" s="254" t="n"/>
      <c r="N194" s="254" t="n"/>
      <c r="O194" s="1183" t="n"/>
      <c r="P194" s="256">
        <f>IF(O194=0," ",IFERROR(IF(DATEDIF(TODAY(),O194,"M")&lt;=5,"ROJO",IF(DATEDIF(TODAY(),O194,"M")&gt;=12,"VERDE",IF(AND(DATEDIF(TODAY(),O194,"M")&gt;=6,DATEDIF(TODAY(),O194,"M")&lt;=11),"AMARILLO"))),Q194))</f>
        <v/>
      </c>
      <c r="Q194" s="262">
        <f>IF(O194=0," ",IF(O194&lt;=$L$6,"VENCIDO","NO VENCIDO"))</f>
        <v/>
      </c>
      <c r="R194" s="257" t="n"/>
      <c r="S194" s="258" t="n"/>
      <c r="T194" s="258" t="n"/>
      <c r="U194" s="1184" t="n"/>
      <c r="V194" s="1184" t="n"/>
      <c r="W194" s="1184" t="n"/>
      <c r="X194" s="1186" t="n"/>
      <c r="Z194" s="994" t="n"/>
      <c r="AA194" s="994" t="n"/>
      <c r="AB194" s="973" t="n"/>
      <c r="AC194" s="994" t="n"/>
      <c r="AD194" s="994" t="n"/>
      <c r="AE194" s="994" t="n"/>
      <c r="AF194" s="994" t="n"/>
      <c r="AG194" s="994" t="n"/>
      <c r="AH194" s="994" t="n"/>
      <c r="AI194" s="994" t="n"/>
      <c r="AJ194" s="994" t="n"/>
      <c r="AK194" s="994" t="n"/>
      <c r="AL194" s="994" t="n"/>
      <c r="AM194" s="994" t="n"/>
      <c r="AN194" s="1197" t="n"/>
      <c r="AU194" s="1188" t="n"/>
      <c r="AV194" s="1188" t="n"/>
    </row>
    <row r="195" ht="19.5" customHeight="1">
      <c r="A195" s="973" t="n"/>
      <c r="B195" s="971" t="n"/>
      <c r="C195" s="972" t="n"/>
      <c r="D195" s="973" t="n"/>
      <c r="E195" s="994" t="n"/>
      <c r="F195" s="994" t="n"/>
      <c r="G195" s="973" t="n"/>
      <c r="H195" s="994" t="n"/>
      <c r="I195" s="994" t="n"/>
      <c r="J195" s="973" t="n"/>
      <c r="K195" s="973" t="n"/>
      <c r="L195" s="253" t="n"/>
      <c r="M195" s="254" t="n"/>
      <c r="N195" s="254" t="n"/>
      <c r="O195" s="1183" t="n"/>
      <c r="P195" s="256">
        <f>IF(O195=0," ",IFERROR(IF(DATEDIF(TODAY(),O195,"M")&lt;=5,"ROJO",IF(DATEDIF(TODAY(),O195,"M")&gt;=12,"VERDE",IF(AND(DATEDIF(TODAY(),O195,"M")&gt;=6,DATEDIF(TODAY(),O195,"M")&lt;=11),"AMARILLO"))),Q195))</f>
        <v/>
      </c>
      <c r="Q195" s="262">
        <f>IF(O195=0," ",IF(O195&lt;=$L$6,"VENCIDO","NO VENCIDO"))</f>
        <v/>
      </c>
      <c r="R195" s="257" t="n"/>
      <c r="S195" s="258" t="n"/>
      <c r="T195" s="258" t="n"/>
      <c r="U195" s="1184" t="n"/>
      <c r="V195" s="1184" t="n"/>
      <c r="W195" s="1184" t="n"/>
      <c r="X195" s="1186" t="n"/>
      <c r="Z195" s="994" t="n"/>
      <c r="AA195" s="994" t="n"/>
      <c r="AB195" s="973" t="n"/>
      <c r="AC195" s="994" t="n"/>
      <c r="AD195" s="994" t="n"/>
      <c r="AE195" s="994" t="n"/>
      <c r="AF195" s="994" t="n"/>
      <c r="AG195" s="994" t="n"/>
      <c r="AH195" s="994" t="n"/>
      <c r="AI195" s="994" t="n"/>
      <c r="AJ195" s="994" t="n"/>
      <c r="AK195" s="994" t="n"/>
      <c r="AL195" s="994" t="n"/>
      <c r="AM195" s="994" t="n"/>
      <c r="AN195" s="1197" t="n"/>
      <c r="AU195" s="1188" t="n"/>
      <c r="AV195" s="1188" t="n"/>
    </row>
    <row r="196" ht="19.5" customHeight="1">
      <c r="A196" s="973" t="n"/>
      <c r="B196" s="971" t="n"/>
      <c r="C196" s="972" t="n"/>
      <c r="D196" s="973" t="n"/>
      <c r="E196" s="994" t="n"/>
      <c r="F196" s="994" t="n"/>
      <c r="G196" s="973" t="n"/>
      <c r="H196" s="994" t="n"/>
      <c r="I196" s="994" t="n"/>
      <c r="J196" s="973" t="n"/>
      <c r="K196" s="973" t="n"/>
      <c r="L196" s="253" t="n"/>
      <c r="M196" s="254" t="n"/>
      <c r="N196" s="254" t="n"/>
      <c r="O196" s="1183" t="n"/>
      <c r="P196" s="256">
        <f>IF(O196=0," ",IFERROR(IF(DATEDIF(TODAY(),O196,"M")&lt;=5,"ROJO",IF(DATEDIF(TODAY(),O196,"M")&gt;=12,"VERDE",IF(AND(DATEDIF(TODAY(),O196,"M")&gt;=6,DATEDIF(TODAY(),O196,"M")&lt;=11),"AMARILLO"))),Q196))</f>
        <v/>
      </c>
      <c r="Q196" s="262">
        <f>IF(O196=0," ",IF(O196&lt;=$L$6,"VENCIDO","NO VENCIDO"))</f>
        <v/>
      </c>
      <c r="R196" s="257" t="n"/>
      <c r="S196" s="258" t="n"/>
      <c r="T196" s="258" t="n"/>
      <c r="U196" s="1184" t="n"/>
      <c r="V196" s="1184" t="n"/>
      <c r="W196" s="1184" t="n"/>
      <c r="X196" s="1186" t="n"/>
      <c r="Z196" s="994" t="n"/>
      <c r="AA196" s="994" t="n"/>
      <c r="AB196" s="973" t="n"/>
      <c r="AC196" s="994" t="n"/>
      <c r="AD196" s="994" t="n"/>
      <c r="AE196" s="994" t="n"/>
      <c r="AF196" s="994" t="n"/>
      <c r="AG196" s="994" t="n"/>
      <c r="AH196" s="994" t="n"/>
      <c r="AI196" s="994" t="n"/>
      <c r="AJ196" s="994" t="n"/>
      <c r="AK196" s="994" t="n"/>
      <c r="AL196" s="994" t="n"/>
      <c r="AM196" s="994" t="n"/>
      <c r="AN196" s="1197" t="n"/>
      <c r="AU196" s="1188" t="n"/>
      <c r="AV196" s="1188" t="n"/>
    </row>
    <row r="197" ht="19.5" customHeight="1">
      <c r="A197" s="973" t="n"/>
      <c r="B197" s="971" t="n"/>
      <c r="C197" s="972" t="n"/>
      <c r="D197" s="973" t="n"/>
      <c r="E197" s="994" t="n"/>
      <c r="F197" s="994" t="n"/>
      <c r="G197" s="973" t="n"/>
      <c r="H197" s="994" t="n"/>
      <c r="I197" s="994" t="n"/>
      <c r="J197" s="973" t="n"/>
      <c r="K197" s="975" t="n"/>
      <c r="L197" s="253" t="n"/>
      <c r="M197" s="254" t="n"/>
      <c r="N197" s="254" t="n"/>
      <c r="O197" s="1183" t="n"/>
      <c r="P197" s="256">
        <f>IF(O197=0," ",IFERROR(IF(DATEDIF(TODAY(),O197,"M")&lt;=5,"ROJO",IF(DATEDIF(TODAY(),O197,"M")&gt;=12,"VERDE",IF(AND(DATEDIF(TODAY(),O197,"M")&gt;=6,DATEDIF(TODAY(),O197,"M")&lt;=11),"AMARILLO"))),Q197))</f>
        <v/>
      </c>
      <c r="Q197" s="262">
        <f>IF(O197=0," ",IF(O197&lt;=$L$6,"VENCIDO","NO VENCIDO"))</f>
        <v/>
      </c>
      <c r="R197" s="257" t="n"/>
      <c r="S197" s="258" t="n"/>
      <c r="T197" s="258" t="n"/>
      <c r="U197" s="1184" t="n"/>
      <c r="V197" s="1184" t="n"/>
      <c r="W197" s="1184" t="n"/>
      <c r="X197" s="1186" t="n"/>
      <c r="Z197" s="998" t="n"/>
      <c r="AA197" s="998" t="n"/>
      <c r="AB197" s="975" t="n"/>
      <c r="AC197" s="998" t="n"/>
      <c r="AD197" s="998" t="n"/>
      <c r="AE197" s="998" t="n"/>
      <c r="AF197" s="998" t="n"/>
      <c r="AG197" s="998" t="n"/>
      <c r="AH197" s="998" t="n"/>
      <c r="AI197" s="998" t="n"/>
      <c r="AJ197" s="998" t="n"/>
      <c r="AK197" s="998" t="n"/>
      <c r="AL197" s="998" t="n"/>
      <c r="AM197" s="998" t="n"/>
      <c r="AN197" s="1197" t="n"/>
      <c r="AU197" s="1188" t="n"/>
      <c r="AV197" s="1188" t="n"/>
    </row>
    <row r="198" ht="19.5" customHeight="1">
      <c r="A198" s="975" t="n"/>
      <c r="B198" s="1182" t="n"/>
      <c r="C198" s="1103" t="n"/>
      <c r="D198" s="975" t="n"/>
      <c r="E198" s="998" t="n"/>
      <c r="F198" s="998" t="n"/>
      <c r="G198" s="975" t="n"/>
      <c r="H198" s="998" t="n"/>
      <c r="I198" s="998" t="n"/>
      <c r="J198" s="975" t="n"/>
      <c r="K198" s="1189">
        <f>K193=L198</f>
        <v/>
      </c>
      <c r="L198" s="491">
        <f>SUM(L193:L197)</f>
        <v/>
      </c>
      <c r="M198" s="1190" t="inlineStr">
        <is>
          <t xml:space="preserve">“Verdadero” indica que la cantidad por lote, coincide con el saldo que inicia al mes siguiente. "Falso" no coinicide. </t>
        </is>
      </c>
      <c r="N198" s="1191" t="n"/>
      <c r="O198" s="1192" t="n"/>
      <c r="P198" s="1192" t="n"/>
      <c r="Q198" s="1192" t="n"/>
      <c r="R198" s="267">
        <f>SUM(R193:R197)</f>
        <v/>
      </c>
      <c r="S198" s="492" t="n"/>
      <c r="T198" s="492" t="n"/>
      <c r="U198" s="1192" t="n"/>
      <c r="V198" s="1192" t="n"/>
      <c r="W198" s="1193" t="n"/>
      <c r="X198" s="1194" t="n"/>
      <c r="Z198" s="498" t="n"/>
      <c r="AA198" s="270" t="n"/>
      <c r="AB198" s="267" t="n"/>
      <c r="AC198" s="270" t="n"/>
      <c r="AD198" s="270" t="n"/>
      <c r="AE198" s="270" t="n"/>
      <c r="AF198" s="270" t="n"/>
      <c r="AG198" s="270" t="n"/>
      <c r="AH198" s="270" t="n"/>
      <c r="AI198" s="270" t="n"/>
      <c r="AJ198" s="270" t="n"/>
      <c r="AK198" s="270" t="n"/>
      <c r="AL198" s="270" t="n"/>
      <c r="AM198" s="499" t="n"/>
      <c r="AN198" s="274" t="n"/>
      <c r="AU198" s="1195" t="n"/>
      <c r="AV198" s="1196" t="n"/>
    </row>
    <row r="199" ht="19.5" customHeight="1">
      <c r="A199" s="741">
        <f>A193+1</f>
        <v/>
      </c>
      <c r="B199" s="733" t="inlineStr">
        <is>
          <t>Inmunoglobulina Antirrábica de origen Equino (IGR-E) Liquida x 200UI/mL - Vial de 1.000UI/5mL (Heteróloga)</t>
        </is>
      </c>
      <c r="C199" s="965" t="n"/>
      <c r="D199" s="496">
        <f>NOVIEMBRE!K199</f>
        <v/>
      </c>
      <c r="E199" s="731" t="n"/>
      <c r="F199" s="731" t="n"/>
      <c r="G199" s="730">
        <f>E199+F199</f>
        <v/>
      </c>
      <c r="H199" s="731" t="n"/>
      <c r="I199" s="731" t="n"/>
      <c r="J199" s="732">
        <f>AM199</f>
        <v/>
      </c>
      <c r="K199" s="738">
        <f>+(D199+G199)-(H199+I199+J199)</f>
        <v/>
      </c>
      <c r="L199" s="253" t="n"/>
      <c r="M199" s="254" t="n"/>
      <c r="N199" s="254" t="n"/>
      <c r="O199" s="1183" t="n"/>
      <c r="P199" s="256">
        <f>IF(O199=0," ",IFERROR(IF(DATEDIF(TODAY(),O199,"M")&lt;=5,"ROJO",IF(DATEDIF(TODAY(),O199,"M")&gt;=12,"VERDE",IF(AND(DATEDIF(TODAY(),O199,"M")&gt;=6,DATEDIF(TODAY(),O199,"M")&lt;=11),"AMARILLO"))),Q199))</f>
        <v/>
      </c>
      <c r="Q199" s="256">
        <f>IF(O199=0," ",IF(O199&lt;=$L$6,"VENCIDO","NO VENCIDO"))</f>
        <v/>
      </c>
      <c r="R199" s="257" t="n"/>
      <c r="S199" s="258" t="n"/>
      <c r="T199" s="258" t="n"/>
      <c r="U199" s="1184" t="n"/>
      <c r="V199" s="1184" t="n"/>
      <c r="W199" s="1185" t="n"/>
      <c r="X199" s="1186" t="n"/>
      <c r="Z199" s="648" t="n"/>
      <c r="AA199" s="648" t="n"/>
      <c r="AB199" s="737">
        <f>+Z199+AA199</f>
        <v/>
      </c>
      <c r="AC199" s="648" t="n"/>
      <c r="AD199" s="648" t="n"/>
      <c r="AE199" s="648" t="n"/>
      <c r="AF199" s="648" t="n"/>
      <c r="AG199" s="648" t="n"/>
      <c r="AH199" s="648" t="n"/>
      <c r="AI199" s="648" t="n"/>
      <c r="AJ199" s="648" t="n"/>
      <c r="AK199" s="648" t="n"/>
      <c r="AL199" s="648" t="n"/>
      <c r="AM199" s="1187">
        <f>SUM(AB199:AL203)</f>
        <v/>
      </c>
      <c r="AN199" s="726" t="n"/>
      <c r="AU199" s="1188" t="n"/>
      <c r="AV199" s="1188" t="n"/>
    </row>
    <row r="200" ht="19.5" customHeight="1">
      <c r="A200" s="973" t="n"/>
      <c r="B200" s="971" t="n"/>
      <c r="C200" s="972" t="n"/>
      <c r="D200" s="973" t="n"/>
      <c r="E200" s="994" t="n"/>
      <c r="F200" s="994" t="n"/>
      <c r="G200" s="973" t="n"/>
      <c r="H200" s="994" t="n"/>
      <c r="I200" s="994" t="n"/>
      <c r="J200" s="973" t="n"/>
      <c r="K200" s="973" t="n"/>
      <c r="L200" s="253" t="n"/>
      <c r="M200" s="254" t="n"/>
      <c r="N200" s="254" t="n"/>
      <c r="O200" s="1183" t="n"/>
      <c r="P200" s="256">
        <f>IF(O200=0," ",IFERROR(IF(DATEDIF(TODAY(),O200,"M")&lt;=5,"ROJO",IF(DATEDIF(TODAY(),O200,"M")&gt;=12,"VERDE",IF(AND(DATEDIF(TODAY(),O200,"M")&gt;=6,DATEDIF(TODAY(),O200,"M")&lt;=11),"AMARILLO"))),Q200))</f>
        <v/>
      </c>
      <c r="Q200" s="262">
        <f>IF(O200=0," ",IF(O200&lt;=$L$6,"VENCIDO","NO VENCIDO"))</f>
        <v/>
      </c>
      <c r="R200" s="257" t="n"/>
      <c r="S200" s="258" t="n"/>
      <c r="T200" s="258" t="n"/>
      <c r="U200" s="1184" t="n"/>
      <c r="V200" s="1184" t="n"/>
      <c r="W200" s="1184" t="n"/>
      <c r="X200" s="1186" t="n"/>
      <c r="Z200" s="994" t="n"/>
      <c r="AA200" s="994" t="n"/>
      <c r="AB200" s="973" t="n"/>
      <c r="AC200" s="994" t="n"/>
      <c r="AD200" s="994" t="n"/>
      <c r="AE200" s="994" t="n"/>
      <c r="AF200" s="994" t="n"/>
      <c r="AG200" s="994" t="n"/>
      <c r="AH200" s="994" t="n"/>
      <c r="AI200" s="994" t="n"/>
      <c r="AJ200" s="994" t="n"/>
      <c r="AK200" s="994" t="n"/>
      <c r="AL200" s="994" t="n"/>
      <c r="AM200" s="994" t="n"/>
      <c r="AN200" s="1197" t="n"/>
      <c r="AU200" s="1188" t="n"/>
      <c r="AV200" s="1188" t="n"/>
    </row>
    <row r="201" ht="19.5" customHeight="1">
      <c r="A201" s="973" t="n"/>
      <c r="B201" s="971" t="n"/>
      <c r="C201" s="972" t="n"/>
      <c r="D201" s="973" t="n"/>
      <c r="E201" s="994" t="n"/>
      <c r="F201" s="994" t="n"/>
      <c r="G201" s="973" t="n"/>
      <c r="H201" s="994" t="n"/>
      <c r="I201" s="994" t="n"/>
      <c r="J201" s="973" t="n"/>
      <c r="K201" s="973" t="n"/>
      <c r="L201" s="253" t="n"/>
      <c r="M201" s="254" t="n"/>
      <c r="N201" s="254" t="n"/>
      <c r="O201" s="1183" t="n"/>
      <c r="P201" s="256">
        <f>IF(O201=0," ",IFERROR(IF(DATEDIF(TODAY(),O201,"M")&lt;=5,"ROJO",IF(DATEDIF(TODAY(),O201,"M")&gt;=12,"VERDE",IF(AND(DATEDIF(TODAY(),O201,"M")&gt;=6,DATEDIF(TODAY(),O201,"M")&lt;=11),"AMARILLO"))),Q201))</f>
        <v/>
      </c>
      <c r="Q201" s="262">
        <f>IF(O201=0," ",IF(O201&lt;=$L$6,"VENCIDO","NO VENCIDO"))</f>
        <v/>
      </c>
      <c r="R201" s="257" t="n"/>
      <c r="S201" s="258" t="n"/>
      <c r="T201" s="258" t="n"/>
      <c r="U201" s="1184" t="n"/>
      <c r="V201" s="1184" t="n"/>
      <c r="W201" s="1184" t="n"/>
      <c r="X201" s="1186" t="n"/>
      <c r="Z201" s="994" t="n"/>
      <c r="AA201" s="994" t="n"/>
      <c r="AB201" s="973" t="n"/>
      <c r="AC201" s="994" t="n"/>
      <c r="AD201" s="994" t="n"/>
      <c r="AE201" s="994" t="n"/>
      <c r="AF201" s="994" t="n"/>
      <c r="AG201" s="994" t="n"/>
      <c r="AH201" s="994" t="n"/>
      <c r="AI201" s="994" t="n"/>
      <c r="AJ201" s="994" t="n"/>
      <c r="AK201" s="994" t="n"/>
      <c r="AL201" s="994" t="n"/>
      <c r="AM201" s="994" t="n"/>
      <c r="AN201" s="1197" t="n"/>
      <c r="AU201" s="1188" t="n"/>
      <c r="AV201" s="1188" t="n"/>
    </row>
    <row r="202" ht="19.5" customHeight="1">
      <c r="A202" s="973" t="n"/>
      <c r="B202" s="971" t="n"/>
      <c r="C202" s="972" t="n"/>
      <c r="D202" s="973" t="n"/>
      <c r="E202" s="994" t="n"/>
      <c r="F202" s="994" t="n"/>
      <c r="G202" s="973" t="n"/>
      <c r="H202" s="994" t="n"/>
      <c r="I202" s="994" t="n"/>
      <c r="J202" s="973" t="n"/>
      <c r="K202" s="973" t="n"/>
      <c r="L202" s="253" t="n"/>
      <c r="M202" s="254" t="n"/>
      <c r="N202" s="254" t="n"/>
      <c r="O202" s="1183" t="n"/>
      <c r="P202" s="256">
        <f>IF(O202=0," ",IFERROR(IF(DATEDIF(TODAY(),O202,"M")&lt;=5,"ROJO",IF(DATEDIF(TODAY(),O202,"M")&gt;=12,"VERDE",IF(AND(DATEDIF(TODAY(),O202,"M")&gt;=6,DATEDIF(TODAY(),O202,"M")&lt;=11),"AMARILLO"))),Q202))</f>
        <v/>
      </c>
      <c r="Q202" s="262">
        <f>IF(O202=0," ",IF(O202&lt;=$L$6,"VENCIDO","NO VENCIDO"))</f>
        <v/>
      </c>
      <c r="R202" s="257" t="n"/>
      <c r="S202" s="258" t="n"/>
      <c r="T202" s="258" t="n"/>
      <c r="U202" s="1184" t="n"/>
      <c r="V202" s="1184" t="n"/>
      <c r="W202" s="1184" t="n"/>
      <c r="X202" s="1186" t="n"/>
      <c r="Z202" s="994" t="n"/>
      <c r="AA202" s="994" t="n"/>
      <c r="AB202" s="973" t="n"/>
      <c r="AC202" s="994" t="n"/>
      <c r="AD202" s="994" t="n"/>
      <c r="AE202" s="994" t="n"/>
      <c r="AF202" s="994" t="n"/>
      <c r="AG202" s="994" t="n"/>
      <c r="AH202" s="994" t="n"/>
      <c r="AI202" s="994" t="n"/>
      <c r="AJ202" s="994" t="n"/>
      <c r="AK202" s="994" t="n"/>
      <c r="AL202" s="994" t="n"/>
      <c r="AM202" s="994" t="n"/>
      <c r="AN202" s="1197" t="n"/>
      <c r="AU202" s="1188" t="n"/>
      <c r="AV202" s="1188" t="n"/>
    </row>
    <row r="203" ht="19.5" customHeight="1">
      <c r="A203" s="973" t="n"/>
      <c r="B203" s="971" t="n"/>
      <c r="C203" s="972" t="n"/>
      <c r="D203" s="973" t="n"/>
      <c r="E203" s="994" t="n"/>
      <c r="F203" s="994" t="n"/>
      <c r="G203" s="973" t="n"/>
      <c r="H203" s="994" t="n"/>
      <c r="I203" s="994" t="n"/>
      <c r="J203" s="973" t="n"/>
      <c r="K203" s="975" t="n"/>
      <c r="L203" s="253" t="n"/>
      <c r="M203" s="254" t="n"/>
      <c r="N203" s="254" t="n"/>
      <c r="O203" s="1183" t="n"/>
      <c r="P203" s="256">
        <f>IF(O203=0," ",IFERROR(IF(DATEDIF(TODAY(),O203,"M")&lt;=5,"ROJO",IF(DATEDIF(TODAY(),O203,"M")&gt;=12,"VERDE",IF(AND(DATEDIF(TODAY(),O203,"M")&gt;=6,DATEDIF(TODAY(),O203,"M")&lt;=11),"AMARILLO"))),Q203))</f>
        <v/>
      </c>
      <c r="Q203" s="262">
        <f>IF(O203=0," ",IF(O203&lt;=$L$6,"VENCIDO","NO VENCIDO"))</f>
        <v/>
      </c>
      <c r="R203" s="257" t="n"/>
      <c r="S203" s="258" t="n"/>
      <c r="T203" s="258" t="n"/>
      <c r="U203" s="1184" t="n"/>
      <c r="V203" s="1184" t="n"/>
      <c r="W203" s="1184" t="n"/>
      <c r="X203" s="1186" t="n"/>
      <c r="Z203" s="998" t="n"/>
      <c r="AA203" s="998" t="n"/>
      <c r="AB203" s="975" t="n"/>
      <c r="AC203" s="998" t="n"/>
      <c r="AD203" s="998" t="n"/>
      <c r="AE203" s="998" t="n"/>
      <c r="AF203" s="998" t="n"/>
      <c r="AG203" s="998" t="n"/>
      <c r="AH203" s="998" t="n"/>
      <c r="AI203" s="998" t="n"/>
      <c r="AJ203" s="998" t="n"/>
      <c r="AK203" s="998" t="n"/>
      <c r="AL203" s="998" t="n"/>
      <c r="AM203" s="998" t="n"/>
      <c r="AN203" s="1197" t="n"/>
      <c r="AU203" s="1188" t="n"/>
      <c r="AV203" s="1188" t="n"/>
    </row>
    <row r="204" ht="19.5" customHeight="1">
      <c r="A204" s="975" t="n"/>
      <c r="B204" s="1182" t="n"/>
      <c r="C204" s="1103" t="n"/>
      <c r="D204" s="975" t="n"/>
      <c r="E204" s="998" t="n"/>
      <c r="F204" s="998" t="n"/>
      <c r="G204" s="975" t="n"/>
      <c r="H204" s="998" t="n"/>
      <c r="I204" s="998" t="n"/>
      <c r="J204" s="975" t="n"/>
      <c r="K204" s="1189">
        <f>K199=L204</f>
        <v/>
      </c>
      <c r="L204" s="491">
        <f>SUM(L199:L203)</f>
        <v/>
      </c>
      <c r="M204" s="1190" t="inlineStr">
        <is>
          <t xml:space="preserve">“Verdadero” indica que la cantidad por lote, coincide con el saldo que inicia al mes siguiente. "Falso" no coinicide. </t>
        </is>
      </c>
      <c r="N204" s="1191" t="n"/>
      <c r="O204" s="1192" t="n"/>
      <c r="P204" s="1192" t="n"/>
      <c r="Q204" s="1192" t="n"/>
      <c r="R204" s="267">
        <f>SUM(R199:R203)</f>
        <v/>
      </c>
      <c r="S204" s="492" t="n"/>
      <c r="T204" s="492" t="n"/>
      <c r="U204" s="1192" t="n"/>
      <c r="V204" s="1192" t="n"/>
      <c r="W204" s="1193" t="n"/>
      <c r="X204" s="1194" t="n"/>
      <c r="Z204" s="498" t="n"/>
      <c r="AA204" s="270" t="n"/>
      <c r="AB204" s="267" t="n"/>
      <c r="AC204" s="270" t="n"/>
      <c r="AD204" s="270" t="n"/>
      <c r="AE204" s="270" t="n"/>
      <c r="AF204" s="270" t="n"/>
      <c r="AG204" s="270" t="n"/>
      <c r="AH204" s="270" t="n"/>
      <c r="AI204" s="270" t="n"/>
      <c r="AJ204" s="270" t="n"/>
      <c r="AK204" s="270" t="n"/>
      <c r="AL204" s="270" t="n"/>
      <c r="AM204" s="499" t="n"/>
      <c r="AN204" s="274" t="n"/>
      <c r="AU204" s="1195" t="n"/>
      <c r="AV204" s="1196" t="n"/>
    </row>
    <row r="205" ht="19.5" customHeight="1">
      <c r="A205" s="741">
        <f>A199+1</f>
        <v/>
      </c>
      <c r="B205" s="733" t="inlineStr">
        <is>
          <t>Inmunoglobulina Humana Antihepatitis B (IGHB) 1 ml x 200 IU - Liquida</t>
        </is>
      </c>
      <c r="C205" s="965" t="n"/>
      <c r="D205" s="496">
        <f>NOVIEMBRE!K205</f>
        <v/>
      </c>
      <c r="E205" s="731" t="n"/>
      <c r="F205" s="731" t="n"/>
      <c r="G205" s="730">
        <f>E205+F205</f>
        <v/>
      </c>
      <c r="H205" s="731" t="n"/>
      <c r="I205" s="731" t="n"/>
      <c r="J205" s="732">
        <f>AM205</f>
        <v/>
      </c>
      <c r="K205" s="738">
        <f>+(D205+G205)-(H205+I205+J205)</f>
        <v/>
      </c>
      <c r="L205" s="253" t="n"/>
      <c r="M205" s="254" t="n"/>
      <c r="N205" s="254" t="n"/>
      <c r="O205" s="1183" t="n"/>
      <c r="P205" s="256">
        <f>IF(O205=0," ",IFERROR(IF(DATEDIF(TODAY(),O205,"M")&lt;=5,"ROJO",IF(DATEDIF(TODAY(),O205,"M")&gt;=12,"VERDE",IF(AND(DATEDIF(TODAY(),O205,"M")&gt;=6,DATEDIF(TODAY(),O205,"M")&lt;=11),"AMARILLO"))),Q205))</f>
        <v/>
      </c>
      <c r="Q205" s="256">
        <f>IF(O205=0," ",IF(O205&lt;=$L$6,"VENCIDO","NO VENCIDO"))</f>
        <v/>
      </c>
      <c r="R205" s="257" t="n"/>
      <c r="S205" s="258" t="n"/>
      <c r="T205" s="258" t="n"/>
      <c r="U205" s="1184" t="n"/>
      <c r="V205" s="1184" t="n"/>
      <c r="W205" s="1185" t="n"/>
      <c r="X205" s="1186" t="n"/>
      <c r="Z205" s="648" t="n"/>
      <c r="AA205" s="648" t="n"/>
      <c r="AB205" s="737">
        <f>+Z205+AA205</f>
        <v/>
      </c>
      <c r="AC205" s="648" t="n"/>
      <c r="AD205" s="648" t="n"/>
      <c r="AE205" s="648" t="n"/>
      <c r="AF205" s="648" t="n"/>
      <c r="AG205" s="648" t="n"/>
      <c r="AH205" s="648" t="n"/>
      <c r="AI205" s="648" t="n"/>
      <c r="AJ205" s="648" t="n"/>
      <c r="AK205" s="648" t="n"/>
      <c r="AL205" s="648" t="n"/>
      <c r="AM205" s="1187">
        <f>SUM(AB205:AL209)</f>
        <v/>
      </c>
      <c r="AN205" s="726" t="n"/>
      <c r="AU205" s="1188" t="n"/>
      <c r="AV205" s="1188" t="n"/>
    </row>
    <row r="206" ht="19.5" customHeight="1">
      <c r="A206" s="973" t="n"/>
      <c r="B206" s="971" t="n"/>
      <c r="C206" s="972" t="n"/>
      <c r="D206" s="973" t="n"/>
      <c r="E206" s="994" t="n"/>
      <c r="F206" s="994" t="n"/>
      <c r="G206" s="973" t="n"/>
      <c r="H206" s="994" t="n"/>
      <c r="I206" s="994" t="n"/>
      <c r="J206" s="973" t="n"/>
      <c r="K206" s="973" t="n"/>
      <c r="L206" s="253" t="n"/>
      <c r="M206" s="254" t="n"/>
      <c r="N206" s="254" t="n"/>
      <c r="O206" s="1183" t="n"/>
      <c r="P206" s="256">
        <f>IF(O206=0," ",IFERROR(IF(DATEDIF(TODAY(),O206,"M")&lt;=5,"ROJO",IF(DATEDIF(TODAY(),O206,"M")&gt;=12,"VERDE",IF(AND(DATEDIF(TODAY(),O206,"M")&gt;=6,DATEDIF(TODAY(),O206,"M")&lt;=11),"AMARILLO"))),Q206))</f>
        <v/>
      </c>
      <c r="Q206" s="262">
        <f>IF(O206=0," ",IF(O206&lt;=$L$6,"VENCIDO","NO VENCIDO"))</f>
        <v/>
      </c>
      <c r="R206" s="257" t="n"/>
      <c r="S206" s="258" t="n"/>
      <c r="T206" s="258" t="n"/>
      <c r="U206" s="1184" t="n"/>
      <c r="V206" s="1184" t="n"/>
      <c r="W206" s="1184" t="n"/>
      <c r="X206" s="1186" t="n"/>
      <c r="Z206" s="994" t="n"/>
      <c r="AA206" s="994" t="n"/>
      <c r="AB206" s="973" t="n"/>
      <c r="AC206" s="994" t="n"/>
      <c r="AD206" s="994" t="n"/>
      <c r="AE206" s="994" t="n"/>
      <c r="AF206" s="994" t="n"/>
      <c r="AG206" s="994" t="n"/>
      <c r="AH206" s="994" t="n"/>
      <c r="AI206" s="994" t="n"/>
      <c r="AJ206" s="994" t="n"/>
      <c r="AK206" s="994" t="n"/>
      <c r="AL206" s="994" t="n"/>
      <c r="AM206" s="994" t="n"/>
      <c r="AN206" s="1197" t="n"/>
      <c r="AU206" s="1188" t="n"/>
      <c r="AV206" s="1188" t="n"/>
    </row>
    <row r="207" ht="19.5" customHeight="1">
      <c r="A207" s="973" t="n"/>
      <c r="B207" s="971" t="n"/>
      <c r="C207" s="972" t="n"/>
      <c r="D207" s="973" t="n"/>
      <c r="E207" s="994" t="n"/>
      <c r="F207" s="994" t="n"/>
      <c r="G207" s="973" t="n"/>
      <c r="H207" s="994" t="n"/>
      <c r="I207" s="994" t="n"/>
      <c r="J207" s="973" t="n"/>
      <c r="K207" s="973" t="n"/>
      <c r="L207" s="253" t="n"/>
      <c r="M207" s="254" t="n"/>
      <c r="N207" s="254" t="n"/>
      <c r="O207" s="1183" t="n"/>
      <c r="P207" s="256">
        <f>IF(O207=0," ",IFERROR(IF(DATEDIF(TODAY(),O207,"M")&lt;=5,"ROJO",IF(DATEDIF(TODAY(),O207,"M")&gt;=12,"VERDE",IF(AND(DATEDIF(TODAY(),O207,"M")&gt;=6,DATEDIF(TODAY(),O207,"M")&lt;=11),"AMARILLO"))),Q207))</f>
        <v/>
      </c>
      <c r="Q207" s="262">
        <f>IF(O207=0," ",IF(O207&lt;=$L$6,"VENCIDO","NO VENCIDO"))</f>
        <v/>
      </c>
      <c r="R207" s="257" t="n"/>
      <c r="S207" s="258" t="n"/>
      <c r="T207" s="258" t="n"/>
      <c r="U207" s="1184" t="n"/>
      <c r="V207" s="1184" t="n"/>
      <c r="W207" s="1184" t="n"/>
      <c r="X207" s="1186" t="n"/>
      <c r="Z207" s="994" t="n"/>
      <c r="AA207" s="994" t="n"/>
      <c r="AB207" s="973" t="n"/>
      <c r="AC207" s="994" t="n"/>
      <c r="AD207" s="994" t="n"/>
      <c r="AE207" s="994" t="n"/>
      <c r="AF207" s="994" t="n"/>
      <c r="AG207" s="994" t="n"/>
      <c r="AH207" s="994" t="n"/>
      <c r="AI207" s="994" t="n"/>
      <c r="AJ207" s="994" t="n"/>
      <c r="AK207" s="994" t="n"/>
      <c r="AL207" s="994" t="n"/>
      <c r="AM207" s="994" t="n"/>
      <c r="AN207" s="1197" t="n"/>
      <c r="AU207" s="1188" t="n"/>
      <c r="AV207" s="1188" t="n"/>
    </row>
    <row r="208" ht="19.5" customHeight="1">
      <c r="A208" s="973" t="n"/>
      <c r="B208" s="971" t="n"/>
      <c r="C208" s="972" t="n"/>
      <c r="D208" s="973" t="n"/>
      <c r="E208" s="994" t="n"/>
      <c r="F208" s="994" t="n"/>
      <c r="G208" s="973" t="n"/>
      <c r="H208" s="994" t="n"/>
      <c r="I208" s="994" t="n"/>
      <c r="J208" s="973" t="n"/>
      <c r="K208" s="973" t="n"/>
      <c r="L208" s="253" t="n"/>
      <c r="M208" s="254" t="n"/>
      <c r="N208" s="254" t="n"/>
      <c r="O208" s="1183" t="n"/>
      <c r="P208" s="256">
        <f>IF(O208=0," ",IFERROR(IF(DATEDIF(TODAY(),O208,"M")&lt;=5,"ROJO",IF(DATEDIF(TODAY(),O208,"M")&gt;=12,"VERDE",IF(AND(DATEDIF(TODAY(),O208,"M")&gt;=6,DATEDIF(TODAY(),O208,"M")&lt;=11),"AMARILLO"))),Q208))</f>
        <v/>
      </c>
      <c r="Q208" s="262">
        <f>IF(O208=0," ",IF(O208&lt;=$L$6,"VENCIDO","NO VENCIDO"))</f>
        <v/>
      </c>
      <c r="R208" s="257" t="n"/>
      <c r="S208" s="258" t="n"/>
      <c r="T208" s="258" t="n"/>
      <c r="U208" s="1184" t="n"/>
      <c r="V208" s="1184" t="n"/>
      <c r="W208" s="1184" t="n"/>
      <c r="X208" s="1186" t="n"/>
      <c r="Z208" s="994" t="n"/>
      <c r="AA208" s="994" t="n"/>
      <c r="AB208" s="973" t="n"/>
      <c r="AC208" s="994" t="n"/>
      <c r="AD208" s="994" t="n"/>
      <c r="AE208" s="994" t="n"/>
      <c r="AF208" s="994" t="n"/>
      <c r="AG208" s="994" t="n"/>
      <c r="AH208" s="994" t="n"/>
      <c r="AI208" s="994" t="n"/>
      <c r="AJ208" s="994" t="n"/>
      <c r="AK208" s="994" t="n"/>
      <c r="AL208" s="994" t="n"/>
      <c r="AM208" s="994" t="n"/>
      <c r="AN208" s="1197" t="n"/>
      <c r="AU208" s="1188" t="n"/>
      <c r="AV208" s="1188" t="n"/>
    </row>
    <row r="209" ht="19.5" customHeight="1">
      <c r="A209" s="973" t="n"/>
      <c r="B209" s="971" t="n"/>
      <c r="C209" s="972" t="n"/>
      <c r="D209" s="973" t="n"/>
      <c r="E209" s="994" t="n"/>
      <c r="F209" s="994" t="n"/>
      <c r="G209" s="973" t="n"/>
      <c r="H209" s="994" t="n"/>
      <c r="I209" s="994" t="n"/>
      <c r="J209" s="973" t="n"/>
      <c r="K209" s="975" t="n"/>
      <c r="L209" s="253" t="n"/>
      <c r="M209" s="254" t="n"/>
      <c r="N209" s="254" t="n"/>
      <c r="O209" s="1183" t="n"/>
      <c r="P209" s="256">
        <f>IF(O209=0," ",IFERROR(IF(DATEDIF(TODAY(),O209,"M")&lt;=5,"ROJO",IF(DATEDIF(TODAY(),O209,"M")&gt;=12,"VERDE",IF(AND(DATEDIF(TODAY(),O209,"M")&gt;=6,DATEDIF(TODAY(),O209,"M")&lt;=11),"AMARILLO"))),Q209))</f>
        <v/>
      </c>
      <c r="Q209" s="262">
        <f>IF(O209=0," ",IF(O209&lt;=$L$6,"VENCIDO","NO VENCIDO"))</f>
        <v/>
      </c>
      <c r="R209" s="257" t="n"/>
      <c r="S209" s="258" t="n"/>
      <c r="T209" s="258" t="n"/>
      <c r="U209" s="1184" t="n"/>
      <c r="V209" s="1184" t="n"/>
      <c r="W209" s="1184" t="n"/>
      <c r="X209" s="1186" t="n"/>
      <c r="Z209" s="998" t="n"/>
      <c r="AA209" s="998" t="n"/>
      <c r="AB209" s="975" t="n"/>
      <c r="AC209" s="998" t="n"/>
      <c r="AD209" s="998" t="n"/>
      <c r="AE209" s="998" t="n"/>
      <c r="AF209" s="998" t="n"/>
      <c r="AG209" s="998" t="n"/>
      <c r="AH209" s="998" t="n"/>
      <c r="AI209" s="998" t="n"/>
      <c r="AJ209" s="998" t="n"/>
      <c r="AK209" s="998" t="n"/>
      <c r="AL209" s="998" t="n"/>
      <c r="AM209" s="998" t="n"/>
      <c r="AN209" s="1197" t="n"/>
      <c r="AU209" s="1188" t="n"/>
      <c r="AV209" s="1188" t="n"/>
    </row>
    <row r="210" ht="19.5" customHeight="1">
      <c r="A210" s="975" t="n"/>
      <c r="B210" s="1182" t="n"/>
      <c r="C210" s="1103" t="n"/>
      <c r="D210" s="975" t="n"/>
      <c r="E210" s="998" t="n"/>
      <c r="F210" s="998" t="n"/>
      <c r="G210" s="975" t="n"/>
      <c r="H210" s="998" t="n"/>
      <c r="I210" s="998" t="n"/>
      <c r="J210" s="975" t="n"/>
      <c r="K210" s="1189">
        <f>K205=L210</f>
        <v/>
      </c>
      <c r="L210" s="491">
        <f>SUM(L205:L209)</f>
        <v/>
      </c>
      <c r="M210" s="1190" t="inlineStr">
        <is>
          <t xml:space="preserve">“Verdadero” indica que la cantidad por lote, coincide con el saldo que inicia al mes siguiente. "Falso" no coinicide. </t>
        </is>
      </c>
      <c r="N210" s="1191" t="n"/>
      <c r="O210" s="1192" t="n"/>
      <c r="P210" s="1192" t="n"/>
      <c r="Q210" s="1192" t="n"/>
      <c r="R210" s="267">
        <f>SUM(R205:R209)</f>
        <v/>
      </c>
      <c r="S210" s="492" t="n"/>
      <c r="T210" s="492" t="n"/>
      <c r="U210" s="1192" t="n"/>
      <c r="V210" s="1192" t="n"/>
      <c r="W210" s="1193" t="n"/>
      <c r="X210" s="1194" t="n"/>
      <c r="Z210" s="498" t="n"/>
      <c r="AA210" s="270" t="n"/>
      <c r="AB210" s="267" t="n"/>
      <c r="AC210" s="270" t="n"/>
      <c r="AD210" s="270" t="n"/>
      <c r="AE210" s="270" t="n"/>
      <c r="AF210" s="270" t="n"/>
      <c r="AG210" s="270" t="n"/>
      <c r="AH210" s="270" t="n"/>
      <c r="AI210" s="270" t="n"/>
      <c r="AJ210" s="270" t="n"/>
      <c r="AK210" s="270" t="n"/>
      <c r="AL210" s="270" t="n"/>
      <c r="AM210" s="499" t="n"/>
      <c r="AN210" s="274" t="n"/>
      <c r="AU210" s="1195" t="n"/>
      <c r="AV210" s="1196" t="n"/>
    </row>
    <row r="211" ht="19.5" customHeight="1">
      <c r="A211" s="741">
        <f>A205+1</f>
        <v/>
      </c>
      <c r="B211" s="733" t="inlineStr">
        <is>
          <t>Inmunoglobulina Humana Antitetánica (IGTH) 1 ml x 250 IU - Liquida</t>
        </is>
      </c>
      <c r="C211" s="965" t="n"/>
      <c r="D211" s="496">
        <f>NOVIEMBRE!K211</f>
        <v/>
      </c>
      <c r="E211" s="731" t="n"/>
      <c r="F211" s="731" t="n"/>
      <c r="G211" s="730">
        <f>E211+F211</f>
        <v/>
      </c>
      <c r="H211" s="731" t="n"/>
      <c r="I211" s="731" t="n"/>
      <c r="J211" s="732">
        <f>AM211</f>
        <v/>
      </c>
      <c r="K211" s="738">
        <f>+(D211+G211)-(H211+I211+J211)</f>
        <v/>
      </c>
      <c r="L211" s="253" t="n"/>
      <c r="M211" s="254" t="n"/>
      <c r="N211" s="254" t="n"/>
      <c r="O211" s="1183" t="n"/>
      <c r="P211" s="256">
        <f>IF(O211=0," ",IFERROR(IF(DATEDIF(TODAY(),O211,"M")&lt;=5,"ROJO",IF(DATEDIF(TODAY(),O211,"M")&gt;=12,"VERDE",IF(AND(DATEDIF(TODAY(),O211,"M")&gt;=6,DATEDIF(TODAY(),O211,"M")&lt;=11),"AMARILLO"))),Q211))</f>
        <v/>
      </c>
      <c r="Q211" s="256">
        <f>IF(O211=0," ",IF(O211&lt;=$L$6,"VENCIDO","NO VENCIDO"))</f>
        <v/>
      </c>
      <c r="R211" s="257" t="n"/>
      <c r="S211" s="258" t="n"/>
      <c r="T211" s="258" t="n"/>
      <c r="U211" s="1184" t="n"/>
      <c r="V211" s="1184" t="n"/>
      <c r="W211" s="1185" t="n"/>
      <c r="X211" s="1186" t="n"/>
      <c r="Z211" s="648" t="n"/>
      <c r="AA211" s="648" t="n"/>
      <c r="AB211" s="737">
        <f>+Z211+AA211</f>
        <v/>
      </c>
      <c r="AC211" s="648" t="n"/>
      <c r="AD211" s="648" t="n"/>
      <c r="AE211" s="648" t="n"/>
      <c r="AF211" s="648" t="n"/>
      <c r="AG211" s="648" t="n"/>
      <c r="AH211" s="648" t="n"/>
      <c r="AI211" s="648" t="n"/>
      <c r="AJ211" s="648" t="n"/>
      <c r="AK211" s="648" t="n"/>
      <c r="AL211" s="648" t="n"/>
      <c r="AM211" s="1187">
        <f>SUM(AB211:AL215)</f>
        <v/>
      </c>
      <c r="AN211" s="726" t="n"/>
      <c r="AU211" s="1188" t="n"/>
      <c r="AV211" s="1188" t="n"/>
    </row>
    <row r="212" ht="19.5" customHeight="1">
      <c r="A212" s="973" t="n"/>
      <c r="B212" s="971" t="n"/>
      <c r="C212" s="972" t="n"/>
      <c r="D212" s="973" t="n"/>
      <c r="E212" s="994" t="n"/>
      <c r="F212" s="994" t="n"/>
      <c r="G212" s="973" t="n"/>
      <c r="H212" s="994" t="n"/>
      <c r="I212" s="994" t="n"/>
      <c r="J212" s="973" t="n"/>
      <c r="K212" s="973" t="n"/>
      <c r="L212" s="253" t="n"/>
      <c r="M212" s="254" t="n"/>
      <c r="N212" s="254" t="n"/>
      <c r="O212" s="1183" t="n"/>
      <c r="P212" s="256">
        <f>IF(O212=0," ",IFERROR(IF(DATEDIF(TODAY(),O212,"M")&lt;=5,"ROJO",IF(DATEDIF(TODAY(),O212,"M")&gt;=12,"VERDE",IF(AND(DATEDIF(TODAY(),O212,"M")&gt;=6,DATEDIF(TODAY(),O212,"M")&lt;=11),"AMARILLO"))),Q212))</f>
        <v/>
      </c>
      <c r="Q212" s="262">
        <f>IF(O212=0," ",IF(O212&lt;=$L$6,"VENCIDO","NO VENCIDO"))</f>
        <v/>
      </c>
      <c r="R212" s="257" t="n"/>
      <c r="S212" s="258" t="n"/>
      <c r="T212" s="258" t="n"/>
      <c r="U212" s="1184" t="n"/>
      <c r="V212" s="1184" t="n"/>
      <c r="W212" s="1184" t="n"/>
      <c r="X212" s="1186" t="n"/>
      <c r="Z212" s="994" t="n"/>
      <c r="AA212" s="994" t="n"/>
      <c r="AB212" s="973" t="n"/>
      <c r="AC212" s="994" t="n"/>
      <c r="AD212" s="994" t="n"/>
      <c r="AE212" s="994" t="n"/>
      <c r="AF212" s="994" t="n"/>
      <c r="AG212" s="994" t="n"/>
      <c r="AH212" s="994" t="n"/>
      <c r="AI212" s="994" t="n"/>
      <c r="AJ212" s="994" t="n"/>
      <c r="AK212" s="994" t="n"/>
      <c r="AL212" s="994" t="n"/>
      <c r="AM212" s="994" t="n"/>
      <c r="AN212" s="1197" t="n"/>
      <c r="AU212" s="1188" t="n"/>
      <c r="AV212" s="1188" t="n"/>
    </row>
    <row r="213" ht="19.5" customHeight="1">
      <c r="A213" s="973" t="n"/>
      <c r="B213" s="971" t="n"/>
      <c r="C213" s="972" t="n"/>
      <c r="D213" s="973" t="n"/>
      <c r="E213" s="994" t="n"/>
      <c r="F213" s="994" t="n"/>
      <c r="G213" s="973" t="n"/>
      <c r="H213" s="994" t="n"/>
      <c r="I213" s="994" t="n"/>
      <c r="J213" s="973" t="n"/>
      <c r="K213" s="973" t="n"/>
      <c r="L213" s="253" t="n"/>
      <c r="M213" s="254" t="n"/>
      <c r="N213" s="254" t="n"/>
      <c r="O213" s="1183" t="n"/>
      <c r="P213" s="256">
        <f>IF(O213=0," ",IFERROR(IF(DATEDIF(TODAY(),O213,"M")&lt;=5,"ROJO",IF(DATEDIF(TODAY(),O213,"M")&gt;=12,"VERDE",IF(AND(DATEDIF(TODAY(),O213,"M")&gt;=6,DATEDIF(TODAY(),O213,"M")&lt;=11),"AMARILLO"))),Q213))</f>
        <v/>
      </c>
      <c r="Q213" s="262">
        <f>IF(O213=0," ",IF(O213&lt;=$L$6,"VENCIDO","NO VENCIDO"))</f>
        <v/>
      </c>
      <c r="R213" s="257" t="n"/>
      <c r="S213" s="258" t="n"/>
      <c r="T213" s="258" t="n"/>
      <c r="U213" s="1184" t="n"/>
      <c r="V213" s="1184" t="n"/>
      <c r="W213" s="1184" t="n"/>
      <c r="X213" s="1186" t="n"/>
      <c r="Z213" s="994" t="n"/>
      <c r="AA213" s="994" t="n"/>
      <c r="AB213" s="973" t="n"/>
      <c r="AC213" s="994" t="n"/>
      <c r="AD213" s="994" t="n"/>
      <c r="AE213" s="994" t="n"/>
      <c r="AF213" s="994" t="n"/>
      <c r="AG213" s="994" t="n"/>
      <c r="AH213" s="994" t="n"/>
      <c r="AI213" s="994" t="n"/>
      <c r="AJ213" s="994" t="n"/>
      <c r="AK213" s="994" t="n"/>
      <c r="AL213" s="994" t="n"/>
      <c r="AM213" s="994" t="n"/>
      <c r="AN213" s="1197" t="n"/>
      <c r="AU213" s="1188" t="n"/>
      <c r="AV213" s="1188" t="n"/>
    </row>
    <row r="214" ht="19.5" customHeight="1">
      <c r="A214" s="973" t="n"/>
      <c r="B214" s="971" t="n"/>
      <c r="C214" s="972" t="n"/>
      <c r="D214" s="973" t="n"/>
      <c r="E214" s="994" t="n"/>
      <c r="F214" s="994" t="n"/>
      <c r="G214" s="973" t="n"/>
      <c r="H214" s="994" t="n"/>
      <c r="I214" s="994" t="n"/>
      <c r="J214" s="973" t="n"/>
      <c r="K214" s="973" t="n"/>
      <c r="L214" s="253" t="n"/>
      <c r="M214" s="254" t="n"/>
      <c r="N214" s="254" t="n"/>
      <c r="O214" s="1183" t="n"/>
      <c r="P214" s="256">
        <f>IF(O214=0," ",IFERROR(IF(DATEDIF(TODAY(),O214,"M")&lt;=5,"ROJO",IF(DATEDIF(TODAY(),O214,"M")&gt;=12,"VERDE",IF(AND(DATEDIF(TODAY(),O214,"M")&gt;=6,DATEDIF(TODAY(),O214,"M")&lt;=11),"AMARILLO"))),Q214))</f>
        <v/>
      </c>
      <c r="Q214" s="262">
        <f>IF(O214=0," ",IF(O214&lt;=$L$6,"VENCIDO","NO VENCIDO"))</f>
        <v/>
      </c>
      <c r="R214" s="257" t="n"/>
      <c r="S214" s="258" t="n"/>
      <c r="T214" s="258" t="n"/>
      <c r="U214" s="1184" t="n"/>
      <c r="V214" s="1184" t="n"/>
      <c r="W214" s="1184" t="n"/>
      <c r="X214" s="1186" t="n"/>
      <c r="Z214" s="994" t="n"/>
      <c r="AA214" s="994" t="n"/>
      <c r="AB214" s="973" t="n"/>
      <c r="AC214" s="994" t="n"/>
      <c r="AD214" s="994" t="n"/>
      <c r="AE214" s="994" t="n"/>
      <c r="AF214" s="994" t="n"/>
      <c r="AG214" s="994" t="n"/>
      <c r="AH214" s="994" t="n"/>
      <c r="AI214" s="994" t="n"/>
      <c r="AJ214" s="994" t="n"/>
      <c r="AK214" s="994" t="n"/>
      <c r="AL214" s="994" t="n"/>
      <c r="AM214" s="994" t="n"/>
      <c r="AN214" s="1197" t="n"/>
      <c r="AU214" s="1188" t="n"/>
      <c r="AV214" s="1188" t="n"/>
    </row>
    <row r="215" ht="19.5" customHeight="1">
      <c r="A215" s="973" t="n"/>
      <c r="B215" s="971" t="n"/>
      <c r="C215" s="972" t="n"/>
      <c r="D215" s="973" t="n"/>
      <c r="E215" s="994" t="n"/>
      <c r="F215" s="994" t="n"/>
      <c r="G215" s="973" t="n"/>
      <c r="H215" s="994" t="n"/>
      <c r="I215" s="994" t="n"/>
      <c r="J215" s="973" t="n"/>
      <c r="K215" s="975" t="n"/>
      <c r="L215" s="253" t="n"/>
      <c r="M215" s="254" t="n"/>
      <c r="N215" s="254" t="n"/>
      <c r="O215" s="1183" t="n"/>
      <c r="P215" s="256">
        <f>IF(O215=0," ",IFERROR(IF(DATEDIF(TODAY(),O215,"M")&lt;=5,"ROJO",IF(DATEDIF(TODAY(),O215,"M")&gt;=12,"VERDE",IF(AND(DATEDIF(TODAY(),O215,"M")&gt;=6,DATEDIF(TODAY(),O215,"M")&lt;=11),"AMARILLO"))),Q215))</f>
        <v/>
      </c>
      <c r="Q215" s="262">
        <f>IF(O215=0," ",IF(O215&lt;=$L$6,"VENCIDO","NO VENCIDO"))</f>
        <v/>
      </c>
      <c r="R215" s="257" t="n"/>
      <c r="S215" s="258" t="n"/>
      <c r="T215" s="258" t="n"/>
      <c r="U215" s="1184" t="n"/>
      <c r="V215" s="1184" t="n"/>
      <c r="W215" s="1184" t="n"/>
      <c r="X215" s="1186" t="n"/>
      <c r="Z215" s="998" t="n"/>
      <c r="AA215" s="998" t="n"/>
      <c r="AB215" s="975" t="n"/>
      <c r="AC215" s="998" t="n"/>
      <c r="AD215" s="998" t="n"/>
      <c r="AE215" s="998" t="n"/>
      <c r="AF215" s="998" t="n"/>
      <c r="AG215" s="998" t="n"/>
      <c r="AH215" s="998" t="n"/>
      <c r="AI215" s="998" t="n"/>
      <c r="AJ215" s="998" t="n"/>
      <c r="AK215" s="998" t="n"/>
      <c r="AL215" s="998" t="n"/>
      <c r="AM215" s="998" t="n"/>
      <c r="AN215" s="1197" t="n"/>
      <c r="AU215" s="1188" t="n"/>
      <c r="AV215" s="1188" t="n"/>
    </row>
    <row r="216" ht="19.5" customHeight="1">
      <c r="A216" s="975" t="n"/>
      <c r="B216" s="1182" t="n"/>
      <c r="C216" s="1103" t="n"/>
      <c r="D216" s="975" t="n"/>
      <c r="E216" s="998" t="n"/>
      <c r="F216" s="998" t="n"/>
      <c r="G216" s="975" t="n"/>
      <c r="H216" s="998" t="n"/>
      <c r="I216" s="998" t="n"/>
      <c r="J216" s="975" t="n"/>
      <c r="K216" s="1189">
        <f>K211=L216</f>
        <v/>
      </c>
      <c r="L216" s="491">
        <f>SUM(L211:L215)</f>
        <v/>
      </c>
      <c r="M216" s="1190" t="inlineStr">
        <is>
          <t xml:space="preserve">“Verdadero” indica que la cantidad por lote, coincide con el saldo que inicia al mes siguiente. "Falso" no coinicide. </t>
        </is>
      </c>
      <c r="N216" s="1191" t="n"/>
      <c r="O216" s="1192" t="n"/>
      <c r="P216" s="1192" t="n"/>
      <c r="Q216" s="1192" t="n"/>
      <c r="R216" s="267">
        <f>SUM(R211:R215)</f>
        <v/>
      </c>
      <c r="S216" s="492" t="n"/>
      <c r="T216" s="492" t="n"/>
      <c r="U216" s="1192" t="n"/>
      <c r="V216" s="1192" t="n"/>
      <c r="W216" s="1193" t="n"/>
      <c r="X216" s="1194" t="n"/>
      <c r="Z216" s="498" t="n"/>
      <c r="AA216" s="270" t="n"/>
      <c r="AB216" s="267" t="n"/>
      <c r="AC216" s="270" t="n"/>
      <c r="AD216" s="270" t="n"/>
      <c r="AE216" s="270" t="n"/>
      <c r="AF216" s="270" t="n"/>
      <c r="AG216" s="270" t="n"/>
      <c r="AH216" s="270" t="n"/>
      <c r="AI216" s="270" t="n"/>
      <c r="AJ216" s="270" t="n"/>
      <c r="AK216" s="270" t="n"/>
      <c r="AL216" s="270" t="n"/>
      <c r="AM216" s="499" t="n"/>
      <c r="AN216" s="274" t="n"/>
      <c r="AU216" s="1195" t="n"/>
      <c r="AV216" s="1196" t="n"/>
    </row>
    <row r="217" ht="19.5" customHeight="1">
      <c r="A217" s="741">
        <f>A211+1</f>
        <v/>
      </c>
      <c r="B217" s="733" t="inlineStr">
        <is>
          <t>Vacunas de Antitoxina Diftérica (1.000 UI/mL) x 10 mL (1.000 UI/mL) x 10 mL - Liquida</t>
        </is>
      </c>
      <c r="C217" s="965" t="n"/>
      <c r="D217" s="496">
        <f>NOVIEMBRE!K217</f>
        <v/>
      </c>
      <c r="E217" s="731" t="n"/>
      <c r="F217" s="731" t="n"/>
      <c r="G217" s="730">
        <f>E217+F217</f>
        <v/>
      </c>
      <c r="H217" s="731" t="n"/>
      <c r="I217" s="731" t="n"/>
      <c r="J217" s="732">
        <f>AM217</f>
        <v/>
      </c>
      <c r="K217" s="738">
        <f>+(D217+G217)-(H217+I217+J217)</f>
        <v/>
      </c>
      <c r="L217" s="253" t="n"/>
      <c r="M217" s="254" t="n"/>
      <c r="N217" s="254" t="n"/>
      <c r="O217" s="1183" t="n"/>
      <c r="P217" s="256">
        <f>IF(O217=0," ",IFERROR(IF(DATEDIF(TODAY(),O217,"M")&lt;=5,"ROJO",IF(DATEDIF(TODAY(),O217,"M")&gt;=12,"VERDE",IF(AND(DATEDIF(TODAY(),O217,"M")&gt;=6,DATEDIF(TODAY(),O217,"M")&lt;=11),"AMARILLO"))),Q217))</f>
        <v/>
      </c>
      <c r="Q217" s="256">
        <f>IF(O217=0," ",IF(O217&lt;=$L$6,"VENCIDO","NO VENCIDO"))</f>
        <v/>
      </c>
      <c r="R217" s="257" t="n"/>
      <c r="S217" s="258" t="n"/>
      <c r="T217" s="258" t="n"/>
      <c r="U217" s="1184" t="n"/>
      <c r="V217" s="1184" t="n"/>
      <c r="W217" s="1185" t="n"/>
      <c r="X217" s="1186" t="n"/>
      <c r="Z217" s="648" t="n"/>
      <c r="AA217" s="648" t="n"/>
      <c r="AB217" s="737">
        <f>+Z217+AA217</f>
        <v/>
      </c>
      <c r="AC217" s="648" t="n"/>
      <c r="AD217" s="648" t="n"/>
      <c r="AE217" s="648" t="n"/>
      <c r="AF217" s="648" t="n"/>
      <c r="AG217" s="648" t="n"/>
      <c r="AH217" s="648" t="n"/>
      <c r="AI217" s="648" t="n"/>
      <c r="AJ217" s="648" t="n"/>
      <c r="AK217" s="648" t="n"/>
      <c r="AL217" s="648" t="n"/>
      <c r="AM217" s="1187">
        <f>SUM(AB217:AL221)</f>
        <v/>
      </c>
      <c r="AN217" s="726" t="n"/>
      <c r="AU217" s="1188" t="n"/>
      <c r="AV217" s="1188" t="n"/>
    </row>
    <row r="218" ht="19.5" customHeight="1">
      <c r="A218" s="973" t="n"/>
      <c r="B218" s="971" t="n"/>
      <c r="C218" s="972" t="n"/>
      <c r="D218" s="973" t="n"/>
      <c r="E218" s="994" t="n"/>
      <c r="F218" s="994" t="n"/>
      <c r="G218" s="973" t="n"/>
      <c r="H218" s="994" t="n"/>
      <c r="I218" s="994" t="n"/>
      <c r="J218" s="973" t="n"/>
      <c r="K218" s="973" t="n"/>
      <c r="L218" s="253" t="n"/>
      <c r="M218" s="254" t="n"/>
      <c r="N218" s="254" t="n"/>
      <c r="O218" s="1183" t="n"/>
      <c r="P218" s="256">
        <f>IF(O218=0," ",IFERROR(IF(DATEDIF(TODAY(),O218,"M")&lt;=5,"ROJO",IF(DATEDIF(TODAY(),O218,"M")&gt;=12,"VERDE",IF(AND(DATEDIF(TODAY(),O218,"M")&gt;=6,DATEDIF(TODAY(),O218,"M")&lt;=11),"AMARILLO"))),Q218))</f>
        <v/>
      </c>
      <c r="Q218" s="262">
        <f>IF(O218=0," ",IF(O218&lt;=$L$6,"VENCIDO","NO VENCIDO"))</f>
        <v/>
      </c>
      <c r="R218" s="257" t="n"/>
      <c r="S218" s="258" t="n"/>
      <c r="T218" s="258" t="n"/>
      <c r="U218" s="1184" t="n"/>
      <c r="V218" s="1184" t="n"/>
      <c r="W218" s="1184" t="n"/>
      <c r="X218" s="1186" t="n"/>
      <c r="Z218" s="994" t="n"/>
      <c r="AA218" s="994" t="n"/>
      <c r="AB218" s="973" t="n"/>
      <c r="AC218" s="994" t="n"/>
      <c r="AD218" s="994" t="n"/>
      <c r="AE218" s="994" t="n"/>
      <c r="AF218" s="994" t="n"/>
      <c r="AG218" s="994" t="n"/>
      <c r="AH218" s="994" t="n"/>
      <c r="AI218" s="994" t="n"/>
      <c r="AJ218" s="994" t="n"/>
      <c r="AK218" s="994" t="n"/>
      <c r="AL218" s="994" t="n"/>
      <c r="AM218" s="994" t="n"/>
      <c r="AN218" s="1197" t="n"/>
      <c r="AU218" s="1188" t="n"/>
      <c r="AV218" s="1188" t="n"/>
    </row>
    <row r="219" ht="19.5" customHeight="1">
      <c r="A219" s="973" t="n"/>
      <c r="B219" s="971" t="n"/>
      <c r="C219" s="972" t="n"/>
      <c r="D219" s="973" t="n"/>
      <c r="E219" s="994" t="n"/>
      <c r="F219" s="994" t="n"/>
      <c r="G219" s="973" t="n"/>
      <c r="H219" s="994" t="n"/>
      <c r="I219" s="994" t="n"/>
      <c r="J219" s="973" t="n"/>
      <c r="K219" s="973" t="n"/>
      <c r="L219" s="253" t="n"/>
      <c r="M219" s="254" t="n"/>
      <c r="N219" s="254" t="n"/>
      <c r="O219" s="1183" t="n"/>
      <c r="P219" s="256">
        <f>IF(O219=0," ",IFERROR(IF(DATEDIF(TODAY(),O219,"M")&lt;=5,"ROJO",IF(DATEDIF(TODAY(),O219,"M")&gt;=12,"VERDE",IF(AND(DATEDIF(TODAY(),O219,"M")&gt;=6,DATEDIF(TODAY(),O219,"M")&lt;=11),"AMARILLO"))),Q219))</f>
        <v/>
      </c>
      <c r="Q219" s="262">
        <f>IF(O219=0," ",IF(O219&lt;=$L$6,"VENCIDO","NO VENCIDO"))</f>
        <v/>
      </c>
      <c r="R219" s="257" t="n"/>
      <c r="S219" s="258" t="n"/>
      <c r="T219" s="258" t="n"/>
      <c r="U219" s="1184" t="n"/>
      <c r="V219" s="1184" t="n"/>
      <c r="W219" s="1184" t="n"/>
      <c r="X219" s="1186" t="n"/>
      <c r="Z219" s="994" t="n"/>
      <c r="AA219" s="994" t="n"/>
      <c r="AB219" s="973" t="n"/>
      <c r="AC219" s="994" t="n"/>
      <c r="AD219" s="994" t="n"/>
      <c r="AE219" s="994" t="n"/>
      <c r="AF219" s="994" t="n"/>
      <c r="AG219" s="994" t="n"/>
      <c r="AH219" s="994" t="n"/>
      <c r="AI219" s="994" t="n"/>
      <c r="AJ219" s="994" t="n"/>
      <c r="AK219" s="994" t="n"/>
      <c r="AL219" s="994" t="n"/>
      <c r="AM219" s="994" t="n"/>
      <c r="AN219" s="1197" t="n"/>
      <c r="AU219" s="1188" t="n"/>
      <c r="AV219" s="1188" t="n"/>
    </row>
    <row r="220" ht="19.5" customHeight="1">
      <c r="A220" s="973" t="n"/>
      <c r="B220" s="971" t="n"/>
      <c r="C220" s="972" t="n"/>
      <c r="D220" s="973" t="n"/>
      <c r="E220" s="994" t="n"/>
      <c r="F220" s="994" t="n"/>
      <c r="G220" s="973" t="n"/>
      <c r="H220" s="994" t="n"/>
      <c r="I220" s="994" t="n"/>
      <c r="J220" s="973" t="n"/>
      <c r="K220" s="973" t="n"/>
      <c r="L220" s="253" t="n"/>
      <c r="M220" s="254" t="n"/>
      <c r="N220" s="254" t="n"/>
      <c r="O220" s="1183" t="n"/>
      <c r="P220" s="256">
        <f>IF(O220=0," ",IFERROR(IF(DATEDIF(TODAY(),O220,"M")&lt;=5,"ROJO",IF(DATEDIF(TODAY(),O220,"M")&gt;=12,"VERDE",IF(AND(DATEDIF(TODAY(),O220,"M")&gt;=6,DATEDIF(TODAY(),O220,"M")&lt;=11),"AMARILLO"))),Q220))</f>
        <v/>
      </c>
      <c r="Q220" s="262">
        <f>IF(O220=0," ",IF(O220&lt;=$L$6,"VENCIDO","NO VENCIDO"))</f>
        <v/>
      </c>
      <c r="R220" s="257" t="n"/>
      <c r="S220" s="258" t="n"/>
      <c r="T220" s="258" t="n"/>
      <c r="U220" s="1184" t="n"/>
      <c r="V220" s="1184" t="n"/>
      <c r="W220" s="1184" t="n"/>
      <c r="X220" s="1186" t="n"/>
      <c r="Z220" s="994" t="n"/>
      <c r="AA220" s="994" t="n"/>
      <c r="AB220" s="973" t="n"/>
      <c r="AC220" s="994" t="n"/>
      <c r="AD220" s="994" t="n"/>
      <c r="AE220" s="994" t="n"/>
      <c r="AF220" s="994" t="n"/>
      <c r="AG220" s="994" t="n"/>
      <c r="AH220" s="994" t="n"/>
      <c r="AI220" s="994" t="n"/>
      <c r="AJ220" s="994" t="n"/>
      <c r="AK220" s="994" t="n"/>
      <c r="AL220" s="994" t="n"/>
      <c r="AM220" s="994" t="n"/>
      <c r="AN220" s="1197" t="n"/>
      <c r="AU220" s="1188" t="n"/>
      <c r="AV220" s="1188" t="n"/>
    </row>
    <row r="221" ht="19.5" customHeight="1">
      <c r="A221" s="973" t="n"/>
      <c r="B221" s="971" t="n"/>
      <c r="C221" s="972" t="n"/>
      <c r="D221" s="973" t="n"/>
      <c r="E221" s="994" t="n"/>
      <c r="F221" s="994" t="n"/>
      <c r="G221" s="973" t="n"/>
      <c r="H221" s="994" t="n"/>
      <c r="I221" s="994" t="n"/>
      <c r="J221" s="973" t="n"/>
      <c r="K221" s="975" t="n"/>
      <c r="L221" s="253" t="n"/>
      <c r="M221" s="254" t="n"/>
      <c r="N221" s="254" t="n"/>
      <c r="O221" s="1183" t="n"/>
      <c r="P221" s="256">
        <f>IF(O221=0," ",IFERROR(IF(DATEDIF(TODAY(),O221,"M")&lt;=5,"ROJO",IF(DATEDIF(TODAY(),O221,"M")&gt;=12,"VERDE",IF(AND(DATEDIF(TODAY(),O221,"M")&gt;=6,DATEDIF(TODAY(),O221,"M")&lt;=11),"AMARILLO"))),Q221))</f>
        <v/>
      </c>
      <c r="Q221" s="262">
        <f>IF(O221=0," ",IF(O221&lt;=$L$6,"VENCIDO","NO VENCIDO"))</f>
        <v/>
      </c>
      <c r="R221" s="257" t="n"/>
      <c r="S221" s="258" t="n"/>
      <c r="T221" s="258" t="n"/>
      <c r="U221" s="1184" t="n"/>
      <c r="V221" s="1184" t="n"/>
      <c r="W221" s="1184" t="n"/>
      <c r="X221" s="1186" t="n"/>
      <c r="Z221" s="998" t="n"/>
      <c r="AA221" s="998" t="n"/>
      <c r="AB221" s="975" t="n"/>
      <c r="AC221" s="998" t="n"/>
      <c r="AD221" s="998" t="n"/>
      <c r="AE221" s="998" t="n"/>
      <c r="AF221" s="998" t="n"/>
      <c r="AG221" s="998" t="n"/>
      <c r="AH221" s="998" t="n"/>
      <c r="AI221" s="998" t="n"/>
      <c r="AJ221" s="998" t="n"/>
      <c r="AK221" s="998" t="n"/>
      <c r="AL221" s="998" t="n"/>
      <c r="AM221" s="998" t="n"/>
      <c r="AN221" s="1197" t="n"/>
      <c r="AU221" s="1188" t="n"/>
      <c r="AV221" s="1188" t="n"/>
    </row>
    <row r="222" ht="19.5" customHeight="1">
      <c r="A222" s="975" t="n"/>
      <c r="B222" s="1182" t="n"/>
      <c r="C222" s="1103" t="n"/>
      <c r="D222" s="975" t="n"/>
      <c r="E222" s="998" t="n"/>
      <c r="F222" s="998" t="n"/>
      <c r="G222" s="975" t="n"/>
      <c r="H222" s="998" t="n"/>
      <c r="I222" s="998" t="n"/>
      <c r="J222" s="975" t="n"/>
      <c r="K222" s="1189">
        <f>K217=L222</f>
        <v/>
      </c>
      <c r="L222" s="491">
        <f>SUM(L217:L221)</f>
        <v/>
      </c>
      <c r="M222" s="1190" t="inlineStr">
        <is>
          <t xml:space="preserve">“Verdadero” indica que la cantidad por lote, coincide con el saldo que inicia al mes siguiente. "Falso" no coinicide. </t>
        </is>
      </c>
      <c r="N222" s="1191" t="n"/>
      <c r="O222" s="1192" t="n"/>
      <c r="P222" s="1192" t="n"/>
      <c r="Q222" s="1192" t="n"/>
      <c r="R222" s="267">
        <f>SUM(R217:R221)</f>
        <v/>
      </c>
      <c r="S222" s="492" t="n"/>
      <c r="T222" s="492" t="n"/>
      <c r="U222" s="1192" t="n"/>
      <c r="V222" s="1192" t="n"/>
      <c r="W222" s="1193" t="n"/>
      <c r="X222" s="1194" t="n"/>
      <c r="Z222" s="498" t="n"/>
      <c r="AA222" s="270" t="n"/>
      <c r="AB222" s="267" t="n"/>
      <c r="AC222" s="270" t="n"/>
      <c r="AD222" s="270" t="n"/>
      <c r="AE222" s="270" t="n"/>
      <c r="AF222" s="270" t="n"/>
      <c r="AG222" s="270" t="n"/>
      <c r="AH222" s="270" t="n"/>
      <c r="AI222" s="270" t="n"/>
      <c r="AJ222" s="270" t="n"/>
      <c r="AK222" s="270" t="n"/>
      <c r="AL222" s="270" t="n"/>
      <c r="AM222" s="499" t="n"/>
      <c r="AN222" s="274" t="n"/>
      <c r="AU222" s="1195" t="n"/>
      <c r="AV222" s="1196" t="n"/>
    </row>
    <row r="223" ht="19.5" customHeight="1">
      <c r="A223" s="741">
        <f>A217+1</f>
        <v/>
      </c>
      <c r="B223" s="733" t="inlineStr">
        <is>
          <t>Vacuna de Meningococo ACYW -135 (Conjugado) - Liofilizada - Vial x 01 dosis</t>
        </is>
      </c>
      <c r="C223" s="965" t="n"/>
      <c r="D223" s="496">
        <f>NOVIEMBRE!K223</f>
        <v/>
      </c>
      <c r="E223" s="731" t="n"/>
      <c r="F223" s="731" t="n"/>
      <c r="G223" s="730">
        <f>E223+F223</f>
        <v/>
      </c>
      <c r="H223" s="731" t="n"/>
      <c r="I223" s="731" t="n"/>
      <c r="J223" s="732">
        <f>AM223</f>
        <v/>
      </c>
      <c r="K223" s="738">
        <f>+(D223+G223)-(H223+I223+J223)</f>
        <v/>
      </c>
      <c r="L223" s="253" t="n"/>
      <c r="M223" s="254" t="n"/>
      <c r="N223" s="254" t="n"/>
      <c r="O223" s="1183" t="n"/>
      <c r="P223" s="256">
        <f>IF(O223=0," ",IFERROR(IF(DATEDIF(TODAY(),O223,"M")&lt;=5,"ROJO",IF(DATEDIF(TODAY(),O223,"M")&gt;=12,"VERDE",IF(AND(DATEDIF(TODAY(),O223,"M")&gt;=6,DATEDIF(TODAY(),O223,"M")&lt;=11),"AMARILLO"))),Q223))</f>
        <v/>
      </c>
      <c r="Q223" s="256">
        <f>IF(O223=0," ",IF(O223&lt;=$L$6,"VENCIDO","NO VENCIDO"))</f>
        <v/>
      </c>
      <c r="R223" s="257" t="n"/>
      <c r="S223" s="258" t="n"/>
      <c r="T223" s="258" t="n"/>
      <c r="U223" s="1184" t="n"/>
      <c r="V223" s="1184" t="n"/>
      <c r="W223" s="1185" t="n"/>
      <c r="X223" s="1186" t="n"/>
      <c r="Z223" s="648" t="n"/>
      <c r="AA223" s="648" t="n"/>
      <c r="AB223" s="737">
        <f>+Z223+AA223</f>
        <v/>
      </c>
      <c r="AC223" s="648" t="n"/>
      <c r="AD223" s="648" t="n"/>
      <c r="AE223" s="648" t="n"/>
      <c r="AF223" s="648" t="n"/>
      <c r="AG223" s="648" t="n"/>
      <c r="AH223" s="648" t="n"/>
      <c r="AI223" s="648" t="n"/>
      <c r="AJ223" s="648" t="n"/>
      <c r="AK223" s="648" t="n"/>
      <c r="AL223" s="648" t="n"/>
      <c r="AM223" s="1187">
        <f>SUM(AB223:AL227)</f>
        <v/>
      </c>
      <c r="AN223" s="726" t="n"/>
      <c r="AU223" s="1188" t="n"/>
      <c r="AV223" s="1188" t="n"/>
    </row>
    <row r="224" ht="19.5" customHeight="1">
      <c r="A224" s="973" t="n"/>
      <c r="B224" s="971" t="n"/>
      <c r="C224" s="972" t="n"/>
      <c r="D224" s="973" t="n"/>
      <c r="E224" s="994" t="n"/>
      <c r="F224" s="994" t="n"/>
      <c r="G224" s="973" t="n"/>
      <c r="H224" s="994" t="n"/>
      <c r="I224" s="994" t="n"/>
      <c r="J224" s="973" t="n"/>
      <c r="K224" s="973" t="n"/>
      <c r="L224" s="253" t="n"/>
      <c r="M224" s="254" t="n"/>
      <c r="N224" s="254" t="n"/>
      <c r="O224" s="1183" t="n"/>
      <c r="P224" s="256">
        <f>IF(O224=0," ",IFERROR(IF(DATEDIF(TODAY(),O224,"M")&lt;=5,"ROJO",IF(DATEDIF(TODAY(),O224,"M")&gt;=12,"VERDE",IF(AND(DATEDIF(TODAY(),O224,"M")&gt;=6,DATEDIF(TODAY(),O224,"M")&lt;=11),"AMARILLO"))),Q224))</f>
        <v/>
      </c>
      <c r="Q224" s="262">
        <f>IF(O224=0," ",IF(O224&lt;=$L$6,"VENCIDO","NO VENCIDO"))</f>
        <v/>
      </c>
      <c r="R224" s="257" t="n"/>
      <c r="S224" s="258" t="n"/>
      <c r="T224" s="258" t="n"/>
      <c r="U224" s="1184" t="n"/>
      <c r="V224" s="1184" t="n"/>
      <c r="W224" s="1184" t="n"/>
      <c r="X224" s="1186" t="n"/>
      <c r="Z224" s="994" t="n"/>
      <c r="AA224" s="994" t="n"/>
      <c r="AB224" s="973" t="n"/>
      <c r="AC224" s="994" t="n"/>
      <c r="AD224" s="994" t="n"/>
      <c r="AE224" s="994" t="n"/>
      <c r="AF224" s="994" t="n"/>
      <c r="AG224" s="994" t="n"/>
      <c r="AH224" s="994" t="n"/>
      <c r="AI224" s="994" t="n"/>
      <c r="AJ224" s="994" t="n"/>
      <c r="AK224" s="994" t="n"/>
      <c r="AL224" s="994" t="n"/>
      <c r="AM224" s="994" t="n"/>
      <c r="AN224" s="1197" t="n"/>
      <c r="AU224" s="1188" t="n"/>
      <c r="AV224" s="1188" t="n"/>
    </row>
    <row r="225" ht="19.5" customHeight="1">
      <c r="A225" s="973" t="n"/>
      <c r="B225" s="971" t="n"/>
      <c r="C225" s="972" t="n"/>
      <c r="D225" s="973" t="n"/>
      <c r="E225" s="994" t="n"/>
      <c r="F225" s="994" t="n"/>
      <c r="G225" s="973" t="n"/>
      <c r="H225" s="994" t="n"/>
      <c r="I225" s="994" t="n"/>
      <c r="J225" s="973" t="n"/>
      <c r="K225" s="973" t="n"/>
      <c r="L225" s="253" t="n"/>
      <c r="M225" s="254" t="n"/>
      <c r="N225" s="254" t="n"/>
      <c r="O225" s="1183" t="n"/>
      <c r="P225" s="256">
        <f>IF(O225=0," ",IFERROR(IF(DATEDIF(TODAY(),O225,"M")&lt;=5,"ROJO",IF(DATEDIF(TODAY(),O225,"M")&gt;=12,"VERDE",IF(AND(DATEDIF(TODAY(),O225,"M")&gt;=6,DATEDIF(TODAY(),O225,"M")&lt;=11),"AMARILLO"))),Q225))</f>
        <v/>
      </c>
      <c r="Q225" s="262">
        <f>IF(O225=0," ",IF(O225&lt;=$L$6,"VENCIDO","NO VENCIDO"))</f>
        <v/>
      </c>
      <c r="R225" s="257" t="n"/>
      <c r="S225" s="258" t="n"/>
      <c r="T225" s="258" t="n"/>
      <c r="U225" s="1184" t="n"/>
      <c r="V225" s="1184" t="n"/>
      <c r="W225" s="1184" t="n"/>
      <c r="X225" s="1186" t="n"/>
      <c r="Z225" s="994" t="n"/>
      <c r="AA225" s="994" t="n"/>
      <c r="AB225" s="973" t="n"/>
      <c r="AC225" s="994" t="n"/>
      <c r="AD225" s="994" t="n"/>
      <c r="AE225" s="994" t="n"/>
      <c r="AF225" s="994" t="n"/>
      <c r="AG225" s="994" t="n"/>
      <c r="AH225" s="994" t="n"/>
      <c r="AI225" s="994" t="n"/>
      <c r="AJ225" s="994" t="n"/>
      <c r="AK225" s="994" t="n"/>
      <c r="AL225" s="994" t="n"/>
      <c r="AM225" s="994" t="n"/>
      <c r="AN225" s="1197" t="n"/>
      <c r="AU225" s="1188" t="n"/>
      <c r="AV225" s="1188" t="n"/>
    </row>
    <row r="226" ht="19.5" customHeight="1">
      <c r="A226" s="973" t="n"/>
      <c r="B226" s="971" t="n"/>
      <c r="C226" s="972" t="n"/>
      <c r="D226" s="973" t="n"/>
      <c r="E226" s="994" t="n"/>
      <c r="F226" s="994" t="n"/>
      <c r="G226" s="973" t="n"/>
      <c r="H226" s="994" t="n"/>
      <c r="I226" s="994" t="n"/>
      <c r="J226" s="973" t="n"/>
      <c r="K226" s="973" t="n"/>
      <c r="L226" s="253" t="n"/>
      <c r="M226" s="254" t="n"/>
      <c r="N226" s="254" t="n"/>
      <c r="O226" s="1183" t="n"/>
      <c r="P226" s="256">
        <f>IF(O226=0," ",IFERROR(IF(DATEDIF(TODAY(),O226,"M")&lt;=5,"ROJO",IF(DATEDIF(TODAY(),O226,"M")&gt;=12,"VERDE",IF(AND(DATEDIF(TODAY(),O226,"M")&gt;=6,DATEDIF(TODAY(),O226,"M")&lt;=11),"AMARILLO"))),Q226))</f>
        <v/>
      </c>
      <c r="Q226" s="262">
        <f>IF(O226=0," ",IF(O226&lt;=$L$6,"VENCIDO","NO VENCIDO"))</f>
        <v/>
      </c>
      <c r="R226" s="257" t="n"/>
      <c r="S226" s="258" t="n"/>
      <c r="T226" s="258" t="n"/>
      <c r="U226" s="1184" t="n"/>
      <c r="V226" s="1184" t="n"/>
      <c r="W226" s="1184" t="n"/>
      <c r="X226" s="1186" t="n"/>
      <c r="Z226" s="994" t="n"/>
      <c r="AA226" s="994" t="n"/>
      <c r="AB226" s="973" t="n"/>
      <c r="AC226" s="994" t="n"/>
      <c r="AD226" s="994" t="n"/>
      <c r="AE226" s="994" t="n"/>
      <c r="AF226" s="994" t="n"/>
      <c r="AG226" s="994" t="n"/>
      <c r="AH226" s="994" t="n"/>
      <c r="AI226" s="994" t="n"/>
      <c r="AJ226" s="994" t="n"/>
      <c r="AK226" s="994" t="n"/>
      <c r="AL226" s="994" t="n"/>
      <c r="AM226" s="994" t="n"/>
      <c r="AN226" s="1197" t="n"/>
      <c r="AU226" s="1188" t="n"/>
      <c r="AV226" s="1188" t="n"/>
    </row>
    <row r="227" ht="19.5" customHeight="1">
      <c r="A227" s="973" t="n"/>
      <c r="B227" s="971" t="n"/>
      <c r="C227" s="972" t="n"/>
      <c r="D227" s="973" t="n"/>
      <c r="E227" s="994" t="n"/>
      <c r="F227" s="994" t="n"/>
      <c r="G227" s="973" t="n"/>
      <c r="H227" s="994" t="n"/>
      <c r="I227" s="994" t="n"/>
      <c r="J227" s="973" t="n"/>
      <c r="K227" s="975" t="n"/>
      <c r="L227" s="253" t="n"/>
      <c r="M227" s="254" t="n"/>
      <c r="N227" s="254" t="n"/>
      <c r="O227" s="1183" t="n"/>
      <c r="P227" s="256">
        <f>IF(O227=0," ",IFERROR(IF(DATEDIF(TODAY(),O227,"M")&lt;=5,"ROJO",IF(DATEDIF(TODAY(),O227,"M")&gt;=12,"VERDE",IF(AND(DATEDIF(TODAY(),O227,"M")&gt;=6,DATEDIF(TODAY(),O227,"M")&lt;=11),"AMARILLO"))),Q227))</f>
        <v/>
      </c>
      <c r="Q227" s="262">
        <f>IF(O227=0," ",IF(O227&lt;=$L$6,"VENCIDO","NO VENCIDO"))</f>
        <v/>
      </c>
      <c r="R227" s="257" t="n"/>
      <c r="S227" s="258" t="n"/>
      <c r="T227" s="258" t="n"/>
      <c r="U227" s="1184" t="n"/>
      <c r="V227" s="1184" t="n"/>
      <c r="W227" s="1184" t="n"/>
      <c r="X227" s="1186" t="n"/>
      <c r="Z227" s="998" t="n"/>
      <c r="AA227" s="998" t="n"/>
      <c r="AB227" s="975" t="n"/>
      <c r="AC227" s="998" t="n"/>
      <c r="AD227" s="998" t="n"/>
      <c r="AE227" s="998" t="n"/>
      <c r="AF227" s="998" t="n"/>
      <c r="AG227" s="998" t="n"/>
      <c r="AH227" s="998" t="n"/>
      <c r="AI227" s="998" t="n"/>
      <c r="AJ227" s="998" t="n"/>
      <c r="AK227" s="998" t="n"/>
      <c r="AL227" s="998" t="n"/>
      <c r="AM227" s="998" t="n"/>
      <c r="AN227" s="1197" t="n"/>
      <c r="AU227" s="1188" t="n"/>
      <c r="AV227" s="1188" t="n"/>
    </row>
    <row r="228" ht="19.5" customHeight="1">
      <c r="A228" s="975" t="n"/>
      <c r="B228" s="1182" t="n"/>
      <c r="C228" s="1103" t="n"/>
      <c r="D228" s="975" t="n"/>
      <c r="E228" s="998" t="n"/>
      <c r="F228" s="998" t="n"/>
      <c r="G228" s="975" t="n"/>
      <c r="H228" s="998" t="n"/>
      <c r="I228" s="998" t="n"/>
      <c r="J228" s="975" t="n"/>
      <c r="K228" s="1189">
        <f>K223=L228</f>
        <v/>
      </c>
      <c r="L228" s="491">
        <f>SUM(L223:L227)</f>
        <v/>
      </c>
      <c r="M228" s="1190" t="inlineStr">
        <is>
          <t xml:space="preserve">“Verdadero” indica que la cantidad por lote, coincide con el saldo que inicia al mes siguiente. "Falso" no coinicide. </t>
        </is>
      </c>
      <c r="N228" s="1191" t="n"/>
      <c r="O228" s="1192" t="n"/>
      <c r="P228" s="1192" t="n"/>
      <c r="Q228" s="1192" t="n"/>
      <c r="R228" s="267">
        <f>SUM(R223:R227)</f>
        <v/>
      </c>
      <c r="S228" s="492" t="n"/>
      <c r="T228" s="492" t="n"/>
      <c r="U228" s="1192" t="n"/>
      <c r="V228" s="1192" t="n"/>
      <c r="W228" s="1193" t="n"/>
      <c r="X228" s="1194" t="n"/>
      <c r="Z228" s="498" t="n"/>
      <c r="AA228" s="270" t="n"/>
      <c r="AB228" s="267" t="n"/>
      <c r="AC228" s="270" t="n"/>
      <c r="AD228" s="270" t="n"/>
      <c r="AE228" s="270" t="n"/>
      <c r="AF228" s="270" t="n"/>
      <c r="AG228" s="270" t="n"/>
      <c r="AH228" s="270" t="n"/>
      <c r="AI228" s="270" t="n"/>
      <c r="AJ228" s="270" t="n"/>
      <c r="AK228" s="270" t="n"/>
      <c r="AL228" s="270" t="n"/>
      <c r="AM228" s="499" t="n"/>
      <c r="AN228" s="274" t="n"/>
      <c r="AU228" s="1195" t="n"/>
      <c r="AV228" s="1196" t="n"/>
    </row>
    <row r="229" ht="36" customHeight="1">
      <c r="A229" s="519" t="inlineStr">
        <is>
          <t>ÍTEM</t>
        </is>
      </c>
      <c r="B229" s="740" t="inlineStr">
        <is>
          <t>DILUYENTES</t>
        </is>
      </c>
      <c r="C229" s="967" t="n"/>
      <c r="D229" s="1198" t="n"/>
      <c r="E229" s="1199" t="n"/>
      <c r="F229" s="1199" t="n"/>
      <c r="G229" s="1199" t="n"/>
      <c r="H229" s="1199" t="n"/>
      <c r="I229" s="1199" t="n"/>
      <c r="J229" s="1199" t="n"/>
      <c r="K229" s="1199" t="n"/>
      <c r="L229" s="1199" t="n"/>
      <c r="M229" s="1199" t="n"/>
      <c r="N229" s="1199" t="n"/>
      <c r="O229" s="1199" t="n"/>
      <c r="P229" s="1199" t="n"/>
      <c r="Q229" s="1199" t="n"/>
      <c r="R229" s="510" t="n"/>
      <c r="S229" s="510" t="n"/>
      <c r="T229" s="510" t="n"/>
      <c r="U229" s="1200" t="n"/>
      <c r="V229" s="1200" t="n"/>
      <c r="W229" s="1200" t="n"/>
      <c r="X229" s="1201" t="n"/>
      <c r="Z229" s="500" t="n"/>
      <c r="AA229" s="501" t="n"/>
      <c r="AB229" s="414" t="n"/>
      <c r="AC229" s="502" t="n"/>
      <c r="AD229" s="502" t="n"/>
      <c r="AE229" s="502" t="n"/>
      <c r="AF229" s="502" t="n"/>
      <c r="AG229" s="502" t="n"/>
      <c r="AH229" s="502" t="n"/>
      <c r="AI229" s="502" t="n"/>
      <c r="AJ229" s="502" t="n"/>
      <c r="AK229" s="502" t="n"/>
      <c r="AL229" s="502" t="n"/>
      <c r="AM229" s="503" t="n"/>
      <c r="AN229" s="513" t="n"/>
      <c r="AU229" s="1195" t="n"/>
      <c r="AV229" s="1195" t="n"/>
    </row>
    <row r="230" ht="19.5" customHeight="1">
      <c r="A230" s="585" t="n">
        <v>1</v>
      </c>
      <c r="B230" s="733" t="inlineStr">
        <is>
          <t>Diluyente de Vacuna de BCG (Bacilo de Calmette y Guérin) Liofilizada</t>
        </is>
      </c>
      <c r="C230" s="965" t="n"/>
      <c r="D230" s="496">
        <f>NOVIEMBRE!K230</f>
        <v/>
      </c>
      <c r="E230" s="731" t="n"/>
      <c r="F230" s="731" t="n"/>
      <c r="G230" s="730">
        <f>E230+F230</f>
        <v/>
      </c>
      <c r="H230" s="731" t="n"/>
      <c r="I230" s="731" t="n"/>
      <c r="J230" s="732">
        <f>AM230</f>
        <v/>
      </c>
      <c r="K230" s="738">
        <f>+(D230+G230)-(H230+I230+J230)</f>
        <v/>
      </c>
      <c r="L230" s="253" t="n"/>
      <c r="M230" s="254" t="n"/>
      <c r="N230" s="254" t="n"/>
      <c r="O230" s="1183" t="n"/>
      <c r="P230" s="256">
        <f>IF(O230=0," ",IFERROR(IF(DATEDIF(TODAY(),O230,"M")&lt;=5,"ROJO",IF(DATEDIF(TODAY(),O230,"M")&gt;=12,"VERDE",IF(AND(DATEDIF(TODAY(),O230,"M")&gt;=6,DATEDIF(TODAY(),O230,"M")&lt;=11),"AMARILLO"))),Q230))</f>
        <v/>
      </c>
      <c r="Q230" s="256">
        <f>IF(O230=0," ",IF(O230&lt;=$L$6,"VENCIDO","NO VENCIDO"))</f>
        <v/>
      </c>
      <c r="R230" s="257" t="n"/>
      <c r="S230" s="258" t="n"/>
      <c r="T230" s="258" t="n"/>
      <c r="U230" s="1184" t="n"/>
      <c r="V230" s="1184" t="n"/>
      <c r="W230" s="1185" t="n"/>
      <c r="X230" s="1186" t="n"/>
      <c r="Z230" s="648" t="n"/>
      <c r="AA230" s="648" t="n"/>
      <c r="AB230" s="737">
        <f>+Z230+AA230</f>
        <v/>
      </c>
      <c r="AC230" s="648" t="n"/>
      <c r="AD230" s="648" t="n"/>
      <c r="AE230" s="648" t="n"/>
      <c r="AF230" s="648" t="n"/>
      <c r="AG230" s="648" t="n"/>
      <c r="AH230" s="648" t="n"/>
      <c r="AI230" s="648" t="n"/>
      <c r="AJ230" s="648" t="n"/>
      <c r="AK230" s="648" t="n"/>
      <c r="AL230" s="648" t="n"/>
      <c r="AM230" s="1187">
        <f>SUM(AB230:AL234)</f>
        <v/>
      </c>
      <c r="AN230" s="726" t="n"/>
      <c r="AU230" s="1188" t="n"/>
      <c r="AV230" s="1188" t="n"/>
    </row>
    <row r="231" ht="19.5" customHeight="1">
      <c r="A231" s="973" t="n"/>
      <c r="B231" s="971" t="n"/>
      <c r="C231" s="972" t="n"/>
      <c r="D231" s="973" t="n"/>
      <c r="E231" s="994" t="n"/>
      <c r="F231" s="994" t="n"/>
      <c r="G231" s="973" t="n"/>
      <c r="H231" s="994" t="n"/>
      <c r="I231" s="994" t="n"/>
      <c r="J231" s="973" t="n"/>
      <c r="K231" s="973" t="n"/>
      <c r="L231" s="253" t="n"/>
      <c r="M231" s="254" t="n"/>
      <c r="N231" s="254" t="n"/>
      <c r="O231" s="1183" t="n"/>
      <c r="P231" s="256">
        <f>IF(O231=0," ",IFERROR(IF(DATEDIF(TODAY(),O231,"M")&lt;=5,"ROJO",IF(DATEDIF(TODAY(),O231,"M")&gt;=12,"VERDE",IF(AND(DATEDIF(TODAY(),O231,"M")&gt;=6,DATEDIF(TODAY(),O231,"M")&lt;=11),"AMARILLO"))),Q231))</f>
        <v/>
      </c>
      <c r="Q231" s="262">
        <f>IF(O231=0," ",IF(O231&lt;=$L$6,"VENCIDO","NO VENCIDO"))</f>
        <v/>
      </c>
      <c r="R231" s="257" t="n"/>
      <c r="S231" s="258" t="n"/>
      <c r="T231" s="258" t="n"/>
      <c r="U231" s="1184" t="n"/>
      <c r="V231" s="1184" t="n"/>
      <c r="W231" s="1184" t="n"/>
      <c r="X231" s="1186" t="n"/>
      <c r="Z231" s="994" t="n"/>
      <c r="AA231" s="994" t="n"/>
      <c r="AB231" s="973" t="n"/>
      <c r="AC231" s="994" t="n"/>
      <c r="AD231" s="994" t="n"/>
      <c r="AE231" s="994" t="n"/>
      <c r="AF231" s="994" t="n"/>
      <c r="AG231" s="994" t="n"/>
      <c r="AH231" s="994" t="n"/>
      <c r="AI231" s="994" t="n"/>
      <c r="AJ231" s="994" t="n"/>
      <c r="AK231" s="994" t="n"/>
      <c r="AL231" s="994" t="n"/>
      <c r="AM231" s="994" t="n"/>
      <c r="AN231" s="1197" t="n"/>
      <c r="AU231" s="1188" t="n"/>
      <c r="AV231" s="1188" t="n"/>
    </row>
    <row r="232" ht="19.5" customHeight="1">
      <c r="A232" s="973" t="n"/>
      <c r="B232" s="971" t="n"/>
      <c r="C232" s="972" t="n"/>
      <c r="D232" s="973" t="n"/>
      <c r="E232" s="994" t="n"/>
      <c r="F232" s="994" t="n"/>
      <c r="G232" s="973" t="n"/>
      <c r="H232" s="994" t="n"/>
      <c r="I232" s="994" t="n"/>
      <c r="J232" s="973" t="n"/>
      <c r="K232" s="973" t="n"/>
      <c r="L232" s="253" t="n"/>
      <c r="M232" s="254" t="n"/>
      <c r="N232" s="254" t="n"/>
      <c r="O232" s="1183" t="n"/>
      <c r="P232" s="256">
        <f>IF(O232=0," ",IFERROR(IF(DATEDIF(TODAY(),O232,"M")&lt;=5,"ROJO",IF(DATEDIF(TODAY(),O232,"M")&gt;=12,"VERDE",IF(AND(DATEDIF(TODAY(),O232,"M")&gt;=6,DATEDIF(TODAY(),O232,"M")&lt;=11),"AMARILLO"))),Q232))</f>
        <v/>
      </c>
      <c r="Q232" s="262">
        <f>IF(O232=0," ",IF(O232&lt;=$L$6,"VENCIDO","NO VENCIDO"))</f>
        <v/>
      </c>
      <c r="R232" s="257" t="n"/>
      <c r="S232" s="258" t="n"/>
      <c r="T232" s="258" t="n"/>
      <c r="U232" s="1184" t="n"/>
      <c r="V232" s="1184" t="n"/>
      <c r="W232" s="1184" t="n"/>
      <c r="X232" s="1186" t="n"/>
      <c r="Z232" s="994" t="n"/>
      <c r="AA232" s="994" t="n"/>
      <c r="AB232" s="973" t="n"/>
      <c r="AC232" s="994" t="n"/>
      <c r="AD232" s="994" t="n"/>
      <c r="AE232" s="994" t="n"/>
      <c r="AF232" s="994" t="n"/>
      <c r="AG232" s="994" t="n"/>
      <c r="AH232" s="994" t="n"/>
      <c r="AI232" s="994" t="n"/>
      <c r="AJ232" s="994" t="n"/>
      <c r="AK232" s="994" t="n"/>
      <c r="AL232" s="994" t="n"/>
      <c r="AM232" s="994" t="n"/>
      <c r="AN232" s="1197" t="n"/>
      <c r="AU232" s="1188" t="n"/>
      <c r="AV232" s="1188" t="n"/>
    </row>
    <row r="233" ht="19.5" customHeight="1">
      <c r="A233" s="973" t="n"/>
      <c r="B233" s="971" t="n"/>
      <c r="C233" s="972" t="n"/>
      <c r="D233" s="973" t="n"/>
      <c r="E233" s="994" t="n"/>
      <c r="F233" s="994" t="n"/>
      <c r="G233" s="973" t="n"/>
      <c r="H233" s="994" t="n"/>
      <c r="I233" s="994" t="n"/>
      <c r="J233" s="973" t="n"/>
      <c r="K233" s="973" t="n"/>
      <c r="L233" s="253" t="n"/>
      <c r="M233" s="254" t="n"/>
      <c r="N233" s="254" t="n"/>
      <c r="O233" s="1183" t="n"/>
      <c r="P233" s="256">
        <f>IF(O233=0," ",IFERROR(IF(DATEDIF(TODAY(),O233,"M")&lt;=5,"ROJO",IF(DATEDIF(TODAY(),O233,"M")&gt;=12,"VERDE",IF(AND(DATEDIF(TODAY(),O233,"M")&gt;=6,DATEDIF(TODAY(),O233,"M")&lt;=11),"AMARILLO"))),Q233))</f>
        <v/>
      </c>
      <c r="Q233" s="262">
        <f>IF(O233=0," ",IF(O233&lt;=$L$6,"VENCIDO","NO VENCIDO"))</f>
        <v/>
      </c>
      <c r="R233" s="257" t="n"/>
      <c r="S233" s="258" t="n"/>
      <c r="T233" s="258" t="n"/>
      <c r="U233" s="1184" t="n"/>
      <c r="V233" s="1184" t="n"/>
      <c r="W233" s="1184" t="n"/>
      <c r="X233" s="1186" t="n"/>
      <c r="Z233" s="994" t="n"/>
      <c r="AA233" s="994" t="n"/>
      <c r="AB233" s="973" t="n"/>
      <c r="AC233" s="994" t="n"/>
      <c r="AD233" s="994" t="n"/>
      <c r="AE233" s="994" t="n"/>
      <c r="AF233" s="994" t="n"/>
      <c r="AG233" s="994" t="n"/>
      <c r="AH233" s="994" t="n"/>
      <c r="AI233" s="994" t="n"/>
      <c r="AJ233" s="994" t="n"/>
      <c r="AK233" s="994" t="n"/>
      <c r="AL233" s="994" t="n"/>
      <c r="AM233" s="994" t="n"/>
      <c r="AN233" s="1197" t="n"/>
      <c r="AU233" s="1188" t="n"/>
      <c r="AV233" s="1188" t="n"/>
    </row>
    <row r="234" ht="19.5" customHeight="1">
      <c r="A234" s="973" t="n"/>
      <c r="B234" s="971" t="n"/>
      <c r="C234" s="972" t="n"/>
      <c r="D234" s="973" t="n"/>
      <c r="E234" s="994" t="n"/>
      <c r="F234" s="994" t="n"/>
      <c r="G234" s="973" t="n"/>
      <c r="H234" s="994" t="n"/>
      <c r="I234" s="994" t="n"/>
      <c r="J234" s="973" t="n"/>
      <c r="K234" s="975" t="n"/>
      <c r="L234" s="253" t="n"/>
      <c r="M234" s="254" t="n"/>
      <c r="N234" s="254" t="n"/>
      <c r="O234" s="1183" t="n"/>
      <c r="P234" s="256">
        <f>IF(O234=0," ",IFERROR(IF(DATEDIF(TODAY(),O234,"M")&lt;=5,"ROJO",IF(DATEDIF(TODAY(),O234,"M")&gt;=12,"VERDE",IF(AND(DATEDIF(TODAY(),O234,"M")&gt;=6,DATEDIF(TODAY(),O234,"M")&lt;=11),"AMARILLO"))),Q234))</f>
        <v/>
      </c>
      <c r="Q234" s="262">
        <f>IF(O234=0," ",IF(O234&lt;=$L$6,"VENCIDO","NO VENCIDO"))</f>
        <v/>
      </c>
      <c r="R234" s="257" t="n"/>
      <c r="S234" s="258" t="n"/>
      <c r="T234" s="258" t="n"/>
      <c r="U234" s="1184" t="n"/>
      <c r="V234" s="1184" t="n"/>
      <c r="W234" s="1184" t="n"/>
      <c r="X234" s="1186" t="n"/>
      <c r="Z234" s="998" t="n"/>
      <c r="AA234" s="998" t="n"/>
      <c r="AB234" s="975" t="n"/>
      <c r="AC234" s="998" t="n"/>
      <c r="AD234" s="998" t="n"/>
      <c r="AE234" s="998" t="n"/>
      <c r="AF234" s="998" t="n"/>
      <c r="AG234" s="998" t="n"/>
      <c r="AH234" s="998" t="n"/>
      <c r="AI234" s="998" t="n"/>
      <c r="AJ234" s="998" t="n"/>
      <c r="AK234" s="998" t="n"/>
      <c r="AL234" s="998" t="n"/>
      <c r="AM234" s="998" t="n"/>
      <c r="AN234" s="1197" t="n"/>
      <c r="AU234" s="1188" t="n"/>
      <c r="AV234" s="1188" t="n"/>
    </row>
    <row r="235" ht="19.5" customHeight="1">
      <c r="A235" s="975" t="n"/>
      <c r="B235" s="1182" t="n"/>
      <c r="C235" s="1103" t="n"/>
      <c r="D235" s="975" t="n"/>
      <c r="E235" s="998" t="n"/>
      <c r="F235" s="998" t="n"/>
      <c r="G235" s="975" t="n"/>
      <c r="H235" s="998" t="n"/>
      <c r="I235" s="998" t="n"/>
      <c r="J235" s="975" t="n"/>
      <c r="K235" s="1189">
        <f>K230=L235</f>
        <v/>
      </c>
      <c r="L235" s="491">
        <f>SUM(L230:L234)</f>
        <v/>
      </c>
      <c r="M235" s="1190" t="n"/>
      <c r="N235" s="1191" t="n"/>
      <c r="O235" s="1192" t="n"/>
      <c r="P235" s="1192" t="n"/>
      <c r="Q235" s="1192" t="n"/>
      <c r="R235" s="267">
        <f>SUM(R230:R234)</f>
        <v/>
      </c>
      <c r="S235" s="492" t="n"/>
      <c r="T235" s="492" t="n"/>
      <c r="U235" s="1192" t="n"/>
      <c r="V235" s="1192" t="n"/>
      <c r="W235" s="1193" t="n"/>
      <c r="X235" s="1202" t="n"/>
      <c r="Z235" s="498" t="n"/>
      <c r="AA235" s="270" t="n"/>
      <c r="AB235" s="267" t="n"/>
      <c r="AC235" s="270" t="n"/>
      <c r="AD235" s="270" t="n"/>
      <c r="AE235" s="270" t="n"/>
      <c r="AF235" s="270" t="n"/>
      <c r="AG235" s="270" t="n"/>
      <c r="AH235" s="270" t="n"/>
      <c r="AI235" s="270" t="n"/>
      <c r="AJ235" s="270" t="n"/>
      <c r="AK235" s="270" t="n"/>
      <c r="AL235" s="270" t="n"/>
      <c r="AM235" s="499" t="n"/>
      <c r="AN235" s="274" t="n"/>
      <c r="AU235" s="1195" t="n"/>
      <c r="AV235" s="1196" t="n"/>
    </row>
    <row r="236" ht="19.5" customHeight="1">
      <c r="A236" s="585" t="n">
        <v>2</v>
      </c>
      <c r="B236" s="733" t="inlineStr">
        <is>
          <t>Diluyente de Vacuna de Sarampión, Rubeola y Paperas (SRP) (Cepa Leningrado-Zagreb) Liofilizado - Vial x 01 dosis - TRIPLE VIRAL</t>
        </is>
      </c>
      <c r="C236" s="965" t="n"/>
      <c r="D236" s="496">
        <f>NOVIEMBRE!K236</f>
        <v/>
      </c>
      <c r="E236" s="731" t="n"/>
      <c r="F236" s="731" t="n"/>
      <c r="G236" s="730">
        <f>E236+F236</f>
        <v/>
      </c>
      <c r="H236" s="731" t="n"/>
      <c r="I236" s="731" t="n"/>
      <c r="J236" s="732">
        <f>AM236</f>
        <v/>
      </c>
      <c r="K236" s="738">
        <f>+(D236+G236)-(H236+I236+J236)</f>
        <v/>
      </c>
      <c r="L236" s="253" t="n"/>
      <c r="M236" s="254" t="n"/>
      <c r="N236" s="254" t="n"/>
      <c r="O236" s="1183" t="n"/>
      <c r="P236" s="256">
        <f>IF(O236=0," ",IFERROR(IF(DATEDIF(TODAY(),O236,"M")&lt;=5,"ROJO",IF(DATEDIF(TODAY(),O236,"M")&gt;=12,"VERDE",IF(AND(DATEDIF(TODAY(),O236,"M")&gt;=6,DATEDIF(TODAY(),O236,"M")&lt;=11),"AMARILLO"))),Q236))</f>
        <v/>
      </c>
      <c r="Q236" s="256">
        <f>IF(O236=0," ",IF(O236&lt;=$L$6,"VENCIDO","NO VENCIDO"))</f>
        <v/>
      </c>
      <c r="R236" s="257" t="n"/>
      <c r="S236" s="258" t="n"/>
      <c r="T236" s="258" t="n"/>
      <c r="U236" s="1184" t="n"/>
      <c r="V236" s="1184" t="n"/>
      <c r="W236" s="1185" t="n"/>
      <c r="X236" s="1186" t="n"/>
      <c r="Z236" s="648" t="n"/>
      <c r="AA236" s="648" t="n"/>
      <c r="AB236" s="737">
        <f>+Z236+AA236</f>
        <v/>
      </c>
      <c r="AC236" s="648" t="n"/>
      <c r="AD236" s="648" t="n"/>
      <c r="AE236" s="648" t="n"/>
      <c r="AF236" s="648" t="n"/>
      <c r="AG236" s="648" t="n"/>
      <c r="AH236" s="648" t="n"/>
      <c r="AI236" s="648" t="n"/>
      <c r="AJ236" s="648" t="n"/>
      <c r="AK236" s="648" t="n"/>
      <c r="AL236" s="648" t="n"/>
      <c r="AM236" s="1187">
        <f>SUM(AB236:AL240)</f>
        <v/>
      </c>
      <c r="AN236" s="726" t="n"/>
      <c r="AU236" s="1188" t="n"/>
      <c r="AV236" s="1188" t="n"/>
    </row>
    <row r="237" ht="19.5" customHeight="1">
      <c r="A237" s="973" t="n"/>
      <c r="B237" s="971" t="n"/>
      <c r="C237" s="972" t="n"/>
      <c r="D237" s="973" t="n"/>
      <c r="E237" s="994" t="n"/>
      <c r="F237" s="994" t="n"/>
      <c r="G237" s="973" t="n"/>
      <c r="H237" s="994" t="n"/>
      <c r="I237" s="994" t="n"/>
      <c r="J237" s="973" t="n"/>
      <c r="K237" s="973" t="n"/>
      <c r="L237" s="253" t="n"/>
      <c r="M237" s="254" t="n"/>
      <c r="N237" s="254" t="n"/>
      <c r="O237" s="1183" t="n"/>
      <c r="P237" s="256">
        <f>IF(O237=0," ",IFERROR(IF(DATEDIF(TODAY(),O237,"M")&lt;=5,"ROJO",IF(DATEDIF(TODAY(),O237,"M")&gt;=12,"VERDE",IF(AND(DATEDIF(TODAY(),O237,"M")&gt;=6,DATEDIF(TODAY(),O237,"M")&lt;=11),"AMARILLO"))),Q237))</f>
        <v/>
      </c>
      <c r="Q237" s="262">
        <f>IF(O237=0," ",IF(O237&lt;=$L$6,"VENCIDO","NO VENCIDO"))</f>
        <v/>
      </c>
      <c r="R237" s="257" t="n"/>
      <c r="S237" s="258" t="n"/>
      <c r="T237" s="258" t="n"/>
      <c r="U237" s="1184" t="n"/>
      <c r="V237" s="1184" t="n"/>
      <c r="W237" s="1184" t="n"/>
      <c r="X237" s="1186" t="n"/>
      <c r="Z237" s="994" t="n"/>
      <c r="AA237" s="994" t="n"/>
      <c r="AB237" s="973" t="n"/>
      <c r="AC237" s="994" t="n"/>
      <c r="AD237" s="994" t="n"/>
      <c r="AE237" s="994" t="n"/>
      <c r="AF237" s="994" t="n"/>
      <c r="AG237" s="994" t="n"/>
      <c r="AH237" s="994" t="n"/>
      <c r="AI237" s="994" t="n"/>
      <c r="AJ237" s="994" t="n"/>
      <c r="AK237" s="994" t="n"/>
      <c r="AL237" s="994" t="n"/>
      <c r="AM237" s="994" t="n"/>
      <c r="AN237" s="1197" t="n"/>
      <c r="AU237" s="1188" t="n"/>
      <c r="AV237" s="1188" t="n"/>
    </row>
    <row r="238" ht="19.5" customHeight="1">
      <c r="A238" s="973" t="n"/>
      <c r="B238" s="971" t="n"/>
      <c r="C238" s="972" t="n"/>
      <c r="D238" s="973" t="n"/>
      <c r="E238" s="994" t="n"/>
      <c r="F238" s="994" t="n"/>
      <c r="G238" s="973" t="n"/>
      <c r="H238" s="994" t="n"/>
      <c r="I238" s="994" t="n"/>
      <c r="J238" s="973" t="n"/>
      <c r="K238" s="973" t="n"/>
      <c r="L238" s="253" t="n"/>
      <c r="M238" s="254" t="n"/>
      <c r="N238" s="254" t="n"/>
      <c r="O238" s="1183" t="n"/>
      <c r="P238" s="256">
        <f>IF(O238=0," ",IFERROR(IF(DATEDIF(TODAY(),O238,"M")&lt;=5,"ROJO",IF(DATEDIF(TODAY(),O238,"M")&gt;=12,"VERDE",IF(AND(DATEDIF(TODAY(),O238,"M")&gt;=6,DATEDIF(TODAY(),O238,"M")&lt;=11),"AMARILLO"))),Q238))</f>
        <v/>
      </c>
      <c r="Q238" s="262">
        <f>IF(O238=0," ",IF(O238&lt;=$L$6,"VENCIDO","NO VENCIDO"))</f>
        <v/>
      </c>
      <c r="R238" s="257" t="n"/>
      <c r="S238" s="258" t="n"/>
      <c r="T238" s="258" t="n"/>
      <c r="U238" s="1184" t="n"/>
      <c r="V238" s="1184" t="n"/>
      <c r="W238" s="1184" t="n"/>
      <c r="X238" s="1186" t="n"/>
      <c r="Z238" s="994" t="n"/>
      <c r="AA238" s="994" t="n"/>
      <c r="AB238" s="973" t="n"/>
      <c r="AC238" s="994" t="n"/>
      <c r="AD238" s="994" t="n"/>
      <c r="AE238" s="994" t="n"/>
      <c r="AF238" s="994" t="n"/>
      <c r="AG238" s="994" t="n"/>
      <c r="AH238" s="994" t="n"/>
      <c r="AI238" s="994" t="n"/>
      <c r="AJ238" s="994" t="n"/>
      <c r="AK238" s="994" t="n"/>
      <c r="AL238" s="994" t="n"/>
      <c r="AM238" s="994" t="n"/>
      <c r="AN238" s="1197" t="n"/>
      <c r="AU238" s="1188" t="n"/>
      <c r="AV238" s="1188" t="n"/>
    </row>
    <row r="239" ht="19.5" customHeight="1">
      <c r="A239" s="973" t="n"/>
      <c r="B239" s="971" t="n"/>
      <c r="C239" s="972" t="n"/>
      <c r="D239" s="973" t="n"/>
      <c r="E239" s="994" t="n"/>
      <c r="F239" s="994" t="n"/>
      <c r="G239" s="973" t="n"/>
      <c r="H239" s="994" t="n"/>
      <c r="I239" s="994" t="n"/>
      <c r="J239" s="973" t="n"/>
      <c r="K239" s="973" t="n"/>
      <c r="L239" s="253" t="n"/>
      <c r="M239" s="254" t="n"/>
      <c r="N239" s="254" t="n"/>
      <c r="O239" s="1183" t="n"/>
      <c r="P239" s="256">
        <f>IF(O239=0," ",IFERROR(IF(DATEDIF(TODAY(),O239,"M")&lt;=5,"ROJO",IF(DATEDIF(TODAY(),O239,"M")&gt;=12,"VERDE",IF(AND(DATEDIF(TODAY(),O239,"M")&gt;=6,DATEDIF(TODAY(),O239,"M")&lt;=11),"AMARILLO"))),Q239))</f>
        <v/>
      </c>
      <c r="Q239" s="262">
        <f>IF(O239=0," ",IF(O239&lt;=$L$6,"VENCIDO","NO VENCIDO"))</f>
        <v/>
      </c>
      <c r="R239" s="257" t="n"/>
      <c r="S239" s="258" t="n"/>
      <c r="T239" s="258" t="n"/>
      <c r="U239" s="1184" t="n"/>
      <c r="V239" s="1184" t="n"/>
      <c r="W239" s="1184" t="n"/>
      <c r="X239" s="1186" t="n"/>
      <c r="Z239" s="994" t="n"/>
      <c r="AA239" s="994" t="n"/>
      <c r="AB239" s="973" t="n"/>
      <c r="AC239" s="994" t="n"/>
      <c r="AD239" s="994" t="n"/>
      <c r="AE239" s="994" t="n"/>
      <c r="AF239" s="994" t="n"/>
      <c r="AG239" s="994" t="n"/>
      <c r="AH239" s="994" t="n"/>
      <c r="AI239" s="994" t="n"/>
      <c r="AJ239" s="994" t="n"/>
      <c r="AK239" s="994" t="n"/>
      <c r="AL239" s="994" t="n"/>
      <c r="AM239" s="994" t="n"/>
      <c r="AN239" s="1197" t="n"/>
      <c r="AU239" s="1188" t="n"/>
      <c r="AV239" s="1188" t="n"/>
    </row>
    <row r="240" ht="19.5" customHeight="1">
      <c r="A240" s="973" t="n"/>
      <c r="B240" s="971" t="n"/>
      <c r="C240" s="972" t="n"/>
      <c r="D240" s="973" t="n"/>
      <c r="E240" s="994" t="n"/>
      <c r="F240" s="994" t="n"/>
      <c r="G240" s="973" t="n"/>
      <c r="H240" s="994" t="n"/>
      <c r="I240" s="994" t="n"/>
      <c r="J240" s="973" t="n"/>
      <c r="K240" s="975" t="n"/>
      <c r="L240" s="253" t="n"/>
      <c r="M240" s="254" t="n"/>
      <c r="N240" s="254" t="n"/>
      <c r="O240" s="1183" t="n"/>
      <c r="P240" s="256">
        <f>IF(O240=0," ",IFERROR(IF(DATEDIF(TODAY(),O240,"M")&lt;=5,"ROJO",IF(DATEDIF(TODAY(),O240,"M")&gt;=12,"VERDE",IF(AND(DATEDIF(TODAY(),O240,"M")&gt;=6,DATEDIF(TODAY(),O240,"M")&lt;=11),"AMARILLO"))),Q240))</f>
        <v/>
      </c>
      <c r="Q240" s="262">
        <f>IF(O240=0," ",IF(O240&lt;=$L$6,"VENCIDO","NO VENCIDO"))</f>
        <v/>
      </c>
      <c r="R240" s="257" t="n"/>
      <c r="S240" s="258" t="n"/>
      <c r="T240" s="258" t="n"/>
      <c r="U240" s="1184" t="n"/>
      <c r="V240" s="1184" t="n"/>
      <c r="W240" s="1184" t="n"/>
      <c r="X240" s="1186" t="n"/>
      <c r="Z240" s="998" t="n"/>
      <c r="AA240" s="998" t="n"/>
      <c r="AB240" s="975" t="n"/>
      <c r="AC240" s="998" t="n"/>
      <c r="AD240" s="998" t="n"/>
      <c r="AE240" s="998" t="n"/>
      <c r="AF240" s="998" t="n"/>
      <c r="AG240" s="998" t="n"/>
      <c r="AH240" s="998" t="n"/>
      <c r="AI240" s="998" t="n"/>
      <c r="AJ240" s="998" t="n"/>
      <c r="AK240" s="998" t="n"/>
      <c r="AL240" s="998" t="n"/>
      <c r="AM240" s="998" t="n"/>
      <c r="AN240" s="1197" t="n"/>
      <c r="AU240" s="1188" t="n"/>
      <c r="AV240" s="1188" t="n"/>
    </row>
    <row r="241" ht="19.5" customHeight="1">
      <c r="A241" s="975" t="n"/>
      <c r="B241" s="1182" t="n"/>
      <c r="C241" s="1103" t="n"/>
      <c r="D241" s="975" t="n"/>
      <c r="E241" s="998" t="n"/>
      <c r="F241" s="998" t="n"/>
      <c r="G241" s="975" t="n"/>
      <c r="H241" s="998" t="n"/>
      <c r="I241" s="998" t="n"/>
      <c r="J241" s="975" t="n"/>
      <c r="K241" s="1189">
        <f>K236=L241</f>
        <v/>
      </c>
      <c r="L241" s="491">
        <f>SUM(L236:L240)</f>
        <v/>
      </c>
      <c r="M241" s="1190" t="n"/>
      <c r="N241" s="1191" t="n"/>
      <c r="O241" s="1192" t="n"/>
      <c r="P241" s="1192" t="n"/>
      <c r="Q241" s="1192" t="n"/>
      <c r="R241" s="267">
        <f>SUM(R236:R240)</f>
        <v/>
      </c>
      <c r="S241" s="492" t="n"/>
      <c r="T241" s="492" t="n"/>
      <c r="U241" s="1192" t="n"/>
      <c r="V241" s="1192" t="n"/>
      <c r="W241" s="1193" t="n"/>
      <c r="X241" s="1202" t="n"/>
      <c r="Z241" s="498" t="n"/>
      <c r="AA241" s="270" t="n"/>
      <c r="AB241" s="267" t="n"/>
      <c r="AC241" s="270" t="n"/>
      <c r="AD241" s="270" t="n"/>
      <c r="AE241" s="270" t="n"/>
      <c r="AF241" s="270" t="n"/>
      <c r="AG241" s="270" t="n"/>
      <c r="AH241" s="270" t="n"/>
      <c r="AI241" s="270" t="n"/>
      <c r="AJ241" s="270" t="n"/>
      <c r="AK241" s="270" t="n"/>
      <c r="AL241" s="270" t="n"/>
      <c r="AM241" s="499" t="n"/>
      <c r="AN241" s="274" t="n"/>
      <c r="AU241" s="1195" t="n"/>
      <c r="AV241" s="1196" t="n"/>
    </row>
    <row r="242" ht="19.5" customHeight="1">
      <c r="A242" s="585" t="n">
        <v>3</v>
      </c>
      <c r="B242" s="733" t="inlineStr">
        <is>
          <t>Diluyente de Vacuna de Sarampión, Rubeola y Paperas (SRP) (Cepa Leningrado-Zagreb) Liofilizado - Vial x 05 dosis - TRIPLE VIRAL</t>
        </is>
      </c>
      <c r="C242" s="965" t="n"/>
      <c r="D242" s="496">
        <f>NOVIEMBRE!K242</f>
        <v/>
      </c>
      <c r="E242" s="731" t="n"/>
      <c r="F242" s="731" t="n"/>
      <c r="G242" s="730">
        <f>E242+F242</f>
        <v/>
      </c>
      <c r="H242" s="731" t="n"/>
      <c r="I242" s="731" t="n"/>
      <c r="J242" s="732">
        <f>AM242</f>
        <v/>
      </c>
      <c r="K242" s="738">
        <f>+(D242+G242)-(H242+I242+J242)</f>
        <v/>
      </c>
      <c r="L242" s="253" t="n"/>
      <c r="M242" s="254" t="n"/>
      <c r="N242" s="254" t="n"/>
      <c r="O242" s="1183" t="n"/>
      <c r="P242" s="256">
        <f>IF(O242=0," ",IFERROR(IF(DATEDIF(TODAY(),O242,"M")&lt;=5,"ROJO",IF(DATEDIF(TODAY(),O242,"M")&gt;=12,"VERDE",IF(AND(DATEDIF(TODAY(),O242,"M")&gt;=6,DATEDIF(TODAY(),O242,"M")&lt;=11),"AMARILLO"))),Q242))</f>
        <v/>
      </c>
      <c r="Q242" s="256">
        <f>IF(O242=0," ",IF(O242&lt;=$L$6,"VENCIDO","NO VENCIDO"))</f>
        <v/>
      </c>
      <c r="R242" s="257" t="n"/>
      <c r="S242" s="258" t="n"/>
      <c r="T242" s="258" t="n"/>
      <c r="U242" s="1184" t="n"/>
      <c r="V242" s="1184" t="n"/>
      <c r="W242" s="1185" t="n"/>
      <c r="X242" s="1186" t="n"/>
      <c r="Z242" s="648" t="n"/>
      <c r="AA242" s="648" t="n"/>
      <c r="AB242" s="737">
        <f>+Z242+AA242</f>
        <v/>
      </c>
      <c r="AC242" s="648" t="n"/>
      <c r="AD242" s="648" t="n"/>
      <c r="AE242" s="648" t="n"/>
      <c r="AF242" s="648" t="n"/>
      <c r="AG242" s="648" t="n"/>
      <c r="AH242" s="648" t="n"/>
      <c r="AI242" s="648" t="n"/>
      <c r="AJ242" s="648" t="n"/>
      <c r="AK242" s="648" t="n"/>
      <c r="AL242" s="648" t="n"/>
      <c r="AM242" s="1187">
        <f>SUM(AB242:AL246)</f>
        <v/>
      </c>
      <c r="AN242" s="726" t="n"/>
      <c r="AU242" s="1188" t="n"/>
      <c r="AV242" s="1188" t="n"/>
    </row>
    <row r="243" ht="19.5" customHeight="1">
      <c r="A243" s="973" t="n"/>
      <c r="B243" s="971" t="n"/>
      <c r="C243" s="972" t="n"/>
      <c r="D243" s="973" t="n"/>
      <c r="E243" s="994" t="n"/>
      <c r="F243" s="994" t="n"/>
      <c r="G243" s="973" t="n"/>
      <c r="H243" s="994" t="n"/>
      <c r="I243" s="994" t="n"/>
      <c r="J243" s="973" t="n"/>
      <c r="K243" s="973" t="n"/>
      <c r="L243" s="253" t="n"/>
      <c r="M243" s="254" t="n"/>
      <c r="N243" s="254" t="n"/>
      <c r="O243" s="1183" t="n"/>
      <c r="P243" s="256">
        <f>IF(O243=0," ",IFERROR(IF(DATEDIF(TODAY(),O243,"M")&lt;=5,"ROJO",IF(DATEDIF(TODAY(),O243,"M")&gt;=12,"VERDE",IF(AND(DATEDIF(TODAY(),O243,"M")&gt;=6,DATEDIF(TODAY(),O243,"M")&lt;=11),"AMARILLO"))),Q243))</f>
        <v/>
      </c>
      <c r="Q243" s="262">
        <f>IF(O243=0," ",IF(O243&lt;=$L$6,"VENCIDO","NO VENCIDO"))</f>
        <v/>
      </c>
      <c r="R243" s="257" t="n"/>
      <c r="S243" s="258" t="n"/>
      <c r="T243" s="258" t="n"/>
      <c r="U243" s="1184" t="n"/>
      <c r="V243" s="1184" t="n"/>
      <c r="W243" s="1184" t="n"/>
      <c r="X243" s="1186" t="n"/>
      <c r="Z243" s="994" t="n"/>
      <c r="AA243" s="994" t="n"/>
      <c r="AB243" s="973" t="n"/>
      <c r="AC243" s="994" t="n"/>
      <c r="AD243" s="994" t="n"/>
      <c r="AE243" s="994" t="n"/>
      <c r="AF243" s="994" t="n"/>
      <c r="AG243" s="994" t="n"/>
      <c r="AH243" s="994" t="n"/>
      <c r="AI243" s="994" t="n"/>
      <c r="AJ243" s="994" t="n"/>
      <c r="AK243" s="994" t="n"/>
      <c r="AL243" s="994" t="n"/>
      <c r="AM243" s="994" t="n"/>
      <c r="AN243" s="1197" t="n"/>
      <c r="AU243" s="1188" t="n"/>
      <c r="AV243" s="1188" t="n"/>
    </row>
    <row r="244" ht="19.5" customHeight="1">
      <c r="A244" s="973" t="n"/>
      <c r="B244" s="971" t="n"/>
      <c r="C244" s="972" t="n"/>
      <c r="D244" s="973" t="n"/>
      <c r="E244" s="994" t="n"/>
      <c r="F244" s="994" t="n"/>
      <c r="G244" s="973" t="n"/>
      <c r="H244" s="994" t="n"/>
      <c r="I244" s="994" t="n"/>
      <c r="J244" s="973" t="n"/>
      <c r="K244" s="973" t="n"/>
      <c r="L244" s="253" t="n"/>
      <c r="M244" s="254" t="n"/>
      <c r="N244" s="254" t="n"/>
      <c r="O244" s="1183" t="n"/>
      <c r="P244" s="256">
        <f>IF(O244=0," ",IFERROR(IF(DATEDIF(TODAY(),O244,"M")&lt;=5,"ROJO",IF(DATEDIF(TODAY(),O244,"M")&gt;=12,"VERDE",IF(AND(DATEDIF(TODAY(),O244,"M")&gt;=6,DATEDIF(TODAY(),O244,"M")&lt;=11),"AMARILLO"))),Q244))</f>
        <v/>
      </c>
      <c r="Q244" s="262">
        <f>IF(O244=0," ",IF(O244&lt;=$L$6,"VENCIDO","NO VENCIDO"))</f>
        <v/>
      </c>
      <c r="R244" s="257" t="n"/>
      <c r="S244" s="258" t="n"/>
      <c r="T244" s="258" t="n"/>
      <c r="U244" s="1184" t="n"/>
      <c r="V244" s="1184" t="n"/>
      <c r="W244" s="1184" t="n"/>
      <c r="X244" s="1186" t="n"/>
      <c r="Z244" s="994" t="n"/>
      <c r="AA244" s="994" t="n"/>
      <c r="AB244" s="973" t="n"/>
      <c r="AC244" s="994" t="n"/>
      <c r="AD244" s="994" t="n"/>
      <c r="AE244" s="994" t="n"/>
      <c r="AF244" s="994" t="n"/>
      <c r="AG244" s="994" t="n"/>
      <c r="AH244" s="994" t="n"/>
      <c r="AI244" s="994" t="n"/>
      <c r="AJ244" s="994" t="n"/>
      <c r="AK244" s="994" t="n"/>
      <c r="AL244" s="994" t="n"/>
      <c r="AM244" s="994" t="n"/>
      <c r="AN244" s="1197" t="n"/>
      <c r="AU244" s="1188" t="n"/>
      <c r="AV244" s="1188" t="n"/>
    </row>
    <row r="245" ht="19.5" customHeight="1">
      <c r="A245" s="973" t="n"/>
      <c r="B245" s="971" t="n"/>
      <c r="C245" s="972" t="n"/>
      <c r="D245" s="973" t="n"/>
      <c r="E245" s="994" t="n"/>
      <c r="F245" s="994" t="n"/>
      <c r="G245" s="973" t="n"/>
      <c r="H245" s="994" t="n"/>
      <c r="I245" s="994" t="n"/>
      <c r="J245" s="973" t="n"/>
      <c r="K245" s="973" t="n"/>
      <c r="L245" s="253" t="n"/>
      <c r="M245" s="254" t="n"/>
      <c r="N245" s="254" t="n"/>
      <c r="O245" s="1183" t="n"/>
      <c r="P245" s="256">
        <f>IF(O245=0," ",IFERROR(IF(DATEDIF(TODAY(),O245,"M")&lt;=5,"ROJO",IF(DATEDIF(TODAY(),O245,"M")&gt;=12,"VERDE",IF(AND(DATEDIF(TODAY(),O245,"M")&gt;=6,DATEDIF(TODAY(),O245,"M")&lt;=11),"AMARILLO"))),Q245))</f>
        <v/>
      </c>
      <c r="Q245" s="262">
        <f>IF(O245=0," ",IF(O245&lt;=$L$6,"VENCIDO","NO VENCIDO"))</f>
        <v/>
      </c>
      <c r="R245" s="257" t="n"/>
      <c r="S245" s="258" t="n"/>
      <c r="T245" s="258" t="n"/>
      <c r="U245" s="1184" t="n"/>
      <c r="V245" s="1184" t="n"/>
      <c r="W245" s="1184" t="n"/>
      <c r="X245" s="1186" t="n"/>
      <c r="Z245" s="994" t="n"/>
      <c r="AA245" s="994" t="n"/>
      <c r="AB245" s="973" t="n"/>
      <c r="AC245" s="994" t="n"/>
      <c r="AD245" s="994" t="n"/>
      <c r="AE245" s="994" t="n"/>
      <c r="AF245" s="994" t="n"/>
      <c r="AG245" s="994" t="n"/>
      <c r="AH245" s="994" t="n"/>
      <c r="AI245" s="994" t="n"/>
      <c r="AJ245" s="994" t="n"/>
      <c r="AK245" s="994" t="n"/>
      <c r="AL245" s="994" t="n"/>
      <c r="AM245" s="994" t="n"/>
      <c r="AN245" s="1197" t="n"/>
      <c r="AU245" s="1188" t="n"/>
      <c r="AV245" s="1188" t="n"/>
    </row>
    <row r="246" ht="19.5" customHeight="1">
      <c r="A246" s="973" t="n"/>
      <c r="B246" s="971" t="n"/>
      <c r="C246" s="972" t="n"/>
      <c r="D246" s="973" t="n"/>
      <c r="E246" s="994" t="n"/>
      <c r="F246" s="994" t="n"/>
      <c r="G246" s="973" t="n"/>
      <c r="H246" s="994" t="n"/>
      <c r="I246" s="994" t="n"/>
      <c r="J246" s="973" t="n"/>
      <c r="K246" s="975" t="n"/>
      <c r="L246" s="253" t="n"/>
      <c r="M246" s="254" t="n"/>
      <c r="N246" s="254" t="n"/>
      <c r="O246" s="1183" t="n"/>
      <c r="P246" s="256">
        <f>IF(O246=0," ",IFERROR(IF(DATEDIF(TODAY(),O246,"M")&lt;=5,"ROJO",IF(DATEDIF(TODAY(),O246,"M")&gt;=12,"VERDE",IF(AND(DATEDIF(TODAY(),O246,"M")&gt;=6,DATEDIF(TODAY(),O246,"M")&lt;=11),"AMARILLO"))),Q246))</f>
        <v/>
      </c>
      <c r="Q246" s="262">
        <f>IF(O246=0," ",IF(O246&lt;=$L$6,"VENCIDO","NO VENCIDO"))</f>
        <v/>
      </c>
      <c r="R246" s="257" t="n"/>
      <c r="S246" s="258" t="n"/>
      <c r="T246" s="258" t="n"/>
      <c r="U246" s="1184" t="n"/>
      <c r="V246" s="1184" t="n"/>
      <c r="W246" s="1184" t="n"/>
      <c r="X246" s="1186" t="n"/>
      <c r="Z246" s="998" t="n"/>
      <c r="AA246" s="998" t="n"/>
      <c r="AB246" s="975" t="n"/>
      <c r="AC246" s="998" t="n"/>
      <c r="AD246" s="998" t="n"/>
      <c r="AE246" s="998" t="n"/>
      <c r="AF246" s="998" t="n"/>
      <c r="AG246" s="998" t="n"/>
      <c r="AH246" s="998" t="n"/>
      <c r="AI246" s="998" t="n"/>
      <c r="AJ246" s="998" t="n"/>
      <c r="AK246" s="998" t="n"/>
      <c r="AL246" s="998" t="n"/>
      <c r="AM246" s="998" t="n"/>
      <c r="AN246" s="1197" t="n"/>
      <c r="AU246" s="1188" t="n"/>
      <c r="AV246" s="1188" t="n"/>
    </row>
    <row r="247" ht="19.5" customHeight="1">
      <c r="A247" s="975" t="n"/>
      <c r="B247" s="1182" t="n"/>
      <c r="C247" s="1103" t="n"/>
      <c r="D247" s="975" t="n"/>
      <c r="E247" s="998" t="n"/>
      <c r="F247" s="998" t="n"/>
      <c r="G247" s="975" t="n"/>
      <c r="H247" s="998" t="n"/>
      <c r="I247" s="998" t="n"/>
      <c r="J247" s="975" t="n"/>
      <c r="K247" s="1189">
        <f>K242=L247</f>
        <v/>
      </c>
      <c r="L247" s="491">
        <f>SUM(L242:L246)</f>
        <v/>
      </c>
      <c r="M247" s="1190" t="n"/>
      <c r="N247" s="1191" t="n"/>
      <c r="O247" s="1192" t="n"/>
      <c r="P247" s="1192" t="n"/>
      <c r="Q247" s="1192" t="n"/>
      <c r="R247" s="267">
        <f>SUM(R242:R246)</f>
        <v/>
      </c>
      <c r="S247" s="492" t="n"/>
      <c r="T247" s="492" t="n"/>
      <c r="U247" s="1192" t="n"/>
      <c r="V247" s="1192" t="n"/>
      <c r="W247" s="1193" t="n"/>
      <c r="X247" s="1194" t="n"/>
      <c r="Z247" s="498" t="n"/>
      <c r="AA247" s="270" t="n"/>
      <c r="AB247" s="267" t="n"/>
      <c r="AC247" s="270" t="n"/>
      <c r="AD247" s="270" t="n"/>
      <c r="AE247" s="270" t="n"/>
      <c r="AF247" s="270" t="n"/>
      <c r="AG247" s="270" t="n"/>
      <c r="AH247" s="270" t="n"/>
      <c r="AI247" s="270" t="n"/>
      <c r="AJ247" s="270" t="n"/>
      <c r="AK247" s="270" t="n"/>
      <c r="AL247" s="270" t="n"/>
      <c r="AM247" s="499" t="n"/>
      <c r="AN247" s="274" t="n"/>
      <c r="AU247" s="1195" t="n"/>
      <c r="AV247" s="1196" t="n"/>
    </row>
    <row r="248" ht="19.5" customHeight="1">
      <c r="A248" s="585" t="n">
        <v>4</v>
      </c>
      <c r="B248" s="733" t="inlineStr">
        <is>
          <t>Diluyente de Vacuna de Sarampión, Rubeola y Paperas (SRP) (Cepa Leningrado-Zagreb) Liofilizado - Vial x 10 dosis - TRIPLE VIRAL</t>
        </is>
      </c>
      <c r="C248" s="965" t="n"/>
      <c r="D248" s="496">
        <f>NOVIEMBRE!K248</f>
        <v/>
      </c>
      <c r="E248" s="731" t="n"/>
      <c r="F248" s="731" t="n"/>
      <c r="G248" s="730">
        <f>E248+F248</f>
        <v/>
      </c>
      <c r="H248" s="731" t="n"/>
      <c r="I248" s="731" t="n"/>
      <c r="J248" s="732">
        <f>AM248</f>
        <v/>
      </c>
      <c r="K248" s="738">
        <f>+(D248+G248)-(H248+I248+J248)</f>
        <v/>
      </c>
      <c r="L248" s="253" t="n"/>
      <c r="M248" s="254" t="n"/>
      <c r="N248" s="254" t="n"/>
      <c r="O248" s="1183" t="n"/>
      <c r="P248" s="256">
        <f>IF(O248=0," ",IFERROR(IF(DATEDIF(TODAY(),O248,"M")&lt;=5,"ROJO",IF(DATEDIF(TODAY(),O248,"M")&gt;=12,"VERDE",IF(AND(DATEDIF(TODAY(),O248,"M")&gt;=6,DATEDIF(TODAY(),O248,"M")&lt;=11),"AMARILLO"))),Q248))</f>
        <v/>
      </c>
      <c r="Q248" s="256">
        <f>IF(O248=0," ",IF(O248&lt;=$L$6,"VENCIDO","NO VENCIDO"))</f>
        <v/>
      </c>
      <c r="R248" s="257" t="n"/>
      <c r="S248" s="258" t="n"/>
      <c r="T248" s="258" t="n"/>
      <c r="U248" s="1184" t="n"/>
      <c r="V248" s="1184" t="n"/>
      <c r="W248" s="1185" t="n"/>
      <c r="X248" s="1186" t="n"/>
      <c r="Z248" s="648" t="n"/>
      <c r="AA248" s="648" t="n"/>
      <c r="AB248" s="737">
        <f>+Z248+AA248</f>
        <v/>
      </c>
      <c r="AC248" s="648" t="n"/>
      <c r="AD248" s="648" t="n"/>
      <c r="AE248" s="648" t="n"/>
      <c r="AF248" s="648" t="n"/>
      <c r="AG248" s="648" t="n"/>
      <c r="AH248" s="648" t="n"/>
      <c r="AI248" s="648" t="n"/>
      <c r="AJ248" s="648" t="n"/>
      <c r="AK248" s="648" t="n"/>
      <c r="AL248" s="648" t="n"/>
      <c r="AM248" s="1187">
        <f>SUM(AB248:AL252)</f>
        <v/>
      </c>
      <c r="AN248" s="726" t="n"/>
      <c r="AU248" s="1188" t="n"/>
      <c r="AV248" s="1188" t="n"/>
    </row>
    <row r="249" ht="19.5" customHeight="1">
      <c r="A249" s="973" t="n"/>
      <c r="B249" s="971" t="n"/>
      <c r="C249" s="972" t="n"/>
      <c r="D249" s="973" t="n"/>
      <c r="E249" s="994" t="n"/>
      <c r="F249" s="994" t="n"/>
      <c r="G249" s="973" t="n"/>
      <c r="H249" s="994" t="n"/>
      <c r="I249" s="994" t="n"/>
      <c r="J249" s="973" t="n"/>
      <c r="K249" s="973" t="n"/>
      <c r="L249" s="253" t="n"/>
      <c r="M249" s="254" t="n"/>
      <c r="N249" s="254" t="n"/>
      <c r="O249" s="1183" t="n"/>
      <c r="P249" s="256">
        <f>IF(O249=0," ",IFERROR(IF(DATEDIF(TODAY(),O249,"M")&lt;=5,"ROJO",IF(DATEDIF(TODAY(),O249,"M")&gt;=12,"VERDE",IF(AND(DATEDIF(TODAY(),O249,"M")&gt;=6,DATEDIF(TODAY(),O249,"M")&lt;=11),"AMARILLO"))),Q249))</f>
        <v/>
      </c>
      <c r="Q249" s="262">
        <f>IF(O249=0," ",IF(O249&lt;=$L$6,"VENCIDO","NO VENCIDO"))</f>
        <v/>
      </c>
      <c r="R249" s="257" t="n"/>
      <c r="S249" s="258" t="n"/>
      <c r="T249" s="258" t="n"/>
      <c r="U249" s="1184" t="n"/>
      <c r="V249" s="1184" t="n"/>
      <c r="W249" s="1184" t="n"/>
      <c r="X249" s="1186" t="n"/>
      <c r="Z249" s="994" t="n"/>
      <c r="AA249" s="994" t="n"/>
      <c r="AB249" s="973" t="n"/>
      <c r="AC249" s="994" t="n"/>
      <c r="AD249" s="994" t="n"/>
      <c r="AE249" s="994" t="n"/>
      <c r="AF249" s="994" t="n"/>
      <c r="AG249" s="994" t="n"/>
      <c r="AH249" s="994" t="n"/>
      <c r="AI249" s="994" t="n"/>
      <c r="AJ249" s="994" t="n"/>
      <c r="AK249" s="994" t="n"/>
      <c r="AL249" s="994" t="n"/>
      <c r="AM249" s="994" t="n"/>
      <c r="AN249" s="1197" t="n"/>
      <c r="AU249" s="1188" t="n"/>
      <c r="AV249" s="1188" t="n"/>
    </row>
    <row r="250" ht="19.5" customHeight="1">
      <c r="A250" s="973" t="n"/>
      <c r="B250" s="971" t="n"/>
      <c r="C250" s="972" t="n"/>
      <c r="D250" s="973" t="n"/>
      <c r="E250" s="994" t="n"/>
      <c r="F250" s="994" t="n"/>
      <c r="G250" s="973" t="n"/>
      <c r="H250" s="994" t="n"/>
      <c r="I250" s="994" t="n"/>
      <c r="J250" s="973" t="n"/>
      <c r="K250" s="973" t="n"/>
      <c r="L250" s="253" t="n"/>
      <c r="M250" s="254" t="n"/>
      <c r="N250" s="254" t="n"/>
      <c r="O250" s="1183" t="n"/>
      <c r="P250" s="256">
        <f>IF(O250=0," ",IFERROR(IF(DATEDIF(TODAY(),O250,"M")&lt;=5,"ROJO",IF(DATEDIF(TODAY(),O250,"M")&gt;=12,"VERDE",IF(AND(DATEDIF(TODAY(),O250,"M")&gt;=6,DATEDIF(TODAY(),O250,"M")&lt;=11),"AMARILLO"))),Q250))</f>
        <v/>
      </c>
      <c r="Q250" s="262">
        <f>IF(O250=0," ",IF(O250&lt;=$L$6,"VENCIDO","NO VENCIDO"))</f>
        <v/>
      </c>
      <c r="R250" s="257" t="n"/>
      <c r="S250" s="258" t="n"/>
      <c r="T250" s="258" t="n"/>
      <c r="U250" s="1184" t="n"/>
      <c r="V250" s="1184" t="n"/>
      <c r="W250" s="1184" t="n"/>
      <c r="X250" s="1186" t="n"/>
      <c r="Z250" s="994" t="n"/>
      <c r="AA250" s="994" t="n"/>
      <c r="AB250" s="973" t="n"/>
      <c r="AC250" s="994" t="n"/>
      <c r="AD250" s="994" t="n"/>
      <c r="AE250" s="994" t="n"/>
      <c r="AF250" s="994" t="n"/>
      <c r="AG250" s="994" t="n"/>
      <c r="AH250" s="994" t="n"/>
      <c r="AI250" s="994" t="n"/>
      <c r="AJ250" s="994" t="n"/>
      <c r="AK250" s="994" t="n"/>
      <c r="AL250" s="994" t="n"/>
      <c r="AM250" s="994" t="n"/>
      <c r="AN250" s="1197" t="n"/>
      <c r="AU250" s="1188" t="n"/>
      <c r="AV250" s="1188" t="n"/>
    </row>
    <row r="251" ht="19.5" customHeight="1">
      <c r="A251" s="973" t="n"/>
      <c r="B251" s="971" t="n"/>
      <c r="C251" s="972" t="n"/>
      <c r="D251" s="973" t="n"/>
      <c r="E251" s="994" t="n"/>
      <c r="F251" s="994" t="n"/>
      <c r="G251" s="973" t="n"/>
      <c r="H251" s="994" t="n"/>
      <c r="I251" s="994" t="n"/>
      <c r="J251" s="973" t="n"/>
      <c r="K251" s="973" t="n"/>
      <c r="L251" s="253" t="n"/>
      <c r="M251" s="254" t="n"/>
      <c r="N251" s="254" t="n"/>
      <c r="O251" s="1183" t="n"/>
      <c r="P251" s="256">
        <f>IF(O251=0," ",IFERROR(IF(DATEDIF(TODAY(),O251,"M")&lt;=5,"ROJO",IF(DATEDIF(TODAY(),O251,"M")&gt;=12,"VERDE",IF(AND(DATEDIF(TODAY(),O251,"M")&gt;=6,DATEDIF(TODAY(),O251,"M")&lt;=11),"AMARILLO"))),Q251))</f>
        <v/>
      </c>
      <c r="Q251" s="262">
        <f>IF(O251=0," ",IF(O251&lt;=$L$6,"VENCIDO","NO VENCIDO"))</f>
        <v/>
      </c>
      <c r="R251" s="257" t="n"/>
      <c r="S251" s="258" t="n"/>
      <c r="T251" s="258" t="n"/>
      <c r="U251" s="1184" t="n"/>
      <c r="V251" s="1184" t="n"/>
      <c r="W251" s="1184" t="n"/>
      <c r="X251" s="1186" t="n"/>
      <c r="Z251" s="994" t="n"/>
      <c r="AA251" s="994" t="n"/>
      <c r="AB251" s="973" t="n"/>
      <c r="AC251" s="994" t="n"/>
      <c r="AD251" s="994" t="n"/>
      <c r="AE251" s="994" t="n"/>
      <c r="AF251" s="994" t="n"/>
      <c r="AG251" s="994" t="n"/>
      <c r="AH251" s="994" t="n"/>
      <c r="AI251" s="994" t="n"/>
      <c r="AJ251" s="994" t="n"/>
      <c r="AK251" s="994" t="n"/>
      <c r="AL251" s="994" t="n"/>
      <c r="AM251" s="994" t="n"/>
      <c r="AN251" s="1197" t="n"/>
      <c r="AU251" s="1188" t="n"/>
      <c r="AV251" s="1188" t="n"/>
    </row>
    <row r="252" ht="19.5" customHeight="1">
      <c r="A252" s="973" t="n"/>
      <c r="B252" s="971" t="n"/>
      <c r="C252" s="972" t="n"/>
      <c r="D252" s="973" t="n"/>
      <c r="E252" s="994" t="n"/>
      <c r="F252" s="994" t="n"/>
      <c r="G252" s="973" t="n"/>
      <c r="H252" s="994" t="n"/>
      <c r="I252" s="994" t="n"/>
      <c r="J252" s="973" t="n"/>
      <c r="K252" s="975" t="n"/>
      <c r="L252" s="253" t="n"/>
      <c r="M252" s="254" t="n"/>
      <c r="N252" s="254" t="n"/>
      <c r="O252" s="1183" t="n"/>
      <c r="P252" s="256">
        <f>IF(O252=0," ",IFERROR(IF(DATEDIF(TODAY(),O252,"M")&lt;=5,"ROJO",IF(DATEDIF(TODAY(),O252,"M")&gt;=12,"VERDE",IF(AND(DATEDIF(TODAY(),O252,"M")&gt;=6,DATEDIF(TODAY(),O252,"M")&lt;=11),"AMARILLO"))),Q252))</f>
        <v/>
      </c>
      <c r="Q252" s="262">
        <f>IF(O252=0," ",IF(O252&lt;=$L$6,"VENCIDO","NO VENCIDO"))</f>
        <v/>
      </c>
      <c r="R252" s="257" t="n"/>
      <c r="S252" s="258" t="n"/>
      <c r="T252" s="258" t="n"/>
      <c r="U252" s="1184" t="n"/>
      <c r="V252" s="1184" t="n"/>
      <c r="W252" s="1184" t="n"/>
      <c r="X252" s="1186" t="n"/>
      <c r="Z252" s="998" t="n"/>
      <c r="AA252" s="998" t="n"/>
      <c r="AB252" s="975" t="n"/>
      <c r="AC252" s="998" t="n"/>
      <c r="AD252" s="998" t="n"/>
      <c r="AE252" s="998" t="n"/>
      <c r="AF252" s="998" t="n"/>
      <c r="AG252" s="998" t="n"/>
      <c r="AH252" s="998" t="n"/>
      <c r="AI252" s="998" t="n"/>
      <c r="AJ252" s="998" t="n"/>
      <c r="AK252" s="998" t="n"/>
      <c r="AL252" s="998" t="n"/>
      <c r="AM252" s="998" t="n"/>
      <c r="AN252" s="1197" t="n"/>
      <c r="AU252" s="1188" t="n"/>
      <c r="AV252" s="1188" t="n"/>
    </row>
    <row r="253" ht="19.5" customHeight="1">
      <c r="A253" s="975" t="n"/>
      <c r="B253" s="1182" t="n"/>
      <c r="C253" s="1103" t="n"/>
      <c r="D253" s="975" t="n"/>
      <c r="E253" s="998" t="n"/>
      <c r="F253" s="998" t="n"/>
      <c r="G253" s="975" t="n"/>
      <c r="H253" s="998" t="n"/>
      <c r="I253" s="998" t="n"/>
      <c r="J253" s="975" t="n"/>
      <c r="K253" s="1189">
        <f>K248=L253</f>
        <v/>
      </c>
      <c r="L253" s="491">
        <f>SUM(L248:L252)</f>
        <v/>
      </c>
      <c r="M253" s="1190" t="n"/>
      <c r="N253" s="1191" t="n"/>
      <c r="O253" s="1192" t="n"/>
      <c r="P253" s="1192" t="n"/>
      <c r="Q253" s="1192" t="n"/>
      <c r="R253" s="267">
        <f>SUM(R248:R252)</f>
        <v/>
      </c>
      <c r="S253" s="492" t="n"/>
      <c r="T253" s="492" t="n"/>
      <c r="U253" s="1192" t="n"/>
      <c r="V253" s="1192" t="n"/>
      <c r="W253" s="1193" t="n"/>
      <c r="X253" s="1194" t="n"/>
      <c r="Z253" s="498" t="n"/>
      <c r="AA253" s="270" t="n"/>
      <c r="AB253" s="267" t="n"/>
      <c r="AC253" s="270" t="n"/>
      <c r="AD253" s="270" t="n"/>
      <c r="AE253" s="270" t="n"/>
      <c r="AF253" s="270" t="n"/>
      <c r="AG253" s="270" t="n"/>
      <c r="AH253" s="270" t="n"/>
      <c r="AI253" s="270" t="n"/>
      <c r="AJ253" s="270" t="n"/>
      <c r="AK253" s="270" t="n"/>
      <c r="AL253" s="270" t="n"/>
      <c r="AM253" s="499" t="n"/>
      <c r="AN253" s="274" t="n"/>
      <c r="AU253" s="1195" t="n"/>
      <c r="AV253" s="1196" t="n"/>
    </row>
    <row r="254" ht="19.5" customHeight="1">
      <c r="A254" s="585" t="n">
        <v>5</v>
      </c>
      <c r="B254" s="733" t="inlineStr">
        <is>
          <t>Ddiluyente de Vacuna de Sarampión Rubeola (SR) Liofilizada - Vial x 01 dosis -DOBLE VIRAL</t>
        </is>
      </c>
      <c r="C254" s="965" t="n"/>
      <c r="D254" s="496">
        <f>NOVIEMBRE!K254</f>
        <v/>
      </c>
      <c r="E254" s="731" t="n"/>
      <c r="F254" s="731" t="n"/>
      <c r="G254" s="730">
        <f>E254+F254</f>
        <v/>
      </c>
      <c r="H254" s="731" t="n"/>
      <c r="I254" s="731" t="n"/>
      <c r="J254" s="732">
        <f>AM254</f>
        <v/>
      </c>
      <c r="K254" s="738">
        <f>+(D254+G254)-(H254+I254+J254)</f>
        <v/>
      </c>
      <c r="L254" s="253" t="n"/>
      <c r="M254" s="254" t="n"/>
      <c r="N254" s="254" t="n"/>
      <c r="O254" s="1183" t="n"/>
      <c r="P254" s="256">
        <f>IF(O254=0," ",IFERROR(IF(DATEDIF(TODAY(),O254,"M")&lt;=5,"ROJO",IF(DATEDIF(TODAY(),O254,"M")&gt;=12,"VERDE",IF(AND(DATEDIF(TODAY(),O254,"M")&gt;=6,DATEDIF(TODAY(),O254,"M")&lt;=11),"AMARILLO"))),Q254))</f>
        <v/>
      </c>
      <c r="Q254" s="256">
        <f>IF(O254=0," ",IF(O254&lt;=$L$6,"VENCIDO","NO VENCIDO"))</f>
        <v/>
      </c>
      <c r="R254" s="257" t="n"/>
      <c r="S254" s="258" t="n"/>
      <c r="T254" s="258" t="n"/>
      <c r="U254" s="1184" t="n"/>
      <c r="V254" s="1184" t="n"/>
      <c r="W254" s="1185" t="n"/>
      <c r="X254" s="1186" t="n"/>
      <c r="Z254" s="648" t="n"/>
      <c r="AA254" s="648" t="n"/>
      <c r="AB254" s="737">
        <f>+Z254+AA254</f>
        <v/>
      </c>
      <c r="AC254" s="648" t="n"/>
      <c r="AD254" s="648" t="n"/>
      <c r="AE254" s="648" t="n"/>
      <c r="AF254" s="648" t="n"/>
      <c r="AG254" s="648" t="n"/>
      <c r="AH254" s="648" t="n"/>
      <c r="AI254" s="648" t="n"/>
      <c r="AJ254" s="648" t="n"/>
      <c r="AK254" s="648" t="n"/>
      <c r="AL254" s="648" t="n"/>
      <c r="AM254" s="1187">
        <f>SUM(AB254:AL258)</f>
        <v/>
      </c>
      <c r="AN254" s="726" t="n"/>
      <c r="AU254" s="1188" t="n"/>
      <c r="AV254" s="1188" t="n"/>
    </row>
    <row r="255" ht="19.5" customHeight="1">
      <c r="A255" s="973" t="n"/>
      <c r="B255" s="971" t="n"/>
      <c r="C255" s="972" t="n"/>
      <c r="D255" s="973" t="n"/>
      <c r="E255" s="994" t="n"/>
      <c r="F255" s="994" t="n"/>
      <c r="G255" s="973" t="n"/>
      <c r="H255" s="994" t="n"/>
      <c r="I255" s="994" t="n"/>
      <c r="J255" s="973" t="n"/>
      <c r="K255" s="973" t="n"/>
      <c r="L255" s="253" t="n"/>
      <c r="M255" s="254" t="n"/>
      <c r="N255" s="254" t="n"/>
      <c r="O255" s="1183" t="n"/>
      <c r="P255" s="256">
        <f>IF(O255=0," ",IFERROR(IF(DATEDIF(TODAY(),O255,"M")&lt;=5,"ROJO",IF(DATEDIF(TODAY(),O255,"M")&gt;=12,"VERDE",IF(AND(DATEDIF(TODAY(),O255,"M")&gt;=6,DATEDIF(TODAY(),O255,"M")&lt;=11),"AMARILLO"))),Q255))</f>
        <v/>
      </c>
      <c r="Q255" s="262">
        <f>IF(O255=0," ",IF(O255&lt;=$L$6,"VENCIDO","NO VENCIDO"))</f>
        <v/>
      </c>
      <c r="R255" s="257" t="n"/>
      <c r="S255" s="258" t="n"/>
      <c r="T255" s="258" t="n"/>
      <c r="U255" s="1184" t="n"/>
      <c r="V255" s="1184" t="n"/>
      <c r="W255" s="1184" t="n"/>
      <c r="X255" s="1186" t="n"/>
      <c r="Z255" s="994" t="n"/>
      <c r="AA255" s="994" t="n"/>
      <c r="AB255" s="973" t="n"/>
      <c r="AC255" s="994" t="n"/>
      <c r="AD255" s="994" t="n"/>
      <c r="AE255" s="994" t="n"/>
      <c r="AF255" s="994" t="n"/>
      <c r="AG255" s="994" t="n"/>
      <c r="AH255" s="994" t="n"/>
      <c r="AI255" s="994" t="n"/>
      <c r="AJ255" s="994" t="n"/>
      <c r="AK255" s="994" t="n"/>
      <c r="AL255" s="994" t="n"/>
      <c r="AM255" s="994" t="n"/>
      <c r="AN255" s="1197" t="n"/>
      <c r="AU255" s="1188" t="n"/>
      <c r="AV255" s="1188" t="n"/>
    </row>
    <row r="256" ht="19.5" customHeight="1">
      <c r="A256" s="973" t="n"/>
      <c r="B256" s="971" t="n"/>
      <c r="C256" s="972" t="n"/>
      <c r="D256" s="973" t="n"/>
      <c r="E256" s="994" t="n"/>
      <c r="F256" s="994" t="n"/>
      <c r="G256" s="973" t="n"/>
      <c r="H256" s="994" t="n"/>
      <c r="I256" s="994" t="n"/>
      <c r="J256" s="973" t="n"/>
      <c r="K256" s="973" t="n"/>
      <c r="L256" s="253" t="n"/>
      <c r="M256" s="254" t="n"/>
      <c r="N256" s="254" t="n"/>
      <c r="O256" s="1183" t="n"/>
      <c r="P256" s="256">
        <f>IF(O256=0," ",IFERROR(IF(DATEDIF(TODAY(),O256,"M")&lt;=5,"ROJO",IF(DATEDIF(TODAY(),O256,"M")&gt;=12,"VERDE",IF(AND(DATEDIF(TODAY(),O256,"M")&gt;=6,DATEDIF(TODAY(),O256,"M")&lt;=11),"AMARILLO"))),Q256))</f>
        <v/>
      </c>
      <c r="Q256" s="262">
        <f>IF(O256=0," ",IF(O256&lt;=$L$6,"VENCIDO","NO VENCIDO"))</f>
        <v/>
      </c>
      <c r="R256" s="257" t="n"/>
      <c r="S256" s="258" t="n"/>
      <c r="T256" s="258" t="n"/>
      <c r="U256" s="1184" t="n"/>
      <c r="V256" s="1184" t="n"/>
      <c r="W256" s="1184" t="n"/>
      <c r="X256" s="1186" t="n"/>
      <c r="Z256" s="994" t="n"/>
      <c r="AA256" s="994" t="n"/>
      <c r="AB256" s="973" t="n"/>
      <c r="AC256" s="994" t="n"/>
      <c r="AD256" s="994" t="n"/>
      <c r="AE256" s="994" t="n"/>
      <c r="AF256" s="994" t="n"/>
      <c r="AG256" s="994" t="n"/>
      <c r="AH256" s="994" t="n"/>
      <c r="AI256" s="994" t="n"/>
      <c r="AJ256" s="994" t="n"/>
      <c r="AK256" s="994" t="n"/>
      <c r="AL256" s="994" t="n"/>
      <c r="AM256" s="994" t="n"/>
      <c r="AN256" s="1197" t="n"/>
      <c r="AU256" s="1188" t="n"/>
      <c r="AV256" s="1188" t="n"/>
    </row>
    <row r="257" ht="19.5" customHeight="1">
      <c r="A257" s="973" t="n"/>
      <c r="B257" s="971" t="n"/>
      <c r="C257" s="972" t="n"/>
      <c r="D257" s="973" t="n"/>
      <c r="E257" s="994" t="n"/>
      <c r="F257" s="994" t="n"/>
      <c r="G257" s="973" t="n"/>
      <c r="H257" s="994" t="n"/>
      <c r="I257" s="994" t="n"/>
      <c r="J257" s="973" t="n"/>
      <c r="K257" s="973" t="n"/>
      <c r="L257" s="253" t="n"/>
      <c r="M257" s="254" t="n"/>
      <c r="N257" s="254" t="n"/>
      <c r="O257" s="1183" t="n"/>
      <c r="P257" s="256">
        <f>IF(O257=0," ",IFERROR(IF(DATEDIF(TODAY(),O257,"M")&lt;=5,"ROJO",IF(DATEDIF(TODAY(),O257,"M")&gt;=12,"VERDE",IF(AND(DATEDIF(TODAY(),O257,"M")&gt;=6,DATEDIF(TODAY(),O257,"M")&lt;=11),"AMARILLO"))),Q257))</f>
        <v/>
      </c>
      <c r="Q257" s="262">
        <f>IF(O257=0," ",IF(O257&lt;=$L$6,"VENCIDO","NO VENCIDO"))</f>
        <v/>
      </c>
      <c r="R257" s="257" t="n"/>
      <c r="S257" s="258" t="n"/>
      <c r="T257" s="258" t="n"/>
      <c r="U257" s="1184" t="n"/>
      <c r="V257" s="1184" t="n"/>
      <c r="W257" s="1184" t="n"/>
      <c r="X257" s="1186" t="n"/>
      <c r="Z257" s="994" t="n"/>
      <c r="AA257" s="994" t="n"/>
      <c r="AB257" s="973" t="n"/>
      <c r="AC257" s="994" t="n"/>
      <c r="AD257" s="994" t="n"/>
      <c r="AE257" s="994" t="n"/>
      <c r="AF257" s="994" t="n"/>
      <c r="AG257" s="994" t="n"/>
      <c r="AH257" s="994" t="n"/>
      <c r="AI257" s="994" t="n"/>
      <c r="AJ257" s="994" t="n"/>
      <c r="AK257" s="994" t="n"/>
      <c r="AL257" s="994" t="n"/>
      <c r="AM257" s="994" t="n"/>
      <c r="AN257" s="1197" t="n"/>
      <c r="AU257" s="1188" t="n"/>
      <c r="AV257" s="1188" t="n"/>
    </row>
    <row r="258" ht="19.5" customHeight="1">
      <c r="A258" s="973" t="n"/>
      <c r="B258" s="971" t="n"/>
      <c r="C258" s="972" t="n"/>
      <c r="D258" s="973" t="n"/>
      <c r="E258" s="994" t="n"/>
      <c r="F258" s="994" t="n"/>
      <c r="G258" s="973" t="n"/>
      <c r="H258" s="994" t="n"/>
      <c r="I258" s="994" t="n"/>
      <c r="J258" s="973" t="n"/>
      <c r="K258" s="975" t="n"/>
      <c r="L258" s="253" t="n"/>
      <c r="M258" s="254" t="n"/>
      <c r="N258" s="254" t="n"/>
      <c r="O258" s="1183" t="n"/>
      <c r="P258" s="256">
        <f>IF(O258=0," ",IFERROR(IF(DATEDIF(TODAY(),O258,"M")&lt;=5,"ROJO",IF(DATEDIF(TODAY(),O258,"M")&gt;=12,"VERDE",IF(AND(DATEDIF(TODAY(),O258,"M")&gt;=6,DATEDIF(TODAY(),O258,"M")&lt;=11),"AMARILLO"))),Q258))</f>
        <v/>
      </c>
      <c r="Q258" s="262">
        <f>IF(O258=0," ",IF(O258&lt;=$L$6,"VENCIDO","NO VENCIDO"))</f>
        <v/>
      </c>
      <c r="R258" s="257" t="n"/>
      <c r="S258" s="258" t="n"/>
      <c r="T258" s="258" t="n"/>
      <c r="U258" s="1184" t="n"/>
      <c r="V258" s="1184" t="n"/>
      <c r="W258" s="1184" t="n"/>
      <c r="X258" s="1186" t="n"/>
      <c r="Z258" s="998" t="n"/>
      <c r="AA258" s="998" t="n"/>
      <c r="AB258" s="975" t="n"/>
      <c r="AC258" s="998" t="n"/>
      <c r="AD258" s="998" t="n"/>
      <c r="AE258" s="998" t="n"/>
      <c r="AF258" s="998" t="n"/>
      <c r="AG258" s="998" t="n"/>
      <c r="AH258" s="998" t="n"/>
      <c r="AI258" s="998" t="n"/>
      <c r="AJ258" s="998" t="n"/>
      <c r="AK258" s="998" t="n"/>
      <c r="AL258" s="998" t="n"/>
      <c r="AM258" s="998" t="n"/>
      <c r="AN258" s="1197" t="n"/>
      <c r="AU258" s="1188" t="n"/>
      <c r="AV258" s="1188" t="n"/>
    </row>
    <row r="259" ht="19.5" customHeight="1">
      <c r="A259" s="975" t="n"/>
      <c r="B259" s="1182" t="n"/>
      <c r="C259" s="1103" t="n"/>
      <c r="D259" s="975" t="n"/>
      <c r="E259" s="998" t="n"/>
      <c r="F259" s="998" t="n"/>
      <c r="G259" s="975" t="n"/>
      <c r="H259" s="998" t="n"/>
      <c r="I259" s="998" t="n"/>
      <c r="J259" s="975" t="n"/>
      <c r="K259" s="1189">
        <f>K254=L259</f>
        <v/>
      </c>
      <c r="L259" s="491">
        <f>SUM(L254:L258)</f>
        <v/>
      </c>
      <c r="M259" s="1190" t="n"/>
      <c r="N259" s="1191" t="n"/>
      <c r="O259" s="1192" t="n"/>
      <c r="P259" s="1192" t="n"/>
      <c r="Q259" s="1192" t="n"/>
      <c r="R259" s="267">
        <f>SUM(R254:R258)</f>
        <v/>
      </c>
      <c r="S259" s="492" t="n"/>
      <c r="T259" s="492" t="n"/>
      <c r="U259" s="1192" t="n"/>
      <c r="V259" s="1192" t="n"/>
      <c r="W259" s="1193" t="n"/>
      <c r="X259" s="1202" t="n"/>
      <c r="Z259" s="498" t="n"/>
      <c r="AA259" s="270" t="n"/>
      <c r="AB259" s="267" t="n"/>
      <c r="AC259" s="270" t="n"/>
      <c r="AD259" s="270" t="n"/>
      <c r="AE259" s="270" t="n"/>
      <c r="AF259" s="270" t="n"/>
      <c r="AG259" s="270" t="n"/>
      <c r="AH259" s="270" t="n"/>
      <c r="AI259" s="270" t="n"/>
      <c r="AJ259" s="270" t="n"/>
      <c r="AK259" s="270" t="n"/>
      <c r="AL259" s="270" t="n"/>
      <c r="AM259" s="499" t="n"/>
      <c r="AN259" s="274" t="n"/>
      <c r="AU259" s="1195" t="n"/>
      <c r="AV259" s="1196" t="n"/>
    </row>
    <row r="260" ht="19.5" customHeight="1">
      <c r="A260" s="585" t="n">
        <v>6</v>
      </c>
      <c r="B260" s="733" t="inlineStr">
        <is>
          <t>Diluyente de Vacuna de Sarampión Rubeola (SR) Liofilizada - Vial x 10 dosis - DOBLE VIRAL</t>
        </is>
      </c>
      <c r="C260" s="965" t="n"/>
      <c r="D260" s="496">
        <f>NOVIEMBRE!K260</f>
        <v/>
      </c>
      <c r="E260" s="731" t="n"/>
      <c r="F260" s="731" t="n"/>
      <c r="G260" s="730">
        <f>E260+F260</f>
        <v/>
      </c>
      <c r="H260" s="731" t="n"/>
      <c r="I260" s="731" t="n"/>
      <c r="J260" s="732">
        <f>AM260</f>
        <v/>
      </c>
      <c r="K260" s="738">
        <f>+(D260+G260)-(H260+I260+J260)</f>
        <v/>
      </c>
      <c r="L260" s="253" t="n"/>
      <c r="M260" s="254" t="n"/>
      <c r="N260" s="254" t="n"/>
      <c r="O260" s="1183" t="n"/>
      <c r="P260" s="256">
        <f>IF(O260=0," ",IFERROR(IF(DATEDIF(TODAY(),O260,"M")&lt;=5,"ROJO",IF(DATEDIF(TODAY(),O260,"M")&gt;=12,"VERDE",IF(AND(DATEDIF(TODAY(),O260,"M")&gt;=6,DATEDIF(TODAY(),O260,"M")&lt;=11),"AMARILLO"))),Q260))</f>
        <v/>
      </c>
      <c r="Q260" s="256">
        <f>IF(O260=0," ",IF(O260&lt;=$L$6,"VENCIDO","NO VENCIDO"))</f>
        <v/>
      </c>
      <c r="R260" s="257" t="n"/>
      <c r="S260" s="258" t="n"/>
      <c r="T260" s="258" t="n"/>
      <c r="U260" s="1184" t="n"/>
      <c r="V260" s="1184" t="n"/>
      <c r="W260" s="1185" t="n"/>
      <c r="X260" s="1186" t="n"/>
      <c r="Z260" s="648" t="n"/>
      <c r="AA260" s="648" t="n"/>
      <c r="AB260" s="737">
        <f>+Z260+AA260</f>
        <v/>
      </c>
      <c r="AC260" s="648" t="n"/>
      <c r="AD260" s="648" t="n"/>
      <c r="AE260" s="648" t="n"/>
      <c r="AF260" s="648" t="n"/>
      <c r="AG260" s="648" t="n"/>
      <c r="AH260" s="648" t="n"/>
      <c r="AI260" s="648" t="n"/>
      <c r="AJ260" s="648" t="n"/>
      <c r="AK260" s="648" t="n"/>
      <c r="AL260" s="648" t="n"/>
      <c r="AM260" s="1187">
        <f>SUM(AB260:AL264)</f>
        <v/>
      </c>
      <c r="AN260" s="726" t="n"/>
      <c r="AU260" s="1188" t="n"/>
      <c r="AV260" s="1188" t="n"/>
    </row>
    <row r="261" ht="19.5" customHeight="1">
      <c r="A261" s="973" t="n"/>
      <c r="B261" s="971" t="n"/>
      <c r="C261" s="972" t="n"/>
      <c r="D261" s="973" t="n"/>
      <c r="E261" s="994" t="n"/>
      <c r="F261" s="994" t="n"/>
      <c r="G261" s="973" t="n"/>
      <c r="H261" s="994" t="n"/>
      <c r="I261" s="994" t="n"/>
      <c r="J261" s="973" t="n"/>
      <c r="K261" s="973" t="n"/>
      <c r="L261" s="253" t="n"/>
      <c r="M261" s="254" t="n"/>
      <c r="N261" s="254" t="n"/>
      <c r="O261" s="1183" t="n"/>
      <c r="P261" s="256">
        <f>IF(O261=0," ",IFERROR(IF(DATEDIF(TODAY(),O261,"M")&lt;=5,"ROJO",IF(DATEDIF(TODAY(),O261,"M")&gt;=12,"VERDE",IF(AND(DATEDIF(TODAY(),O261,"M")&gt;=6,DATEDIF(TODAY(),O261,"M")&lt;=11),"AMARILLO"))),Q261))</f>
        <v/>
      </c>
      <c r="Q261" s="262">
        <f>IF(O261=0," ",IF(O261&lt;=$L$6,"VENCIDO","NO VENCIDO"))</f>
        <v/>
      </c>
      <c r="R261" s="257" t="n"/>
      <c r="S261" s="258" t="n"/>
      <c r="T261" s="258" t="n"/>
      <c r="U261" s="1184" t="n"/>
      <c r="V261" s="1184" t="n"/>
      <c r="W261" s="1184" t="n"/>
      <c r="X261" s="1186" t="n"/>
      <c r="Z261" s="994" t="n"/>
      <c r="AA261" s="994" t="n"/>
      <c r="AB261" s="973" t="n"/>
      <c r="AC261" s="994" t="n"/>
      <c r="AD261" s="994" t="n"/>
      <c r="AE261" s="994" t="n"/>
      <c r="AF261" s="994" t="n"/>
      <c r="AG261" s="994" t="n"/>
      <c r="AH261" s="994" t="n"/>
      <c r="AI261" s="994" t="n"/>
      <c r="AJ261" s="994" t="n"/>
      <c r="AK261" s="994" t="n"/>
      <c r="AL261" s="994" t="n"/>
      <c r="AM261" s="994" t="n"/>
      <c r="AN261" s="1197" t="n"/>
      <c r="AU261" s="1188" t="n"/>
      <c r="AV261" s="1188" t="n"/>
    </row>
    <row r="262" ht="19.5" customHeight="1">
      <c r="A262" s="973" t="n"/>
      <c r="B262" s="971" t="n"/>
      <c r="C262" s="972" t="n"/>
      <c r="D262" s="973" t="n"/>
      <c r="E262" s="994" t="n"/>
      <c r="F262" s="994" t="n"/>
      <c r="G262" s="973" t="n"/>
      <c r="H262" s="994" t="n"/>
      <c r="I262" s="994" t="n"/>
      <c r="J262" s="973" t="n"/>
      <c r="K262" s="973" t="n"/>
      <c r="L262" s="253" t="n"/>
      <c r="M262" s="254" t="n"/>
      <c r="N262" s="254" t="n"/>
      <c r="O262" s="1183" t="n"/>
      <c r="P262" s="256">
        <f>IF(O262=0," ",IFERROR(IF(DATEDIF(TODAY(),O262,"M")&lt;=5,"ROJO",IF(DATEDIF(TODAY(),O262,"M")&gt;=12,"VERDE",IF(AND(DATEDIF(TODAY(),O262,"M")&gt;=6,DATEDIF(TODAY(),O262,"M")&lt;=11),"AMARILLO"))),Q262))</f>
        <v/>
      </c>
      <c r="Q262" s="262">
        <f>IF(O262=0," ",IF(O262&lt;=$L$6,"VENCIDO","NO VENCIDO"))</f>
        <v/>
      </c>
      <c r="R262" s="257" t="n"/>
      <c r="S262" s="258" t="n"/>
      <c r="T262" s="258" t="n"/>
      <c r="U262" s="1184" t="n"/>
      <c r="V262" s="1184" t="n"/>
      <c r="W262" s="1184" t="n"/>
      <c r="X262" s="1186" t="n"/>
      <c r="Z262" s="994" t="n"/>
      <c r="AA262" s="994" t="n"/>
      <c r="AB262" s="973" t="n"/>
      <c r="AC262" s="994" t="n"/>
      <c r="AD262" s="994" t="n"/>
      <c r="AE262" s="994" t="n"/>
      <c r="AF262" s="994" t="n"/>
      <c r="AG262" s="994" t="n"/>
      <c r="AH262" s="994" t="n"/>
      <c r="AI262" s="994" t="n"/>
      <c r="AJ262" s="994" t="n"/>
      <c r="AK262" s="994" t="n"/>
      <c r="AL262" s="994" t="n"/>
      <c r="AM262" s="994" t="n"/>
      <c r="AN262" s="1197" t="n"/>
      <c r="AU262" s="1188" t="n"/>
      <c r="AV262" s="1188" t="n"/>
    </row>
    <row r="263" ht="19.5" customHeight="1">
      <c r="A263" s="973" t="n"/>
      <c r="B263" s="971" t="n"/>
      <c r="C263" s="972" t="n"/>
      <c r="D263" s="973" t="n"/>
      <c r="E263" s="994" t="n"/>
      <c r="F263" s="994" t="n"/>
      <c r="G263" s="973" t="n"/>
      <c r="H263" s="994" t="n"/>
      <c r="I263" s="994" t="n"/>
      <c r="J263" s="973" t="n"/>
      <c r="K263" s="973" t="n"/>
      <c r="L263" s="253" t="n"/>
      <c r="M263" s="254" t="n"/>
      <c r="N263" s="254" t="n"/>
      <c r="O263" s="1183" t="n"/>
      <c r="P263" s="256">
        <f>IF(O263=0," ",IFERROR(IF(DATEDIF(TODAY(),O263,"M")&lt;=5,"ROJO",IF(DATEDIF(TODAY(),O263,"M")&gt;=12,"VERDE",IF(AND(DATEDIF(TODAY(),O263,"M")&gt;=6,DATEDIF(TODAY(),O263,"M")&lt;=11),"AMARILLO"))),Q263))</f>
        <v/>
      </c>
      <c r="Q263" s="262">
        <f>IF(O263=0," ",IF(O263&lt;=$L$6,"VENCIDO","NO VENCIDO"))</f>
        <v/>
      </c>
      <c r="R263" s="257" t="n"/>
      <c r="S263" s="258" t="n"/>
      <c r="T263" s="258" t="n"/>
      <c r="U263" s="1184" t="n"/>
      <c r="V263" s="1184" t="n"/>
      <c r="W263" s="1184" t="n"/>
      <c r="X263" s="1186" t="n"/>
      <c r="Z263" s="994" t="n"/>
      <c r="AA263" s="994" t="n"/>
      <c r="AB263" s="973" t="n"/>
      <c r="AC263" s="994" t="n"/>
      <c r="AD263" s="994" t="n"/>
      <c r="AE263" s="994" t="n"/>
      <c r="AF263" s="994" t="n"/>
      <c r="AG263" s="994" t="n"/>
      <c r="AH263" s="994" t="n"/>
      <c r="AI263" s="994" t="n"/>
      <c r="AJ263" s="994" t="n"/>
      <c r="AK263" s="994" t="n"/>
      <c r="AL263" s="994" t="n"/>
      <c r="AM263" s="994" t="n"/>
      <c r="AN263" s="1197" t="n"/>
      <c r="AU263" s="1188" t="n"/>
      <c r="AV263" s="1188" t="n"/>
    </row>
    <row r="264" ht="19.5" customHeight="1">
      <c r="A264" s="973" t="n"/>
      <c r="B264" s="971" t="n"/>
      <c r="C264" s="972" t="n"/>
      <c r="D264" s="973" t="n"/>
      <c r="E264" s="994" t="n"/>
      <c r="F264" s="994" t="n"/>
      <c r="G264" s="973" t="n"/>
      <c r="H264" s="994" t="n"/>
      <c r="I264" s="994" t="n"/>
      <c r="J264" s="973" t="n"/>
      <c r="K264" s="975" t="n"/>
      <c r="L264" s="253" t="n"/>
      <c r="M264" s="254" t="n"/>
      <c r="N264" s="254" t="n"/>
      <c r="O264" s="1183" t="n"/>
      <c r="P264" s="256">
        <f>IF(O264=0," ",IFERROR(IF(DATEDIF(TODAY(),O264,"M")&lt;=5,"ROJO",IF(DATEDIF(TODAY(),O264,"M")&gt;=12,"VERDE",IF(AND(DATEDIF(TODAY(),O264,"M")&gt;=6,DATEDIF(TODAY(),O264,"M")&lt;=11),"AMARILLO"))),Q264))</f>
        <v/>
      </c>
      <c r="Q264" s="262">
        <f>IF(O264=0," ",IF(O264&lt;=$L$6,"VENCIDO","NO VENCIDO"))</f>
        <v/>
      </c>
      <c r="R264" s="257" t="n"/>
      <c r="S264" s="258" t="n"/>
      <c r="T264" s="258" t="n"/>
      <c r="U264" s="1184" t="n"/>
      <c r="V264" s="1184" t="n"/>
      <c r="W264" s="1184" t="n"/>
      <c r="X264" s="1186" t="n"/>
      <c r="Z264" s="998" t="n"/>
      <c r="AA264" s="998" t="n"/>
      <c r="AB264" s="975" t="n"/>
      <c r="AC264" s="998" t="n"/>
      <c r="AD264" s="998" t="n"/>
      <c r="AE264" s="998" t="n"/>
      <c r="AF264" s="998" t="n"/>
      <c r="AG264" s="998" t="n"/>
      <c r="AH264" s="998" t="n"/>
      <c r="AI264" s="998" t="n"/>
      <c r="AJ264" s="998" t="n"/>
      <c r="AK264" s="998" t="n"/>
      <c r="AL264" s="998" t="n"/>
      <c r="AM264" s="998" t="n"/>
      <c r="AN264" s="1197" t="n"/>
      <c r="AU264" s="1188" t="n"/>
      <c r="AV264" s="1188" t="n"/>
    </row>
    <row r="265" ht="19.5" customHeight="1">
      <c r="A265" s="975" t="n"/>
      <c r="B265" s="1182" t="n"/>
      <c r="C265" s="1103" t="n"/>
      <c r="D265" s="975" t="n"/>
      <c r="E265" s="998" t="n"/>
      <c r="F265" s="998" t="n"/>
      <c r="G265" s="975" t="n"/>
      <c r="H265" s="998" t="n"/>
      <c r="I265" s="998" t="n"/>
      <c r="J265" s="975" t="n"/>
      <c r="K265" s="1189">
        <f>K260=L265</f>
        <v/>
      </c>
      <c r="L265" s="491">
        <f>SUM(L260:L264)</f>
        <v/>
      </c>
      <c r="M265" s="1190" t="n"/>
      <c r="N265" s="1191" t="n"/>
      <c r="O265" s="1192" t="n"/>
      <c r="P265" s="1192" t="n"/>
      <c r="Q265" s="1192" t="n"/>
      <c r="R265" s="267">
        <f>SUM(R260:R264)</f>
        <v/>
      </c>
      <c r="S265" s="492" t="n"/>
      <c r="T265" s="492" t="n"/>
      <c r="U265" s="1192" t="n"/>
      <c r="V265" s="1192" t="n"/>
      <c r="W265" s="1193" t="n"/>
      <c r="X265" s="1202" t="n"/>
      <c r="Z265" s="498" t="n"/>
      <c r="AA265" s="270" t="n"/>
      <c r="AB265" s="267" t="n"/>
      <c r="AC265" s="270" t="n"/>
      <c r="AD265" s="270" t="n"/>
      <c r="AE265" s="270" t="n"/>
      <c r="AF265" s="270" t="n"/>
      <c r="AG265" s="270" t="n"/>
      <c r="AH265" s="270" t="n"/>
      <c r="AI265" s="270" t="n"/>
      <c r="AJ265" s="270" t="n"/>
      <c r="AK265" s="270" t="n"/>
      <c r="AL265" s="270" t="n"/>
      <c r="AM265" s="499" t="n"/>
      <c r="AN265" s="274" t="n"/>
      <c r="AU265" s="1195" t="n"/>
      <c r="AV265" s="1196" t="n"/>
    </row>
    <row r="266" ht="19.5" customHeight="1">
      <c r="A266" s="585" t="n">
        <v>7</v>
      </c>
      <c r="B266" s="733" t="inlineStr">
        <is>
          <t>Diluyente de Vacuna contra el Dengue Cuadrivalente - Liofilizada</t>
        </is>
      </c>
      <c r="C266" s="965" t="n"/>
      <c r="D266" s="496">
        <f>NOVIEMBRE!K266</f>
        <v/>
      </c>
      <c r="E266" s="731" t="n"/>
      <c r="F266" s="731" t="n"/>
      <c r="G266" s="730">
        <f>E266+F266</f>
        <v/>
      </c>
      <c r="H266" s="731" t="n"/>
      <c r="I266" s="731" t="n"/>
      <c r="J266" s="732">
        <f>AM266</f>
        <v/>
      </c>
      <c r="K266" s="738">
        <f>+(D266+G266)-(H266+I266+J266)</f>
        <v/>
      </c>
      <c r="L266" s="253" t="n"/>
      <c r="M266" s="254" t="n"/>
      <c r="N266" s="254" t="n"/>
      <c r="O266" s="1183" t="n"/>
      <c r="P266" s="256">
        <f>IF(O266=0," ",IFERROR(IF(DATEDIF(TODAY(),O266,"M")&lt;=5,"ROJO",IF(DATEDIF(TODAY(),O266,"M")&gt;=12,"VERDE",IF(AND(DATEDIF(TODAY(),O266,"M")&gt;=6,DATEDIF(TODAY(),O266,"M")&lt;=11),"AMARILLO"))),Q266))</f>
        <v/>
      </c>
      <c r="Q266" s="256">
        <f>IF(O266=0," ",IF(O266&lt;=$L$6,"VENCIDO","NO VENCIDO"))</f>
        <v/>
      </c>
      <c r="R266" s="257" t="n"/>
      <c r="S266" s="258" t="n"/>
      <c r="T266" s="258" t="n"/>
      <c r="U266" s="1184" t="n"/>
      <c r="V266" s="1184" t="n"/>
      <c r="W266" s="1185" t="n"/>
      <c r="X266" s="1186" t="n"/>
      <c r="Z266" s="648" t="n"/>
      <c r="AA266" s="648" t="n"/>
      <c r="AB266" s="737">
        <f>+Z266+AA266</f>
        <v/>
      </c>
      <c r="AC266" s="648" t="n"/>
      <c r="AD266" s="648" t="n"/>
      <c r="AE266" s="648" t="n"/>
      <c r="AF266" s="648" t="n"/>
      <c r="AG266" s="648" t="n"/>
      <c r="AH266" s="648" t="n"/>
      <c r="AI266" s="648" t="n"/>
      <c r="AJ266" s="648" t="n"/>
      <c r="AK266" s="648" t="n"/>
      <c r="AL266" s="648" t="n"/>
      <c r="AM266" s="1187">
        <f>SUM(AB266:AL270)</f>
        <v/>
      </c>
      <c r="AN266" s="726" t="n"/>
      <c r="AU266" s="1188" t="n"/>
      <c r="AV266" s="1188" t="n"/>
    </row>
    <row r="267" ht="19.5" customHeight="1">
      <c r="A267" s="973" t="n"/>
      <c r="B267" s="971" t="n"/>
      <c r="C267" s="972" t="n"/>
      <c r="D267" s="973" t="n"/>
      <c r="E267" s="994" t="n"/>
      <c r="F267" s="994" t="n"/>
      <c r="G267" s="973" t="n"/>
      <c r="H267" s="994" t="n"/>
      <c r="I267" s="994" t="n"/>
      <c r="J267" s="973" t="n"/>
      <c r="K267" s="973" t="n"/>
      <c r="L267" s="253" t="n"/>
      <c r="M267" s="254" t="n"/>
      <c r="N267" s="254" t="n"/>
      <c r="O267" s="1183" t="n"/>
      <c r="P267" s="256">
        <f>IF(O267=0," ",IFERROR(IF(DATEDIF(TODAY(),O267,"M")&lt;=5,"ROJO",IF(DATEDIF(TODAY(),O267,"M")&gt;=12,"VERDE",IF(AND(DATEDIF(TODAY(),O267,"M")&gt;=6,DATEDIF(TODAY(),O267,"M")&lt;=11),"AMARILLO"))),Q267))</f>
        <v/>
      </c>
      <c r="Q267" s="262">
        <f>IF(O267=0," ",IF(O267&lt;=$L$6,"VENCIDO","NO VENCIDO"))</f>
        <v/>
      </c>
      <c r="R267" s="257" t="n"/>
      <c r="S267" s="258" t="n"/>
      <c r="T267" s="258" t="n"/>
      <c r="U267" s="1184" t="n"/>
      <c r="V267" s="1184" t="n"/>
      <c r="W267" s="1184" t="n"/>
      <c r="X267" s="1186" t="n"/>
      <c r="Z267" s="994" t="n"/>
      <c r="AA267" s="994" t="n"/>
      <c r="AB267" s="973" t="n"/>
      <c r="AC267" s="994" t="n"/>
      <c r="AD267" s="994" t="n"/>
      <c r="AE267" s="994" t="n"/>
      <c r="AF267" s="994" t="n"/>
      <c r="AG267" s="994" t="n"/>
      <c r="AH267" s="994" t="n"/>
      <c r="AI267" s="994" t="n"/>
      <c r="AJ267" s="994" t="n"/>
      <c r="AK267" s="994" t="n"/>
      <c r="AL267" s="994" t="n"/>
      <c r="AM267" s="994" t="n"/>
      <c r="AN267" s="1197" t="n"/>
      <c r="AU267" s="1188" t="n"/>
      <c r="AV267" s="1188" t="n"/>
    </row>
    <row r="268" ht="19.5" customHeight="1">
      <c r="A268" s="973" t="n"/>
      <c r="B268" s="971" t="n"/>
      <c r="C268" s="972" t="n"/>
      <c r="D268" s="973" t="n"/>
      <c r="E268" s="994" t="n"/>
      <c r="F268" s="994" t="n"/>
      <c r="G268" s="973" t="n"/>
      <c r="H268" s="994" t="n"/>
      <c r="I268" s="994" t="n"/>
      <c r="J268" s="973" t="n"/>
      <c r="K268" s="973" t="n"/>
      <c r="L268" s="253" t="n"/>
      <c r="M268" s="254" t="n"/>
      <c r="N268" s="254" t="n"/>
      <c r="O268" s="1183" t="n"/>
      <c r="P268" s="256">
        <f>IF(O268=0," ",IFERROR(IF(DATEDIF(TODAY(),O268,"M")&lt;=5,"ROJO",IF(DATEDIF(TODAY(),O268,"M")&gt;=12,"VERDE",IF(AND(DATEDIF(TODAY(),O268,"M")&gt;=6,DATEDIF(TODAY(),O268,"M")&lt;=11),"AMARILLO"))),Q268))</f>
        <v/>
      </c>
      <c r="Q268" s="262">
        <f>IF(O268=0," ",IF(O268&lt;=$L$6,"VENCIDO","NO VENCIDO"))</f>
        <v/>
      </c>
      <c r="R268" s="257" t="n"/>
      <c r="S268" s="258" t="n"/>
      <c r="T268" s="258" t="n"/>
      <c r="U268" s="1184" t="n"/>
      <c r="V268" s="1184" t="n"/>
      <c r="W268" s="1184" t="n"/>
      <c r="X268" s="1186" t="n"/>
      <c r="Z268" s="994" t="n"/>
      <c r="AA268" s="994" t="n"/>
      <c r="AB268" s="973" t="n"/>
      <c r="AC268" s="994" t="n"/>
      <c r="AD268" s="994" t="n"/>
      <c r="AE268" s="994" t="n"/>
      <c r="AF268" s="994" t="n"/>
      <c r="AG268" s="994" t="n"/>
      <c r="AH268" s="994" t="n"/>
      <c r="AI268" s="994" t="n"/>
      <c r="AJ268" s="994" t="n"/>
      <c r="AK268" s="994" t="n"/>
      <c r="AL268" s="994" t="n"/>
      <c r="AM268" s="994" t="n"/>
      <c r="AN268" s="1197" t="n"/>
      <c r="AU268" s="1188" t="n"/>
      <c r="AV268" s="1188" t="n"/>
    </row>
    <row r="269" ht="19.5" customHeight="1">
      <c r="A269" s="973" t="n"/>
      <c r="B269" s="971" t="n"/>
      <c r="C269" s="972" t="n"/>
      <c r="D269" s="973" t="n"/>
      <c r="E269" s="994" t="n"/>
      <c r="F269" s="994" t="n"/>
      <c r="G269" s="973" t="n"/>
      <c r="H269" s="994" t="n"/>
      <c r="I269" s="994" t="n"/>
      <c r="J269" s="973" t="n"/>
      <c r="K269" s="973" t="n"/>
      <c r="L269" s="253" t="n"/>
      <c r="M269" s="254" t="n"/>
      <c r="N269" s="254" t="n"/>
      <c r="O269" s="1183" t="n"/>
      <c r="P269" s="256">
        <f>IF(O269=0," ",IFERROR(IF(DATEDIF(TODAY(),O269,"M")&lt;=5,"ROJO",IF(DATEDIF(TODAY(),O269,"M")&gt;=12,"VERDE",IF(AND(DATEDIF(TODAY(),O269,"M")&gt;=6,DATEDIF(TODAY(),O269,"M")&lt;=11),"AMARILLO"))),Q269))</f>
        <v/>
      </c>
      <c r="Q269" s="262">
        <f>IF(O269=0," ",IF(O269&lt;=$L$6,"VENCIDO","NO VENCIDO"))</f>
        <v/>
      </c>
      <c r="R269" s="257" t="n"/>
      <c r="S269" s="258" t="n"/>
      <c r="T269" s="258" t="n"/>
      <c r="U269" s="1184" t="n"/>
      <c r="V269" s="1184" t="n"/>
      <c r="W269" s="1184" t="n"/>
      <c r="X269" s="1186" t="n"/>
      <c r="Z269" s="994" t="n"/>
      <c r="AA269" s="994" t="n"/>
      <c r="AB269" s="973" t="n"/>
      <c r="AC269" s="994" t="n"/>
      <c r="AD269" s="994" t="n"/>
      <c r="AE269" s="994" t="n"/>
      <c r="AF269" s="994" t="n"/>
      <c r="AG269" s="994" t="n"/>
      <c r="AH269" s="994" t="n"/>
      <c r="AI269" s="994" t="n"/>
      <c r="AJ269" s="994" t="n"/>
      <c r="AK269" s="994" t="n"/>
      <c r="AL269" s="994" t="n"/>
      <c r="AM269" s="994" t="n"/>
      <c r="AN269" s="1197" t="n"/>
      <c r="AU269" s="1188" t="n"/>
      <c r="AV269" s="1188" t="n"/>
    </row>
    <row r="270" ht="19.5" customHeight="1">
      <c r="A270" s="973" t="n"/>
      <c r="B270" s="971" t="n"/>
      <c r="C270" s="972" t="n"/>
      <c r="D270" s="973" t="n"/>
      <c r="E270" s="994" t="n"/>
      <c r="F270" s="994" t="n"/>
      <c r="G270" s="973" t="n"/>
      <c r="H270" s="994" t="n"/>
      <c r="I270" s="994" t="n"/>
      <c r="J270" s="973" t="n"/>
      <c r="K270" s="975" t="n"/>
      <c r="L270" s="253" t="n"/>
      <c r="M270" s="254" t="n"/>
      <c r="N270" s="254" t="n"/>
      <c r="O270" s="1183" t="n"/>
      <c r="P270" s="256">
        <f>IF(O270=0," ",IFERROR(IF(DATEDIF(TODAY(),O270,"M")&lt;=5,"ROJO",IF(DATEDIF(TODAY(),O270,"M")&gt;=12,"VERDE",IF(AND(DATEDIF(TODAY(),O270,"M")&gt;=6,DATEDIF(TODAY(),O270,"M")&lt;=11),"AMARILLO"))),Q270))</f>
        <v/>
      </c>
      <c r="Q270" s="262">
        <f>IF(O270=0," ",IF(O270&lt;=$L$6,"VENCIDO","NO VENCIDO"))</f>
        <v/>
      </c>
      <c r="R270" s="257" t="n"/>
      <c r="S270" s="258" t="n"/>
      <c r="T270" s="258" t="n"/>
      <c r="U270" s="1184" t="n"/>
      <c r="V270" s="1184" t="n"/>
      <c r="W270" s="1184" t="n"/>
      <c r="X270" s="1186" t="n"/>
      <c r="Z270" s="998" t="n"/>
      <c r="AA270" s="998" t="n"/>
      <c r="AB270" s="975" t="n"/>
      <c r="AC270" s="998" t="n"/>
      <c r="AD270" s="998" t="n"/>
      <c r="AE270" s="998" t="n"/>
      <c r="AF270" s="998" t="n"/>
      <c r="AG270" s="998" t="n"/>
      <c r="AH270" s="998" t="n"/>
      <c r="AI270" s="998" t="n"/>
      <c r="AJ270" s="998" t="n"/>
      <c r="AK270" s="998" t="n"/>
      <c r="AL270" s="998" t="n"/>
      <c r="AM270" s="998" t="n"/>
      <c r="AN270" s="1197" t="n"/>
      <c r="AU270" s="1188" t="n"/>
      <c r="AV270" s="1188" t="n"/>
    </row>
    <row r="271" ht="19.5" customHeight="1">
      <c r="A271" s="975" t="n"/>
      <c r="B271" s="1182" t="n"/>
      <c r="C271" s="1103" t="n"/>
      <c r="D271" s="975" t="n"/>
      <c r="E271" s="998" t="n"/>
      <c r="F271" s="998" t="n"/>
      <c r="G271" s="975" t="n"/>
      <c r="H271" s="998" t="n"/>
      <c r="I271" s="998" t="n"/>
      <c r="J271" s="975" t="n"/>
      <c r="K271" s="1189">
        <f>K266=L271</f>
        <v/>
      </c>
      <c r="L271" s="491">
        <f>SUM(L266:L270)</f>
        <v/>
      </c>
      <c r="M271" s="1190" t="n"/>
      <c r="N271" s="1191" t="n"/>
      <c r="O271" s="1192" t="n"/>
      <c r="P271" s="1192" t="n"/>
      <c r="Q271" s="1192" t="n"/>
      <c r="R271" s="267">
        <f>SUM(R266:R270)</f>
        <v/>
      </c>
      <c r="S271" s="492" t="n"/>
      <c r="T271" s="492" t="n"/>
      <c r="U271" s="1192" t="n"/>
      <c r="V271" s="1192" t="n"/>
      <c r="W271" s="1193" t="n"/>
      <c r="X271" s="1202" t="n"/>
      <c r="Z271" s="498" t="n"/>
      <c r="AA271" s="270" t="n"/>
      <c r="AB271" s="267" t="n"/>
      <c r="AC271" s="270" t="n"/>
      <c r="AD271" s="270" t="n"/>
      <c r="AE271" s="270" t="n"/>
      <c r="AF271" s="270" t="n"/>
      <c r="AG271" s="270" t="n"/>
      <c r="AH271" s="270" t="n"/>
      <c r="AI271" s="270" t="n"/>
      <c r="AJ271" s="270" t="n"/>
      <c r="AK271" s="270" t="n"/>
      <c r="AL271" s="270" t="n"/>
      <c r="AM271" s="499" t="n"/>
      <c r="AN271" s="274" t="n"/>
      <c r="AU271" s="1195" t="n"/>
      <c r="AV271" s="1196" t="n"/>
    </row>
    <row r="272" ht="19.5" customHeight="1">
      <c r="A272" s="585" t="n">
        <v>8</v>
      </c>
      <c r="B272" s="733" t="inlineStr">
        <is>
          <t>Diluyente de Vacuna de Fiebre Amarilla (Antiamarilica) Liofilizada</t>
        </is>
      </c>
      <c r="C272" s="965" t="n"/>
      <c r="D272" s="496">
        <f>NOVIEMBRE!K272</f>
        <v/>
      </c>
      <c r="E272" s="731" t="n"/>
      <c r="F272" s="731" t="n"/>
      <c r="G272" s="730">
        <f>E272+F272</f>
        <v/>
      </c>
      <c r="H272" s="731" t="n"/>
      <c r="I272" s="731" t="n"/>
      <c r="J272" s="732">
        <f>AM272</f>
        <v/>
      </c>
      <c r="K272" s="738">
        <f>+(D272+G272)-(H272+I272+J272)</f>
        <v/>
      </c>
      <c r="L272" s="253" t="n"/>
      <c r="M272" s="254" t="n"/>
      <c r="N272" s="254" t="n"/>
      <c r="O272" s="1183" t="n"/>
      <c r="P272" s="256">
        <f>IF(O272=0," ",IFERROR(IF(DATEDIF(TODAY(),O272,"M")&lt;=5,"ROJO",IF(DATEDIF(TODAY(),O272,"M")&gt;=12,"VERDE",IF(AND(DATEDIF(TODAY(),O272,"M")&gt;=6,DATEDIF(TODAY(),O272,"M")&lt;=11),"AMARILLO"))),Q272))</f>
        <v/>
      </c>
      <c r="Q272" s="256">
        <f>IF(O272=0," ",IF(O272&lt;=$L$6,"VENCIDO","NO VENCIDO"))</f>
        <v/>
      </c>
      <c r="R272" s="257" t="n"/>
      <c r="S272" s="258" t="n"/>
      <c r="T272" s="258" t="n"/>
      <c r="U272" s="1184" t="n"/>
      <c r="V272" s="1184" t="n"/>
      <c r="W272" s="1185" t="n"/>
      <c r="X272" s="1186" t="n"/>
      <c r="Z272" s="648" t="n"/>
      <c r="AA272" s="648" t="n"/>
      <c r="AB272" s="737">
        <f>+Z272+AA272</f>
        <v/>
      </c>
      <c r="AC272" s="648" t="n"/>
      <c r="AD272" s="648" t="n"/>
      <c r="AE272" s="648" t="n"/>
      <c r="AF272" s="648" t="n"/>
      <c r="AG272" s="648" t="n"/>
      <c r="AH272" s="648" t="n"/>
      <c r="AI272" s="648" t="n"/>
      <c r="AJ272" s="648" t="n"/>
      <c r="AK272" s="648" t="n"/>
      <c r="AL272" s="648" t="n"/>
      <c r="AM272" s="1187">
        <f>SUM(AB272:AL276)</f>
        <v/>
      </c>
      <c r="AN272" s="726" t="n"/>
      <c r="AU272" s="1188" t="n"/>
      <c r="AV272" s="1188" t="n"/>
    </row>
    <row r="273" ht="19.5" customHeight="1">
      <c r="A273" s="973" t="n"/>
      <c r="B273" s="971" t="n"/>
      <c r="C273" s="972" t="n"/>
      <c r="D273" s="973" t="n"/>
      <c r="E273" s="994" t="n"/>
      <c r="F273" s="994" t="n"/>
      <c r="G273" s="973" t="n"/>
      <c r="H273" s="994" t="n"/>
      <c r="I273" s="994" t="n"/>
      <c r="J273" s="973" t="n"/>
      <c r="K273" s="973" t="n"/>
      <c r="L273" s="253" t="n"/>
      <c r="M273" s="254" t="n"/>
      <c r="N273" s="254" t="n"/>
      <c r="O273" s="1183" t="n"/>
      <c r="P273" s="256">
        <f>IF(O273=0," ",IFERROR(IF(DATEDIF(TODAY(),O273,"M")&lt;=5,"ROJO",IF(DATEDIF(TODAY(),O273,"M")&gt;=12,"VERDE",IF(AND(DATEDIF(TODAY(),O273,"M")&gt;=6,DATEDIF(TODAY(),O273,"M")&lt;=11),"AMARILLO"))),Q273))</f>
        <v/>
      </c>
      <c r="Q273" s="262">
        <f>IF(O273=0," ",IF(O273&lt;=$L$6,"VENCIDO","NO VENCIDO"))</f>
        <v/>
      </c>
      <c r="R273" s="257" t="n"/>
      <c r="S273" s="258" t="n"/>
      <c r="T273" s="258" t="n"/>
      <c r="U273" s="1184" t="n"/>
      <c r="V273" s="1184" t="n"/>
      <c r="W273" s="1184" t="n"/>
      <c r="X273" s="1186" t="n"/>
      <c r="Z273" s="994" t="n"/>
      <c r="AA273" s="994" t="n"/>
      <c r="AB273" s="973" t="n"/>
      <c r="AC273" s="994" t="n"/>
      <c r="AD273" s="994" t="n"/>
      <c r="AE273" s="994" t="n"/>
      <c r="AF273" s="994" t="n"/>
      <c r="AG273" s="994" t="n"/>
      <c r="AH273" s="994" t="n"/>
      <c r="AI273" s="994" t="n"/>
      <c r="AJ273" s="994" t="n"/>
      <c r="AK273" s="994" t="n"/>
      <c r="AL273" s="994" t="n"/>
      <c r="AM273" s="994" t="n"/>
      <c r="AN273" s="1197" t="n"/>
      <c r="AU273" s="1188" t="n"/>
      <c r="AV273" s="1188" t="n"/>
    </row>
    <row r="274" ht="19.5" customHeight="1">
      <c r="A274" s="973" t="n"/>
      <c r="B274" s="971" t="n"/>
      <c r="C274" s="972" t="n"/>
      <c r="D274" s="973" t="n"/>
      <c r="E274" s="994" t="n"/>
      <c r="F274" s="994" t="n"/>
      <c r="G274" s="973" t="n"/>
      <c r="H274" s="994" t="n"/>
      <c r="I274" s="994" t="n"/>
      <c r="J274" s="973" t="n"/>
      <c r="K274" s="973" t="n"/>
      <c r="L274" s="253" t="n"/>
      <c r="M274" s="254" t="n"/>
      <c r="N274" s="254" t="n"/>
      <c r="O274" s="1183" t="n"/>
      <c r="P274" s="256">
        <f>IF(O274=0," ",IFERROR(IF(DATEDIF(TODAY(),O274,"M")&lt;=5,"ROJO",IF(DATEDIF(TODAY(),O274,"M")&gt;=12,"VERDE",IF(AND(DATEDIF(TODAY(),O274,"M")&gt;=6,DATEDIF(TODAY(),O274,"M")&lt;=11),"AMARILLO"))),Q274))</f>
        <v/>
      </c>
      <c r="Q274" s="262">
        <f>IF(O274=0," ",IF(O274&lt;=$L$6,"VENCIDO","NO VENCIDO"))</f>
        <v/>
      </c>
      <c r="R274" s="257" t="n"/>
      <c r="S274" s="258" t="n"/>
      <c r="T274" s="258" t="n"/>
      <c r="U274" s="1184" t="n"/>
      <c r="V274" s="1184" t="n"/>
      <c r="W274" s="1184" t="n"/>
      <c r="X274" s="1186" t="n"/>
      <c r="Z274" s="994" t="n"/>
      <c r="AA274" s="994" t="n"/>
      <c r="AB274" s="973" t="n"/>
      <c r="AC274" s="994" t="n"/>
      <c r="AD274" s="994" t="n"/>
      <c r="AE274" s="994" t="n"/>
      <c r="AF274" s="994" t="n"/>
      <c r="AG274" s="994" t="n"/>
      <c r="AH274" s="994" t="n"/>
      <c r="AI274" s="994" t="n"/>
      <c r="AJ274" s="994" t="n"/>
      <c r="AK274" s="994" t="n"/>
      <c r="AL274" s="994" t="n"/>
      <c r="AM274" s="994" t="n"/>
      <c r="AN274" s="1197" t="n"/>
      <c r="AU274" s="1188" t="n"/>
      <c r="AV274" s="1188" t="n"/>
    </row>
    <row r="275" ht="19.5" customHeight="1">
      <c r="A275" s="973" t="n"/>
      <c r="B275" s="971" t="n"/>
      <c r="C275" s="972" t="n"/>
      <c r="D275" s="973" t="n"/>
      <c r="E275" s="994" t="n"/>
      <c r="F275" s="994" t="n"/>
      <c r="G275" s="973" t="n"/>
      <c r="H275" s="994" t="n"/>
      <c r="I275" s="994" t="n"/>
      <c r="J275" s="973" t="n"/>
      <c r="K275" s="973" t="n"/>
      <c r="L275" s="253" t="n"/>
      <c r="M275" s="254" t="n"/>
      <c r="N275" s="254" t="n"/>
      <c r="O275" s="1183" t="n"/>
      <c r="P275" s="256">
        <f>IF(O275=0," ",IFERROR(IF(DATEDIF(TODAY(),O275,"M")&lt;=5,"ROJO",IF(DATEDIF(TODAY(),O275,"M")&gt;=12,"VERDE",IF(AND(DATEDIF(TODAY(),O275,"M")&gt;=6,DATEDIF(TODAY(),O275,"M")&lt;=11),"AMARILLO"))),Q275))</f>
        <v/>
      </c>
      <c r="Q275" s="262">
        <f>IF(O275=0," ",IF(O275&lt;=$L$6,"VENCIDO","NO VENCIDO"))</f>
        <v/>
      </c>
      <c r="R275" s="257" t="n"/>
      <c r="S275" s="258" t="n"/>
      <c r="T275" s="258" t="n"/>
      <c r="U275" s="1184" t="n"/>
      <c r="V275" s="1184" t="n"/>
      <c r="W275" s="1184" t="n"/>
      <c r="X275" s="1186" t="n"/>
      <c r="Z275" s="994" t="n"/>
      <c r="AA275" s="994" t="n"/>
      <c r="AB275" s="973" t="n"/>
      <c r="AC275" s="994" t="n"/>
      <c r="AD275" s="994" t="n"/>
      <c r="AE275" s="994" t="n"/>
      <c r="AF275" s="994" t="n"/>
      <c r="AG275" s="994" t="n"/>
      <c r="AH275" s="994" t="n"/>
      <c r="AI275" s="994" t="n"/>
      <c r="AJ275" s="994" t="n"/>
      <c r="AK275" s="994" t="n"/>
      <c r="AL275" s="994" t="n"/>
      <c r="AM275" s="994" t="n"/>
      <c r="AN275" s="1197" t="n"/>
      <c r="AU275" s="1188" t="n"/>
      <c r="AV275" s="1188" t="n"/>
    </row>
    <row r="276" ht="19.5" customHeight="1">
      <c r="A276" s="973" t="n"/>
      <c r="B276" s="971" t="n"/>
      <c r="C276" s="972" t="n"/>
      <c r="D276" s="973" t="n"/>
      <c r="E276" s="994" t="n"/>
      <c r="F276" s="994" t="n"/>
      <c r="G276" s="973" t="n"/>
      <c r="H276" s="994" t="n"/>
      <c r="I276" s="994" t="n"/>
      <c r="J276" s="973" t="n"/>
      <c r="K276" s="975" t="n"/>
      <c r="L276" s="253" t="n"/>
      <c r="M276" s="254" t="n"/>
      <c r="N276" s="254" t="n"/>
      <c r="O276" s="1183" t="n"/>
      <c r="P276" s="256">
        <f>IF(O276=0," ",IFERROR(IF(DATEDIF(TODAY(),O276,"M")&lt;=5,"ROJO",IF(DATEDIF(TODAY(),O276,"M")&gt;=12,"VERDE",IF(AND(DATEDIF(TODAY(),O276,"M")&gt;=6,DATEDIF(TODAY(),O276,"M")&lt;=11),"AMARILLO"))),Q276))</f>
        <v/>
      </c>
      <c r="Q276" s="262">
        <f>IF(O276=0," ",IF(O276&lt;=$L$6,"VENCIDO","NO VENCIDO"))</f>
        <v/>
      </c>
      <c r="R276" s="257" t="n"/>
      <c r="S276" s="258" t="n"/>
      <c r="T276" s="258" t="n"/>
      <c r="U276" s="1184" t="n"/>
      <c r="V276" s="1184" t="n"/>
      <c r="W276" s="1184" t="n"/>
      <c r="X276" s="1186" t="n"/>
      <c r="Z276" s="998" t="n"/>
      <c r="AA276" s="998" t="n"/>
      <c r="AB276" s="975" t="n"/>
      <c r="AC276" s="998" t="n"/>
      <c r="AD276" s="998" t="n"/>
      <c r="AE276" s="998" t="n"/>
      <c r="AF276" s="998" t="n"/>
      <c r="AG276" s="998" t="n"/>
      <c r="AH276" s="998" t="n"/>
      <c r="AI276" s="998" t="n"/>
      <c r="AJ276" s="998" t="n"/>
      <c r="AK276" s="998" t="n"/>
      <c r="AL276" s="998" t="n"/>
      <c r="AM276" s="998" t="n"/>
      <c r="AN276" s="1197" t="n"/>
      <c r="AU276" s="1188" t="n"/>
      <c r="AV276" s="1188" t="n"/>
    </row>
    <row r="277" ht="19.5" customHeight="1">
      <c r="A277" s="975" t="n"/>
      <c r="B277" s="1182" t="n"/>
      <c r="C277" s="1103" t="n"/>
      <c r="D277" s="975" t="n"/>
      <c r="E277" s="998" t="n"/>
      <c r="F277" s="998" t="n"/>
      <c r="G277" s="975" t="n"/>
      <c r="H277" s="998" t="n"/>
      <c r="I277" s="998" t="n"/>
      <c r="J277" s="975" t="n"/>
      <c r="K277" s="1189">
        <f>K272=L277</f>
        <v/>
      </c>
      <c r="L277" s="491">
        <f>SUM(L272:L276)</f>
        <v/>
      </c>
      <c r="M277" s="1190" t="n"/>
      <c r="N277" s="1191" t="n"/>
      <c r="O277" s="1192" t="n"/>
      <c r="P277" s="1192" t="n"/>
      <c r="Q277" s="1192" t="n"/>
      <c r="R277" s="267">
        <f>SUM(R272:R276)</f>
        <v/>
      </c>
      <c r="S277" s="492" t="n"/>
      <c r="T277" s="492" t="n"/>
      <c r="U277" s="1192" t="n"/>
      <c r="V277" s="1192" t="n"/>
      <c r="W277" s="1193" t="n"/>
      <c r="X277" s="1202" t="n"/>
      <c r="Z277" s="498" t="n"/>
      <c r="AA277" s="270" t="n"/>
      <c r="AB277" s="267" t="n"/>
      <c r="AC277" s="270" t="n"/>
      <c r="AD277" s="270" t="n"/>
      <c r="AE277" s="270" t="n"/>
      <c r="AF277" s="270" t="n"/>
      <c r="AG277" s="270" t="n"/>
      <c r="AH277" s="270" t="n"/>
      <c r="AI277" s="270" t="n"/>
      <c r="AJ277" s="270" t="n"/>
      <c r="AK277" s="270" t="n"/>
      <c r="AL277" s="270" t="n"/>
      <c r="AM277" s="499" t="n"/>
      <c r="AN277" s="274" t="n"/>
      <c r="AU277" s="1195" t="n"/>
      <c r="AV277" s="1196" t="n"/>
    </row>
    <row r="278" ht="19.5" customHeight="1">
      <c r="A278" s="585" t="n">
        <v>9</v>
      </c>
      <c r="B278" s="733" t="inlineStr">
        <is>
          <t>Diluyente de Vacuna de Varicela Cepa OKA Liofilizada - Vial x 01 dosis</t>
        </is>
      </c>
      <c r="C278" s="965" t="n"/>
      <c r="D278" s="496">
        <f>NOVIEMBRE!K278</f>
        <v/>
      </c>
      <c r="E278" s="731" t="n"/>
      <c r="F278" s="731" t="n"/>
      <c r="G278" s="730">
        <f>E278+F278</f>
        <v/>
      </c>
      <c r="H278" s="731" t="n"/>
      <c r="I278" s="731" t="n"/>
      <c r="J278" s="732">
        <f>AM278</f>
        <v/>
      </c>
      <c r="K278" s="738">
        <f>+(D278+G278)-(H278+I278+J278)</f>
        <v/>
      </c>
      <c r="L278" s="253" t="n"/>
      <c r="M278" s="254" t="n"/>
      <c r="N278" s="254" t="n"/>
      <c r="O278" s="1183" t="n"/>
      <c r="P278" s="256">
        <f>IF(O278=0," ",IFERROR(IF(DATEDIF(TODAY(),O278,"M")&lt;=5,"ROJO",IF(DATEDIF(TODAY(),O278,"M")&gt;=12,"VERDE",IF(AND(DATEDIF(TODAY(),O278,"M")&gt;=6,DATEDIF(TODAY(),O278,"M")&lt;=11),"AMARILLO"))),Q278))</f>
        <v/>
      </c>
      <c r="Q278" s="256">
        <f>IF(O278=0," ",IF(O278&lt;=$L$6,"VENCIDO","NO VENCIDO"))</f>
        <v/>
      </c>
      <c r="R278" s="257" t="n"/>
      <c r="S278" s="258" t="n"/>
      <c r="T278" s="258" t="n"/>
      <c r="U278" s="1184" t="n"/>
      <c r="V278" s="1184" t="n"/>
      <c r="W278" s="1185" t="n"/>
      <c r="X278" s="1186" t="n"/>
      <c r="Z278" s="648" t="n"/>
      <c r="AA278" s="648" t="n"/>
      <c r="AB278" s="737">
        <f>+Z278+AA278</f>
        <v/>
      </c>
      <c r="AC278" s="648" t="n"/>
      <c r="AD278" s="648" t="n"/>
      <c r="AE278" s="648" t="n"/>
      <c r="AF278" s="648" t="n"/>
      <c r="AG278" s="648" t="n"/>
      <c r="AH278" s="648" t="n"/>
      <c r="AI278" s="648" t="n"/>
      <c r="AJ278" s="648" t="n"/>
      <c r="AK278" s="648" t="n"/>
      <c r="AL278" s="648" t="n"/>
      <c r="AM278" s="1187">
        <f>SUM(AB278:AL282)</f>
        <v/>
      </c>
      <c r="AN278" s="726" t="n"/>
      <c r="AU278" s="1188" t="n"/>
      <c r="AV278" s="1188" t="n"/>
    </row>
    <row r="279" ht="19.5" customHeight="1">
      <c r="A279" s="973" t="n"/>
      <c r="B279" s="971" t="n"/>
      <c r="C279" s="972" t="n"/>
      <c r="D279" s="973" t="n"/>
      <c r="E279" s="994" t="n"/>
      <c r="F279" s="994" t="n"/>
      <c r="G279" s="973" t="n"/>
      <c r="H279" s="994" t="n"/>
      <c r="I279" s="994" t="n"/>
      <c r="J279" s="973" t="n"/>
      <c r="K279" s="973" t="n"/>
      <c r="L279" s="253" t="n"/>
      <c r="M279" s="254" t="n"/>
      <c r="N279" s="254" t="n"/>
      <c r="O279" s="1183" t="n"/>
      <c r="P279" s="256">
        <f>IF(O279=0," ",IFERROR(IF(DATEDIF(TODAY(),O279,"M")&lt;=5,"ROJO",IF(DATEDIF(TODAY(),O279,"M")&gt;=12,"VERDE",IF(AND(DATEDIF(TODAY(),O279,"M")&gt;=6,DATEDIF(TODAY(),O279,"M")&lt;=11),"AMARILLO"))),Q279))</f>
        <v/>
      </c>
      <c r="Q279" s="262">
        <f>IF(O279=0," ",IF(O279&lt;=$L$6,"VENCIDO","NO VENCIDO"))</f>
        <v/>
      </c>
      <c r="R279" s="257" t="n"/>
      <c r="S279" s="258" t="n"/>
      <c r="T279" s="258" t="n"/>
      <c r="U279" s="1184" t="n"/>
      <c r="V279" s="1184" t="n"/>
      <c r="W279" s="1184" t="n"/>
      <c r="X279" s="1186" t="n"/>
      <c r="Z279" s="994" t="n"/>
      <c r="AA279" s="994" t="n"/>
      <c r="AB279" s="973" t="n"/>
      <c r="AC279" s="994" t="n"/>
      <c r="AD279" s="994" t="n"/>
      <c r="AE279" s="994" t="n"/>
      <c r="AF279" s="994" t="n"/>
      <c r="AG279" s="994" t="n"/>
      <c r="AH279" s="994" t="n"/>
      <c r="AI279" s="994" t="n"/>
      <c r="AJ279" s="994" t="n"/>
      <c r="AK279" s="994" t="n"/>
      <c r="AL279" s="994" t="n"/>
      <c r="AM279" s="994" t="n"/>
      <c r="AN279" s="1197" t="n"/>
      <c r="AU279" s="1188" t="n"/>
      <c r="AV279" s="1188" t="n"/>
    </row>
    <row r="280" ht="19.5" customHeight="1">
      <c r="A280" s="973" t="n"/>
      <c r="B280" s="971" t="n"/>
      <c r="C280" s="972" t="n"/>
      <c r="D280" s="973" t="n"/>
      <c r="E280" s="994" t="n"/>
      <c r="F280" s="994" t="n"/>
      <c r="G280" s="973" t="n"/>
      <c r="H280" s="994" t="n"/>
      <c r="I280" s="994" t="n"/>
      <c r="J280" s="973" t="n"/>
      <c r="K280" s="973" t="n"/>
      <c r="L280" s="253" t="n"/>
      <c r="M280" s="254" t="n"/>
      <c r="N280" s="254" t="n"/>
      <c r="O280" s="1183" t="n"/>
      <c r="P280" s="256">
        <f>IF(O280=0," ",IFERROR(IF(DATEDIF(TODAY(),O280,"M")&lt;=5,"ROJO",IF(DATEDIF(TODAY(),O280,"M")&gt;=12,"VERDE",IF(AND(DATEDIF(TODAY(),O280,"M")&gt;=6,DATEDIF(TODAY(),O280,"M")&lt;=11),"AMARILLO"))),Q280))</f>
        <v/>
      </c>
      <c r="Q280" s="262">
        <f>IF(O280=0," ",IF(O280&lt;=$L$6,"VENCIDO","NO VENCIDO"))</f>
        <v/>
      </c>
      <c r="R280" s="257" t="n"/>
      <c r="S280" s="258" t="n"/>
      <c r="T280" s="258" t="n"/>
      <c r="U280" s="1184" t="n"/>
      <c r="V280" s="1184" t="n"/>
      <c r="W280" s="1184" t="n"/>
      <c r="X280" s="1186" t="n"/>
      <c r="Z280" s="994" t="n"/>
      <c r="AA280" s="994" t="n"/>
      <c r="AB280" s="973" t="n"/>
      <c r="AC280" s="994" t="n"/>
      <c r="AD280" s="994" t="n"/>
      <c r="AE280" s="994" t="n"/>
      <c r="AF280" s="994" t="n"/>
      <c r="AG280" s="994" t="n"/>
      <c r="AH280" s="994" t="n"/>
      <c r="AI280" s="994" t="n"/>
      <c r="AJ280" s="994" t="n"/>
      <c r="AK280" s="994" t="n"/>
      <c r="AL280" s="994" t="n"/>
      <c r="AM280" s="994" t="n"/>
      <c r="AN280" s="1197" t="n"/>
      <c r="AU280" s="1188" t="n"/>
      <c r="AV280" s="1188" t="n"/>
    </row>
    <row r="281" ht="19.5" customHeight="1">
      <c r="A281" s="973" t="n"/>
      <c r="B281" s="971" t="n"/>
      <c r="C281" s="972" t="n"/>
      <c r="D281" s="973" t="n"/>
      <c r="E281" s="994" t="n"/>
      <c r="F281" s="994" t="n"/>
      <c r="G281" s="973" t="n"/>
      <c r="H281" s="994" t="n"/>
      <c r="I281" s="994" t="n"/>
      <c r="J281" s="973" t="n"/>
      <c r="K281" s="973" t="n"/>
      <c r="L281" s="253" t="n"/>
      <c r="M281" s="254" t="n"/>
      <c r="N281" s="254" t="n"/>
      <c r="O281" s="1183" t="n"/>
      <c r="P281" s="256">
        <f>IF(O281=0," ",IFERROR(IF(DATEDIF(TODAY(),O281,"M")&lt;=5,"ROJO",IF(DATEDIF(TODAY(),O281,"M")&gt;=12,"VERDE",IF(AND(DATEDIF(TODAY(),O281,"M")&gt;=6,DATEDIF(TODAY(),O281,"M")&lt;=11),"AMARILLO"))),Q281))</f>
        <v/>
      </c>
      <c r="Q281" s="262">
        <f>IF(O281=0," ",IF(O281&lt;=$L$6,"VENCIDO","NO VENCIDO"))</f>
        <v/>
      </c>
      <c r="R281" s="257" t="n"/>
      <c r="S281" s="258" t="n"/>
      <c r="T281" s="258" t="n"/>
      <c r="U281" s="1184" t="n"/>
      <c r="V281" s="1184" t="n"/>
      <c r="W281" s="1184" t="n"/>
      <c r="X281" s="1186" t="n"/>
      <c r="Z281" s="994" t="n"/>
      <c r="AA281" s="994" t="n"/>
      <c r="AB281" s="973" t="n"/>
      <c r="AC281" s="994" t="n"/>
      <c r="AD281" s="994" t="n"/>
      <c r="AE281" s="994" t="n"/>
      <c r="AF281" s="994" t="n"/>
      <c r="AG281" s="994" t="n"/>
      <c r="AH281" s="994" t="n"/>
      <c r="AI281" s="994" t="n"/>
      <c r="AJ281" s="994" t="n"/>
      <c r="AK281" s="994" t="n"/>
      <c r="AL281" s="994" t="n"/>
      <c r="AM281" s="994" t="n"/>
      <c r="AN281" s="1197" t="n"/>
      <c r="AU281" s="1188" t="n"/>
      <c r="AV281" s="1188" t="n"/>
    </row>
    <row r="282" ht="19.5" customHeight="1">
      <c r="A282" s="973" t="n"/>
      <c r="B282" s="971" t="n"/>
      <c r="C282" s="972" t="n"/>
      <c r="D282" s="973" t="n"/>
      <c r="E282" s="994" t="n"/>
      <c r="F282" s="994" t="n"/>
      <c r="G282" s="973" t="n"/>
      <c r="H282" s="994" t="n"/>
      <c r="I282" s="994" t="n"/>
      <c r="J282" s="973" t="n"/>
      <c r="K282" s="975" t="n"/>
      <c r="L282" s="253" t="n"/>
      <c r="M282" s="254" t="n"/>
      <c r="N282" s="254" t="n"/>
      <c r="O282" s="1183" t="n"/>
      <c r="P282" s="256">
        <f>IF(O282=0," ",IFERROR(IF(DATEDIF(TODAY(),O282,"M")&lt;=5,"ROJO",IF(DATEDIF(TODAY(),O282,"M")&gt;=12,"VERDE",IF(AND(DATEDIF(TODAY(),O282,"M")&gt;=6,DATEDIF(TODAY(),O282,"M")&lt;=11),"AMARILLO"))),Q282))</f>
        <v/>
      </c>
      <c r="Q282" s="262">
        <f>IF(O282=0," ",IF(O282&lt;=$L$6,"VENCIDO","NO VENCIDO"))</f>
        <v/>
      </c>
      <c r="R282" s="257" t="n"/>
      <c r="S282" s="258" t="n"/>
      <c r="T282" s="258" t="n"/>
      <c r="U282" s="1184" t="n"/>
      <c r="V282" s="1184" t="n"/>
      <c r="W282" s="1184" t="n"/>
      <c r="X282" s="1186" t="n"/>
      <c r="Z282" s="998" t="n"/>
      <c r="AA282" s="998" t="n"/>
      <c r="AB282" s="975" t="n"/>
      <c r="AC282" s="998" t="n"/>
      <c r="AD282" s="998" t="n"/>
      <c r="AE282" s="998" t="n"/>
      <c r="AF282" s="998" t="n"/>
      <c r="AG282" s="998" t="n"/>
      <c r="AH282" s="998" t="n"/>
      <c r="AI282" s="998" t="n"/>
      <c r="AJ282" s="998" t="n"/>
      <c r="AK282" s="998" t="n"/>
      <c r="AL282" s="998" t="n"/>
      <c r="AM282" s="998" t="n"/>
      <c r="AN282" s="1197" t="n"/>
      <c r="AU282" s="1188" t="n"/>
      <c r="AV282" s="1188" t="n"/>
    </row>
    <row r="283" ht="19.5" customHeight="1">
      <c r="A283" s="975" t="n"/>
      <c r="B283" s="1182" t="n"/>
      <c r="C283" s="1103" t="n"/>
      <c r="D283" s="975" t="n"/>
      <c r="E283" s="998" t="n"/>
      <c r="F283" s="998" t="n"/>
      <c r="G283" s="975" t="n"/>
      <c r="H283" s="998" t="n"/>
      <c r="I283" s="998" t="n"/>
      <c r="J283" s="975" t="n"/>
      <c r="K283" s="1189">
        <f>K278=L283</f>
        <v/>
      </c>
      <c r="L283" s="491">
        <f>SUM(L278:L282)</f>
        <v/>
      </c>
      <c r="M283" s="1190" t="n"/>
      <c r="N283" s="1191" t="n"/>
      <c r="O283" s="1192" t="n"/>
      <c r="P283" s="1192" t="n"/>
      <c r="Q283" s="1192" t="n"/>
      <c r="R283" s="267">
        <f>SUM(R278:R282)</f>
        <v/>
      </c>
      <c r="S283" s="492" t="n"/>
      <c r="T283" s="492" t="n"/>
      <c r="U283" s="1192" t="n"/>
      <c r="V283" s="1192" t="n"/>
      <c r="W283" s="1193" t="n"/>
      <c r="X283" s="1202" t="n"/>
      <c r="Z283" s="498" t="n"/>
      <c r="AA283" s="270" t="n"/>
      <c r="AB283" s="267" t="n"/>
      <c r="AC283" s="270" t="n"/>
      <c r="AD283" s="270" t="n"/>
      <c r="AE283" s="270" t="n"/>
      <c r="AF283" s="270" t="n"/>
      <c r="AG283" s="270" t="n"/>
      <c r="AH283" s="270" t="n"/>
      <c r="AI283" s="270" t="n"/>
      <c r="AJ283" s="270" t="n"/>
      <c r="AK283" s="270" t="n"/>
      <c r="AL283" s="270" t="n"/>
      <c r="AM283" s="499" t="n"/>
      <c r="AN283" s="274" t="n"/>
      <c r="AU283" s="1195" t="n"/>
      <c r="AV283" s="1196" t="n"/>
    </row>
    <row r="284" ht="19.5" customHeight="1">
      <c r="A284" s="585" t="n">
        <v>10</v>
      </c>
      <c r="B284" s="733" t="inlineStr">
        <is>
          <t>Diluyente de Virus Sincitial Respiratorio (VRS) - Liofilizada</t>
        </is>
      </c>
      <c r="C284" s="965" t="n"/>
      <c r="D284" s="496">
        <f>NOVIEMBRE!K284</f>
        <v/>
      </c>
      <c r="E284" s="731" t="n"/>
      <c r="F284" s="731" t="n"/>
      <c r="G284" s="730">
        <f>E284+F284</f>
        <v/>
      </c>
      <c r="H284" s="731" t="n"/>
      <c r="I284" s="731" t="n"/>
      <c r="J284" s="732">
        <f>AM284</f>
        <v/>
      </c>
      <c r="K284" s="738">
        <f>+(D284+G284)-(H284+I284+J284)</f>
        <v/>
      </c>
      <c r="L284" s="253" t="n"/>
      <c r="M284" s="254" t="n"/>
      <c r="N284" s="254" t="n"/>
      <c r="O284" s="1183" t="n"/>
      <c r="P284" s="256">
        <f>IF(O284=0," ",IFERROR(IF(DATEDIF(TODAY(),O284,"M")&lt;=5,"ROJO",IF(DATEDIF(TODAY(),O284,"M")&gt;=12,"VERDE",IF(AND(DATEDIF(TODAY(),O284,"M")&gt;=6,DATEDIF(TODAY(),O284,"M")&lt;=11),"AMARILLO"))),Q284))</f>
        <v/>
      </c>
      <c r="Q284" s="256">
        <f>IF(O284=0," ",IF(O284&lt;=$L$6,"VENCIDO","NO VENCIDO"))</f>
        <v/>
      </c>
      <c r="R284" s="257" t="n"/>
      <c r="S284" s="258" t="n"/>
      <c r="T284" s="258" t="n"/>
      <c r="U284" s="1184" t="n"/>
      <c r="V284" s="1184" t="n"/>
      <c r="W284" s="1185" t="n"/>
      <c r="X284" s="1186" t="n"/>
      <c r="Z284" s="648" t="n"/>
      <c r="AA284" s="648" t="n"/>
      <c r="AB284" s="737">
        <f>+Z284+AA284</f>
        <v/>
      </c>
      <c r="AC284" s="648" t="n"/>
      <c r="AD284" s="648" t="n"/>
      <c r="AE284" s="648" t="n"/>
      <c r="AF284" s="648" t="n"/>
      <c r="AG284" s="648" t="n"/>
      <c r="AH284" s="648" t="n"/>
      <c r="AI284" s="648" t="n"/>
      <c r="AJ284" s="648" t="n"/>
      <c r="AK284" s="648" t="n"/>
      <c r="AL284" s="648" t="n"/>
      <c r="AM284" s="1187">
        <f>SUM(AB284:AL288)</f>
        <v/>
      </c>
      <c r="AN284" s="726" t="n"/>
      <c r="AU284" s="1188" t="n"/>
      <c r="AV284" s="1188" t="n"/>
    </row>
    <row r="285" ht="19.5" customHeight="1">
      <c r="A285" s="973" t="n"/>
      <c r="B285" s="971" t="n"/>
      <c r="C285" s="972" t="n"/>
      <c r="D285" s="973" t="n"/>
      <c r="E285" s="994" t="n"/>
      <c r="F285" s="994" t="n"/>
      <c r="G285" s="973" t="n"/>
      <c r="H285" s="994" t="n"/>
      <c r="I285" s="994" t="n"/>
      <c r="J285" s="973" t="n"/>
      <c r="K285" s="973" t="n"/>
      <c r="L285" s="253" t="n"/>
      <c r="M285" s="254" t="n"/>
      <c r="N285" s="254" t="n"/>
      <c r="O285" s="1183" t="n"/>
      <c r="P285" s="256">
        <f>IF(O285=0," ",IFERROR(IF(DATEDIF(TODAY(),O285,"M")&lt;=5,"ROJO",IF(DATEDIF(TODAY(),O285,"M")&gt;=12,"VERDE",IF(AND(DATEDIF(TODAY(),O285,"M")&gt;=6,DATEDIF(TODAY(),O285,"M")&lt;=11),"AMARILLO"))),Q285))</f>
        <v/>
      </c>
      <c r="Q285" s="262">
        <f>IF(O285=0," ",IF(O285&lt;=$L$6,"VENCIDO","NO VENCIDO"))</f>
        <v/>
      </c>
      <c r="R285" s="257" t="n"/>
      <c r="S285" s="258" t="n"/>
      <c r="T285" s="258" t="n"/>
      <c r="U285" s="1184" t="n"/>
      <c r="V285" s="1184" t="n"/>
      <c r="W285" s="1184" t="n"/>
      <c r="X285" s="1186" t="n"/>
      <c r="Z285" s="994" t="n"/>
      <c r="AA285" s="994" t="n"/>
      <c r="AB285" s="973" t="n"/>
      <c r="AC285" s="994" t="n"/>
      <c r="AD285" s="994" t="n"/>
      <c r="AE285" s="994" t="n"/>
      <c r="AF285" s="994" t="n"/>
      <c r="AG285" s="994" t="n"/>
      <c r="AH285" s="994" t="n"/>
      <c r="AI285" s="994" t="n"/>
      <c r="AJ285" s="994" t="n"/>
      <c r="AK285" s="994" t="n"/>
      <c r="AL285" s="994" t="n"/>
      <c r="AM285" s="994" t="n"/>
      <c r="AN285" s="1197" t="n"/>
      <c r="AU285" s="1188" t="n"/>
      <c r="AV285" s="1188" t="n"/>
    </row>
    <row r="286" ht="19.5" customHeight="1">
      <c r="A286" s="973" t="n"/>
      <c r="B286" s="971" t="n"/>
      <c r="C286" s="972" t="n"/>
      <c r="D286" s="973" t="n"/>
      <c r="E286" s="994" t="n"/>
      <c r="F286" s="994" t="n"/>
      <c r="G286" s="973" t="n"/>
      <c r="H286" s="994" t="n"/>
      <c r="I286" s="994" t="n"/>
      <c r="J286" s="973" t="n"/>
      <c r="K286" s="973" t="n"/>
      <c r="L286" s="253" t="n"/>
      <c r="M286" s="254" t="n"/>
      <c r="N286" s="254" t="n"/>
      <c r="O286" s="1183" t="n"/>
      <c r="P286" s="256">
        <f>IF(O286=0," ",IFERROR(IF(DATEDIF(TODAY(),O286,"M")&lt;=5,"ROJO",IF(DATEDIF(TODAY(),O286,"M")&gt;=12,"VERDE",IF(AND(DATEDIF(TODAY(),O286,"M")&gt;=6,DATEDIF(TODAY(),O286,"M")&lt;=11),"AMARILLO"))),Q286))</f>
        <v/>
      </c>
      <c r="Q286" s="262">
        <f>IF(O286=0," ",IF(O286&lt;=$L$6,"VENCIDO","NO VENCIDO"))</f>
        <v/>
      </c>
      <c r="R286" s="257" t="n"/>
      <c r="S286" s="258" t="n"/>
      <c r="T286" s="258" t="n"/>
      <c r="U286" s="1184" t="n"/>
      <c r="V286" s="1184" t="n"/>
      <c r="W286" s="1184" t="n"/>
      <c r="X286" s="1186" t="n"/>
      <c r="Z286" s="994" t="n"/>
      <c r="AA286" s="994" t="n"/>
      <c r="AB286" s="973" t="n"/>
      <c r="AC286" s="994" t="n"/>
      <c r="AD286" s="994" t="n"/>
      <c r="AE286" s="994" t="n"/>
      <c r="AF286" s="994" t="n"/>
      <c r="AG286" s="994" t="n"/>
      <c r="AH286" s="994" t="n"/>
      <c r="AI286" s="994" t="n"/>
      <c r="AJ286" s="994" t="n"/>
      <c r="AK286" s="994" t="n"/>
      <c r="AL286" s="994" t="n"/>
      <c r="AM286" s="994" t="n"/>
      <c r="AN286" s="1197" t="n"/>
      <c r="AU286" s="1188" t="n"/>
      <c r="AV286" s="1188" t="n"/>
    </row>
    <row r="287" ht="19.5" customHeight="1">
      <c r="A287" s="973" t="n"/>
      <c r="B287" s="971" t="n"/>
      <c r="C287" s="972" t="n"/>
      <c r="D287" s="973" t="n"/>
      <c r="E287" s="994" t="n"/>
      <c r="F287" s="994" t="n"/>
      <c r="G287" s="973" t="n"/>
      <c r="H287" s="994" t="n"/>
      <c r="I287" s="994" t="n"/>
      <c r="J287" s="973" t="n"/>
      <c r="K287" s="973" t="n"/>
      <c r="L287" s="253" t="n"/>
      <c r="M287" s="254" t="n"/>
      <c r="N287" s="254" t="n"/>
      <c r="O287" s="1183" t="n"/>
      <c r="P287" s="256">
        <f>IF(O287=0," ",IFERROR(IF(DATEDIF(TODAY(),O287,"M")&lt;=5,"ROJO",IF(DATEDIF(TODAY(),O287,"M")&gt;=12,"VERDE",IF(AND(DATEDIF(TODAY(),O287,"M")&gt;=6,DATEDIF(TODAY(),O287,"M")&lt;=11),"AMARILLO"))),Q287))</f>
        <v/>
      </c>
      <c r="Q287" s="262">
        <f>IF(O287=0," ",IF(O287&lt;=$L$6,"VENCIDO","NO VENCIDO"))</f>
        <v/>
      </c>
      <c r="R287" s="257" t="n"/>
      <c r="S287" s="258" t="n"/>
      <c r="T287" s="258" t="n"/>
      <c r="U287" s="1184" t="n"/>
      <c r="V287" s="1184" t="n"/>
      <c r="W287" s="1184" t="n"/>
      <c r="X287" s="1186" t="n"/>
      <c r="Z287" s="994" t="n"/>
      <c r="AA287" s="994" t="n"/>
      <c r="AB287" s="973" t="n"/>
      <c r="AC287" s="994" t="n"/>
      <c r="AD287" s="994" t="n"/>
      <c r="AE287" s="994" t="n"/>
      <c r="AF287" s="994" t="n"/>
      <c r="AG287" s="994" t="n"/>
      <c r="AH287" s="994" t="n"/>
      <c r="AI287" s="994" t="n"/>
      <c r="AJ287" s="994" t="n"/>
      <c r="AK287" s="994" t="n"/>
      <c r="AL287" s="994" t="n"/>
      <c r="AM287" s="994" t="n"/>
      <c r="AN287" s="1197" t="n"/>
      <c r="AU287" s="1188" t="n"/>
      <c r="AV287" s="1188" t="n"/>
    </row>
    <row r="288" ht="19.5" customHeight="1">
      <c r="A288" s="973" t="n"/>
      <c r="B288" s="971" t="n"/>
      <c r="C288" s="972" t="n"/>
      <c r="D288" s="973" t="n"/>
      <c r="E288" s="994" t="n"/>
      <c r="F288" s="994" t="n"/>
      <c r="G288" s="973" t="n"/>
      <c r="H288" s="994" t="n"/>
      <c r="I288" s="994" t="n"/>
      <c r="J288" s="973" t="n"/>
      <c r="K288" s="975" t="n"/>
      <c r="L288" s="253" t="n"/>
      <c r="M288" s="254" t="n"/>
      <c r="N288" s="254" t="n"/>
      <c r="O288" s="1183" t="n"/>
      <c r="P288" s="256">
        <f>IF(O288=0," ",IFERROR(IF(DATEDIF(TODAY(),O288,"M")&lt;=5,"ROJO",IF(DATEDIF(TODAY(),O288,"M")&gt;=12,"VERDE",IF(AND(DATEDIF(TODAY(),O288,"M")&gt;=6,DATEDIF(TODAY(),O288,"M")&lt;=11),"AMARILLO"))),Q288))</f>
        <v/>
      </c>
      <c r="Q288" s="262">
        <f>IF(O288=0," ",IF(O288&lt;=$L$6,"VENCIDO","NO VENCIDO"))</f>
        <v/>
      </c>
      <c r="R288" s="257" t="n"/>
      <c r="S288" s="258" t="n"/>
      <c r="T288" s="258" t="n"/>
      <c r="U288" s="1184" t="n"/>
      <c r="V288" s="1184" t="n"/>
      <c r="W288" s="1184" t="n"/>
      <c r="X288" s="1186" t="n"/>
      <c r="Z288" s="998" t="n"/>
      <c r="AA288" s="998" t="n"/>
      <c r="AB288" s="975" t="n"/>
      <c r="AC288" s="998" t="n"/>
      <c r="AD288" s="998" t="n"/>
      <c r="AE288" s="998" t="n"/>
      <c r="AF288" s="998" t="n"/>
      <c r="AG288" s="998" t="n"/>
      <c r="AH288" s="998" t="n"/>
      <c r="AI288" s="998" t="n"/>
      <c r="AJ288" s="998" t="n"/>
      <c r="AK288" s="998" t="n"/>
      <c r="AL288" s="998" t="n"/>
      <c r="AM288" s="998" t="n"/>
      <c r="AN288" s="1197" t="n"/>
      <c r="AU288" s="1188" t="n"/>
      <c r="AV288" s="1188" t="n"/>
    </row>
    <row r="289" ht="19.5" customHeight="1">
      <c r="A289" s="975" t="n"/>
      <c r="B289" s="1182" t="n"/>
      <c r="C289" s="1103" t="n"/>
      <c r="D289" s="975" t="n"/>
      <c r="E289" s="998" t="n"/>
      <c r="F289" s="998" t="n"/>
      <c r="G289" s="975" t="n"/>
      <c r="H289" s="998" t="n"/>
      <c r="I289" s="998" t="n"/>
      <c r="J289" s="975" t="n"/>
      <c r="K289" s="1189">
        <f>K284=L289</f>
        <v/>
      </c>
      <c r="L289" s="491">
        <f>SUM(L284:L288)</f>
        <v/>
      </c>
      <c r="M289" s="1190" t="n"/>
      <c r="N289" s="1191" t="n"/>
      <c r="O289" s="1192" t="n"/>
      <c r="P289" s="1192" t="n"/>
      <c r="Q289" s="1192" t="n"/>
      <c r="R289" s="267">
        <f>SUM(R284:R288)</f>
        <v/>
      </c>
      <c r="S289" s="492" t="n"/>
      <c r="T289" s="492" t="n"/>
      <c r="U289" s="1192" t="n"/>
      <c r="V289" s="1192" t="n"/>
      <c r="W289" s="1193" t="n"/>
      <c r="X289" s="1202" t="n"/>
      <c r="Z289" s="498" t="n"/>
      <c r="AA289" s="270" t="n"/>
      <c r="AB289" s="267" t="n"/>
      <c r="AC289" s="270" t="n"/>
      <c r="AD289" s="270" t="n"/>
      <c r="AE289" s="270" t="n"/>
      <c r="AF289" s="270" t="n"/>
      <c r="AG289" s="270" t="n"/>
      <c r="AH289" s="270" t="n"/>
      <c r="AI289" s="270" t="n"/>
      <c r="AJ289" s="270" t="n"/>
      <c r="AK289" s="270" t="n"/>
      <c r="AL289" s="270" t="n"/>
      <c r="AM289" s="499" t="n"/>
      <c r="AN289" s="274" t="n"/>
      <c r="AU289" s="1195" t="n"/>
      <c r="AV289" s="1196" t="n"/>
    </row>
    <row r="290" ht="19.5" customHeight="1">
      <c r="A290" s="585" t="n">
        <v>11</v>
      </c>
      <c r="B290" s="733" t="inlineStr">
        <is>
          <t>Diluyente de Vacuna Antirrábica Humana de Células Vero (vacuna IM)</t>
        </is>
      </c>
      <c r="C290" s="965" t="n"/>
      <c r="D290" s="496">
        <f>NOVIEMBRE!K290</f>
        <v/>
      </c>
      <c r="E290" s="731" t="n"/>
      <c r="F290" s="731" t="n"/>
      <c r="G290" s="730">
        <f>E290+F290</f>
        <v/>
      </c>
      <c r="H290" s="731" t="n"/>
      <c r="I290" s="731" t="n"/>
      <c r="J290" s="732">
        <f>AM290</f>
        <v/>
      </c>
      <c r="K290" s="738">
        <f>+(D290+G290)-(H290+I290+J290)</f>
        <v/>
      </c>
      <c r="L290" s="253" t="n"/>
      <c r="M290" s="254" t="n"/>
      <c r="N290" s="254" t="n"/>
      <c r="O290" s="1183" t="n"/>
      <c r="P290" s="256">
        <f>IF(O290=0," ",IFERROR(IF(DATEDIF(TODAY(),O290,"M")&lt;=5,"ROJO",IF(DATEDIF(TODAY(),O290,"M")&gt;=12,"VERDE",IF(AND(DATEDIF(TODAY(),O290,"M")&gt;=6,DATEDIF(TODAY(),O290,"M")&lt;=11),"AMARILLO"))),Q290))</f>
        <v/>
      </c>
      <c r="Q290" s="256">
        <f>IF(O290=0," ",IF(O290&lt;=$L$6,"VENCIDO","NO VENCIDO"))</f>
        <v/>
      </c>
      <c r="R290" s="257" t="n"/>
      <c r="S290" s="258" t="n"/>
      <c r="T290" s="258" t="n"/>
      <c r="U290" s="1184" t="n"/>
      <c r="V290" s="1184" t="n"/>
      <c r="W290" s="1185" t="n"/>
      <c r="X290" s="1186" t="n"/>
      <c r="Z290" s="648" t="n"/>
      <c r="AA290" s="648" t="n"/>
      <c r="AB290" s="737">
        <f>+Z290+AA290</f>
        <v/>
      </c>
      <c r="AC290" s="648" t="n"/>
      <c r="AD290" s="648" t="n"/>
      <c r="AE290" s="648" t="n"/>
      <c r="AF290" s="648" t="n"/>
      <c r="AG290" s="648" t="n"/>
      <c r="AH290" s="648" t="n"/>
      <c r="AI290" s="648" t="n"/>
      <c r="AJ290" s="648" t="n"/>
      <c r="AK290" s="648" t="n"/>
      <c r="AL290" s="648" t="n"/>
      <c r="AM290" s="1187">
        <f>SUM(AB290:AL294)</f>
        <v/>
      </c>
      <c r="AN290" s="726" t="n"/>
      <c r="AU290" s="1188" t="n"/>
      <c r="AV290" s="1188" t="n"/>
    </row>
    <row r="291" ht="19.5" customHeight="1">
      <c r="A291" s="973" t="n"/>
      <c r="B291" s="971" t="n"/>
      <c r="C291" s="972" t="n"/>
      <c r="D291" s="973" t="n"/>
      <c r="E291" s="994" t="n"/>
      <c r="F291" s="994" t="n"/>
      <c r="G291" s="973" t="n"/>
      <c r="H291" s="994" t="n"/>
      <c r="I291" s="994" t="n"/>
      <c r="J291" s="973" t="n"/>
      <c r="K291" s="973" t="n"/>
      <c r="L291" s="253" t="n"/>
      <c r="M291" s="254" t="n"/>
      <c r="N291" s="254" t="n"/>
      <c r="O291" s="1183" t="n"/>
      <c r="P291" s="256">
        <f>IF(O291=0," ",IFERROR(IF(DATEDIF(TODAY(),O291,"M")&lt;=5,"ROJO",IF(DATEDIF(TODAY(),O291,"M")&gt;=12,"VERDE",IF(AND(DATEDIF(TODAY(),O291,"M")&gt;=6,DATEDIF(TODAY(),O291,"M")&lt;=11),"AMARILLO"))),Q291))</f>
        <v/>
      </c>
      <c r="Q291" s="262">
        <f>IF(O291=0," ",IF(O291&lt;=$L$6,"VENCIDO","NO VENCIDO"))</f>
        <v/>
      </c>
      <c r="R291" s="257" t="n"/>
      <c r="S291" s="258" t="n"/>
      <c r="T291" s="258" t="n"/>
      <c r="U291" s="1184" t="n"/>
      <c r="V291" s="1184" t="n"/>
      <c r="W291" s="1184" t="n"/>
      <c r="X291" s="1186" t="n"/>
      <c r="Z291" s="994" t="n"/>
      <c r="AA291" s="994" t="n"/>
      <c r="AB291" s="973" t="n"/>
      <c r="AC291" s="994" t="n"/>
      <c r="AD291" s="994" t="n"/>
      <c r="AE291" s="994" t="n"/>
      <c r="AF291" s="994" t="n"/>
      <c r="AG291" s="994" t="n"/>
      <c r="AH291" s="994" t="n"/>
      <c r="AI291" s="994" t="n"/>
      <c r="AJ291" s="994" t="n"/>
      <c r="AK291" s="994" t="n"/>
      <c r="AL291" s="994" t="n"/>
      <c r="AM291" s="994" t="n"/>
      <c r="AN291" s="1197" t="n"/>
      <c r="AU291" s="1188" t="n"/>
      <c r="AV291" s="1188" t="n"/>
    </row>
    <row r="292" ht="19.5" customHeight="1">
      <c r="A292" s="973" t="n"/>
      <c r="B292" s="971" t="n"/>
      <c r="C292" s="972" t="n"/>
      <c r="D292" s="973" t="n"/>
      <c r="E292" s="994" t="n"/>
      <c r="F292" s="994" t="n"/>
      <c r="G292" s="973" t="n"/>
      <c r="H292" s="994" t="n"/>
      <c r="I292" s="994" t="n"/>
      <c r="J292" s="973" t="n"/>
      <c r="K292" s="973" t="n"/>
      <c r="L292" s="253" t="n"/>
      <c r="M292" s="254" t="n"/>
      <c r="N292" s="254" t="n"/>
      <c r="O292" s="1183" t="n"/>
      <c r="P292" s="256">
        <f>IF(O292=0," ",IFERROR(IF(DATEDIF(TODAY(),O292,"M")&lt;=5,"ROJO",IF(DATEDIF(TODAY(),O292,"M")&gt;=12,"VERDE",IF(AND(DATEDIF(TODAY(),O292,"M")&gt;=6,DATEDIF(TODAY(),O292,"M")&lt;=11),"AMARILLO"))),Q292))</f>
        <v/>
      </c>
      <c r="Q292" s="262">
        <f>IF(O292=0," ",IF(O292&lt;=$L$6,"VENCIDO","NO VENCIDO"))</f>
        <v/>
      </c>
      <c r="R292" s="257" t="n"/>
      <c r="S292" s="258" t="n"/>
      <c r="T292" s="258" t="n"/>
      <c r="U292" s="1184" t="n"/>
      <c r="V292" s="1184" t="n"/>
      <c r="W292" s="1184" t="n"/>
      <c r="X292" s="1186" t="n"/>
      <c r="Z292" s="994" t="n"/>
      <c r="AA292" s="994" t="n"/>
      <c r="AB292" s="973" t="n"/>
      <c r="AC292" s="994" t="n"/>
      <c r="AD292" s="994" t="n"/>
      <c r="AE292" s="994" t="n"/>
      <c r="AF292" s="994" t="n"/>
      <c r="AG292" s="994" t="n"/>
      <c r="AH292" s="994" t="n"/>
      <c r="AI292" s="994" t="n"/>
      <c r="AJ292" s="994" t="n"/>
      <c r="AK292" s="994" t="n"/>
      <c r="AL292" s="994" t="n"/>
      <c r="AM292" s="994" t="n"/>
      <c r="AN292" s="1197" t="n"/>
      <c r="AU292" s="1188" t="n"/>
      <c r="AV292" s="1188" t="n"/>
    </row>
    <row r="293" ht="19.5" customHeight="1">
      <c r="A293" s="973" t="n"/>
      <c r="B293" s="971" t="n"/>
      <c r="C293" s="972" t="n"/>
      <c r="D293" s="973" t="n"/>
      <c r="E293" s="994" t="n"/>
      <c r="F293" s="994" t="n"/>
      <c r="G293" s="973" t="n"/>
      <c r="H293" s="994" t="n"/>
      <c r="I293" s="994" t="n"/>
      <c r="J293" s="973" t="n"/>
      <c r="K293" s="973" t="n"/>
      <c r="L293" s="253" t="n"/>
      <c r="M293" s="254" t="n"/>
      <c r="N293" s="254" t="n"/>
      <c r="O293" s="1183" t="n"/>
      <c r="P293" s="256">
        <f>IF(O293=0," ",IFERROR(IF(DATEDIF(TODAY(),O293,"M")&lt;=5,"ROJO",IF(DATEDIF(TODAY(),O293,"M")&gt;=12,"VERDE",IF(AND(DATEDIF(TODAY(),O293,"M")&gt;=6,DATEDIF(TODAY(),O293,"M")&lt;=11),"AMARILLO"))),Q293))</f>
        <v/>
      </c>
      <c r="Q293" s="262">
        <f>IF(O293=0," ",IF(O293&lt;=$L$6,"VENCIDO","NO VENCIDO"))</f>
        <v/>
      </c>
      <c r="R293" s="257" t="n"/>
      <c r="S293" s="258" t="n"/>
      <c r="T293" s="258" t="n"/>
      <c r="U293" s="1184" t="n"/>
      <c r="V293" s="1184" t="n"/>
      <c r="W293" s="1184" t="n"/>
      <c r="X293" s="1186" t="n"/>
      <c r="Z293" s="994" t="n"/>
      <c r="AA293" s="994" t="n"/>
      <c r="AB293" s="973" t="n"/>
      <c r="AC293" s="994" t="n"/>
      <c r="AD293" s="994" t="n"/>
      <c r="AE293" s="994" t="n"/>
      <c r="AF293" s="994" t="n"/>
      <c r="AG293" s="994" t="n"/>
      <c r="AH293" s="994" t="n"/>
      <c r="AI293" s="994" t="n"/>
      <c r="AJ293" s="994" t="n"/>
      <c r="AK293" s="994" t="n"/>
      <c r="AL293" s="994" t="n"/>
      <c r="AM293" s="994" t="n"/>
      <c r="AN293" s="1197" t="n"/>
      <c r="AU293" s="1188" t="n"/>
      <c r="AV293" s="1188" t="n"/>
    </row>
    <row r="294" ht="19.5" customHeight="1">
      <c r="A294" s="973" t="n"/>
      <c r="B294" s="971" t="n"/>
      <c r="C294" s="972" t="n"/>
      <c r="D294" s="973" t="n"/>
      <c r="E294" s="994" t="n"/>
      <c r="F294" s="994" t="n"/>
      <c r="G294" s="973" t="n"/>
      <c r="H294" s="994" t="n"/>
      <c r="I294" s="994" t="n"/>
      <c r="J294" s="973" t="n"/>
      <c r="K294" s="975" t="n"/>
      <c r="L294" s="253" t="n"/>
      <c r="M294" s="254" t="n"/>
      <c r="N294" s="254" t="n"/>
      <c r="O294" s="1183" t="n"/>
      <c r="P294" s="256">
        <f>IF(O294=0," ",IFERROR(IF(DATEDIF(TODAY(),O294,"M")&lt;=5,"ROJO",IF(DATEDIF(TODAY(),O294,"M")&gt;=12,"VERDE",IF(AND(DATEDIF(TODAY(),O294,"M")&gt;=6,DATEDIF(TODAY(),O294,"M")&lt;=11),"AMARILLO"))),Q294))</f>
        <v/>
      </c>
      <c r="Q294" s="262">
        <f>IF(O294=0," ",IF(O294&lt;=$L$6,"VENCIDO","NO VENCIDO"))</f>
        <v/>
      </c>
      <c r="R294" s="257" t="n"/>
      <c r="S294" s="258" t="n"/>
      <c r="T294" s="258" t="n"/>
      <c r="U294" s="1184" t="n"/>
      <c r="V294" s="1184" t="n"/>
      <c r="W294" s="1184" t="n"/>
      <c r="X294" s="1186" t="n"/>
      <c r="Z294" s="998" t="n"/>
      <c r="AA294" s="998" t="n"/>
      <c r="AB294" s="975" t="n"/>
      <c r="AC294" s="998" t="n"/>
      <c r="AD294" s="998" t="n"/>
      <c r="AE294" s="998" t="n"/>
      <c r="AF294" s="998" t="n"/>
      <c r="AG294" s="998" t="n"/>
      <c r="AH294" s="998" t="n"/>
      <c r="AI294" s="998" t="n"/>
      <c r="AJ294" s="998" t="n"/>
      <c r="AK294" s="998" t="n"/>
      <c r="AL294" s="998" t="n"/>
      <c r="AM294" s="998" t="n"/>
      <c r="AN294" s="1197" t="n"/>
      <c r="AU294" s="1188" t="n"/>
      <c r="AV294" s="1188" t="n"/>
    </row>
    <row r="295" ht="19.5" customHeight="1">
      <c r="A295" s="975" t="n"/>
      <c r="B295" s="1182" t="n"/>
      <c r="C295" s="1103" t="n"/>
      <c r="D295" s="975" t="n"/>
      <c r="E295" s="998" t="n"/>
      <c r="F295" s="998" t="n"/>
      <c r="G295" s="975" t="n"/>
      <c r="H295" s="998" t="n"/>
      <c r="I295" s="998" t="n"/>
      <c r="J295" s="975" t="n"/>
      <c r="K295" s="1189">
        <f>K290=L295</f>
        <v/>
      </c>
      <c r="L295" s="491">
        <f>SUM(L290:L294)</f>
        <v/>
      </c>
      <c r="M295" s="1190" t="n"/>
      <c r="N295" s="1191" t="n"/>
      <c r="O295" s="1192" t="n"/>
      <c r="P295" s="1192" t="n"/>
      <c r="Q295" s="1192" t="n"/>
      <c r="R295" s="267">
        <f>SUM(R290:R294)</f>
        <v/>
      </c>
      <c r="S295" s="492" t="n"/>
      <c r="T295" s="492" t="n"/>
      <c r="U295" s="1192" t="n"/>
      <c r="V295" s="1192" t="n"/>
      <c r="W295" s="1193" t="n"/>
      <c r="X295" s="1202" t="n"/>
      <c r="Z295" s="498" t="n"/>
      <c r="AA295" s="270" t="n"/>
      <c r="AB295" s="267" t="n"/>
      <c r="AC295" s="270" t="n"/>
      <c r="AD295" s="270" t="n"/>
      <c r="AE295" s="270" t="n"/>
      <c r="AF295" s="270" t="n"/>
      <c r="AG295" s="270" t="n"/>
      <c r="AH295" s="270" t="n"/>
      <c r="AI295" s="270" t="n"/>
      <c r="AJ295" s="270" t="n"/>
      <c r="AK295" s="270" t="n"/>
      <c r="AL295" s="270" t="n"/>
      <c r="AM295" s="499" t="n"/>
      <c r="AN295" s="274" t="n"/>
      <c r="AU295" s="1195" t="n"/>
      <c r="AV295" s="1196" t="n"/>
    </row>
    <row r="296" ht="19.5" customHeight="1">
      <c r="A296" s="585" t="n">
        <v>12</v>
      </c>
      <c r="B296" s="733" t="inlineStr">
        <is>
          <t>Diluyente de Vacuna Meningococo ACYW -135 (Conjugado) - Liofilizada - Vial x 01 dosis</t>
        </is>
      </c>
      <c r="C296" s="965" t="n"/>
      <c r="D296" s="496">
        <f>NOVIEMBRE!K296</f>
        <v/>
      </c>
      <c r="E296" s="731" t="n"/>
      <c r="F296" s="731" t="n"/>
      <c r="G296" s="730">
        <f>E296+F296</f>
        <v/>
      </c>
      <c r="H296" s="731" t="n"/>
      <c r="I296" s="731" t="n"/>
      <c r="J296" s="732">
        <f>AM296</f>
        <v/>
      </c>
      <c r="K296" s="738">
        <f>+(D296+G296)-(H296+I296+J296)</f>
        <v/>
      </c>
      <c r="L296" s="253" t="n"/>
      <c r="M296" s="254" t="n"/>
      <c r="N296" s="254" t="n"/>
      <c r="O296" s="1183" t="n"/>
      <c r="P296" s="256">
        <f>IF(O296=0," ",IFERROR(IF(DATEDIF(TODAY(),O296,"M")&lt;=5,"ROJO",IF(DATEDIF(TODAY(),O296,"M")&gt;=12,"VERDE",IF(AND(DATEDIF(TODAY(),O296,"M")&gt;=6,DATEDIF(TODAY(),O296,"M")&lt;=11),"AMARILLO"))),Q296))</f>
        <v/>
      </c>
      <c r="Q296" s="256">
        <f>IF(O296=0," ",IF(O296&lt;=$L$6,"VENCIDO","NO VENCIDO"))</f>
        <v/>
      </c>
      <c r="R296" s="257" t="n"/>
      <c r="S296" s="258" t="n"/>
      <c r="T296" s="258" t="n"/>
      <c r="U296" s="1184" t="n"/>
      <c r="V296" s="1184" t="n"/>
      <c r="W296" s="1185" t="n"/>
      <c r="X296" s="1186" t="n"/>
      <c r="Z296" s="648" t="n"/>
      <c r="AA296" s="648" t="n"/>
      <c r="AB296" s="737">
        <f>+Z296+AA296</f>
        <v/>
      </c>
      <c r="AC296" s="648" t="n"/>
      <c r="AD296" s="648" t="n"/>
      <c r="AE296" s="648" t="n"/>
      <c r="AF296" s="648" t="n"/>
      <c r="AG296" s="648" t="n"/>
      <c r="AH296" s="648" t="n"/>
      <c r="AI296" s="648" t="n"/>
      <c r="AJ296" s="648" t="n"/>
      <c r="AK296" s="648" t="n"/>
      <c r="AL296" s="648" t="n"/>
      <c r="AM296" s="1187">
        <f>SUM(AB296:AL300)</f>
        <v/>
      </c>
      <c r="AN296" s="726" t="n"/>
      <c r="AU296" s="1188" t="n"/>
      <c r="AV296" s="1188" t="n"/>
    </row>
    <row r="297" ht="19.5" customHeight="1">
      <c r="A297" s="973" t="n"/>
      <c r="B297" s="971" t="n"/>
      <c r="C297" s="972" t="n"/>
      <c r="D297" s="973" t="n"/>
      <c r="E297" s="994" t="n"/>
      <c r="F297" s="994" t="n"/>
      <c r="G297" s="973" t="n"/>
      <c r="H297" s="994" t="n"/>
      <c r="I297" s="994" t="n"/>
      <c r="J297" s="973" t="n"/>
      <c r="K297" s="973" t="n"/>
      <c r="L297" s="253" t="n"/>
      <c r="M297" s="254" t="n"/>
      <c r="N297" s="254" t="n"/>
      <c r="O297" s="1183" t="n"/>
      <c r="P297" s="256">
        <f>IF(O297=0," ",IFERROR(IF(DATEDIF(TODAY(),O297,"M")&lt;=5,"ROJO",IF(DATEDIF(TODAY(),O297,"M")&gt;=12,"VERDE",IF(AND(DATEDIF(TODAY(),O297,"M")&gt;=6,DATEDIF(TODAY(),O297,"M")&lt;=11),"AMARILLO"))),Q297))</f>
        <v/>
      </c>
      <c r="Q297" s="262">
        <f>IF(O297=0," ",IF(O297&lt;=$L$6,"VENCIDO","NO VENCIDO"))</f>
        <v/>
      </c>
      <c r="R297" s="257" t="n"/>
      <c r="S297" s="258" t="n"/>
      <c r="T297" s="258" t="n"/>
      <c r="U297" s="1184" t="n"/>
      <c r="V297" s="1184" t="n"/>
      <c r="W297" s="1184" t="n"/>
      <c r="X297" s="1186" t="n"/>
      <c r="Z297" s="994" t="n"/>
      <c r="AA297" s="994" t="n"/>
      <c r="AB297" s="973" t="n"/>
      <c r="AC297" s="994" t="n"/>
      <c r="AD297" s="994" t="n"/>
      <c r="AE297" s="994" t="n"/>
      <c r="AF297" s="994" t="n"/>
      <c r="AG297" s="994" t="n"/>
      <c r="AH297" s="994" t="n"/>
      <c r="AI297" s="994" t="n"/>
      <c r="AJ297" s="994" t="n"/>
      <c r="AK297" s="994" t="n"/>
      <c r="AL297" s="994" t="n"/>
      <c r="AM297" s="994" t="n"/>
      <c r="AN297" s="1197" t="n"/>
      <c r="AU297" s="1188" t="n"/>
      <c r="AV297" s="1188" t="n"/>
    </row>
    <row r="298" ht="19.5" customHeight="1">
      <c r="A298" s="973" t="n"/>
      <c r="B298" s="971" t="n"/>
      <c r="C298" s="972" t="n"/>
      <c r="D298" s="973" t="n"/>
      <c r="E298" s="994" t="n"/>
      <c r="F298" s="994" t="n"/>
      <c r="G298" s="973" t="n"/>
      <c r="H298" s="994" t="n"/>
      <c r="I298" s="994" t="n"/>
      <c r="J298" s="973" t="n"/>
      <c r="K298" s="973" t="n"/>
      <c r="L298" s="253" t="n"/>
      <c r="M298" s="254" t="n"/>
      <c r="N298" s="254" t="n"/>
      <c r="O298" s="1183" t="n"/>
      <c r="P298" s="256">
        <f>IF(O298=0," ",IFERROR(IF(DATEDIF(TODAY(),O298,"M")&lt;=5,"ROJO",IF(DATEDIF(TODAY(),O298,"M")&gt;=12,"VERDE",IF(AND(DATEDIF(TODAY(),O298,"M")&gt;=6,DATEDIF(TODAY(),O298,"M")&lt;=11),"AMARILLO"))),Q298))</f>
        <v/>
      </c>
      <c r="Q298" s="262">
        <f>IF(O298=0," ",IF(O298&lt;=$L$6,"VENCIDO","NO VENCIDO"))</f>
        <v/>
      </c>
      <c r="R298" s="257" t="n"/>
      <c r="S298" s="258" t="n"/>
      <c r="T298" s="258" t="n"/>
      <c r="U298" s="1184" t="n"/>
      <c r="V298" s="1184" t="n"/>
      <c r="W298" s="1184" t="n"/>
      <c r="X298" s="1186" t="n"/>
      <c r="Z298" s="994" t="n"/>
      <c r="AA298" s="994" t="n"/>
      <c r="AB298" s="973" t="n"/>
      <c r="AC298" s="994" t="n"/>
      <c r="AD298" s="994" t="n"/>
      <c r="AE298" s="994" t="n"/>
      <c r="AF298" s="994" t="n"/>
      <c r="AG298" s="994" t="n"/>
      <c r="AH298" s="994" t="n"/>
      <c r="AI298" s="994" t="n"/>
      <c r="AJ298" s="994" t="n"/>
      <c r="AK298" s="994" t="n"/>
      <c r="AL298" s="994" t="n"/>
      <c r="AM298" s="994" t="n"/>
      <c r="AN298" s="1197" t="n"/>
      <c r="AU298" s="1188" t="n"/>
      <c r="AV298" s="1188" t="n"/>
    </row>
    <row r="299" ht="19.5" customHeight="1">
      <c r="A299" s="973" t="n"/>
      <c r="B299" s="971" t="n"/>
      <c r="C299" s="972" t="n"/>
      <c r="D299" s="973" t="n"/>
      <c r="E299" s="994" t="n"/>
      <c r="F299" s="994" t="n"/>
      <c r="G299" s="973" t="n"/>
      <c r="H299" s="994" t="n"/>
      <c r="I299" s="994" t="n"/>
      <c r="J299" s="973" t="n"/>
      <c r="K299" s="973" t="n"/>
      <c r="L299" s="253" t="n"/>
      <c r="M299" s="254" t="n"/>
      <c r="N299" s="254" t="n"/>
      <c r="O299" s="1183" t="n"/>
      <c r="P299" s="256">
        <f>IF(O299=0," ",IFERROR(IF(DATEDIF(TODAY(),O299,"M")&lt;=5,"ROJO",IF(DATEDIF(TODAY(),O299,"M")&gt;=12,"VERDE",IF(AND(DATEDIF(TODAY(),O299,"M")&gt;=6,DATEDIF(TODAY(),O299,"M")&lt;=11),"AMARILLO"))),Q299))</f>
        <v/>
      </c>
      <c r="Q299" s="262">
        <f>IF(O299=0," ",IF(O299&lt;=$L$6,"VENCIDO","NO VENCIDO"))</f>
        <v/>
      </c>
      <c r="R299" s="257" t="n"/>
      <c r="S299" s="258" t="n"/>
      <c r="T299" s="258" t="n"/>
      <c r="U299" s="1184" t="n"/>
      <c r="V299" s="1184" t="n"/>
      <c r="W299" s="1184" t="n"/>
      <c r="X299" s="1186" t="n"/>
      <c r="Z299" s="994" t="n"/>
      <c r="AA299" s="994" t="n"/>
      <c r="AB299" s="973" t="n"/>
      <c r="AC299" s="994" t="n"/>
      <c r="AD299" s="994" t="n"/>
      <c r="AE299" s="994" t="n"/>
      <c r="AF299" s="994" t="n"/>
      <c r="AG299" s="994" t="n"/>
      <c r="AH299" s="994" t="n"/>
      <c r="AI299" s="994" t="n"/>
      <c r="AJ299" s="994" t="n"/>
      <c r="AK299" s="994" t="n"/>
      <c r="AL299" s="994" t="n"/>
      <c r="AM299" s="994" t="n"/>
      <c r="AN299" s="1197" t="n"/>
      <c r="AU299" s="1188" t="n"/>
      <c r="AV299" s="1188" t="n"/>
    </row>
    <row r="300" ht="19.5" customHeight="1">
      <c r="A300" s="973" t="n"/>
      <c r="B300" s="971" t="n"/>
      <c r="C300" s="972" t="n"/>
      <c r="D300" s="973" t="n"/>
      <c r="E300" s="994" t="n"/>
      <c r="F300" s="994" t="n"/>
      <c r="G300" s="973" t="n"/>
      <c r="H300" s="994" t="n"/>
      <c r="I300" s="994" t="n"/>
      <c r="J300" s="973" t="n"/>
      <c r="K300" s="975" t="n"/>
      <c r="L300" s="253" t="n"/>
      <c r="M300" s="254" t="n"/>
      <c r="N300" s="254" t="n"/>
      <c r="O300" s="1183" t="n"/>
      <c r="P300" s="256">
        <f>IF(O300=0," ",IFERROR(IF(DATEDIF(TODAY(),O300,"M")&lt;=5,"ROJO",IF(DATEDIF(TODAY(),O300,"M")&gt;=12,"VERDE",IF(AND(DATEDIF(TODAY(),O300,"M")&gt;=6,DATEDIF(TODAY(),O300,"M")&lt;=11),"AMARILLO"))),Q300))</f>
        <v/>
      </c>
      <c r="Q300" s="262">
        <f>IF(O300=0," ",IF(O300&lt;=$L$6,"VENCIDO","NO VENCIDO"))</f>
        <v/>
      </c>
      <c r="R300" s="257" t="n"/>
      <c r="S300" s="258" t="n"/>
      <c r="T300" s="258" t="n"/>
      <c r="U300" s="1184" t="n"/>
      <c r="V300" s="1184" t="n"/>
      <c r="W300" s="1184" t="n"/>
      <c r="X300" s="1186" t="n"/>
      <c r="Z300" s="998" t="n"/>
      <c r="AA300" s="998" t="n"/>
      <c r="AB300" s="975" t="n"/>
      <c r="AC300" s="998" t="n"/>
      <c r="AD300" s="998" t="n"/>
      <c r="AE300" s="998" t="n"/>
      <c r="AF300" s="998" t="n"/>
      <c r="AG300" s="998" t="n"/>
      <c r="AH300" s="998" t="n"/>
      <c r="AI300" s="998" t="n"/>
      <c r="AJ300" s="998" t="n"/>
      <c r="AK300" s="998" t="n"/>
      <c r="AL300" s="998" t="n"/>
      <c r="AM300" s="998" t="n"/>
      <c r="AN300" s="1197" t="n"/>
      <c r="AU300" s="1188" t="n"/>
      <c r="AV300" s="1188" t="n"/>
    </row>
    <row r="301" ht="19.5" customHeight="1">
      <c r="A301" s="975" t="n"/>
      <c r="B301" s="1182" t="n"/>
      <c r="C301" s="1103" t="n"/>
      <c r="D301" s="975" t="n"/>
      <c r="E301" s="998" t="n"/>
      <c r="F301" s="998" t="n"/>
      <c r="G301" s="975" t="n"/>
      <c r="H301" s="998" t="n"/>
      <c r="I301" s="998" t="n"/>
      <c r="J301" s="975" t="n"/>
      <c r="K301" s="1189">
        <f>K296=L301</f>
        <v/>
      </c>
      <c r="L301" s="491">
        <f>SUM(L296:L300)</f>
        <v/>
      </c>
      <c r="M301" s="1190" t="n"/>
      <c r="N301" s="1191" t="n"/>
      <c r="O301" s="1192" t="n"/>
      <c r="P301" s="1192" t="n"/>
      <c r="Q301" s="1192" t="n"/>
      <c r="R301" s="267">
        <f>SUM(R296:R300)</f>
        <v/>
      </c>
      <c r="S301" s="492" t="n"/>
      <c r="T301" s="492" t="n"/>
      <c r="U301" s="1192" t="n"/>
      <c r="V301" s="1192" t="n"/>
      <c r="W301" s="1193" t="n"/>
      <c r="X301" s="1202" t="n"/>
      <c r="Z301" s="498" t="n"/>
      <c r="AA301" s="270" t="n"/>
      <c r="AB301" s="267" t="n"/>
      <c r="AC301" s="270" t="n"/>
      <c r="AD301" s="270" t="n"/>
      <c r="AE301" s="270" t="n"/>
      <c r="AF301" s="270" t="n"/>
      <c r="AG301" s="270" t="n"/>
      <c r="AH301" s="270" t="n"/>
      <c r="AI301" s="270" t="n"/>
      <c r="AJ301" s="270" t="n"/>
      <c r="AK301" s="270" t="n"/>
      <c r="AL301" s="270" t="n"/>
      <c r="AM301" s="499" t="n"/>
      <c r="AN301" s="274" t="n"/>
      <c r="AU301" s="1195" t="n"/>
      <c r="AV301" s="1196" t="n"/>
    </row>
    <row r="302" ht="24.75" customHeight="1">
      <c r="A302" s="278" t="inlineStr">
        <is>
          <t>ÍTEM</t>
        </is>
      </c>
      <c r="B302" s="647" t="inlineStr">
        <is>
          <t>JERINGAS</t>
        </is>
      </c>
      <c r="C302" s="967" t="n"/>
      <c r="D302" s="1257" t="n"/>
      <c r="E302" s="1204" t="n"/>
      <c r="F302" s="1205" t="n"/>
      <c r="G302" s="1205" t="n"/>
      <c r="H302" s="1205" t="n"/>
      <c r="I302" s="1205" t="n"/>
      <c r="J302" s="1206" t="n"/>
      <c r="K302" s="1205" t="n"/>
      <c r="L302" s="291" t="n"/>
      <c r="M302" s="1206" t="n"/>
      <c r="N302" s="1206" t="n"/>
      <c r="O302" s="1207" t="n"/>
      <c r="P302" s="1208" t="n"/>
      <c r="Q302" s="1208" t="n"/>
      <c r="R302" s="287" t="n"/>
      <c r="S302" s="287" t="n"/>
      <c r="T302" s="287" t="n"/>
      <c r="U302" s="1209" t="n"/>
      <c r="V302" s="1209" t="n"/>
      <c r="W302" s="1209" t="n"/>
      <c r="X302" s="1210" t="n"/>
      <c r="Z302" s="290" t="n"/>
      <c r="AA302" s="504" t="n"/>
      <c r="AB302" s="291" t="n"/>
      <c r="AC302" s="505" t="n"/>
      <c r="AD302" s="505" t="n"/>
      <c r="AE302" s="505" t="n"/>
      <c r="AF302" s="505" t="n"/>
      <c r="AG302" s="505" t="n"/>
      <c r="AH302" s="505" t="n"/>
      <c r="AI302" s="505" t="n"/>
      <c r="AJ302" s="505" t="n"/>
      <c r="AK302" s="505" t="n"/>
      <c r="AL302" s="505" t="n"/>
      <c r="AM302" s="506" t="n"/>
      <c r="AN302" s="726" t="n"/>
      <c r="AU302" s="1188" t="n"/>
      <c r="AV302" s="1188" t="n"/>
    </row>
    <row r="303" ht="19.5" customHeight="1">
      <c r="A303" s="585" t="n">
        <v>1</v>
      </c>
      <c r="B303" s="733" t="inlineStr">
        <is>
          <t>Jeringa Desechable de 0.5 ml/cc con aguja incorporada No. 22G x 1 ½" Auto Descartable (AD)</t>
        </is>
      </c>
      <c r="C303" s="965" t="n"/>
      <c r="D303" s="496">
        <f>NOVIEMBRE!K303</f>
        <v/>
      </c>
      <c r="E303" s="731" t="n"/>
      <c r="F303" s="731" t="n"/>
      <c r="G303" s="730">
        <f>E303+F303</f>
        <v/>
      </c>
      <c r="H303" s="731" t="n"/>
      <c r="I303" s="731" t="n"/>
      <c r="J303" s="732">
        <f>+AM303</f>
        <v/>
      </c>
      <c r="K303" s="706">
        <f>+(D303+G303)-(H303+I303+J303)</f>
        <v/>
      </c>
      <c r="L303" s="253" t="n"/>
      <c r="M303" s="254" t="n"/>
      <c r="N303" s="254" t="n"/>
      <c r="O303" s="1183" t="n"/>
      <c r="P303" s="256">
        <f>IF(O303=0," ",IFERROR(IF(DATEDIF(TODAY(),O303,"M")&lt;=5,"ROJO",IF(DATEDIF(TODAY(),O303,"M")&gt;=12,"VERDE",IF(AND(DATEDIF(TODAY(),O303,"M")&gt;=6,DATEDIF(TODAY(),O303,"M")&lt;=11),"AMARILLO"))),Q303))</f>
        <v/>
      </c>
      <c r="Q303" s="262">
        <f>IF(O303=0," ",IF(O303&lt;=$L$6,"VENCIDO","NO VENCIDO"))</f>
        <v/>
      </c>
      <c r="R303" s="257" t="n"/>
      <c r="S303" s="258" t="n"/>
      <c r="T303" s="258" t="n"/>
      <c r="U303" s="1184" t="n"/>
      <c r="V303" s="1184" t="n"/>
      <c r="W303" s="1184" t="n"/>
      <c r="X303" s="1186" t="n"/>
      <c r="Z303" s="648" t="n"/>
      <c r="AA303" s="648" t="n"/>
      <c r="AB303" s="737">
        <f>+Z303+AA303</f>
        <v/>
      </c>
      <c r="AC303" s="648" t="n"/>
      <c r="AD303" s="648" t="n"/>
      <c r="AE303" s="648" t="n"/>
      <c r="AF303" s="648" t="n"/>
      <c r="AG303" s="648" t="n"/>
      <c r="AH303" s="648" t="n"/>
      <c r="AI303" s="648" t="n"/>
      <c r="AJ303" s="648" t="n"/>
      <c r="AK303" s="648" t="n"/>
      <c r="AL303" s="648" t="n"/>
      <c r="AM303" s="1211">
        <f>SUM(AB303:AL308)</f>
        <v/>
      </c>
      <c r="AN303" s="726" t="n"/>
      <c r="AU303" s="1188" t="n"/>
      <c r="AV303" s="292" t="n"/>
    </row>
    <row r="304" ht="19.5" customHeight="1">
      <c r="A304" s="973" t="n"/>
      <c r="B304" s="971" t="n"/>
      <c r="C304" s="972" t="n"/>
      <c r="D304" s="973" t="n"/>
      <c r="E304" s="994" t="n"/>
      <c r="F304" s="994" t="n"/>
      <c r="G304" s="973" t="n"/>
      <c r="H304" s="994" t="n"/>
      <c r="I304" s="994" t="n"/>
      <c r="J304" s="973" t="n"/>
      <c r="K304" s="973" t="n"/>
      <c r="L304" s="253" t="n"/>
      <c r="M304" s="254" t="n"/>
      <c r="N304" s="254" t="n"/>
      <c r="O304" s="1183" t="n"/>
      <c r="P304" s="256">
        <f>IF(O304=0," ",IFERROR(IF(DATEDIF(TODAY(),O304,"M")&lt;=5,"ROJO",IF(DATEDIF(TODAY(),O304,"M")&gt;=12,"VERDE",IF(AND(DATEDIF(TODAY(),O304,"M")&gt;=6,DATEDIF(TODAY(),O304,"M")&lt;=11),"AMARILLO"))),Q304))</f>
        <v/>
      </c>
      <c r="Q304" s="262">
        <f>IF(O304=0," ",IF(O304&lt;=$L$6,"VENCIDO","NO VENCIDO"))</f>
        <v/>
      </c>
      <c r="R304" s="257" t="n"/>
      <c r="S304" s="258" t="n"/>
      <c r="T304" s="258" t="n"/>
      <c r="U304" s="1184" t="n"/>
      <c r="V304" s="1184" t="n"/>
      <c r="W304" s="1184" t="n"/>
      <c r="X304" s="1186" t="n"/>
      <c r="Z304" s="994" t="n"/>
      <c r="AA304" s="994" t="n"/>
      <c r="AB304" s="973" t="n"/>
      <c r="AC304" s="994" t="n"/>
      <c r="AD304" s="994" t="n"/>
      <c r="AE304" s="994" t="n"/>
      <c r="AF304" s="994" t="n"/>
      <c r="AG304" s="994" t="n"/>
      <c r="AH304" s="994" t="n"/>
      <c r="AI304" s="994" t="n"/>
      <c r="AJ304" s="994" t="n"/>
      <c r="AK304" s="994" t="n"/>
      <c r="AL304" s="994" t="n"/>
      <c r="AM304" s="1197" t="n"/>
      <c r="AN304" s="1197" t="n"/>
      <c r="AU304" s="1188" t="n"/>
      <c r="AV304" s="292" t="n"/>
    </row>
    <row r="305" ht="19.5" customHeight="1">
      <c r="A305" s="973" t="n"/>
      <c r="B305" s="971" t="n"/>
      <c r="C305" s="972" t="n"/>
      <c r="D305" s="973" t="n"/>
      <c r="E305" s="994" t="n"/>
      <c r="F305" s="994" t="n"/>
      <c r="G305" s="973" t="n"/>
      <c r="H305" s="994" t="n"/>
      <c r="I305" s="994" t="n"/>
      <c r="J305" s="973" t="n"/>
      <c r="K305" s="973" t="n"/>
      <c r="L305" s="253" t="n"/>
      <c r="M305" s="254" t="n"/>
      <c r="N305" s="254" t="n"/>
      <c r="O305" s="1183" t="n"/>
      <c r="P305" s="256">
        <f>IF(O305=0," ",IFERROR(IF(DATEDIF(TODAY(),O305,"M")&lt;=5,"ROJO",IF(DATEDIF(TODAY(),O305,"M")&gt;=12,"VERDE",IF(AND(DATEDIF(TODAY(),O305,"M")&gt;=6,DATEDIF(TODAY(),O305,"M")&lt;=11),"AMARILLO"))),Q305))</f>
        <v/>
      </c>
      <c r="Q305" s="262">
        <f>IF(O305=0," ",IF(O305&lt;=$L$6,"VENCIDO","NO VENCIDO"))</f>
        <v/>
      </c>
      <c r="R305" s="257" t="n"/>
      <c r="S305" s="258" t="n"/>
      <c r="T305" s="258" t="n"/>
      <c r="U305" s="1184" t="n"/>
      <c r="V305" s="1184" t="n"/>
      <c r="W305" s="1184" t="n"/>
      <c r="X305" s="1186" t="n"/>
      <c r="Z305" s="994" t="n"/>
      <c r="AA305" s="994" t="n"/>
      <c r="AB305" s="973" t="n"/>
      <c r="AC305" s="994" t="n"/>
      <c r="AD305" s="994" t="n"/>
      <c r="AE305" s="994" t="n"/>
      <c r="AF305" s="994" t="n"/>
      <c r="AG305" s="994" t="n"/>
      <c r="AH305" s="994" t="n"/>
      <c r="AI305" s="994" t="n"/>
      <c r="AJ305" s="994" t="n"/>
      <c r="AK305" s="994" t="n"/>
      <c r="AL305" s="994" t="n"/>
      <c r="AM305" s="1197" t="n"/>
      <c r="AN305" s="1197" t="n"/>
      <c r="AU305" s="1188" t="n"/>
      <c r="AV305" s="292" t="n"/>
    </row>
    <row r="306" ht="19.5" customHeight="1">
      <c r="A306" s="973" t="n"/>
      <c r="B306" s="971" t="n"/>
      <c r="C306" s="972" t="n"/>
      <c r="D306" s="973" t="n"/>
      <c r="E306" s="994" t="n"/>
      <c r="F306" s="994" t="n"/>
      <c r="G306" s="973" t="n"/>
      <c r="H306" s="994" t="n"/>
      <c r="I306" s="994" t="n"/>
      <c r="J306" s="973" t="n"/>
      <c r="K306" s="973" t="n"/>
      <c r="L306" s="253" t="n"/>
      <c r="M306" s="254" t="n"/>
      <c r="N306" s="254" t="n"/>
      <c r="O306" s="1183" t="n"/>
      <c r="P306" s="256">
        <f>IF(O306=0," ",IFERROR(IF(DATEDIF(TODAY(),O306,"M")&lt;=5,"ROJO",IF(DATEDIF(TODAY(),O306,"M")&gt;=12,"VERDE",IF(AND(DATEDIF(TODAY(),O306,"M")&gt;=6,DATEDIF(TODAY(),O306,"M")&lt;=11),"AMARILLO"))),Q306))</f>
        <v/>
      </c>
      <c r="Q306" s="262">
        <f>IF(O306=0," ",IF(O306&lt;=$L$6,"VENCIDO","NO VENCIDO"))</f>
        <v/>
      </c>
      <c r="R306" s="257" t="n"/>
      <c r="S306" s="258" t="n"/>
      <c r="T306" s="258" t="n"/>
      <c r="U306" s="1184" t="n"/>
      <c r="V306" s="1184" t="n"/>
      <c r="W306" s="1184" t="n"/>
      <c r="X306" s="1186" t="n"/>
      <c r="Z306" s="994" t="n"/>
      <c r="AA306" s="994" t="n"/>
      <c r="AB306" s="973" t="n"/>
      <c r="AC306" s="994" t="n"/>
      <c r="AD306" s="994" t="n"/>
      <c r="AE306" s="994" t="n"/>
      <c r="AF306" s="994" t="n"/>
      <c r="AG306" s="994" t="n"/>
      <c r="AH306" s="994" t="n"/>
      <c r="AI306" s="994" t="n"/>
      <c r="AJ306" s="994" t="n"/>
      <c r="AK306" s="994" t="n"/>
      <c r="AL306" s="994" t="n"/>
      <c r="AM306" s="1197" t="n"/>
      <c r="AN306" s="1197" t="n"/>
      <c r="AU306" s="1188" t="n"/>
      <c r="AV306" s="292" t="n"/>
    </row>
    <row r="307" ht="19.5" customHeight="1">
      <c r="A307" s="973" t="n"/>
      <c r="B307" s="971" t="n"/>
      <c r="C307" s="972" t="n"/>
      <c r="D307" s="973" t="n"/>
      <c r="E307" s="994" t="n"/>
      <c r="F307" s="994" t="n"/>
      <c r="G307" s="973" t="n"/>
      <c r="H307" s="994" t="n"/>
      <c r="I307" s="994" t="n"/>
      <c r="J307" s="973" t="n"/>
      <c r="K307" s="973" t="n"/>
      <c r="L307" s="253" t="n"/>
      <c r="M307" s="254" t="n"/>
      <c r="N307" s="254" t="n"/>
      <c r="O307" s="1183" t="n"/>
      <c r="P307" s="256">
        <f>IF(O307=0," ",IFERROR(IF(DATEDIF(TODAY(),O307,"M")&lt;=5,"ROJO",IF(DATEDIF(TODAY(),O307,"M")&gt;=12,"VERDE",IF(AND(DATEDIF(TODAY(),O307,"M")&gt;=6,DATEDIF(TODAY(),O307,"M")&lt;=11),"AMARILLO"))),Q307))</f>
        <v/>
      </c>
      <c r="Q307" s="262">
        <f>IF(O307=0," ",IF(O307&lt;=$L$6,"VENCIDO","NO VENCIDO"))</f>
        <v/>
      </c>
      <c r="R307" s="257" t="n"/>
      <c r="S307" s="258" t="n"/>
      <c r="T307" s="258" t="n"/>
      <c r="U307" s="1184" t="n"/>
      <c r="V307" s="1184" t="n"/>
      <c r="W307" s="1184" t="n"/>
      <c r="X307" s="1186" t="n"/>
      <c r="Z307" s="994" t="n"/>
      <c r="AA307" s="994" t="n"/>
      <c r="AB307" s="973" t="n"/>
      <c r="AC307" s="994" t="n"/>
      <c r="AD307" s="994" t="n"/>
      <c r="AE307" s="994" t="n"/>
      <c r="AF307" s="994" t="n"/>
      <c r="AG307" s="994" t="n"/>
      <c r="AH307" s="994" t="n"/>
      <c r="AI307" s="994" t="n"/>
      <c r="AJ307" s="994" t="n"/>
      <c r="AK307" s="994" t="n"/>
      <c r="AL307" s="994" t="n"/>
      <c r="AM307" s="1197" t="n"/>
      <c r="AN307" s="1197" t="n"/>
      <c r="AU307" s="1188" t="n"/>
      <c r="AV307" s="292" t="n"/>
    </row>
    <row r="308" ht="19.5" customHeight="1">
      <c r="A308" s="973" t="n"/>
      <c r="B308" s="971" t="n"/>
      <c r="C308" s="972" t="n"/>
      <c r="D308" s="973" t="n"/>
      <c r="E308" s="994" t="n"/>
      <c r="F308" s="994" t="n"/>
      <c r="G308" s="973" t="n"/>
      <c r="H308" s="994" t="n"/>
      <c r="I308" s="994" t="n"/>
      <c r="J308" s="973" t="n"/>
      <c r="K308" s="975" t="n"/>
      <c r="L308" s="253" t="n"/>
      <c r="M308" s="254" t="n"/>
      <c r="N308" s="254" t="n"/>
      <c r="O308" s="1183" t="n"/>
      <c r="P308" s="256">
        <f>IF(O308=0," ",IFERROR(IF(DATEDIF(TODAY(),O308,"M")&lt;=5,"ROJO",IF(DATEDIF(TODAY(),O308,"M")&gt;=12,"VERDE",IF(AND(DATEDIF(TODAY(),O308,"M")&gt;=6,DATEDIF(TODAY(),O308,"M")&lt;=11),"AMARILLO"))),Q308))</f>
        <v/>
      </c>
      <c r="Q308" s="262">
        <f>IF(O308=0," ",IF(O308&lt;=$L$6,"VENCIDO","NO VENCIDO"))</f>
        <v/>
      </c>
      <c r="R308" s="257" t="n"/>
      <c r="S308" s="258" t="n"/>
      <c r="T308" s="258" t="n"/>
      <c r="U308" s="1184" t="n"/>
      <c r="V308" s="1184" t="n"/>
      <c r="W308" s="1184" t="n"/>
      <c r="X308" s="1186" t="n"/>
      <c r="Z308" s="998" t="n"/>
      <c r="AA308" s="998" t="n"/>
      <c r="AB308" s="975" t="n"/>
      <c r="AC308" s="998" t="n"/>
      <c r="AD308" s="998" t="n"/>
      <c r="AE308" s="998" t="n"/>
      <c r="AF308" s="998" t="n"/>
      <c r="AG308" s="998" t="n"/>
      <c r="AH308" s="998" t="n"/>
      <c r="AI308" s="998" t="n"/>
      <c r="AJ308" s="998" t="n"/>
      <c r="AK308" s="998" t="n"/>
      <c r="AL308" s="998" t="n"/>
      <c r="AM308" s="1212" t="n"/>
      <c r="AN308" s="1197" t="n"/>
      <c r="AU308" s="1188" t="n"/>
      <c r="AV308" s="292" t="n"/>
    </row>
    <row r="309" ht="19.5" customHeight="1">
      <c r="A309" s="975" t="n"/>
      <c r="B309" s="1182" t="n"/>
      <c r="C309" s="1103" t="n"/>
      <c r="D309" s="975" t="n"/>
      <c r="E309" s="998" t="n"/>
      <c r="F309" s="998" t="n"/>
      <c r="G309" s="975" t="n"/>
      <c r="H309" s="998" t="n"/>
      <c r="I309" s="998" t="n"/>
      <c r="J309" s="975" t="n"/>
      <c r="K309" s="1189">
        <f>K303=L309</f>
        <v/>
      </c>
      <c r="L309" s="491">
        <f>SUM(L303:L308)</f>
        <v/>
      </c>
      <c r="M309" s="1190" t="n"/>
      <c r="N309" s="1190" t="n"/>
      <c r="O309" s="1213" t="n"/>
      <c r="P309" s="1213" t="n"/>
      <c r="Q309" s="1213" t="n"/>
      <c r="R309" s="267">
        <f>SUM(R303:R308)</f>
        <v/>
      </c>
      <c r="S309" s="494" t="n"/>
      <c r="T309" s="494" t="n"/>
      <c r="U309" s="1213" t="n"/>
      <c r="V309" s="1213" t="n"/>
      <c r="W309" s="1213" t="n"/>
      <c r="X309" s="1202" t="n"/>
      <c r="Z309" s="498" t="n"/>
      <c r="AA309" s="270" t="n"/>
      <c r="AB309" s="267" t="n"/>
      <c r="AC309" s="270" t="n"/>
      <c r="AD309" s="270" t="n"/>
      <c r="AE309" s="270" t="n"/>
      <c r="AF309" s="270" t="n"/>
      <c r="AG309" s="270" t="n"/>
      <c r="AH309" s="270" t="n"/>
      <c r="AI309" s="270" t="n"/>
      <c r="AJ309" s="270" t="n"/>
      <c r="AK309" s="270" t="n"/>
      <c r="AL309" s="270" t="n"/>
      <c r="AM309" s="499" t="n"/>
      <c r="AN309" s="274" t="n"/>
      <c r="AU309" s="1195" t="n"/>
      <c r="AV309" s="1196" t="n"/>
    </row>
    <row r="310" ht="19.5" customHeight="1">
      <c r="A310" s="585">
        <f>A303+1</f>
        <v/>
      </c>
      <c r="B310" s="733" t="inlineStr">
        <is>
          <t>Jeringa Desechable de 0.5 ml/cc con aguja adaptable No. 22G x 1" 1/2 Desactivación Automática</t>
        </is>
      </c>
      <c r="C310" s="965" t="n"/>
      <c r="D310" s="496">
        <f>NOVIEMBRE!K310</f>
        <v/>
      </c>
      <c r="E310" s="731" t="n"/>
      <c r="F310" s="731" t="n"/>
      <c r="G310" s="730">
        <f>E310+F310</f>
        <v/>
      </c>
      <c r="H310" s="731" t="n"/>
      <c r="I310" s="731" t="n"/>
      <c r="J310" s="732">
        <f>+AM310</f>
        <v/>
      </c>
      <c r="K310" s="706">
        <f>+(D310+G310)-(H310+I310+J310)</f>
        <v/>
      </c>
      <c r="L310" s="253" t="n"/>
      <c r="M310" s="254" t="n"/>
      <c r="N310" s="254" t="n"/>
      <c r="O310" s="1183" t="n"/>
      <c r="P310" s="256">
        <f>IF(O310=0," ",IFERROR(IF(DATEDIF(TODAY(),O310,"M")&lt;=5,"ROJO",IF(DATEDIF(TODAY(),O310,"M")&gt;=12,"VERDE",IF(AND(DATEDIF(TODAY(),O310,"M")&gt;=6,DATEDIF(TODAY(),O310,"M")&lt;=11),"AMARILLO"))),Q310))</f>
        <v/>
      </c>
      <c r="Q310" s="262">
        <f>IF(O310=0," ",IF(O310&lt;=$L$6,"VENCIDO","NO VENCIDO"))</f>
        <v/>
      </c>
      <c r="R310" s="257" t="n"/>
      <c r="S310" s="258" t="n"/>
      <c r="T310" s="258" t="n"/>
      <c r="U310" s="1184" t="n"/>
      <c r="V310" s="1184" t="n"/>
      <c r="W310" s="1184" t="n"/>
      <c r="X310" s="1186" t="n"/>
      <c r="Z310" s="648" t="n"/>
      <c r="AA310" s="648" t="n"/>
      <c r="AB310" s="737">
        <f>+Z310+AA310</f>
        <v/>
      </c>
      <c r="AC310" s="648" t="n"/>
      <c r="AD310" s="648" t="n"/>
      <c r="AE310" s="648" t="n"/>
      <c r="AF310" s="648" t="n"/>
      <c r="AG310" s="648" t="n"/>
      <c r="AH310" s="648" t="n"/>
      <c r="AI310" s="648" t="n"/>
      <c r="AJ310" s="648" t="n"/>
      <c r="AK310" s="648" t="n"/>
      <c r="AL310" s="648" t="n"/>
      <c r="AM310" s="1211">
        <f>SUM(AB310:AL315)</f>
        <v/>
      </c>
      <c r="AN310" s="726" t="n"/>
      <c r="AU310" s="1188" t="n"/>
      <c r="AV310" s="292" t="n"/>
    </row>
    <row r="311" ht="19.5" customHeight="1">
      <c r="A311" s="973" t="n"/>
      <c r="B311" s="971" t="n"/>
      <c r="C311" s="972" t="n"/>
      <c r="D311" s="973" t="n"/>
      <c r="E311" s="994" t="n"/>
      <c r="F311" s="994" t="n"/>
      <c r="G311" s="973" t="n"/>
      <c r="H311" s="994" t="n"/>
      <c r="I311" s="994" t="n"/>
      <c r="J311" s="973" t="n"/>
      <c r="K311" s="973" t="n"/>
      <c r="L311" s="253" t="n"/>
      <c r="M311" s="254" t="n"/>
      <c r="N311" s="254" t="n"/>
      <c r="O311" s="1183" t="n"/>
      <c r="P311" s="256">
        <f>IF(O311=0," ",IFERROR(IF(DATEDIF(TODAY(),O311,"M")&lt;=5,"ROJO",IF(DATEDIF(TODAY(),O311,"M")&gt;=12,"VERDE",IF(AND(DATEDIF(TODAY(),O311,"M")&gt;=6,DATEDIF(TODAY(),O311,"M")&lt;=11),"AMARILLO"))),Q311))</f>
        <v/>
      </c>
      <c r="Q311" s="262">
        <f>IF(O311=0," ",IF(O311&lt;=$L$6,"VENCIDO","NO VENCIDO"))</f>
        <v/>
      </c>
      <c r="R311" s="257" t="n"/>
      <c r="S311" s="258" t="n"/>
      <c r="T311" s="258" t="n"/>
      <c r="U311" s="1184" t="n"/>
      <c r="V311" s="1184" t="n"/>
      <c r="W311" s="1184" t="n"/>
      <c r="X311" s="1186" t="n"/>
      <c r="Z311" s="994" t="n"/>
      <c r="AA311" s="994" t="n"/>
      <c r="AB311" s="973" t="n"/>
      <c r="AC311" s="994" t="n"/>
      <c r="AD311" s="994" t="n"/>
      <c r="AE311" s="994" t="n"/>
      <c r="AF311" s="994" t="n"/>
      <c r="AG311" s="994" t="n"/>
      <c r="AH311" s="994" t="n"/>
      <c r="AI311" s="994" t="n"/>
      <c r="AJ311" s="994" t="n"/>
      <c r="AK311" s="994" t="n"/>
      <c r="AL311" s="994" t="n"/>
      <c r="AM311" s="1197" t="n"/>
      <c r="AN311" s="1197" t="n"/>
      <c r="AU311" s="1188" t="n"/>
      <c r="AV311" s="292" t="n"/>
    </row>
    <row r="312" ht="19.5" customHeight="1">
      <c r="A312" s="973" t="n"/>
      <c r="B312" s="971" t="n"/>
      <c r="C312" s="972" t="n"/>
      <c r="D312" s="973" t="n"/>
      <c r="E312" s="994" t="n"/>
      <c r="F312" s="994" t="n"/>
      <c r="G312" s="973" t="n"/>
      <c r="H312" s="994" t="n"/>
      <c r="I312" s="994" t="n"/>
      <c r="J312" s="973" t="n"/>
      <c r="K312" s="973" t="n"/>
      <c r="L312" s="253" t="n"/>
      <c r="M312" s="254" t="n"/>
      <c r="N312" s="254" t="n"/>
      <c r="O312" s="1183" t="n"/>
      <c r="P312" s="256">
        <f>IF(O312=0," ",IFERROR(IF(DATEDIF(TODAY(),O312,"M")&lt;=5,"ROJO",IF(DATEDIF(TODAY(),O312,"M")&gt;=12,"VERDE",IF(AND(DATEDIF(TODAY(),O312,"M")&gt;=6,DATEDIF(TODAY(),O312,"M")&lt;=11),"AMARILLO"))),Q312))</f>
        <v/>
      </c>
      <c r="Q312" s="262">
        <f>IF(O312=0," ",IF(O312&lt;=$L$6,"VENCIDO","NO VENCIDO"))</f>
        <v/>
      </c>
      <c r="R312" s="257" t="n"/>
      <c r="S312" s="258" t="n"/>
      <c r="T312" s="258" t="n"/>
      <c r="U312" s="1184" t="n"/>
      <c r="V312" s="1184" t="n"/>
      <c r="W312" s="1184" t="n"/>
      <c r="X312" s="1186" t="n"/>
      <c r="Z312" s="994" t="n"/>
      <c r="AA312" s="994" t="n"/>
      <c r="AB312" s="973" t="n"/>
      <c r="AC312" s="994" t="n"/>
      <c r="AD312" s="994" t="n"/>
      <c r="AE312" s="994" t="n"/>
      <c r="AF312" s="994" t="n"/>
      <c r="AG312" s="994" t="n"/>
      <c r="AH312" s="994" t="n"/>
      <c r="AI312" s="994" t="n"/>
      <c r="AJ312" s="994" t="n"/>
      <c r="AK312" s="994" t="n"/>
      <c r="AL312" s="994" t="n"/>
      <c r="AM312" s="1197" t="n"/>
      <c r="AN312" s="1197" t="n"/>
      <c r="AU312" s="1188" t="n"/>
      <c r="AV312" s="292" t="n"/>
    </row>
    <row r="313" ht="19.5" customHeight="1">
      <c r="A313" s="973" t="n"/>
      <c r="B313" s="971" t="n"/>
      <c r="C313" s="972" t="n"/>
      <c r="D313" s="973" t="n"/>
      <c r="E313" s="994" t="n"/>
      <c r="F313" s="994" t="n"/>
      <c r="G313" s="973" t="n"/>
      <c r="H313" s="994" t="n"/>
      <c r="I313" s="994" t="n"/>
      <c r="J313" s="973" t="n"/>
      <c r="K313" s="973" t="n"/>
      <c r="L313" s="253" t="n"/>
      <c r="M313" s="254" t="n"/>
      <c r="N313" s="254" t="n"/>
      <c r="O313" s="1183" t="n"/>
      <c r="P313" s="256">
        <f>IF(O313=0," ",IFERROR(IF(DATEDIF(TODAY(),O313,"M")&lt;=5,"ROJO",IF(DATEDIF(TODAY(),O313,"M")&gt;=12,"VERDE",IF(AND(DATEDIF(TODAY(),O313,"M")&gt;=6,DATEDIF(TODAY(),O313,"M")&lt;=11),"AMARILLO"))),Q313))</f>
        <v/>
      </c>
      <c r="Q313" s="262">
        <f>IF(O313=0," ",IF(O313&lt;=$L$6,"VENCIDO","NO VENCIDO"))</f>
        <v/>
      </c>
      <c r="R313" s="257" t="n"/>
      <c r="S313" s="258" t="n"/>
      <c r="T313" s="258" t="n"/>
      <c r="U313" s="1184" t="n"/>
      <c r="V313" s="1184" t="n"/>
      <c r="W313" s="1184" t="n"/>
      <c r="X313" s="1186" t="n"/>
      <c r="Z313" s="994" t="n"/>
      <c r="AA313" s="994" t="n"/>
      <c r="AB313" s="973" t="n"/>
      <c r="AC313" s="994" t="n"/>
      <c r="AD313" s="994" t="n"/>
      <c r="AE313" s="994" t="n"/>
      <c r="AF313" s="994" t="n"/>
      <c r="AG313" s="994" t="n"/>
      <c r="AH313" s="994" t="n"/>
      <c r="AI313" s="994" t="n"/>
      <c r="AJ313" s="994" t="n"/>
      <c r="AK313" s="994" t="n"/>
      <c r="AL313" s="994" t="n"/>
      <c r="AM313" s="1197" t="n"/>
      <c r="AN313" s="1197" t="n"/>
      <c r="AU313" s="1188" t="n"/>
      <c r="AV313" s="292" t="n"/>
    </row>
    <row r="314" ht="19.5" customHeight="1">
      <c r="A314" s="973" t="n"/>
      <c r="B314" s="971" t="n"/>
      <c r="C314" s="972" t="n"/>
      <c r="D314" s="973" t="n"/>
      <c r="E314" s="994" t="n"/>
      <c r="F314" s="994" t="n"/>
      <c r="G314" s="973" t="n"/>
      <c r="H314" s="994" t="n"/>
      <c r="I314" s="994" t="n"/>
      <c r="J314" s="973" t="n"/>
      <c r="K314" s="973" t="n"/>
      <c r="L314" s="253" t="n"/>
      <c r="M314" s="254" t="n"/>
      <c r="N314" s="254" t="n"/>
      <c r="O314" s="1183" t="n"/>
      <c r="P314" s="256">
        <f>IF(O314=0," ",IFERROR(IF(DATEDIF(TODAY(),O314,"M")&lt;=5,"ROJO",IF(DATEDIF(TODAY(),O314,"M")&gt;=12,"VERDE",IF(AND(DATEDIF(TODAY(),O314,"M")&gt;=6,DATEDIF(TODAY(),O314,"M")&lt;=11),"AMARILLO"))),Q314))</f>
        <v/>
      </c>
      <c r="Q314" s="262">
        <f>IF(O314=0," ",IF(O314&lt;=$L$6,"VENCIDO","NO VENCIDO"))</f>
        <v/>
      </c>
      <c r="R314" s="257" t="n"/>
      <c r="S314" s="258" t="n"/>
      <c r="T314" s="258" t="n"/>
      <c r="U314" s="1184" t="n"/>
      <c r="V314" s="1184" t="n"/>
      <c r="W314" s="1184" t="n"/>
      <c r="X314" s="1186" t="n"/>
      <c r="Z314" s="994" t="n"/>
      <c r="AA314" s="994" t="n"/>
      <c r="AB314" s="973" t="n"/>
      <c r="AC314" s="994" t="n"/>
      <c r="AD314" s="994" t="n"/>
      <c r="AE314" s="994" t="n"/>
      <c r="AF314" s="994" t="n"/>
      <c r="AG314" s="994" t="n"/>
      <c r="AH314" s="994" t="n"/>
      <c r="AI314" s="994" t="n"/>
      <c r="AJ314" s="994" t="n"/>
      <c r="AK314" s="994" t="n"/>
      <c r="AL314" s="994" t="n"/>
      <c r="AM314" s="1197" t="n"/>
      <c r="AN314" s="1197" t="n"/>
      <c r="AU314" s="1188" t="n"/>
      <c r="AV314" s="292" t="n"/>
    </row>
    <row r="315" ht="17.25" customHeight="1">
      <c r="A315" s="973" t="n"/>
      <c r="B315" s="971" t="n"/>
      <c r="C315" s="972" t="n"/>
      <c r="D315" s="973" t="n"/>
      <c r="E315" s="994" t="n"/>
      <c r="F315" s="994" t="n"/>
      <c r="G315" s="973" t="n"/>
      <c r="H315" s="994" t="n"/>
      <c r="I315" s="994" t="n"/>
      <c r="J315" s="973" t="n"/>
      <c r="K315" s="975" t="n"/>
      <c r="L315" s="253" t="n"/>
      <c r="M315" s="254" t="n"/>
      <c r="N315" s="254" t="n"/>
      <c r="O315" s="1183" t="n"/>
      <c r="P315" s="256">
        <f>IF(O315=0," ",IFERROR(IF(DATEDIF(TODAY(),O315,"M")&lt;=5,"ROJO",IF(DATEDIF(TODAY(),O315,"M")&gt;=12,"VERDE",IF(AND(DATEDIF(TODAY(),O315,"M")&gt;=6,DATEDIF(TODAY(),O315,"M")&lt;=11),"AMARILLO"))),Q315))</f>
        <v/>
      </c>
      <c r="Q315" s="262">
        <f>IF(O315=0," ",IF(O315&lt;=$L$6,"VENCIDO","NO VENCIDO"))</f>
        <v/>
      </c>
      <c r="R315" s="257" t="n"/>
      <c r="S315" s="258" t="n"/>
      <c r="T315" s="258" t="n"/>
      <c r="U315" s="1184" t="n"/>
      <c r="V315" s="1184" t="n"/>
      <c r="W315" s="1184" t="n"/>
      <c r="X315" s="1186" t="n"/>
      <c r="Z315" s="998" t="n"/>
      <c r="AA315" s="998" t="n"/>
      <c r="AB315" s="975" t="n"/>
      <c r="AC315" s="998" t="n"/>
      <c r="AD315" s="998" t="n"/>
      <c r="AE315" s="998" t="n"/>
      <c r="AF315" s="998" t="n"/>
      <c r="AG315" s="998" t="n"/>
      <c r="AH315" s="998" t="n"/>
      <c r="AI315" s="998" t="n"/>
      <c r="AJ315" s="998" t="n"/>
      <c r="AK315" s="998" t="n"/>
      <c r="AL315" s="998" t="n"/>
      <c r="AM315" s="1212" t="n"/>
      <c r="AN315" s="1197" t="n"/>
      <c r="AU315" s="1188" t="n"/>
      <c r="AV315" s="292" t="n"/>
    </row>
    <row r="316" ht="19.5" customHeight="1">
      <c r="A316" s="975" t="n"/>
      <c r="B316" s="1182" t="n"/>
      <c r="C316" s="1103" t="n"/>
      <c r="D316" s="975" t="n"/>
      <c r="E316" s="998" t="n"/>
      <c r="F316" s="998" t="n"/>
      <c r="G316" s="975" t="n"/>
      <c r="H316" s="998" t="n"/>
      <c r="I316" s="998" t="n"/>
      <c r="J316" s="975" t="n"/>
      <c r="K316" s="1189">
        <f>K310=L316</f>
        <v/>
      </c>
      <c r="L316" s="491">
        <f>SUM(L310:L315)</f>
        <v/>
      </c>
      <c r="M316" s="1190" t="n"/>
      <c r="N316" s="1190" t="n"/>
      <c r="O316" s="1213" t="n"/>
      <c r="P316" s="1213" t="n"/>
      <c r="Q316" s="1213" t="n"/>
      <c r="R316" s="267">
        <f>SUM(R310:R315)</f>
        <v/>
      </c>
      <c r="S316" s="494" t="n"/>
      <c r="T316" s="494" t="n"/>
      <c r="U316" s="1213" t="n"/>
      <c r="V316" s="1213" t="n"/>
      <c r="W316" s="1213" t="n"/>
      <c r="X316" s="1202" t="n"/>
      <c r="Z316" s="498" t="n"/>
      <c r="AA316" s="270" t="n"/>
      <c r="AB316" s="267" t="n"/>
      <c r="AC316" s="270" t="n"/>
      <c r="AD316" s="270" t="n"/>
      <c r="AE316" s="270" t="n"/>
      <c r="AF316" s="270" t="n"/>
      <c r="AG316" s="270" t="n"/>
      <c r="AH316" s="270" t="n"/>
      <c r="AI316" s="270" t="n"/>
      <c r="AJ316" s="270" t="n"/>
      <c r="AK316" s="270" t="n"/>
      <c r="AL316" s="270" t="n"/>
      <c r="AM316" s="499" t="n"/>
      <c r="AN316" s="274" t="n"/>
      <c r="AU316" s="1195" t="n"/>
      <c r="AV316" s="1196" t="n"/>
    </row>
    <row r="317" ht="19.5" customHeight="1">
      <c r="A317" s="585">
        <f>A310+1</f>
        <v/>
      </c>
      <c r="B317" s="733" t="inlineStr">
        <is>
          <t>Jeringa Desechable de 1 ml/cc con aguja adaptable No. 22G x 1 ½" Convencional</t>
        </is>
      </c>
      <c r="C317" s="965" t="n"/>
      <c r="D317" s="496">
        <f>NOVIEMBRE!K317</f>
        <v/>
      </c>
      <c r="E317" s="731" t="n"/>
      <c r="F317" s="731" t="n"/>
      <c r="G317" s="730">
        <f>E317+F317</f>
        <v/>
      </c>
      <c r="H317" s="731" t="n"/>
      <c r="I317" s="731" t="n"/>
      <c r="J317" s="732">
        <f>+AM317</f>
        <v/>
      </c>
      <c r="K317" s="706">
        <f>+(D317+G317)-(H317+I317+J317)</f>
        <v/>
      </c>
      <c r="L317" s="253" t="n"/>
      <c r="M317" s="254" t="n"/>
      <c r="N317" s="254" t="n"/>
      <c r="O317" s="1183" t="n"/>
      <c r="P317" s="256">
        <f>IF(O317=0," ",IFERROR(IF(DATEDIF(TODAY(),O317,"M")&lt;=5,"ROJO",IF(DATEDIF(TODAY(),O317,"M")&gt;=12,"VERDE",IF(AND(DATEDIF(TODAY(),O317,"M")&gt;=6,DATEDIF(TODAY(),O317,"M")&lt;=11),"AMARILLO"))),Q317))</f>
        <v/>
      </c>
      <c r="Q317" s="262">
        <f>IF(O317=0," ",IF(O317&lt;=$L$6,"VENCIDO","NO VENCIDO"))</f>
        <v/>
      </c>
      <c r="R317" s="257" t="n"/>
      <c r="S317" s="258" t="n"/>
      <c r="T317" s="258" t="n"/>
      <c r="U317" s="1184" t="n"/>
      <c r="V317" s="1184" t="n"/>
      <c r="W317" s="1184" t="n"/>
      <c r="X317" s="1186" t="n"/>
      <c r="Z317" s="648" t="n"/>
      <c r="AA317" s="648" t="n"/>
      <c r="AB317" s="737">
        <f>+Z317+AA317</f>
        <v/>
      </c>
      <c r="AC317" s="648" t="n"/>
      <c r="AD317" s="648" t="n"/>
      <c r="AE317" s="648" t="n"/>
      <c r="AF317" s="648" t="n"/>
      <c r="AG317" s="648" t="n"/>
      <c r="AH317" s="648" t="n"/>
      <c r="AI317" s="648" t="n"/>
      <c r="AJ317" s="648" t="n"/>
      <c r="AK317" s="648" t="n"/>
      <c r="AL317" s="648" t="n"/>
      <c r="AM317" s="1211">
        <f>SUM(AB317:AL322)</f>
        <v/>
      </c>
      <c r="AN317" s="726" t="n"/>
      <c r="AU317" s="1188" t="n"/>
      <c r="AV317" s="1188" t="n"/>
    </row>
    <row r="318" ht="19.5" customHeight="1">
      <c r="A318" s="973" t="n"/>
      <c r="B318" s="971" t="n"/>
      <c r="C318" s="972" t="n"/>
      <c r="D318" s="973" t="n"/>
      <c r="E318" s="994" t="n"/>
      <c r="F318" s="994" t="n"/>
      <c r="G318" s="973" t="n"/>
      <c r="H318" s="994" t="n"/>
      <c r="I318" s="994" t="n"/>
      <c r="J318" s="973" t="n"/>
      <c r="K318" s="973" t="n"/>
      <c r="L318" s="253" t="n"/>
      <c r="M318" s="254" t="n"/>
      <c r="N318" s="254" t="n"/>
      <c r="O318" s="1183" t="n"/>
      <c r="P318" s="256">
        <f>IF(O318=0," ",IFERROR(IF(DATEDIF(TODAY(),O318,"M")&lt;=5,"ROJO",IF(DATEDIF(TODAY(),O318,"M")&gt;=12,"VERDE",IF(AND(DATEDIF(TODAY(),O318,"M")&gt;=6,DATEDIF(TODAY(),O318,"M")&lt;=11),"AMARILLO"))),Q318))</f>
        <v/>
      </c>
      <c r="Q318" s="262">
        <f>IF(O318=0," ",IF(O318&lt;=$L$6,"VENCIDO","NO VENCIDO"))</f>
        <v/>
      </c>
      <c r="R318" s="257" t="n"/>
      <c r="S318" s="258" t="n"/>
      <c r="T318" s="258" t="n"/>
      <c r="U318" s="1184" t="n"/>
      <c r="V318" s="1184" t="n"/>
      <c r="W318" s="1184" t="n"/>
      <c r="X318" s="1186" t="n"/>
      <c r="Z318" s="994" t="n"/>
      <c r="AA318" s="994" t="n"/>
      <c r="AB318" s="973" t="n"/>
      <c r="AC318" s="994" t="n"/>
      <c r="AD318" s="994" t="n"/>
      <c r="AE318" s="994" t="n"/>
      <c r="AF318" s="994" t="n"/>
      <c r="AG318" s="994" t="n"/>
      <c r="AH318" s="994" t="n"/>
      <c r="AI318" s="994" t="n"/>
      <c r="AJ318" s="994" t="n"/>
      <c r="AK318" s="994" t="n"/>
      <c r="AL318" s="994" t="n"/>
      <c r="AM318" s="1197" t="n"/>
      <c r="AN318" s="1197" t="n"/>
      <c r="AU318" s="1188" t="n"/>
      <c r="AV318" s="1188" t="n"/>
    </row>
    <row r="319" ht="19.5" customHeight="1">
      <c r="A319" s="973" t="n"/>
      <c r="B319" s="971" t="n"/>
      <c r="C319" s="972" t="n"/>
      <c r="D319" s="973" t="n"/>
      <c r="E319" s="994" t="n"/>
      <c r="F319" s="994" t="n"/>
      <c r="G319" s="973" t="n"/>
      <c r="H319" s="994" t="n"/>
      <c r="I319" s="994" t="n"/>
      <c r="J319" s="973" t="n"/>
      <c r="K319" s="973" t="n"/>
      <c r="L319" s="253" t="n"/>
      <c r="M319" s="254" t="n"/>
      <c r="N319" s="254" t="n"/>
      <c r="O319" s="1183" t="n"/>
      <c r="P319" s="256">
        <f>IF(O319=0," ",IFERROR(IF(DATEDIF(TODAY(),O319,"M")&lt;=5,"ROJO",IF(DATEDIF(TODAY(),O319,"M")&gt;=12,"VERDE",IF(AND(DATEDIF(TODAY(),O319,"M")&gt;=6,DATEDIF(TODAY(),O319,"M")&lt;=11),"AMARILLO"))),Q319))</f>
        <v/>
      </c>
      <c r="Q319" s="262">
        <f>IF(O319=0," ",IF(O319&lt;=$L$6,"VENCIDO","NO VENCIDO"))</f>
        <v/>
      </c>
      <c r="R319" s="257" t="n"/>
      <c r="S319" s="258" t="n"/>
      <c r="T319" s="258" t="n"/>
      <c r="U319" s="1184" t="n"/>
      <c r="V319" s="1184" t="n"/>
      <c r="W319" s="1184" t="n"/>
      <c r="X319" s="1186" t="n"/>
      <c r="Z319" s="994" t="n"/>
      <c r="AA319" s="994" t="n"/>
      <c r="AB319" s="973" t="n"/>
      <c r="AC319" s="994" t="n"/>
      <c r="AD319" s="994" t="n"/>
      <c r="AE319" s="994" t="n"/>
      <c r="AF319" s="994" t="n"/>
      <c r="AG319" s="994" t="n"/>
      <c r="AH319" s="994" t="n"/>
      <c r="AI319" s="994" t="n"/>
      <c r="AJ319" s="994" t="n"/>
      <c r="AK319" s="994" t="n"/>
      <c r="AL319" s="994" t="n"/>
      <c r="AM319" s="1197" t="n"/>
      <c r="AN319" s="1197" t="n"/>
      <c r="AU319" s="1188" t="n"/>
      <c r="AV319" s="1188" t="n"/>
    </row>
    <row r="320" ht="19.5" customHeight="1">
      <c r="A320" s="973" t="n"/>
      <c r="B320" s="971" t="n"/>
      <c r="C320" s="972" t="n"/>
      <c r="D320" s="973" t="n"/>
      <c r="E320" s="994" t="n"/>
      <c r="F320" s="994" t="n"/>
      <c r="G320" s="973" t="n"/>
      <c r="H320" s="994" t="n"/>
      <c r="I320" s="994" t="n"/>
      <c r="J320" s="973" t="n"/>
      <c r="K320" s="973" t="n"/>
      <c r="L320" s="253" t="n"/>
      <c r="M320" s="254" t="n"/>
      <c r="N320" s="254" t="n"/>
      <c r="O320" s="1183" t="n"/>
      <c r="P320" s="256">
        <f>IF(O320=0," ",IFERROR(IF(DATEDIF(TODAY(),O320,"M")&lt;=5,"ROJO",IF(DATEDIF(TODAY(),O320,"M")&gt;=12,"VERDE",IF(AND(DATEDIF(TODAY(),O320,"M")&gt;=6,DATEDIF(TODAY(),O320,"M")&lt;=11),"AMARILLO"))),Q320))</f>
        <v/>
      </c>
      <c r="Q320" s="262">
        <f>IF(O320=0," ",IF(O320&lt;=$L$6,"VENCIDO","NO VENCIDO"))</f>
        <v/>
      </c>
      <c r="R320" s="257" t="n"/>
      <c r="S320" s="258" t="n"/>
      <c r="T320" s="258" t="n"/>
      <c r="U320" s="1184" t="n"/>
      <c r="V320" s="1184" t="n"/>
      <c r="W320" s="1184" t="n"/>
      <c r="X320" s="1186" t="n"/>
      <c r="Z320" s="994" t="n"/>
      <c r="AA320" s="994" t="n"/>
      <c r="AB320" s="973" t="n"/>
      <c r="AC320" s="994" t="n"/>
      <c r="AD320" s="994" t="n"/>
      <c r="AE320" s="994" t="n"/>
      <c r="AF320" s="994" t="n"/>
      <c r="AG320" s="994" t="n"/>
      <c r="AH320" s="994" t="n"/>
      <c r="AI320" s="994" t="n"/>
      <c r="AJ320" s="994" t="n"/>
      <c r="AK320" s="994" t="n"/>
      <c r="AL320" s="994" t="n"/>
      <c r="AM320" s="1197" t="n"/>
      <c r="AN320" s="1197" t="n"/>
      <c r="AU320" s="1188" t="n"/>
      <c r="AV320" s="1188" t="n"/>
    </row>
    <row r="321" ht="19.5" customHeight="1">
      <c r="A321" s="973" t="n"/>
      <c r="B321" s="971" t="n"/>
      <c r="C321" s="972" t="n"/>
      <c r="D321" s="973" t="n"/>
      <c r="E321" s="994" t="n"/>
      <c r="F321" s="994" t="n"/>
      <c r="G321" s="973" t="n"/>
      <c r="H321" s="994" t="n"/>
      <c r="I321" s="994" t="n"/>
      <c r="J321" s="973" t="n"/>
      <c r="K321" s="973" t="n"/>
      <c r="L321" s="253" t="n"/>
      <c r="M321" s="254" t="n"/>
      <c r="N321" s="254" t="n"/>
      <c r="O321" s="1183" t="n"/>
      <c r="P321" s="256">
        <f>IF(O321=0," ",IFERROR(IF(DATEDIF(TODAY(),O321,"M")&lt;=5,"ROJO",IF(DATEDIF(TODAY(),O321,"M")&gt;=12,"VERDE",IF(AND(DATEDIF(TODAY(),O321,"M")&gt;=6,DATEDIF(TODAY(),O321,"M")&lt;=11),"AMARILLO"))),Q321))</f>
        <v/>
      </c>
      <c r="Q321" s="262">
        <f>IF(O321=0," ",IF(O321&lt;=$L$6,"VENCIDO","NO VENCIDO"))</f>
        <v/>
      </c>
      <c r="R321" s="257" t="n"/>
      <c r="S321" s="258" t="n"/>
      <c r="T321" s="258" t="n"/>
      <c r="U321" s="1184" t="n"/>
      <c r="V321" s="1184" t="n"/>
      <c r="W321" s="1184" t="n"/>
      <c r="X321" s="1186" t="n"/>
      <c r="Z321" s="994" t="n"/>
      <c r="AA321" s="994" t="n"/>
      <c r="AB321" s="973" t="n"/>
      <c r="AC321" s="994" t="n"/>
      <c r="AD321" s="994" t="n"/>
      <c r="AE321" s="994" t="n"/>
      <c r="AF321" s="994" t="n"/>
      <c r="AG321" s="994" t="n"/>
      <c r="AH321" s="994" t="n"/>
      <c r="AI321" s="994" t="n"/>
      <c r="AJ321" s="994" t="n"/>
      <c r="AK321" s="994" t="n"/>
      <c r="AL321" s="994" t="n"/>
      <c r="AM321" s="1197" t="n"/>
      <c r="AN321" s="1197" t="n"/>
      <c r="AU321" s="1188" t="n"/>
      <c r="AV321" s="1188" t="n"/>
    </row>
    <row r="322" ht="19.5" customHeight="1">
      <c r="A322" s="973" t="n"/>
      <c r="B322" s="971" t="n"/>
      <c r="C322" s="972" t="n"/>
      <c r="D322" s="973" t="n"/>
      <c r="E322" s="994" t="n"/>
      <c r="F322" s="994" t="n"/>
      <c r="G322" s="973" t="n"/>
      <c r="H322" s="994" t="n"/>
      <c r="I322" s="994" t="n"/>
      <c r="J322" s="973" t="n"/>
      <c r="K322" s="975" t="n"/>
      <c r="L322" s="253" t="n"/>
      <c r="M322" s="254" t="n"/>
      <c r="N322" s="254" t="n"/>
      <c r="O322" s="1183" t="n"/>
      <c r="P322" s="256">
        <f>IF(O322=0," ",IFERROR(IF(DATEDIF(TODAY(),O322,"M")&lt;=5,"ROJO",IF(DATEDIF(TODAY(),O322,"M")&gt;=12,"VERDE",IF(AND(DATEDIF(TODAY(),O322,"M")&gt;=6,DATEDIF(TODAY(),O322,"M")&lt;=11),"AMARILLO"))),Q322))</f>
        <v/>
      </c>
      <c r="Q322" s="262">
        <f>IF(O322=0," ",IF(O322&lt;=$L$6,"VENCIDO","NO VENCIDO"))</f>
        <v/>
      </c>
      <c r="R322" s="257" t="n"/>
      <c r="S322" s="258" t="n"/>
      <c r="T322" s="258" t="n"/>
      <c r="U322" s="1184" t="n"/>
      <c r="V322" s="1184" t="n"/>
      <c r="W322" s="1184" t="n"/>
      <c r="X322" s="1186" t="n"/>
      <c r="Z322" s="998" t="n"/>
      <c r="AA322" s="998" t="n"/>
      <c r="AB322" s="975" t="n"/>
      <c r="AC322" s="998" t="n"/>
      <c r="AD322" s="998" t="n"/>
      <c r="AE322" s="998" t="n"/>
      <c r="AF322" s="998" t="n"/>
      <c r="AG322" s="998" t="n"/>
      <c r="AH322" s="998" t="n"/>
      <c r="AI322" s="998" t="n"/>
      <c r="AJ322" s="998" t="n"/>
      <c r="AK322" s="998" t="n"/>
      <c r="AL322" s="998" t="n"/>
      <c r="AM322" s="1212" t="n"/>
      <c r="AN322" s="1197" t="n"/>
      <c r="AU322" s="1188" t="n"/>
      <c r="AV322" s="1188" t="n"/>
    </row>
    <row r="323" ht="19.5" customHeight="1">
      <c r="A323" s="975" t="n"/>
      <c r="B323" s="1182" t="n"/>
      <c r="C323" s="1103" t="n"/>
      <c r="D323" s="975" t="n"/>
      <c r="E323" s="998" t="n"/>
      <c r="F323" s="998" t="n"/>
      <c r="G323" s="975" t="n"/>
      <c r="H323" s="998" t="n"/>
      <c r="I323" s="998" t="n"/>
      <c r="J323" s="975" t="n"/>
      <c r="K323" s="1189">
        <f>K317=L323</f>
        <v/>
      </c>
      <c r="L323" s="491">
        <f>SUM(L317:L322)</f>
        <v/>
      </c>
      <c r="M323" s="1190" t="n"/>
      <c r="N323" s="1190" t="n"/>
      <c r="O323" s="1213" t="n"/>
      <c r="P323" s="1213" t="n"/>
      <c r="Q323" s="1213" t="n"/>
      <c r="R323" s="267">
        <f>SUM(R317:R322)</f>
        <v/>
      </c>
      <c r="S323" s="494" t="n"/>
      <c r="T323" s="494" t="n"/>
      <c r="U323" s="1213" t="n"/>
      <c r="V323" s="1213" t="n"/>
      <c r="W323" s="1213" t="n"/>
      <c r="X323" s="1202" t="n"/>
      <c r="Z323" s="498" t="n"/>
      <c r="AA323" s="270" t="n"/>
      <c r="AB323" s="267" t="n"/>
      <c r="AC323" s="270" t="n"/>
      <c r="AD323" s="270" t="n"/>
      <c r="AE323" s="270" t="n"/>
      <c r="AF323" s="270" t="n"/>
      <c r="AG323" s="270" t="n"/>
      <c r="AH323" s="270" t="n"/>
      <c r="AI323" s="270" t="n"/>
      <c r="AJ323" s="270" t="n"/>
      <c r="AK323" s="270" t="n"/>
      <c r="AL323" s="270" t="n"/>
      <c r="AM323" s="499" t="n"/>
      <c r="AN323" s="274" t="n"/>
      <c r="AU323" s="1195" t="n"/>
      <c r="AV323" s="1196" t="n"/>
    </row>
    <row r="324" ht="19.5" customHeight="1">
      <c r="A324" s="585">
        <f>A317+1</f>
        <v/>
      </c>
      <c r="B324" s="733" t="inlineStr">
        <is>
          <t>Jeringa Desechable de 1 ml/cc con aguja incorporada No. 22G x 1 ½" de Prevención de Reuso o Bloqueo</t>
        </is>
      </c>
      <c r="C324" s="965" t="n"/>
      <c r="D324" s="496">
        <f>NOVIEMBRE!K324</f>
        <v/>
      </c>
      <c r="E324" s="731" t="n"/>
      <c r="F324" s="731" t="n"/>
      <c r="G324" s="730">
        <f>E324+F324</f>
        <v/>
      </c>
      <c r="H324" s="731" t="n"/>
      <c r="I324" s="731" t="n"/>
      <c r="J324" s="732">
        <f>+AM324</f>
        <v/>
      </c>
      <c r="K324" s="706">
        <f>+(D324+G324)-(H324+I324+J324)</f>
        <v/>
      </c>
      <c r="L324" s="253" t="n"/>
      <c r="M324" s="254" t="n"/>
      <c r="N324" s="254" t="n"/>
      <c r="O324" s="1183" t="n"/>
      <c r="P324" s="256">
        <f>IF(O324=0," ",IFERROR(IF(DATEDIF(TODAY(),O324,"M")&lt;=5,"ROJO",IF(DATEDIF(TODAY(),O324,"M")&gt;=12,"VERDE",IF(AND(DATEDIF(TODAY(),O324,"M")&gt;=6,DATEDIF(TODAY(),O324,"M")&lt;=11),"AMARILLO"))),Q324))</f>
        <v/>
      </c>
      <c r="Q324" s="262">
        <f>IF(O324=0," ",IF(O324&lt;=$L$6,"VENCIDO","NO VENCIDO"))</f>
        <v/>
      </c>
      <c r="R324" s="257" t="n"/>
      <c r="S324" s="258" t="n"/>
      <c r="T324" s="258" t="n"/>
      <c r="U324" s="1184" t="n"/>
      <c r="V324" s="1184" t="n"/>
      <c r="W324" s="1184" t="n"/>
      <c r="X324" s="1186" t="n"/>
      <c r="Z324" s="648" t="n"/>
      <c r="AA324" s="648" t="n"/>
      <c r="AB324" s="737">
        <f>+Z324+AA324</f>
        <v/>
      </c>
      <c r="AC324" s="648" t="n"/>
      <c r="AD324" s="648" t="n"/>
      <c r="AE324" s="648" t="n"/>
      <c r="AF324" s="648" t="n"/>
      <c r="AG324" s="648" t="n"/>
      <c r="AH324" s="648" t="n"/>
      <c r="AI324" s="648" t="n"/>
      <c r="AJ324" s="648" t="n"/>
      <c r="AK324" s="648" t="n"/>
      <c r="AL324" s="648" t="n"/>
      <c r="AM324" s="1211">
        <f>SUM(AB324:AL329)</f>
        <v/>
      </c>
      <c r="AN324" s="726" t="n"/>
      <c r="AU324" s="1188" t="n"/>
      <c r="AV324" s="1188" t="n"/>
    </row>
    <row r="325" ht="19.5" customHeight="1">
      <c r="A325" s="973" t="n"/>
      <c r="B325" s="971" t="n"/>
      <c r="C325" s="972" t="n"/>
      <c r="D325" s="973" t="n"/>
      <c r="E325" s="994" t="n"/>
      <c r="F325" s="994" t="n"/>
      <c r="G325" s="973" t="n"/>
      <c r="H325" s="994" t="n"/>
      <c r="I325" s="994" t="n"/>
      <c r="J325" s="973" t="n"/>
      <c r="K325" s="973" t="n"/>
      <c r="L325" s="253" t="n"/>
      <c r="M325" s="254" t="n"/>
      <c r="N325" s="254" t="n"/>
      <c r="O325" s="1183" t="n"/>
      <c r="P325" s="256">
        <f>IF(O325=0," ",IFERROR(IF(DATEDIF(TODAY(),O325,"M")&lt;=5,"ROJO",IF(DATEDIF(TODAY(),O325,"M")&gt;=12,"VERDE",IF(AND(DATEDIF(TODAY(),O325,"M")&gt;=6,DATEDIF(TODAY(),O325,"M")&lt;=11),"AMARILLO"))),Q325))</f>
        <v/>
      </c>
      <c r="Q325" s="262">
        <f>IF(O325=0," ",IF(O325&lt;=$L$6,"VENCIDO","NO VENCIDO"))</f>
        <v/>
      </c>
      <c r="R325" s="257" t="n"/>
      <c r="S325" s="258" t="n"/>
      <c r="T325" s="258" t="n"/>
      <c r="U325" s="1184" t="n"/>
      <c r="V325" s="1184" t="n"/>
      <c r="W325" s="1184" t="n"/>
      <c r="X325" s="1186" t="n"/>
      <c r="Z325" s="994" t="n"/>
      <c r="AA325" s="994" t="n"/>
      <c r="AB325" s="973" t="n"/>
      <c r="AC325" s="994" t="n"/>
      <c r="AD325" s="994" t="n"/>
      <c r="AE325" s="994" t="n"/>
      <c r="AF325" s="994" t="n"/>
      <c r="AG325" s="994" t="n"/>
      <c r="AH325" s="994" t="n"/>
      <c r="AI325" s="994" t="n"/>
      <c r="AJ325" s="994" t="n"/>
      <c r="AK325" s="994" t="n"/>
      <c r="AL325" s="994" t="n"/>
      <c r="AM325" s="1197" t="n"/>
      <c r="AN325" s="1197" t="n"/>
      <c r="AU325" s="1188" t="n"/>
      <c r="AV325" s="1188" t="n"/>
    </row>
    <row r="326" ht="19.5" customHeight="1">
      <c r="A326" s="973" t="n"/>
      <c r="B326" s="971" t="n"/>
      <c r="C326" s="972" t="n"/>
      <c r="D326" s="973" t="n"/>
      <c r="E326" s="994" t="n"/>
      <c r="F326" s="994" t="n"/>
      <c r="G326" s="973" t="n"/>
      <c r="H326" s="994" t="n"/>
      <c r="I326" s="994" t="n"/>
      <c r="J326" s="973" t="n"/>
      <c r="K326" s="973" t="n"/>
      <c r="L326" s="253" t="n"/>
      <c r="M326" s="254" t="n"/>
      <c r="N326" s="254" t="n"/>
      <c r="O326" s="1183" t="n"/>
      <c r="P326" s="256">
        <f>IF(O326=0," ",IFERROR(IF(DATEDIF(TODAY(),O326,"M")&lt;=5,"ROJO",IF(DATEDIF(TODAY(),O326,"M")&gt;=12,"VERDE",IF(AND(DATEDIF(TODAY(),O326,"M")&gt;=6,DATEDIF(TODAY(),O326,"M")&lt;=11),"AMARILLO"))),Q326))</f>
        <v/>
      </c>
      <c r="Q326" s="262">
        <f>IF(O326=0," ",IF(O326&lt;=$L$6,"VENCIDO","NO VENCIDO"))</f>
        <v/>
      </c>
      <c r="R326" s="257" t="n"/>
      <c r="S326" s="258" t="n"/>
      <c r="T326" s="258" t="n"/>
      <c r="U326" s="1184" t="n"/>
      <c r="V326" s="1184" t="n"/>
      <c r="W326" s="1184" t="n"/>
      <c r="X326" s="1186" t="n"/>
      <c r="Z326" s="994" t="n"/>
      <c r="AA326" s="994" t="n"/>
      <c r="AB326" s="973" t="n"/>
      <c r="AC326" s="994" t="n"/>
      <c r="AD326" s="994" t="n"/>
      <c r="AE326" s="994" t="n"/>
      <c r="AF326" s="994" t="n"/>
      <c r="AG326" s="994" t="n"/>
      <c r="AH326" s="994" t="n"/>
      <c r="AI326" s="994" t="n"/>
      <c r="AJ326" s="994" t="n"/>
      <c r="AK326" s="994" t="n"/>
      <c r="AL326" s="994" t="n"/>
      <c r="AM326" s="1197" t="n"/>
      <c r="AN326" s="1197" t="n"/>
      <c r="AU326" s="1188" t="n"/>
      <c r="AV326" s="1188" t="n"/>
    </row>
    <row r="327" ht="19.5" customHeight="1">
      <c r="A327" s="973" t="n"/>
      <c r="B327" s="971" t="n"/>
      <c r="C327" s="972" t="n"/>
      <c r="D327" s="973" t="n"/>
      <c r="E327" s="994" t="n"/>
      <c r="F327" s="994" t="n"/>
      <c r="G327" s="973" t="n"/>
      <c r="H327" s="994" t="n"/>
      <c r="I327" s="994" t="n"/>
      <c r="J327" s="973" t="n"/>
      <c r="K327" s="973" t="n"/>
      <c r="L327" s="253" t="n"/>
      <c r="M327" s="254" t="n"/>
      <c r="N327" s="254" t="n"/>
      <c r="O327" s="1183" t="n"/>
      <c r="P327" s="256">
        <f>IF(O327=0," ",IFERROR(IF(DATEDIF(TODAY(),O327,"M")&lt;=5,"ROJO",IF(DATEDIF(TODAY(),O327,"M")&gt;=12,"VERDE",IF(AND(DATEDIF(TODAY(),O327,"M")&gt;=6,DATEDIF(TODAY(),O327,"M")&lt;=11),"AMARILLO"))),Q327))</f>
        <v/>
      </c>
      <c r="Q327" s="262">
        <f>IF(O327=0," ",IF(O327&lt;=$L$6,"VENCIDO","NO VENCIDO"))</f>
        <v/>
      </c>
      <c r="R327" s="257" t="n"/>
      <c r="S327" s="258" t="n"/>
      <c r="T327" s="258" t="n"/>
      <c r="U327" s="1184" t="n"/>
      <c r="V327" s="1184" t="n"/>
      <c r="W327" s="1184" t="n"/>
      <c r="X327" s="1186" t="n"/>
      <c r="Z327" s="994" t="n"/>
      <c r="AA327" s="994" t="n"/>
      <c r="AB327" s="973" t="n"/>
      <c r="AC327" s="994" t="n"/>
      <c r="AD327" s="994" t="n"/>
      <c r="AE327" s="994" t="n"/>
      <c r="AF327" s="994" t="n"/>
      <c r="AG327" s="994" t="n"/>
      <c r="AH327" s="994" t="n"/>
      <c r="AI327" s="994" t="n"/>
      <c r="AJ327" s="994" t="n"/>
      <c r="AK327" s="994" t="n"/>
      <c r="AL327" s="994" t="n"/>
      <c r="AM327" s="1197" t="n"/>
      <c r="AN327" s="1197" t="n"/>
      <c r="AU327" s="1188" t="n"/>
      <c r="AV327" s="1188" t="n"/>
    </row>
    <row r="328" ht="19.5" customHeight="1">
      <c r="A328" s="973" t="n"/>
      <c r="B328" s="971" t="n"/>
      <c r="C328" s="972" t="n"/>
      <c r="D328" s="973" t="n"/>
      <c r="E328" s="994" t="n"/>
      <c r="F328" s="994" t="n"/>
      <c r="G328" s="973" t="n"/>
      <c r="H328" s="994" t="n"/>
      <c r="I328" s="994" t="n"/>
      <c r="J328" s="973" t="n"/>
      <c r="K328" s="973" t="n"/>
      <c r="L328" s="253" t="n"/>
      <c r="M328" s="254" t="n"/>
      <c r="N328" s="254" t="n"/>
      <c r="O328" s="1183" t="n"/>
      <c r="P328" s="256">
        <f>IF(O328=0," ",IFERROR(IF(DATEDIF(TODAY(),O328,"M")&lt;=5,"ROJO",IF(DATEDIF(TODAY(),O328,"M")&gt;=12,"VERDE",IF(AND(DATEDIF(TODAY(),O328,"M")&gt;=6,DATEDIF(TODAY(),O328,"M")&lt;=11),"AMARILLO"))),Q328))</f>
        <v/>
      </c>
      <c r="Q328" s="262">
        <f>IF(O328=0," ",IF(O328&lt;=$L$6,"VENCIDO","NO VENCIDO"))</f>
        <v/>
      </c>
      <c r="R328" s="257" t="n"/>
      <c r="S328" s="258" t="n"/>
      <c r="T328" s="258" t="n"/>
      <c r="U328" s="1184" t="n"/>
      <c r="V328" s="1184" t="n"/>
      <c r="W328" s="1184" t="n"/>
      <c r="X328" s="1186" t="n"/>
      <c r="Z328" s="994" t="n"/>
      <c r="AA328" s="994" t="n"/>
      <c r="AB328" s="973" t="n"/>
      <c r="AC328" s="994" t="n"/>
      <c r="AD328" s="994" t="n"/>
      <c r="AE328" s="994" t="n"/>
      <c r="AF328" s="994" t="n"/>
      <c r="AG328" s="994" t="n"/>
      <c r="AH328" s="994" t="n"/>
      <c r="AI328" s="994" t="n"/>
      <c r="AJ328" s="994" t="n"/>
      <c r="AK328" s="994" t="n"/>
      <c r="AL328" s="994" t="n"/>
      <c r="AM328" s="1197" t="n"/>
      <c r="AN328" s="1197" t="n"/>
      <c r="AU328" s="1188" t="n"/>
      <c r="AV328" s="1188" t="n"/>
    </row>
    <row r="329" ht="19.5" customHeight="1">
      <c r="A329" s="973" t="n"/>
      <c r="B329" s="971" t="n"/>
      <c r="C329" s="972" t="n"/>
      <c r="D329" s="973" t="n"/>
      <c r="E329" s="994" t="n"/>
      <c r="F329" s="994" t="n"/>
      <c r="G329" s="973" t="n"/>
      <c r="H329" s="994" t="n"/>
      <c r="I329" s="994" t="n"/>
      <c r="J329" s="973" t="n"/>
      <c r="K329" s="975" t="n"/>
      <c r="L329" s="253" t="n"/>
      <c r="M329" s="254" t="n"/>
      <c r="N329" s="254" t="n"/>
      <c r="O329" s="1183" t="n"/>
      <c r="P329" s="256">
        <f>IF(O329=0," ",IFERROR(IF(DATEDIF(TODAY(),O329,"M")&lt;=5,"ROJO",IF(DATEDIF(TODAY(),O329,"M")&gt;=12,"VERDE",IF(AND(DATEDIF(TODAY(),O329,"M")&gt;=6,DATEDIF(TODAY(),O329,"M")&lt;=11),"AMARILLO"))),Q329))</f>
        <v/>
      </c>
      <c r="Q329" s="262">
        <f>IF(O329=0," ",IF(O329&lt;=$L$6,"VENCIDO","NO VENCIDO"))</f>
        <v/>
      </c>
      <c r="R329" s="257" t="n"/>
      <c r="S329" s="258" t="n"/>
      <c r="T329" s="258" t="n"/>
      <c r="U329" s="1184" t="n"/>
      <c r="V329" s="1184" t="n"/>
      <c r="W329" s="1184" t="n"/>
      <c r="X329" s="1186" t="n"/>
      <c r="Z329" s="998" t="n"/>
      <c r="AA329" s="998" t="n"/>
      <c r="AB329" s="975" t="n"/>
      <c r="AC329" s="998" t="n"/>
      <c r="AD329" s="998" t="n"/>
      <c r="AE329" s="998" t="n"/>
      <c r="AF329" s="998" t="n"/>
      <c r="AG329" s="998" t="n"/>
      <c r="AH329" s="998" t="n"/>
      <c r="AI329" s="998" t="n"/>
      <c r="AJ329" s="998" t="n"/>
      <c r="AK329" s="998" t="n"/>
      <c r="AL329" s="998" t="n"/>
      <c r="AM329" s="1212" t="n"/>
      <c r="AN329" s="1197" t="n"/>
      <c r="AU329" s="1188" t="n"/>
      <c r="AV329" s="1188" t="n"/>
    </row>
    <row r="330" ht="19.5" customHeight="1">
      <c r="A330" s="975" t="n"/>
      <c r="B330" s="1182" t="n"/>
      <c r="C330" s="1103" t="n"/>
      <c r="D330" s="975" t="n"/>
      <c r="E330" s="998" t="n"/>
      <c r="F330" s="998" t="n"/>
      <c r="G330" s="975" t="n"/>
      <c r="H330" s="998" t="n"/>
      <c r="I330" s="998" t="n"/>
      <c r="J330" s="975" t="n"/>
      <c r="K330" s="1189">
        <f>K324=L330</f>
        <v/>
      </c>
      <c r="L330" s="491">
        <f>SUM(L324:L329)</f>
        <v/>
      </c>
      <c r="M330" s="1190" t="inlineStr">
        <is>
          <t xml:space="preserve">“Verdadero” indica que la cantidad por lote, coincide con el saldo que inicia al mes siguiente. "Falso" no coinicide. </t>
        </is>
      </c>
      <c r="N330" s="1190" t="n"/>
      <c r="O330" s="1213" t="n"/>
      <c r="P330" s="1213" t="n"/>
      <c r="Q330" s="1213" t="n"/>
      <c r="R330" s="267">
        <f>SUM(R324:R329)</f>
        <v/>
      </c>
      <c r="S330" s="494" t="n"/>
      <c r="T330" s="494" t="n"/>
      <c r="U330" s="1213" t="n"/>
      <c r="V330" s="1213" t="n"/>
      <c r="W330" s="1213" t="n"/>
      <c r="X330" s="1202" t="n"/>
      <c r="Z330" s="498" t="n"/>
      <c r="AA330" s="270" t="n"/>
      <c r="AB330" s="267" t="n"/>
      <c r="AC330" s="270" t="n"/>
      <c r="AD330" s="270" t="n"/>
      <c r="AE330" s="270" t="n"/>
      <c r="AF330" s="270" t="n"/>
      <c r="AG330" s="270" t="n"/>
      <c r="AH330" s="270" t="n"/>
      <c r="AI330" s="270" t="n"/>
      <c r="AJ330" s="270" t="n"/>
      <c r="AK330" s="270" t="n"/>
      <c r="AL330" s="270" t="n"/>
      <c r="AM330" s="499" t="n"/>
      <c r="AN330" s="274" t="n"/>
      <c r="AU330" s="1195" t="n"/>
      <c r="AV330" s="1196" t="n"/>
    </row>
    <row r="331" ht="19.5" customHeight="1">
      <c r="A331" s="585">
        <f>A324+1</f>
        <v/>
      </c>
      <c r="B331" s="733" t="inlineStr">
        <is>
          <t>Jeringa Desechable de 0.5 ml ml/cc con aguja incorporada No. 23G x 1" Desactivación Automática</t>
        </is>
      </c>
      <c r="C331" s="965" t="n"/>
      <c r="D331" s="496">
        <f>NOVIEMBRE!K331</f>
        <v/>
      </c>
      <c r="E331" s="731" t="n"/>
      <c r="F331" s="731" t="n"/>
      <c r="G331" s="730">
        <f>E331+F331</f>
        <v/>
      </c>
      <c r="H331" s="731" t="n"/>
      <c r="I331" s="731" t="n"/>
      <c r="J331" s="732">
        <f>+AM331</f>
        <v/>
      </c>
      <c r="K331" s="706">
        <f>+(D331+G331)-(H331+I331+J331)</f>
        <v/>
      </c>
      <c r="L331" s="253" t="n"/>
      <c r="M331" s="254" t="n"/>
      <c r="N331" s="254" t="n"/>
      <c r="O331" s="1183" t="n"/>
      <c r="P331" s="256">
        <f>IF(O331=0," ",IFERROR(IF(DATEDIF(TODAY(),O331,"M")&lt;=5,"ROJO",IF(DATEDIF(TODAY(),O331,"M")&gt;=12,"VERDE",IF(AND(DATEDIF(TODAY(),O331,"M")&gt;=6,DATEDIF(TODAY(),O331,"M")&lt;=11),"AMARILLO"))),Q331))</f>
        <v/>
      </c>
      <c r="Q331" s="262">
        <f>IF(O331=0," ",IF(O331&lt;=$L$6,"VENCIDO","NO VENCIDO"))</f>
        <v/>
      </c>
      <c r="R331" s="257" t="n"/>
      <c r="S331" s="258" t="n"/>
      <c r="T331" s="258" t="n"/>
      <c r="U331" s="1184" t="n"/>
      <c r="V331" s="1184" t="n"/>
      <c r="W331" s="1184" t="n"/>
      <c r="X331" s="1186" t="n"/>
      <c r="Z331" s="648" t="n"/>
      <c r="AA331" s="648" t="n"/>
      <c r="AB331" s="737">
        <f>+Z331+AA331</f>
        <v/>
      </c>
      <c r="AC331" s="648" t="n"/>
      <c r="AD331" s="648" t="n"/>
      <c r="AE331" s="648" t="n"/>
      <c r="AF331" s="648" t="n"/>
      <c r="AG331" s="648" t="n"/>
      <c r="AH331" s="648" t="n"/>
      <c r="AI331" s="648" t="n"/>
      <c r="AJ331" s="648" t="n"/>
      <c r="AK331" s="648" t="n"/>
      <c r="AL331" s="648" t="n"/>
      <c r="AM331" s="1211">
        <f>SUM(AB331:AL336)</f>
        <v/>
      </c>
      <c r="AN331" s="726" t="n"/>
      <c r="AU331" s="1188" t="n"/>
      <c r="AV331" s="292" t="n"/>
    </row>
    <row r="332" ht="19.5" customHeight="1">
      <c r="A332" s="973" t="n"/>
      <c r="B332" s="971" t="n"/>
      <c r="C332" s="972" t="n"/>
      <c r="D332" s="973" t="n"/>
      <c r="E332" s="994" t="n"/>
      <c r="F332" s="994" t="n"/>
      <c r="G332" s="973" t="n"/>
      <c r="H332" s="994" t="n"/>
      <c r="I332" s="994" t="n"/>
      <c r="J332" s="973" t="n"/>
      <c r="K332" s="973" t="n"/>
      <c r="L332" s="253" t="n"/>
      <c r="M332" s="254" t="n"/>
      <c r="N332" s="254" t="n"/>
      <c r="O332" s="1183" t="n"/>
      <c r="P332" s="256">
        <f>IF(O332=0," ",IFERROR(IF(DATEDIF(TODAY(),O332,"M")&lt;=5,"ROJO",IF(DATEDIF(TODAY(),O332,"M")&gt;=12,"VERDE",IF(AND(DATEDIF(TODAY(),O332,"M")&gt;=6,DATEDIF(TODAY(),O332,"M")&lt;=11),"AMARILLO"))),Q332))</f>
        <v/>
      </c>
      <c r="Q332" s="262">
        <f>IF(O332=0," ",IF(O332&lt;=$L$6,"VENCIDO","NO VENCIDO"))</f>
        <v/>
      </c>
      <c r="R332" s="257" t="n"/>
      <c r="S332" s="258" t="n"/>
      <c r="T332" s="258" t="n"/>
      <c r="U332" s="1184" t="n"/>
      <c r="V332" s="1184" t="n"/>
      <c r="W332" s="1184" t="n"/>
      <c r="X332" s="1186" t="n"/>
      <c r="Z332" s="994" t="n"/>
      <c r="AA332" s="994" t="n"/>
      <c r="AB332" s="973" t="n"/>
      <c r="AC332" s="994" t="n"/>
      <c r="AD332" s="994" t="n"/>
      <c r="AE332" s="994" t="n"/>
      <c r="AF332" s="994" t="n"/>
      <c r="AG332" s="994" t="n"/>
      <c r="AH332" s="994" t="n"/>
      <c r="AI332" s="994" t="n"/>
      <c r="AJ332" s="994" t="n"/>
      <c r="AK332" s="994" t="n"/>
      <c r="AL332" s="994" t="n"/>
      <c r="AM332" s="1197" t="n"/>
      <c r="AN332" s="1197" t="n"/>
      <c r="AU332" s="1188" t="n"/>
      <c r="AV332" s="292" t="n"/>
    </row>
    <row r="333" ht="19.5" customHeight="1">
      <c r="A333" s="973" t="n"/>
      <c r="B333" s="971" t="n"/>
      <c r="C333" s="972" t="n"/>
      <c r="D333" s="973" t="n"/>
      <c r="E333" s="994" t="n"/>
      <c r="F333" s="994" t="n"/>
      <c r="G333" s="973" t="n"/>
      <c r="H333" s="994" t="n"/>
      <c r="I333" s="994" t="n"/>
      <c r="J333" s="973" t="n"/>
      <c r="K333" s="973" t="n"/>
      <c r="L333" s="253" t="n"/>
      <c r="M333" s="254" t="n"/>
      <c r="N333" s="254" t="n"/>
      <c r="O333" s="1183" t="n"/>
      <c r="P333" s="256">
        <f>IF(O333=0," ",IFERROR(IF(DATEDIF(TODAY(),O333,"M")&lt;=5,"ROJO",IF(DATEDIF(TODAY(),O333,"M")&gt;=12,"VERDE",IF(AND(DATEDIF(TODAY(),O333,"M")&gt;=6,DATEDIF(TODAY(),O333,"M")&lt;=11),"AMARILLO"))),Q333))</f>
        <v/>
      </c>
      <c r="Q333" s="262">
        <f>IF(O333=0," ",IF(O333&lt;=$L$6,"VENCIDO","NO VENCIDO"))</f>
        <v/>
      </c>
      <c r="R333" s="257" t="n"/>
      <c r="S333" s="258" t="n"/>
      <c r="T333" s="258" t="n"/>
      <c r="U333" s="1184" t="n"/>
      <c r="V333" s="1184" t="n"/>
      <c r="W333" s="1184" t="n"/>
      <c r="X333" s="1186" t="n"/>
      <c r="Z333" s="994" t="n"/>
      <c r="AA333" s="994" t="n"/>
      <c r="AB333" s="973" t="n"/>
      <c r="AC333" s="994" t="n"/>
      <c r="AD333" s="994" t="n"/>
      <c r="AE333" s="994" t="n"/>
      <c r="AF333" s="994" t="n"/>
      <c r="AG333" s="994" t="n"/>
      <c r="AH333" s="994" t="n"/>
      <c r="AI333" s="994" t="n"/>
      <c r="AJ333" s="994" t="n"/>
      <c r="AK333" s="994" t="n"/>
      <c r="AL333" s="994" t="n"/>
      <c r="AM333" s="1197" t="n"/>
      <c r="AN333" s="1197" t="n"/>
      <c r="AU333" s="1188" t="n"/>
      <c r="AV333" s="292" t="n"/>
    </row>
    <row r="334" ht="19.5" customHeight="1">
      <c r="A334" s="973" t="n"/>
      <c r="B334" s="971" t="n"/>
      <c r="C334" s="972" t="n"/>
      <c r="D334" s="973" t="n"/>
      <c r="E334" s="994" t="n"/>
      <c r="F334" s="994" t="n"/>
      <c r="G334" s="973" t="n"/>
      <c r="H334" s="994" t="n"/>
      <c r="I334" s="994" t="n"/>
      <c r="J334" s="973" t="n"/>
      <c r="K334" s="973" t="n"/>
      <c r="L334" s="253" t="n"/>
      <c r="M334" s="254" t="n"/>
      <c r="N334" s="254" t="n"/>
      <c r="O334" s="1183" t="n"/>
      <c r="P334" s="256">
        <f>IF(O334=0," ",IFERROR(IF(DATEDIF(TODAY(),O334,"M")&lt;=5,"ROJO",IF(DATEDIF(TODAY(),O334,"M")&gt;=12,"VERDE",IF(AND(DATEDIF(TODAY(),O334,"M")&gt;=6,DATEDIF(TODAY(),O334,"M")&lt;=11),"AMARILLO"))),Q334))</f>
        <v/>
      </c>
      <c r="Q334" s="262">
        <f>IF(O334=0," ",IF(O334&lt;=$L$6,"VENCIDO","NO VENCIDO"))</f>
        <v/>
      </c>
      <c r="R334" s="257" t="n"/>
      <c r="S334" s="258" t="n"/>
      <c r="T334" s="258" t="n"/>
      <c r="U334" s="1184" t="n"/>
      <c r="V334" s="1184" t="n"/>
      <c r="W334" s="1184" t="n"/>
      <c r="X334" s="1186" t="n"/>
      <c r="Z334" s="994" t="n"/>
      <c r="AA334" s="994" t="n"/>
      <c r="AB334" s="973" t="n"/>
      <c r="AC334" s="994" t="n"/>
      <c r="AD334" s="994" t="n"/>
      <c r="AE334" s="994" t="n"/>
      <c r="AF334" s="994" t="n"/>
      <c r="AG334" s="994" t="n"/>
      <c r="AH334" s="994" t="n"/>
      <c r="AI334" s="994" t="n"/>
      <c r="AJ334" s="994" t="n"/>
      <c r="AK334" s="994" t="n"/>
      <c r="AL334" s="994" t="n"/>
      <c r="AM334" s="1197" t="n"/>
      <c r="AN334" s="1197" t="n"/>
      <c r="AU334" s="1188" t="n"/>
      <c r="AV334" s="1188" t="n"/>
    </row>
    <row r="335" ht="19.5" customHeight="1">
      <c r="A335" s="973" t="n"/>
      <c r="B335" s="971" t="n"/>
      <c r="C335" s="972" t="n"/>
      <c r="D335" s="973" t="n"/>
      <c r="E335" s="994" t="n"/>
      <c r="F335" s="994" t="n"/>
      <c r="G335" s="973" t="n"/>
      <c r="H335" s="994" t="n"/>
      <c r="I335" s="994" t="n"/>
      <c r="J335" s="973" t="n"/>
      <c r="K335" s="973" t="n"/>
      <c r="L335" s="253" t="n"/>
      <c r="M335" s="254" t="n"/>
      <c r="N335" s="254" t="n"/>
      <c r="O335" s="1183" t="n"/>
      <c r="P335" s="256">
        <f>IF(O335=0," ",IFERROR(IF(DATEDIF(TODAY(),O335,"M")&lt;=5,"ROJO",IF(DATEDIF(TODAY(),O335,"M")&gt;=12,"VERDE",IF(AND(DATEDIF(TODAY(),O335,"M")&gt;=6,DATEDIF(TODAY(),O335,"M")&lt;=11),"AMARILLO"))),Q335))</f>
        <v/>
      </c>
      <c r="Q335" s="262">
        <f>IF(O335=0," ",IF(O335&lt;=$L$6,"VENCIDO","NO VENCIDO"))</f>
        <v/>
      </c>
      <c r="R335" s="257" t="n"/>
      <c r="S335" s="258" t="n"/>
      <c r="T335" s="258" t="n"/>
      <c r="U335" s="1184" t="n"/>
      <c r="V335" s="1184" t="n"/>
      <c r="W335" s="1184" t="n"/>
      <c r="X335" s="1186" t="n"/>
      <c r="Z335" s="994" t="n"/>
      <c r="AA335" s="994" t="n"/>
      <c r="AB335" s="973" t="n"/>
      <c r="AC335" s="994" t="n"/>
      <c r="AD335" s="994" t="n"/>
      <c r="AE335" s="994" t="n"/>
      <c r="AF335" s="994" t="n"/>
      <c r="AG335" s="994" t="n"/>
      <c r="AH335" s="994" t="n"/>
      <c r="AI335" s="994" t="n"/>
      <c r="AJ335" s="994" t="n"/>
      <c r="AK335" s="994" t="n"/>
      <c r="AL335" s="994" t="n"/>
      <c r="AM335" s="1197" t="n"/>
      <c r="AN335" s="1197" t="n"/>
      <c r="AU335" s="1188" t="n"/>
      <c r="AV335" s="1188" t="n"/>
    </row>
    <row r="336" ht="19.5" customHeight="1">
      <c r="A336" s="973" t="n"/>
      <c r="B336" s="971" t="n"/>
      <c r="C336" s="972" t="n"/>
      <c r="D336" s="973" t="n"/>
      <c r="E336" s="994" t="n"/>
      <c r="F336" s="994" t="n"/>
      <c r="G336" s="973" t="n"/>
      <c r="H336" s="994" t="n"/>
      <c r="I336" s="994" t="n"/>
      <c r="J336" s="973" t="n"/>
      <c r="K336" s="975" t="n"/>
      <c r="L336" s="253" t="n"/>
      <c r="M336" s="254" t="n"/>
      <c r="N336" s="254" t="n"/>
      <c r="O336" s="1183" t="n"/>
      <c r="P336" s="256">
        <f>IF(O336=0," ",IFERROR(IF(DATEDIF(TODAY(),O336,"M")&lt;=5,"ROJO",IF(DATEDIF(TODAY(),O336,"M")&gt;=12,"VERDE",IF(AND(DATEDIF(TODAY(),O336,"M")&gt;=6,DATEDIF(TODAY(),O336,"M")&lt;=11),"AMARILLO"))),Q336))</f>
        <v/>
      </c>
      <c r="Q336" s="262">
        <f>IF(O336=0," ",IF(O336&lt;=$L$6,"VENCIDO","NO VENCIDO"))</f>
        <v/>
      </c>
      <c r="R336" s="257" t="n"/>
      <c r="S336" s="258" t="n"/>
      <c r="T336" s="258" t="n"/>
      <c r="U336" s="1184" t="n"/>
      <c r="V336" s="1184" t="n"/>
      <c r="W336" s="1184" t="n"/>
      <c r="X336" s="1186" t="n"/>
      <c r="Z336" s="998" t="n"/>
      <c r="AA336" s="998" t="n"/>
      <c r="AB336" s="975" t="n"/>
      <c r="AC336" s="998" t="n"/>
      <c r="AD336" s="998" t="n"/>
      <c r="AE336" s="998" t="n"/>
      <c r="AF336" s="998" t="n"/>
      <c r="AG336" s="998" t="n"/>
      <c r="AH336" s="998" t="n"/>
      <c r="AI336" s="998" t="n"/>
      <c r="AJ336" s="998" t="n"/>
      <c r="AK336" s="998" t="n"/>
      <c r="AL336" s="998" t="n"/>
      <c r="AM336" s="1212" t="n"/>
      <c r="AN336" s="1197" t="n"/>
      <c r="AU336" s="1188" t="n"/>
      <c r="AV336" s="1188" t="n"/>
    </row>
    <row r="337" ht="19.5" customHeight="1">
      <c r="A337" s="975" t="n"/>
      <c r="B337" s="1182" t="n"/>
      <c r="C337" s="1103" t="n"/>
      <c r="D337" s="975" t="n"/>
      <c r="E337" s="998" t="n"/>
      <c r="F337" s="998" t="n"/>
      <c r="G337" s="975" t="n"/>
      <c r="H337" s="998" t="n"/>
      <c r="I337" s="998" t="n"/>
      <c r="J337" s="975" t="n"/>
      <c r="K337" s="1189">
        <f>K331=L337</f>
        <v/>
      </c>
      <c r="L337" s="491">
        <f>SUM(L331:L336)</f>
        <v/>
      </c>
      <c r="M337" s="1190" t="n"/>
      <c r="N337" s="1190" t="n"/>
      <c r="O337" s="1213" t="n"/>
      <c r="P337" s="1213" t="n"/>
      <c r="Q337" s="1213" t="n"/>
      <c r="R337" s="267">
        <f>SUM(R331:R336)</f>
        <v/>
      </c>
      <c r="S337" s="494" t="n"/>
      <c r="T337" s="494" t="n"/>
      <c r="U337" s="1213" t="n"/>
      <c r="V337" s="1213" t="n"/>
      <c r="W337" s="1213" t="n"/>
      <c r="X337" s="1202" t="n"/>
      <c r="Z337" s="498" t="n"/>
      <c r="AA337" s="270" t="n"/>
      <c r="AB337" s="267" t="n"/>
      <c r="AC337" s="270" t="n"/>
      <c r="AD337" s="270" t="n"/>
      <c r="AE337" s="270" t="n"/>
      <c r="AF337" s="270" t="n"/>
      <c r="AG337" s="270" t="n"/>
      <c r="AH337" s="270" t="n"/>
      <c r="AI337" s="270" t="n"/>
      <c r="AJ337" s="270" t="n"/>
      <c r="AK337" s="270" t="n"/>
      <c r="AL337" s="270" t="n"/>
      <c r="AM337" s="499" t="n"/>
      <c r="AN337" s="274" t="n"/>
      <c r="AU337" s="1195" t="n"/>
      <c r="AV337" s="1196" t="n"/>
    </row>
    <row r="338" ht="19.5" customHeight="1">
      <c r="A338" s="585">
        <f>A331+1</f>
        <v/>
      </c>
      <c r="B338" s="733" t="inlineStr">
        <is>
          <t>Jeringa Desechable de 1 ml/cc con aguja adaptable No. 23G x 1" Convencional</t>
        </is>
      </c>
      <c r="C338" s="965" t="n"/>
      <c r="D338" s="496">
        <f>NOVIEMBRE!K338</f>
        <v/>
      </c>
      <c r="E338" s="731" t="n"/>
      <c r="F338" s="731" t="n"/>
      <c r="G338" s="730">
        <f>E338+F338</f>
        <v/>
      </c>
      <c r="H338" s="731" t="n"/>
      <c r="I338" s="731" t="n"/>
      <c r="J338" s="732">
        <f>+AM338</f>
        <v/>
      </c>
      <c r="K338" s="706">
        <f>+(D338+G338)-(H338+I338+J338)</f>
        <v/>
      </c>
      <c r="L338" s="253" t="n"/>
      <c r="M338" s="254" t="n"/>
      <c r="N338" s="254" t="n"/>
      <c r="O338" s="1183" t="n"/>
      <c r="P338" s="256">
        <f>IF(O338=0," ",IFERROR(IF(DATEDIF(TODAY(),O338,"M")&lt;=5,"ROJO",IF(DATEDIF(TODAY(),O338,"M")&gt;=12,"VERDE",IF(AND(DATEDIF(TODAY(),O338,"M")&gt;=6,DATEDIF(TODAY(),O338,"M")&lt;=11),"AMARILLO"))),Q338))</f>
        <v/>
      </c>
      <c r="Q338" s="262">
        <f>IF(O338=0," ",IF(O338&lt;=$L$6,"VENCIDO","NO VENCIDO"))</f>
        <v/>
      </c>
      <c r="R338" s="257" t="n"/>
      <c r="S338" s="258" t="n"/>
      <c r="T338" s="258" t="n"/>
      <c r="U338" s="1184" t="n"/>
      <c r="V338" s="1184" t="n"/>
      <c r="W338" s="1184" t="n"/>
      <c r="X338" s="1186" t="n"/>
      <c r="Z338" s="648" t="n"/>
      <c r="AA338" s="648" t="n"/>
      <c r="AB338" s="737">
        <f>+Z338+AA338</f>
        <v/>
      </c>
      <c r="AC338" s="648" t="n"/>
      <c r="AD338" s="648" t="n"/>
      <c r="AE338" s="648" t="n"/>
      <c r="AF338" s="648" t="n"/>
      <c r="AG338" s="648" t="n"/>
      <c r="AH338" s="648" t="n"/>
      <c r="AI338" s="648" t="n"/>
      <c r="AJ338" s="648" t="n"/>
      <c r="AK338" s="648" t="n"/>
      <c r="AL338" s="648" t="n"/>
      <c r="AM338" s="1211">
        <f>SUM(AB338:AL343)</f>
        <v/>
      </c>
      <c r="AN338" s="726" t="n"/>
      <c r="AU338" s="1188" t="n"/>
      <c r="AV338" s="1188" t="n"/>
    </row>
    <row r="339" ht="19.5" customHeight="1">
      <c r="A339" s="973" t="n"/>
      <c r="B339" s="971" t="n"/>
      <c r="C339" s="972" t="n"/>
      <c r="D339" s="973" t="n"/>
      <c r="E339" s="994" t="n"/>
      <c r="F339" s="994" t="n"/>
      <c r="G339" s="973" t="n"/>
      <c r="H339" s="994" t="n"/>
      <c r="I339" s="994" t="n"/>
      <c r="J339" s="973" t="n"/>
      <c r="K339" s="973" t="n"/>
      <c r="L339" s="253" t="n"/>
      <c r="M339" s="254" t="n"/>
      <c r="N339" s="254" t="n"/>
      <c r="O339" s="1183" t="n"/>
      <c r="P339" s="256">
        <f>IF(O339=0," ",IFERROR(IF(DATEDIF(TODAY(),O339,"M")&lt;=5,"ROJO",IF(DATEDIF(TODAY(),O339,"M")&gt;=12,"VERDE",IF(AND(DATEDIF(TODAY(),O339,"M")&gt;=6,DATEDIF(TODAY(),O339,"M")&lt;=11),"AMARILLO"))),Q339))</f>
        <v/>
      </c>
      <c r="Q339" s="262">
        <f>IF(O339=0," ",IF(O339&lt;=$L$6,"VENCIDO","NO VENCIDO"))</f>
        <v/>
      </c>
      <c r="R339" s="257" t="n"/>
      <c r="S339" s="258" t="n"/>
      <c r="T339" s="258" t="n"/>
      <c r="U339" s="1184" t="n"/>
      <c r="V339" s="1184" t="n"/>
      <c r="W339" s="1184" t="n"/>
      <c r="X339" s="1186" t="n"/>
      <c r="Z339" s="994" t="n"/>
      <c r="AA339" s="994" t="n"/>
      <c r="AB339" s="973" t="n"/>
      <c r="AC339" s="994" t="n"/>
      <c r="AD339" s="994" t="n"/>
      <c r="AE339" s="994" t="n"/>
      <c r="AF339" s="994" t="n"/>
      <c r="AG339" s="994" t="n"/>
      <c r="AH339" s="994" t="n"/>
      <c r="AI339" s="994" t="n"/>
      <c r="AJ339" s="994" t="n"/>
      <c r="AK339" s="994" t="n"/>
      <c r="AL339" s="994" t="n"/>
      <c r="AM339" s="1197" t="n"/>
      <c r="AN339" s="1197" t="n"/>
      <c r="AU339" s="1188" t="n"/>
      <c r="AV339" s="1188" t="n"/>
    </row>
    <row r="340" ht="19.5" customHeight="1">
      <c r="A340" s="973" t="n"/>
      <c r="B340" s="971" t="n"/>
      <c r="C340" s="972" t="n"/>
      <c r="D340" s="973" t="n"/>
      <c r="E340" s="994" t="n"/>
      <c r="F340" s="994" t="n"/>
      <c r="G340" s="973" t="n"/>
      <c r="H340" s="994" t="n"/>
      <c r="I340" s="994" t="n"/>
      <c r="J340" s="973" t="n"/>
      <c r="K340" s="973" t="n"/>
      <c r="L340" s="253" t="n"/>
      <c r="M340" s="254" t="n"/>
      <c r="N340" s="254" t="n"/>
      <c r="O340" s="1183" t="n"/>
      <c r="P340" s="256">
        <f>IF(O340=0," ",IFERROR(IF(DATEDIF(TODAY(),O340,"M")&lt;=5,"ROJO",IF(DATEDIF(TODAY(),O340,"M")&gt;=12,"VERDE",IF(AND(DATEDIF(TODAY(),O340,"M")&gt;=6,DATEDIF(TODAY(),O340,"M")&lt;=11),"AMARILLO"))),Q340))</f>
        <v/>
      </c>
      <c r="Q340" s="262">
        <f>IF(O340=0," ",IF(O340&lt;=$L$6,"VENCIDO","NO VENCIDO"))</f>
        <v/>
      </c>
      <c r="R340" s="257" t="n"/>
      <c r="S340" s="258" t="n"/>
      <c r="T340" s="258" t="n"/>
      <c r="U340" s="1184" t="n"/>
      <c r="V340" s="1184" t="n"/>
      <c r="W340" s="1184" t="n"/>
      <c r="X340" s="1186" t="n"/>
      <c r="Z340" s="994" t="n"/>
      <c r="AA340" s="994" t="n"/>
      <c r="AB340" s="973" t="n"/>
      <c r="AC340" s="994" t="n"/>
      <c r="AD340" s="994" t="n"/>
      <c r="AE340" s="994" t="n"/>
      <c r="AF340" s="994" t="n"/>
      <c r="AG340" s="994" t="n"/>
      <c r="AH340" s="994" t="n"/>
      <c r="AI340" s="994" t="n"/>
      <c r="AJ340" s="994" t="n"/>
      <c r="AK340" s="994" t="n"/>
      <c r="AL340" s="994" t="n"/>
      <c r="AM340" s="1197" t="n"/>
      <c r="AN340" s="1197" t="n"/>
      <c r="AU340" s="1188" t="n"/>
      <c r="AV340" s="1188" t="n"/>
    </row>
    <row r="341" ht="19.5" customHeight="1">
      <c r="A341" s="973" t="n"/>
      <c r="B341" s="971" t="n"/>
      <c r="C341" s="972" t="n"/>
      <c r="D341" s="973" t="n"/>
      <c r="E341" s="994" t="n"/>
      <c r="F341" s="994" t="n"/>
      <c r="G341" s="973" t="n"/>
      <c r="H341" s="994" t="n"/>
      <c r="I341" s="994" t="n"/>
      <c r="J341" s="973" t="n"/>
      <c r="K341" s="973" t="n"/>
      <c r="L341" s="253" t="n"/>
      <c r="M341" s="254" t="n"/>
      <c r="N341" s="254" t="n"/>
      <c r="O341" s="1183" t="n"/>
      <c r="P341" s="256">
        <f>IF(O341=0," ",IFERROR(IF(DATEDIF(TODAY(),O341,"M")&lt;=5,"ROJO",IF(DATEDIF(TODAY(),O341,"M")&gt;=12,"VERDE",IF(AND(DATEDIF(TODAY(),O341,"M")&gt;=6,DATEDIF(TODAY(),O341,"M")&lt;=11),"AMARILLO"))),Q341))</f>
        <v/>
      </c>
      <c r="Q341" s="262">
        <f>IF(O341=0," ",IF(O341&lt;=$L$6,"VENCIDO","NO VENCIDO"))</f>
        <v/>
      </c>
      <c r="R341" s="257" t="n"/>
      <c r="S341" s="258" t="n"/>
      <c r="T341" s="258" t="n"/>
      <c r="U341" s="1184" t="n"/>
      <c r="V341" s="1184" t="n"/>
      <c r="W341" s="1184" t="n"/>
      <c r="X341" s="1186" t="n"/>
      <c r="Z341" s="994" t="n"/>
      <c r="AA341" s="994" t="n"/>
      <c r="AB341" s="973" t="n"/>
      <c r="AC341" s="994" t="n"/>
      <c r="AD341" s="994" t="n"/>
      <c r="AE341" s="994" t="n"/>
      <c r="AF341" s="994" t="n"/>
      <c r="AG341" s="994" t="n"/>
      <c r="AH341" s="994" t="n"/>
      <c r="AI341" s="994" t="n"/>
      <c r="AJ341" s="994" t="n"/>
      <c r="AK341" s="994" t="n"/>
      <c r="AL341" s="994" t="n"/>
      <c r="AM341" s="1197" t="n"/>
      <c r="AN341" s="1197" t="n"/>
      <c r="AU341" s="1188" t="n"/>
      <c r="AV341" s="1188" t="n"/>
    </row>
    <row r="342" ht="19.5" customHeight="1">
      <c r="A342" s="973" t="n"/>
      <c r="B342" s="971" t="n"/>
      <c r="C342" s="972" t="n"/>
      <c r="D342" s="973" t="n"/>
      <c r="E342" s="994" t="n"/>
      <c r="F342" s="994" t="n"/>
      <c r="G342" s="973" t="n"/>
      <c r="H342" s="994" t="n"/>
      <c r="I342" s="994" t="n"/>
      <c r="J342" s="973" t="n"/>
      <c r="K342" s="973" t="n"/>
      <c r="L342" s="253" t="n"/>
      <c r="M342" s="254" t="n"/>
      <c r="N342" s="254" t="n"/>
      <c r="O342" s="1183" t="n"/>
      <c r="P342" s="256">
        <f>IF(O342=0," ",IFERROR(IF(DATEDIF(TODAY(),O342,"M")&lt;=5,"ROJO",IF(DATEDIF(TODAY(),O342,"M")&gt;=12,"VERDE",IF(AND(DATEDIF(TODAY(),O342,"M")&gt;=6,DATEDIF(TODAY(),O342,"M")&lt;=11),"AMARILLO"))),Q342))</f>
        <v/>
      </c>
      <c r="Q342" s="262">
        <f>IF(O342=0," ",IF(O342&lt;=$L$6,"VENCIDO","NO VENCIDO"))</f>
        <v/>
      </c>
      <c r="R342" s="257" t="n"/>
      <c r="S342" s="258" t="n"/>
      <c r="T342" s="258" t="n"/>
      <c r="U342" s="1184" t="n"/>
      <c r="V342" s="1184" t="n"/>
      <c r="W342" s="1184" t="n"/>
      <c r="X342" s="1186" t="n"/>
      <c r="Z342" s="994" t="n"/>
      <c r="AA342" s="994" t="n"/>
      <c r="AB342" s="973" t="n"/>
      <c r="AC342" s="994" t="n"/>
      <c r="AD342" s="994" t="n"/>
      <c r="AE342" s="994" t="n"/>
      <c r="AF342" s="994" t="n"/>
      <c r="AG342" s="994" t="n"/>
      <c r="AH342" s="994" t="n"/>
      <c r="AI342" s="994" t="n"/>
      <c r="AJ342" s="994" t="n"/>
      <c r="AK342" s="994" t="n"/>
      <c r="AL342" s="994" t="n"/>
      <c r="AM342" s="1197" t="n"/>
      <c r="AN342" s="1197" t="n"/>
      <c r="AU342" s="1188" t="n"/>
      <c r="AV342" s="1188" t="n"/>
    </row>
    <row r="343" ht="19.5" customHeight="1">
      <c r="A343" s="973" t="n"/>
      <c r="B343" s="971" t="n"/>
      <c r="C343" s="972" t="n"/>
      <c r="D343" s="973" t="n"/>
      <c r="E343" s="994" t="n"/>
      <c r="F343" s="994" t="n"/>
      <c r="G343" s="973" t="n"/>
      <c r="H343" s="994" t="n"/>
      <c r="I343" s="994" t="n"/>
      <c r="J343" s="973" t="n"/>
      <c r="K343" s="975" t="n"/>
      <c r="L343" s="253" t="n"/>
      <c r="M343" s="254" t="n"/>
      <c r="N343" s="254" t="n"/>
      <c r="O343" s="1183" t="n"/>
      <c r="P343" s="256">
        <f>IF(O343=0," ",IFERROR(IF(DATEDIF(TODAY(),O343,"M")&lt;=5,"ROJO",IF(DATEDIF(TODAY(),O343,"M")&gt;=12,"VERDE",IF(AND(DATEDIF(TODAY(),O343,"M")&gt;=6,DATEDIF(TODAY(),O343,"M")&lt;=11),"AMARILLO"))),Q343))</f>
        <v/>
      </c>
      <c r="Q343" s="262">
        <f>IF(O343=0," ",IF(O343&lt;=$L$6,"VENCIDO","NO VENCIDO"))</f>
        <v/>
      </c>
      <c r="R343" s="257" t="n"/>
      <c r="S343" s="258" t="n"/>
      <c r="T343" s="258" t="n"/>
      <c r="U343" s="1184" t="n"/>
      <c r="V343" s="1184" t="n"/>
      <c r="W343" s="1184" t="n"/>
      <c r="X343" s="1186" t="n"/>
      <c r="Z343" s="998" t="n"/>
      <c r="AA343" s="998" t="n"/>
      <c r="AB343" s="975" t="n"/>
      <c r="AC343" s="998" t="n"/>
      <c r="AD343" s="998" t="n"/>
      <c r="AE343" s="998" t="n"/>
      <c r="AF343" s="998" t="n"/>
      <c r="AG343" s="998" t="n"/>
      <c r="AH343" s="998" t="n"/>
      <c r="AI343" s="998" t="n"/>
      <c r="AJ343" s="998" t="n"/>
      <c r="AK343" s="998" t="n"/>
      <c r="AL343" s="998" t="n"/>
      <c r="AM343" s="1212" t="n"/>
      <c r="AN343" s="1197" t="n"/>
      <c r="AU343" s="1188" t="n"/>
      <c r="AV343" s="1188" t="n"/>
    </row>
    <row r="344" ht="19.5" customHeight="1">
      <c r="A344" s="975" t="n"/>
      <c r="B344" s="1182" t="n"/>
      <c r="C344" s="1103" t="n"/>
      <c r="D344" s="975" t="n"/>
      <c r="E344" s="998" t="n"/>
      <c r="F344" s="998" t="n"/>
      <c r="G344" s="975" t="n"/>
      <c r="H344" s="998" t="n"/>
      <c r="I344" s="998" t="n"/>
      <c r="J344" s="975" t="n"/>
      <c r="K344" s="1189">
        <f>K338=L344</f>
        <v/>
      </c>
      <c r="L344" s="491">
        <f>SUM(L338:L343)</f>
        <v/>
      </c>
      <c r="M344" s="1190" t="n"/>
      <c r="N344" s="1190" t="n"/>
      <c r="O344" s="1213" t="n"/>
      <c r="P344" s="1213" t="n"/>
      <c r="Q344" s="1213" t="n"/>
      <c r="R344" s="267">
        <f>SUM(R338:R343)</f>
        <v/>
      </c>
      <c r="S344" s="494" t="n"/>
      <c r="T344" s="494" t="n"/>
      <c r="U344" s="1213" t="n"/>
      <c r="V344" s="1213" t="n"/>
      <c r="W344" s="1213" t="n"/>
      <c r="X344" s="1202" t="n"/>
      <c r="Z344" s="498" t="n"/>
      <c r="AA344" s="270" t="n"/>
      <c r="AB344" s="267" t="n"/>
      <c r="AC344" s="270" t="n"/>
      <c r="AD344" s="270" t="n"/>
      <c r="AE344" s="270" t="n"/>
      <c r="AF344" s="270" t="n"/>
      <c r="AG344" s="270" t="n"/>
      <c r="AH344" s="270" t="n"/>
      <c r="AI344" s="270" t="n"/>
      <c r="AJ344" s="270" t="n"/>
      <c r="AK344" s="270" t="n"/>
      <c r="AL344" s="270" t="n"/>
      <c r="AM344" s="499" t="n"/>
      <c r="AN344" s="274" t="n"/>
      <c r="AU344" s="1195" t="n"/>
      <c r="AV344" s="1196" t="n"/>
    </row>
    <row r="345" ht="19.5" customHeight="1">
      <c r="A345" s="585">
        <f>A338+1</f>
        <v/>
      </c>
      <c r="B345" s="733" t="inlineStr">
        <is>
          <t>Jeringa Desechable de 0.5 ml ml/cc con aguja incorporada No. 25G x 5/8" Desactivación Automática</t>
        </is>
      </c>
      <c r="C345" s="965" t="n"/>
      <c r="D345" s="496">
        <f>NOVIEMBRE!K345</f>
        <v/>
      </c>
      <c r="E345" s="731" t="n"/>
      <c r="F345" s="731" t="n"/>
      <c r="G345" s="730">
        <f>E345+F345</f>
        <v/>
      </c>
      <c r="H345" s="731" t="n"/>
      <c r="I345" s="731" t="n"/>
      <c r="J345" s="732">
        <f>AM345</f>
        <v/>
      </c>
      <c r="K345" s="706">
        <f>+(D345+G345)-(H345+I345+J345)</f>
        <v/>
      </c>
      <c r="L345" s="253" t="n"/>
      <c r="M345" s="254" t="n"/>
      <c r="N345" s="254" t="n"/>
      <c r="O345" s="1183" t="n"/>
      <c r="P345" s="256">
        <f>IF(O345=0," ",IFERROR(IF(DATEDIF(TODAY(),O345,"M")&lt;=5,"ROJO",IF(DATEDIF(TODAY(),O345,"M")&gt;=12,"VERDE",IF(AND(DATEDIF(TODAY(),O345,"M")&gt;=6,DATEDIF(TODAY(),O345,"M")&lt;=11),"AMARILLO"))),Q345))</f>
        <v/>
      </c>
      <c r="Q345" s="262">
        <f>IF(O345=0," ",IF(O345&lt;=$L$6,"VENCIDO","NO VENCIDO"))</f>
        <v/>
      </c>
      <c r="R345" s="257" t="n"/>
      <c r="S345" s="258" t="n"/>
      <c r="T345" s="258" t="n"/>
      <c r="U345" s="1184" t="n"/>
      <c r="V345" s="1184" t="n"/>
      <c r="W345" s="1184" t="n"/>
      <c r="X345" s="1186" t="n"/>
      <c r="Z345" s="648" t="n"/>
      <c r="AA345" s="648" t="n"/>
      <c r="AB345" s="737">
        <f>+Z345+AA345</f>
        <v/>
      </c>
      <c r="AC345" s="648" t="n"/>
      <c r="AD345" s="648" t="n"/>
      <c r="AE345" s="648" t="n"/>
      <c r="AF345" s="648" t="n"/>
      <c r="AG345" s="648" t="n"/>
      <c r="AH345" s="648" t="n"/>
      <c r="AI345" s="648" t="n"/>
      <c r="AJ345" s="648" t="n"/>
      <c r="AK345" s="648" t="n"/>
      <c r="AL345" s="648" t="n"/>
      <c r="AM345" s="1187">
        <f>SUM(AB345:AL350)</f>
        <v/>
      </c>
      <c r="AN345" s="726" t="n"/>
      <c r="AU345" s="1188" t="n"/>
      <c r="AV345" s="292" t="n"/>
    </row>
    <row r="346" ht="19.5" customHeight="1">
      <c r="A346" s="973" t="n"/>
      <c r="B346" s="971" t="n"/>
      <c r="C346" s="972" t="n"/>
      <c r="D346" s="973" t="n"/>
      <c r="E346" s="994" t="n"/>
      <c r="F346" s="994" t="n"/>
      <c r="G346" s="973" t="n"/>
      <c r="H346" s="994" t="n"/>
      <c r="I346" s="994" t="n"/>
      <c r="J346" s="973" t="n"/>
      <c r="K346" s="973" t="n"/>
      <c r="L346" s="253" t="n"/>
      <c r="M346" s="254" t="n"/>
      <c r="N346" s="254" t="n"/>
      <c r="O346" s="1183" t="n"/>
      <c r="P346" s="256">
        <f>IF(O346=0," ",IFERROR(IF(DATEDIF(TODAY(),O346,"M")&lt;=5,"ROJO",IF(DATEDIF(TODAY(),O346,"M")&gt;=12,"VERDE",IF(AND(DATEDIF(TODAY(),O346,"M")&gt;=6,DATEDIF(TODAY(),O346,"M")&lt;=11),"AMARILLO"))),Q346))</f>
        <v/>
      </c>
      <c r="Q346" s="262">
        <f>IF(O346=0," ",IF(O346&lt;=$L$6,"VENCIDO","NO VENCIDO"))</f>
        <v/>
      </c>
      <c r="R346" s="257" t="n"/>
      <c r="S346" s="258" t="n"/>
      <c r="T346" s="258" t="n"/>
      <c r="U346" s="1184" t="n"/>
      <c r="V346" s="1184" t="n"/>
      <c r="W346" s="1184" t="n"/>
      <c r="X346" s="1186" t="n"/>
      <c r="Z346" s="994" t="n"/>
      <c r="AA346" s="994" t="n"/>
      <c r="AB346" s="973" t="n"/>
      <c r="AC346" s="994" t="n"/>
      <c r="AD346" s="994" t="n"/>
      <c r="AE346" s="994" t="n"/>
      <c r="AF346" s="994" t="n"/>
      <c r="AG346" s="994" t="n"/>
      <c r="AH346" s="994" t="n"/>
      <c r="AI346" s="994" t="n"/>
      <c r="AJ346" s="994" t="n"/>
      <c r="AK346" s="994" t="n"/>
      <c r="AL346" s="994" t="n"/>
      <c r="AM346" s="994" t="n"/>
      <c r="AN346" s="1197" t="n"/>
      <c r="AU346" s="1188" t="n"/>
      <c r="AV346" s="292" t="n"/>
    </row>
    <row r="347" ht="19.5" customHeight="1">
      <c r="A347" s="973" t="n"/>
      <c r="B347" s="971" t="n"/>
      <c r="C347" s="972" t="n"/>
      <c r="D347" s="973" t="n"/>
      <c r="E347" s="994" t="n"/>
      <c r="F347" s="994" t="n"/>
      <c r="G347" s="973" t="n"/>
      <c r="H347" s="994" t="n"/>
      <c r="I347" s="994" t="n"/>
      <c r="J347" s="973" t="n"/>
      <c r="K347" s="973" t="n"/>
      <c r="L347" s="253" t="n"/>
      <c r="M347" s="254" t="n"/>
      <c r="N347" s="254" t="n"/>
      <c r="O347" s="1183" t="n"/>
      <c r="P347" s="256" t="n"/>
      <c r="Q347" s="262" t="n"/>
      <c r="R347" s="257" t="n"/>
      <c r="S347" s="258" t="n"/>
      <c r="T347" s="258" t="n"/>
      <c r="U347" s="1184" t="n"/>
      <c r="V347" s="1184" t="n"/>
      <c r="W347" s="1184" t="n"/>
      <c r="X347" s="1186" t="n"/>
      <c r="Z347" s="994" t="n"/>
      <c r="AA347" s="994" t="n"/>
      <c r="AB347" s="973" t="n"/>
      <c r="AC347" s="994" t="n"/>
      <c r="AD347" s="994" t="n"/>
      <c r="AE347" s="994" t="n"/>
      <c r="AF347" s="994" t="n"/>
      <c r="AG347" s="994" t="n"/>
      <c r="AH347" s="994" t="n"/>
      <c r="AI347" s="994" t="n"/>
      <c r="AJ347" s="994" t="n"/>
      <c r="AK347" s="994" t="n"/>
      <c r="AL347" s="994" t="n"/>
      <c r="AM347" s="994" t="n"/>
      <c r="AN347" s="1197" t="n"/>
      <c r="AU347" s="1188" t="n"/>
      <c r="AV347" s="292" t="n"/>
    </row>
    <row r="348" ht="19.5" customHeight="1">
      <c r="A348" s="973" t="n"/>
      <c r="B348" s="971" t="n"/>
      <c r="C348" s="972" t="n"/>
      <c r="D348" s="973" t="n"/>
      <c r="E348" s="994" t="n"/>
      <c r="F348" s="994" t="n"/>
      <c r="G348" s="973" t="n"/>
      <c r="H348" s="994" t="n"/>
      <c r="I348" s="994" t="n"/>
      <c r="J348" s="973" t="n"/>
      <c r="K348" s="973" t="n"/>
      <c r="L348" s="253" t="n"/>
      <c r="M348" s="254" t="n"/>
      <c r="N348" s="254" t="n"/>
      <c r="O348" s="1183" t="n"/>
      <c r="P348" s="256">
        <f>IF(O348=0," ",IFERROR(IF(DATEDIF(TODAY(),O348,"M")&lt;=5,"ROJO",IF(DATEDIF(TODAY(),O348,"M")&gt;=12,"VERDE",IF(AND(DATEDIF(TODAY(),O348,"M")&gt;=6,DATEDIF(TODAY(),O348,"M")&lt;=11),"AMARILLO"))),Q348))</f>
        <v/>
      </c>
      <c r="Q348" s="262">
        <f>IF(O348=0," ",IF(O348&lt;=$L$6,"VENCIDO","NO VENCIDO"))</f>
        <v/>
      </c>
      <c r="R348" s="257" t="n"/>
      <c r="S348" s="258" t="n"/>
      <c r="T348" s="258" t="n"/>
      <c r="U348" s="1184" t="n"/>
      <c r="V348" s="1184" t="n"/>
      <c r="W348" s="1184" t="n"/>
      <c r="X348" s="1186" t="n"/>
      <c r="Z348" s="994" t="n"/>
      <c r="AA348" s="994" t="n"/>
      <c r="AB348" s="973" t="n"/>
      <c r="AC348" s="994" t="n"/>
      <c r="AD348" s="994" t="n"/>
      <c r="AE348" s="994" t="n"/>
      <c r="AF348" s="994" t="n"/>
      <c r="AG348" s="994" t="n"/>
      <c r="AH348" s="994" t="n"/>
      <c r="AI348" s="994" t="n"/>
      <c r="AJ348" s="994" t="n"/>
      <c r="AK348" s="994" t="n"/>
      <c r="AL348" s="994" t="n"/>
      <c r="AM348" s="994" t="n"/>
      <c r="AN348" s="1197" t="n"/>
      <c r="AU348" s="1188" t="n"/>
      <c r="AV348" s="292" t="n"/>
    </row>
    <row r="349" ht="19.5" customHeight="1">
      <c r="A349" s="973" t="n"/>
      <c r="B349" s="971" t="n"/>
      <c r="C349" s="972" t="n"/>
      <c r="D349" s="973" t="n"/>
      <c r="E349" s="994" t="n"/>
      <c r="F349" s="994" t="n"/>
      <c r="G349" s="973" t="n"/>
      <c r="H349" s="994" t="n"/>
      <c r="I349" s="994" t="n"/>
      <c r="J349" s="973" t="n"/>
      <c r="K349" s="973" t="n"/>
      <c r="L349" s="253" t="n"/>
      <c r="M349" s="254" t="n"/>
      <c r="N349" s="254" t="n"/>
      <c r="O349" s="1183" t="n"/>
      <c r="P349" s="256">
        <f>IF(O349=0," ",IFERROR(IF(DATEDIF(TODAY(),O349,"M")&lt;=5,"ROJO",IF(DATEDIF(TODAY(),O349,"M")&gt;=12,"VERDE",IF(AND(DATEDIF(TODAY(),O349,"M")&gt;=6,DATEDIF(TODAY(),O349,"M")&lt;=11),"AMARILLO"))),Q349))</f>
        <v/>
      </c>
      <c r="Q349" s="262">
        <f>IF(O349=0," ",IF(O349&lt;=$L$6,"VENCIDO","NO VENCIDO"))</f>
        <v/>
      </c>
      <c r="R349" s="257" t="n"/>
      <c r="S349" s="258" t="n"/>
      <c r="T349" s="258" t="n"/>
      <c r="U349" s="1184" t="n"/>
      <c r="V349" s="1184" t="n"/>
      <c r="W349" s="1184" t="n"/>
      <c r="X349" s="1186" t="n"/>
      <c r="Z349" s="994" t="n"/>
      <c r="AA349" s="994" t="n"/>
      <c r="AB349" s="973" t="n"/>
      <c r="AC349" s="994" t="n"/>
      <c r="AD349" s="994" t="n"/>
      <c r="AE349" s="994" t="n"/>
      <c r="AF349" s="994" t="n"/>
      <c r="AG349" s="994" t="n"/>
      <c r="AH349" s="994" t="n"/>
      <c r="AI349" s="994" t="n"/>
      <c r="AJ349" s="994" t="n"/>
      <c r="AK349" s="994" t="n"/>
      <c r="AL349" s="994" t="n"/>
      <c r="AM349" s="994" t="n"/>
      <c r="AN349" s="1197" t="n"/>
      <c r="AU349" s="1188" t="n"/>
      <c r="AV349" s="292" t="n"/>
    </row>
    <row r="350" ht="19.5" customHeight="1">
      <c r="A350" s="973" t="n"/>
      <c r="B350" s="971" t="n"/>
      <c r="C350" s="972" t="n"/>
      <c r="D350" s="973" t="n"/>
      <c r="E350" s="994" t="n"/>
      <c r="F350" s="994" t="n"/>
      <c r="G350" s="973" t="n"/>
      <c r="H350" s="994" t="n"/>
      <c r="I350" s="994" t="n"/>
      <c r="J350" s="973" t="n"/>
      <c r="K350" s="975" t="n"/>
      <c r="L350" s="253" t="n"/>
      <c r="M350" s="254" t="n"/>
      <c r="N350" s="254" t="n"/>
      <c r="O350" s="1183" t="n"/>
      <c r="P350" s="256">
        <f>IF(O350=0," ",IFERROR(IF(DATEDIF(TODAY(),O350,"M")&lt;=5,"ROJO",IF(DATEDIF(TODAY(),O350,"M")&gt;=12,"VERDE",IF(AND(DATEDIF(TODAY(),O350,"M")&gt;=6,DATEDIF(TODAY(),O350,"M")&lt;=11),"AMARILLO"))),Q350))</f>
        <v/>
      </c>
      <c r="Q350" s="262">
        <f>IF(O350=0," ",IF(O350&lt;=$L$6,"VENCIDO","NO VENCIDO"))</f>
        <v/>
      </c>
      <c r="R350" s="257" t="n"/>
      <c r="S350" s="258" t="n"/>
      <c r="T350" s="258" t="n"/>
      <c r="U350" s="1184" t="n"/>
      <c r="V350" s="1184" t="n"/>
      <c r="W350" s="1184" t="n"/>
      <c r="X350" s="1186" t="n"/>
      <c r="Z350" s="998" t="n"/>
      <c r="AA350" s="998" t="n"/>
      <c r="AB350" s="975" t="n"/>
      <c r="AC350" s="998" t="n"/>
      <c r="AD350" s="998" t="n"/>
      <c r="AE350" s="998" t="n"/>
      <c r="AF350" s="998" t="n"/>
      <c r="AG350" s="998" t="n"/>
      <c r="AH350" s="998" t="n"/>
      <c r="AI350" s="998" t="n"/>
      <c r="AJ350" s="998" t="n"/>
      <c r="AK350" s="998" t="n"/>
      <c r="AL350" s="998" t="n"/>
      <c r="AM350" s="998" t="n"/>
      <c r="AN350" s="1197" t="n"/>
      <c r="AU350" s="1188" t="n"/>
      <c r="AV350" s="292" t="n"/>
    </row>
    <row r="351" ht="19.5" customHeight="1">
      <c r="A351" s="975" t="n"/>
      <c r="B351" s="1182" t="n"/>
      <c r="C351" s="1103" t="n"/>
      <c r="D351" s="975" t="n"/>
      <c r="E351" s="998" t="n"/>
      <c r="F351" s="998" t="n"/>
      <c r="G351" s="975" t="n"/>
      <c r="H351" s="998" t="n"/>
      <c r="I351" s="998" t="n"/>
      <c r="J351" s="975" t="n"/>
      <c r="K351" s="1189">
        <f>K345=L351</f>
        <v/>
      </c>
      <c r="L351" s="491">
        <f>SUM(L345:L350)</f>
        <v/>
      </c>
      <c r="M351" s="1190" t="n"/>
      <c r="N351" s="1190" t="n"/>
      <c r="O351" s="1213" t="n"/>
      <c r="P351" s="1213" t="n"/>
      <c r="Q351" s="1213" t="n"/>
      <c r="R351" s="267">
        <f>SUM(R345:R350)</f>
        <v/>
      </c>
      <c r="S351" s="494" t="n"/>
      <c r="T351" s="494" t="n"/>
      <c r="U351" s="1213" t="n"/>
      <c r="V351" s="1213" t="n"/>
      <c r="W351" s="1213" t="n"/>
      <c r="X351" s="1202" t="n"/>
      <c r="Z351" s="498" t="n"/>
      <c r="AA351" s="270" t="n"/>
      <c r="AB351" s="267" t="n"/>
      <c r="AC351" s="270" t="n"/>
      <c r="AD351" s="270" t="n"/>
      <c r="AE351" s="270" t="n"/>
      <c r="AF351" s="270" t="n"/>
      <c r="AG351" s="270" t="n"/>
      <c r="AH351" s="270" t="n"/>
      <c r="AI351" s="270" t="n"/>
      <c r="AJ351" s="270" t="n"/>
      <c r="AK351" s="270" t="n"/>
      <c r="AL351" s="270" t="n"/>
      <c r="AM351" s="499" t="n"/>
      <c r="AN351" s="274" t="n"/>
      <c r="AU351" s="1195" t="n"/>
      <c r="AV351" s="1196" t="n"/>
    </row>
    <row r="352" ht="19.5" customHeight="1">
      <c r="A352" s="585">
        <f>A345+1</f>
        <v/>
      </c>
      <c r="B352" s="733" t="inlineStr">
        <is>
          <t>Jeringa Desechable de 0.5 ml ml/cc con aguja adaptable No. 25G x 5/8" Auto Descartable (AD)</t>
        </is>
      </c>
      <c r="C352" s="965" t="n"/>
      <c r="D352" s="496">
        <f>NOVIEMBRE!K352</f>
        <v/>
      </c>
      <c r="E352" s="731" t="n"/>
      <c r="F352" s="731" t="n"/>
      <c r="G352" s="730">
        <f>E352+F352</f>
        <v/>
      </c>
      <c r="H352" s="731" t="n"/>
      <c r="I352" s="731" t="n"/>
      <c r="J352" s="732">
        <f>AM352</f>
        <v/>
      </c>
      <c r="K352" s="706">
        <f>+(D352+G352)-(H352+I352+J352)</f>
        <v/>
      </c>
      <c r="L352" s="253" t="n"/>
      <c r="M352" s="254" t="n"/>
      <c r="N352" s="254" t="n"/>
      <c r="O352" s="1183" t="n"/>
      <c r="P352" s="256">
        <f>IF(O352=0," ",IFERROR(IF(DATEDIF(TODAY(),O352,"M")&lt;=5,"ROJO",IF(DATEDIF(TODAY(),O352,"M")&gt;=12,"VERDE",IF(AND(DATEDIF(TODAY(),O352,"M")&gt;=6,DATEDIF(TODAY(),O352,"M")&lt;=11),"AMARILLO"))),Q352))</f>
        <v/>
      </c>
      <c r="Q352" s="262">
        <f>IF(O352=0," ",IF(O352&lt;=$L$6,"VENCIDO","NO VENCIDO"))</f>
        <v/>
      </c>
      <c r="R352" s="257" t="n"/>
      <c r="S352" s="258" t="n"/>
      <c r="T352" s="258" t="n"/>
      <c r="U352" s="1184" t="n"/>
      <c r="V352" s="1184" t="n"/>
      <c r="W352" s="1184" t="n"/>
      <c r="X352" s="1186" t="n"/>
      <c r="Z352" s="648" t="n"/>
      <c r="AA352" s="648" t="n"/>
      <c r="AB352" s="737">
        <f>+Z352+AA352</f>
        <v/>
      </c>
      <c r="AC352" s="648" t="n"/>
      <c r="AD352" s="648" t="n"/>
      <c r="AE352" s="648" t="n"/>
      <c r="AF352" s="648" t="n"/>
      <c r="AG352" s="648" t="n"/>
      <c r="AH352" s="648" t="n"/>
      <c r="AI352" s="648" t="n"/>
      <c r="AJ352" s="648" t="n"/>
      <c r="AK352" s="648" t="n"/>
      <c r="AL352" s="648" t="n"/>
      <c r="AM352" s="1187">
        <f>SUM(AB352:AL357)</f>
        <v/>
      </c>
      <c r="AN352" s="726" t="n"/>
      <c r="AU352" s="1188" t="n"/>
      <c r="AV352" s="292" t="n"/>
    </row>
    <row r="353" ht="19.5" customHeight="1">
      <c r="A353" s="973" t="n"/>
      <c r="B353" s="971" t="n"/>
      <c r="C353" s="972" t="n"/>
      <c r="D353" s="973" t="n"/>
      <c r="E353" s="994" t="n"/>
      <c r="F353" s="994" t="n"/>
      <c r="G353" s="973" t="n"/>
      <c r="H353" s="994" t="n"/>
      <c r="I353" s="994" t="n"/>
      <c r="J353" s="973" t="n"/>
      <c r="K353" s="973" t="n"/>
      <c r="L353" s="253" t="n"/>
      <c r="M353" s="254" t="n"/>
      <c r="N353" s="254" t="n"/>
      <c r="O353" s="1183" t="n"/>
      <c r="P353" s="256">
        <f>IF(O353=0," ",IFERROR(IF(DATEDIF(TODAY(),O353,"M")&lt;=5,"ROJO",IF(DATEDIF(TODAY(),O353,"M")&gt;=12,"VERDE",IF(AND(DATEDIF(TODAY(),O353,"M")&gt;=6,DATEDIF(TODAY(),O353,"M")&lt;=11),"AMARILLO"))),Q353))</f>
        <v/>
      </c>
      <c r="Q353" s="262">
        <f>IF(O353=0," ",IF(O353&lt;=$L$6,"VENCIDO","NO VENCIDO"))</f>
        <v/>
      </c>
      <c r="R353" s="257" t="n"/>
      <c r="S353" s="258" t="n"/>
      <c r="T353" s="258" t="n"/>
      <c r="U353" s="1184" t="n"/>
      <c r="V353" s="1184" t="n"/>
      <c r="W353" s="1184" t="n"/>
      <c r="X353" s="1186" t="n"/>
      <c r="Z353" s="994" t="n"/>
      <c r="AA353" s="994" t="n"/>
      <c r="AB353" s="973" t="n"/>
      <c r="AC353" s="994" t="n"/>
      <c r="AD353" s="994" t="n"/>
      <c r="AE353" s="994" t="n"/>
      <c r="AF353" s="994" t="n"/>
      <c r="AG353" s="994" t="n"/>
      <c r="AH353" s="994" t="n"/>
      <c r="AI353" s="994" t="n"/>
      <c r="AJ353" s="994" t="n"/>
      <c r="AK353" s="994" t="n"/>
      <c r="AL353" s="994" t="n"/>
      <c r="AM353" s="994" t="n"/>
      <c r="AN353" s="1197" t="n"/>
      <c r="AU353" s="1188" t="n"/>
      <c r="AV353" s="292" t="n"/>
    </row>
    <row r="354" ht="19.5" customHeight="1">
      <c r="A354" s="973" t="n"/>
      <c r="B354" s="971" t="n"/>
      <c r="C354" s="972" t="n"/>
      <c r="D354" s="973" t="n"/>
      <c r="E354" s="994" t="n"/>
      <c r="F354" s="994" t="n"/>
      <c r="G354" s="973" t="n"/>
      <c r="H354" s="994" t="n"/>
      <c r="I354" s="994" t="n"/>
      <c r="J354" s="973" t="n"/>
      <c r="K354" s="973" t="n"/>
      <c r="L354" s="253" t="n"/>
      <c r="M354" s="254" t="n"/>
      <c r="N354" s="254" t="n"/>
      <c r="O354" s="1183" t="n"/>
      <c r="P354" s="256" t="n"/>
      <c r="Q354" s="262" t="n"/>
      <c r="R354" s="257" t="n"/>
      <c r="S354" s="258" t="n"/>
      <c r="T354" s="258" t="n"/>
      <c r="U354" s="1184" t="n"/>
      <c r="V354" s="1184" t="n"/>
      <c r="W354" s="1184" t="n"/>
      <c r="X354" s="1186" t="n"/>
      <c r="Z354" s="994" t="n"/>
      <c r="AA354" s="994" t="n"/>
      <c r="AB354" s="973" t="n"/>
      <c r="AC354" s="994" t="n"/>
      <c r="AD354" s="994" t="n"/>
      <c r="AE354" s="994" t="n"/>
      <c r="AF354" s="994" t="n"/>
      <c r="AG354" s="994" t="n"/>
      <c r="AH354" s="994" t="n"/>
      <c r="AI354" s="994" t="n"/>
      <c r="AJ354" s="994" t="n"/>
      <c r="AK354" s="994" t="n"/>
      <c r="AL354" s="994" t="n"/>
      <c r="AM354" s="994" t="n"/>
      <c r="AN354" s="1197" t="n"/>
      <c r="AU354" s="1188" t="n"/>
      <c r="AV354" s="292" t="n"/>
    </row>
    <row r="355" ht="19.5" customHeight="1">
      <c r="A355" s="973" t="n"/>
      <c r="B355" s="971" t="n"/>
      <c r="C355" s="972" t="n"/>
      <c r="D355" s="973" t="n"/>
      <c r="E355" s="994" t="n"/>
      <c r="F355" s="994" t="n"/>
      <c r="G355" s="973" t="n"/>
      <c r="H355" s="994" t="n"/>
      <c r="I355" s="994" t="n"/>
      <c r="J355" s="973" t="n"/>
      <c r="K355" s="973" t="n"/>
      <c r="L355" s="253" t="n"/>
      <c r="M355" s="254" t="n"/>
      <c r="N355" s="254" t="n"/>
      <c r="O355" s="1183" t="n"/>
      <c r="P355" s="256">
        <f>IF(O355=0," ",IFERROR(IF(DATEDIF(TODAY(),O355,"M")&lt;=5,"ROJO",IF(DATEDIF(TODAY(),O355,"M")&gt;=12,"VERDE",IF(AND(DATEDIF(TODAY(),O355,"M")&gt;=6,DATEDIF(TODAY(),O355,"M")&lt;=11),"AMARILLO"))),Q355))</f>
        <v/>
      </c>
      <c r="Q355" s="262">
        <f>IF(O355=0," ",IF(O355&lt;=$L$6,"VENCIDO","NO VENCIDO"))</f>
        <v/>
      </c>
      <c r="R355" s="257" t="n"/>
      <c r="S355" s="258" t="n"/>
      <c r="T355" s="258" t="n"/>
      <c r="U355" s="1184" t="n"/>
      <c r="V355" s="1184" t="n"/>
      <c r="W355" s="1184" t="n"/>
      <c r="X355" s="1186" t="n"/>
      <c r="Z355" s="994" t="n"/>
      <c r="AA355" s="994" t="n"/>
      <c r="AB355" s="973" t="n"/>
      <c r="AC355" s="994" t="n"/>
      <c r="AD355" s="994" t="n"/>
      <c r="AE355" s="994" t="n"/>
      <c r="AF355" s="994" t="n"/>
      <c r="AG355" s="994" t="n"/>
      <c r="AH355" s="994" t="n"/>
      <c r="AI355" s="994" t="n"/>
      <c r="AJ355" s="994" t="n"/>
      <c r="AK355" s="994" t="n"/>
      <c r="AL355" s="994" t="n"/>
      <c r="AM355" s="994" t="n"/>
      <c r="AN355" s="1197" t="n"/>
      <c r="AU355" s="1188" t="n"/>
      <c r="AV355" s="292" t="n"/>
    </row>
    <row r="356" ht="19.5" customHeight="1">
      <c r="A356" s="973" t="n"/>
      <c r="B356" s="971" t="n"/>
      <c r="C356" s="972" t="n"/>
      <c r="D356" s="973" t="n"/>
      <c r="E356" s="994" t="n"/>
      <c r="F356" s="994" t="n"/>
      <c r="G356" s="973" t="n"/>
      <c r="H356" s="994" t="n"/>
      <c r="I356" s="994" t="n"/>
      <c r="J356" s="973" t="n"/>
      <c r="K356" s="973" t="n"/>
      <c r="L356" s="253" t="n"/>
      <c r="M356" s="254" t="n"/>
      <c r="N356" s="254" t="n"/>
      <c r="O356" s="1183" t="n"/>
      <c r="P356" s="256">
        <f>IF(O356=0," ",IFERROR(IF(DATEDIF(TODAY(),O356,"M")&lt;=5,"ROJO",IF(DATEDIF(TODAY(),O356,"M")&gt;=12,"VERDE",IF(AND(DATEDIF(TODAY(),O356,"M")&gt;=6,DATEDIF(TODAY(),O356,"M")&lt;=11),"AMARILLO"))),Q356))</f>
        <v/>
      </c>
      <c r="Q356" s="262">
        <f>IF(O356=0," ",IF(O356&lt;=$L$6,"VENCIDO","NO VENCIDO"))</f>
        <v/>
      </c>
      <c r="R356" s="257" t="n"/>
      <c r="S356" s="258" t="n"/>
      <c r="T356" s="258" t="n"/>
      <c r="U356" s="1184" t="n"/>
      <c r="V356" s="1184" t="n"/>
      <c r="W356" s="1184" t="n"/>
      <c r="X356" s="1186" t="n"/>
      <c r="Z356" s="994" t="n"/>
      <c r="AA356" s="994" t="n"/>
      <c r="AB356" s="973" t="n"/>
      <c r="AC356" s="994" t="n"/>
      <c r="AD356" s="994" t="n"/>
      <c r="AE356" s="994" t="n"/>
      <c r="AF356" s="994" t="n"/>
      <c r="AG356" s="994" t="n"/>
      <c r="AH356" s="994" t="n"/>
      <c r="AI356" s="994" t="n"/>
      <c r="AJ356" s="994" t="n"/>
      <c r="AK356" s="994" t="n"/>
      <c r="AL356" s="994" t="n"/>
      <c r="AM356" s="994" t="n"/>
      <c r="AN356" s="1197" t="n"/>
      <c r="AU356" s="1188" t="n"/>
      <c r="AV356" s="292" t="n"/>
    </row>
    <row r="357" ht="19.5" customHeight="1">
      <c r="A357" s="973" t="n"/>
      <c r="B357" s="971" t="n"/>
      <c r="C357" s="972" t="n"/>
      <c r="D357" s="973" t="n"/>
      <c r="E357" s="994" t="n"/>
      <c r="F357" s="994" t="n"/>
      <c r="G357" s="973" t="n"/>
      <c r="H357" s="994" t="n"/>
      <c r="I357" s="994" t="n"/>
      <c r="J357" s="973" t="n"/>
      <c r="K357" s="975" t="n"/>
      <c r="L357" s="253" t="n"/>
      <c r="M357" s="254" t="n"/>
      <c r="N357" s="254" t="n"/>
      <c r="O357" s="1183" t="n"/>
      <c r="P357" s="256">
        <f>IF(O357=0," ",IFERROR(IF(DATEDIF(TODAY(),O357,"M")&lt;=5,"ROJO",IF(DATEDIF(TODAY(),O357,"M")&gt;=12,"VERDE",IF(AND(DATEDIF(TODAY(),O357,"M")&gt;=6,DATEDIF(TODAY(),O357,"M")&lt;=11),"AMARILLO"))),Q357))</f>
        <v/>
      </c>
      <c r="Q357" s="262">
        <f>IF(O357=0," ",IF(O357&lt;=$L$6,"VENCIDO","NO VENCIDO"))</f>
        <v/>
      </c>
      <c r="R357" s="257" t="n"/>
      <c r="S357" s="258" t="n"/>
      <c r="T357" s="258" t="n"/>
      <c r="U357" s="1184" t="n"/>
      <c r="V357" s="1184" t="n"/>
      <c r="W357" s="1184" t="n"/>
      <c r="X357" s="1186" t="n"/>
      <c r="Z357" s="998" t="n"/>
      <c r="AA357" s="998" t="n"/>
      <c r="AB357" s="975" t="n"/>
      <c r="AC357" s="998" t="n"/>
      <c r="AD357" s="998" t="n"/>
      <c r="AE357" s="998" t="n"/>
      <c r="AF357" s="998" t="n"/>
      <c r="AG357" s="998" t="n"/>
      <c r="AH357" s="998" t="n"/>
      <c r="AI357" s="998" t="n"/>
      <c r="AJ357" s="998" t="n"/>
      <c r="AK357" s="998" t="n"/>
      <c r="AL357" s="998" t="n"/>
      <c r="AM357" s="998" t="n"/>
      <c r="AN357" s="1197" t="n"/>
      <c r="AU357" s="1188" t="n"/>
      <c r="AV357" s="292" t="n"/>
    </row>
    <row r="358" ht="19.5" customHeight="1">
      <c r="A358" s="975" t="n"/>
      <c r="B358" s="1182" t="n"/>
      <c r="C358" s="1103" t="n"/>
      <c r="D358" s="975" t="n"/>
      <c r="E358" s="998" t="n"/>
      <c r="F358" s="998" t="n"/>
      <c r="G358" s="975" t="n"/>
      <c r="H358" s="998" t="n"/>
      <c r="I358" s="998" t="n"/>
      <c r="J358" s="975" t="n"/>
      <c r="K358" s="1189">
        <f>K352=L358</f>
        <v/>
      </c>
      <c r="L358" s="491">
        <f>SUM(L352:L357)</f>
        <v/>
      </c>
      <c r="M358" s="1190" t="n"/>
      <c r="N358" s="1190" t="n"/>
      <c r="O358" s="1213" t="n"/>
      <c r="P358" s="1213" t="n"/>
      <c r="Q358" s="1213" t="n"/>
      <c r="R358" s="267">
        <f>SUM(R352:R357)</f>
        <v/>
      </c>
      <c r="S358" s="494" t="n"/>
      <c r="T358" s="494" t="n"/>
      <c r="U358" s="1213" t="n"/>
      <c r="V358" s="1213" t="n"/>
      <c r="W358" s="1213" t="n"/>
      <c r="X358" s="1202" t="n"/>
      <c r="Z358" s="498" t="n"/>
      <c r="AA358" s="270" t="n"/>
      <c r="AB358" s="267" t="n"/>
      <c r="AC358" s="270" t="n"/>
      <c r="AD358" s="270" t="n"/>
      <c r="AE358" s="270" t="n"/>
      <c r="AF358" s="270" t="n"/>
      <c r="AG358" s="270" t="n"/>
      <c r="AH358" s="270" t="n"/>
      <c r="AI358" s="270" t="n"/>
      <c r="AJ358" s="270" t="n"/>
      <c r="AK358" s="270" t="n"/>
      <c r="AL358" s="270" t="n"/>
      <c r="AM358" s="499" t="n"/>
      <c r="AN358" s="274" t="n"/>
      <c r="AU358" s="1195" t="n"/>
      <c r="AV358" s="1196" t="n"/>
    </row>
    <row r="359" ht="19.5" customHeight="1">
      <c r="A359" s="585">
        <f>A352+1</f>
        <v/>
      </c>
      <c r="B359" s="733" t="inlineStr">
        <is>
          <t>Jeringa Desechable de 0.05 ml/cc con aguja incorporada No. 26G x 3/8" Auto Descartable (AD)</t>
        </is>
      </c>
      <c r="C359" s="965" t="n"/>
      <c r="D359" s="496">
        <f>NOVIEMBRE!K359</f>
        <v/>
      </c>
      <c r="E359" s="731" t="n"/>
      <c r="F359" s="731" t="n"/>
      <c r="G359" s="730">
        <f>E359+F359</f>
        <v/>
      </c>
      <c r="H359" s="731" t="n"/>
      <c r="I359" s="731" t="n"/>
      <c r="J359" s="732">
        <f>AM359</f>
        <v/>
      </c>
      <c r="K359" s="706">
        <f>+(D359+G359)-(H359+I359+J359)</f>
        <v/>
      </c>
      <c r="L359" s="253" t="n"/>
      <c r="M359" s="254" t="n"/>
      <c r="N359" s="254" t="n"/>
      <c r="O359" s="1183" t="n"/>
      <c r="P359" s="256">
        <f>IF(O359=0," ",IFERROR(IF(DATEDIF(TODAY(),O359,"M")&lt;=5,"ROJO",IF(DATEDIF(TODAY(),O359,"M")&gt;=12,"VERDE",IF(AND(DATEDIF(TODAY(),O359,"M")&gt;=6,DATEDIF(TODAY(),O359,"M")&lt;=11),"AMARILLO"))),Q359))</f>
        <v/>
      </c>
      <c r="Q359" s="262">
        <f>IF(O359=0," ",IF(O359&lt;=$L$6,"VENCIDO","NO VENCIDO"))</f>
        <v/>
      </c>
      <c r="R359" s="257" t="n"/>
      <c r="S359" s="258" t="n"/>
      <c r="T359" s="258" t="n"/>
      <c r="U359" s="1184" t="n"/>
      <c r="V359" s="1184" t="n"/>
      <c r="W359" s="1184" t="n"/>
      <c r="X359" s="1186" t="n"/>
      <c r="Z359" s="648" t="n"/>
      <c r="AA359" s="648" t="n"/>
      <c r="AB359" s="737">
        <f>+Z359+AA359</f>
        <v/>
      </c>
      <c r="AC359" s="648" t="n"/>
      <c r="AD359" s="648" t="n"/>
      <c r="AE359" s="648" t="n"/>
      <c r="AF359" s="648" t="n"/>
      <c r="AG359" s="648" t="n"/>
      <c r="AH359" s="648" t="n"/>
      <c r="AI359" s="648" t="n"/>
      <c r="AJ359" s="648" t="n"/>
      <c r="AK359" s="648" t="n"/>
      <c r="AL359" s="648" t="n"/>
      <c r="AM359" s="1187">
        <f>SUM(AB359:AL364)</f>
        <v/>
      </c>
      <c r="AN359" s="726" t="n"/>
      <c r="AU359" s="1188" t="n"/>
      <c r="AV359" s="292" t="n"/>
    </row>
    <row r="360" ht="19.5" customHeight="1">
      <c r="A360" s="973" t="n"/>
      <c r="B360" s="971" t="n"/>
      <c r="C360" s="972" t="n"/>
      <c r="D360" s="973" t="n"/>
      <c r="E360" s="994" t="n"/>
      <c r="F360" s="994" t="n"/>
      <c r="G360" s="973" t="n"/>
      <c r="H360" s="994" t="n"/>
      <c r="I360" s="994" t="n"/>
      <c r="J360" s="973" t="n"/>
      <c r="K360" s="973" t="n"/>
      <c r="L360" s="253" t="n"/>
      <c r="M360" s="254" t="n"/>
      <c r="N360" s="254" t="n"/>
      <c r="O360" s="1183" t="n"/>
      <c r="P360" s="256">
        <f>IF(O360=0," ",IFERROR(IF(DATEDIF(TODAY(),O360,"M")&lt;=5,"ROJO",IF(DATEDIF(TODAY(),O360,"M")&gt;=12,"VERDE",IF(AND(DATEDIF(TODAY(),O360,"M")&gt;=6,DATEDIF(TODAY(),O360,"M")&lt;=11),"AMARILLO"))),Q360))</f>
        <v/>
      </c>
      <c r="Q360" s="262">
        <f>IF(O360=0," ",IF(O360&lt;=$L$6,"VENCIDO","NO VENCIDO"))</f>
        <v/>
      </c>
      <c r="R360" s="257" t="n"/>
      <c r="S360" s="258" t="n"/>
      <c r="T360" s="258" t="n"/>
      <c r="U360" s="1184" t="n"/>
      <c r="V360" s="1184" t="n"/>
      <c r="W360" s="1184" t="n"/>
      <c r="X360" s="1186" t="n"/>
      <c r="Z360" s="994" t="n"/>
      <c r="AA360" s="994" t="n"/>
      <c r="AB360" s="973" t="n"/>
      <c r="AC360" s="994" t="n"/>
      <c r="AD360" s="994" t="n"/>
      <c r="AE360" s="994" t="n"/>
      <c r="AF360" s="994" t="n"/>
      <c r="AG360" s="994" t="n"/>
      <c r="AH360" s="994" t="n"/>
      <c r="AI360" s="994" t="n"/>
      <c r="AJ360" s="994" t="n"/>
      <c r="AK360" s="994" t="n"/>
      <c r="AL360" s="994" t="n"/>
      <c r="AM360" s="994" t="n"/>
      <c r="AN360" s="1197" t="n"/>
      <c r="AU360" s="1188" t="n"/>
      <c r="AV360" s="292" t="n"/>
    </row>
    <row r="361" ht="19.5" customHeight="1">
      <c r="A361" s="973" t="n"/>
      <c r="B361" s="971" t="n"/>
      <c r="C361" s="972" t="n"/>
      <c r="D361" s="973" t="n"/>
      <c r="E361" s="994" t="n"/>
      <c r="F361" s="994" t="n"/>
      <c r="G361" s="973" t="n"/>
      <c r="H361" s="994" t="n"/>
      <c r="I361" s="994" t="n"/>
      <c r="J361" s="973" t="n"/>
      <c r="K361" s="973" t="n"/>
      <c r="L361" s="253" t="n"/>
      <c r="M361" s="254" t="n"/>
      <c r="N361" s="254" t="n"/>
      <c r="O361" s="1183" t="n"/>
      <c r="P361" s="256">
        <f>IF(O361=0," ",IFERROR(IF(DATEDIF(TODAY(),O361,"M")&lt;=5,"ROJO",IF(DATEDIF(TODAY(),O361,"M")&gt;=12,"VERDE",IF(AND(DATEDIF(TODAY(),O361,"M")&gt;=6,DATEDIF(TODAY(),O361,"M")&lt;=11),"AMARILLO"))),Q361))</f>
        <v/>
      </c>
      <c r="Q361" s="262">
        <f>IF(O361=0," ",IF(O361&lt;=$L$6,"VENCIDO","NO VENCIDO"))</f>
        <v/>
      </c>
      <c r="R361" s="257" t="n"/>
      <c r="S361" s="258" t="n"/>
      <c r="T361" s="258" t="n"/>
      <c r="U361" s="1184" t="n"/>
      <c r="V361" s="1184" t="n"/>
      <c r="W361" s="1184" t="n"/>
      <c r="X361" s="1186" t="n"/>
      <c r="Z361" s="994" t="n"/>
      <c r="AA361" s="994" t="n"/>
      <c r="AB361" s="973" t="n"/>
      <c r="AC361" s="994" t="n"/>
      <c r="AD361" s="994" t="n"/>
      <c r="AE361" s="994" t="n"/>
      <c r="AF361" s="994" t="n"/>
      <c r="AG361" s="994" t="n"/>
      <c r="AH361" s="994" t="n"/>
      <c r="AI361" s="994" t="n"/>
      <c r="AJ361" s="994" t="n"/>
      <c r="AK361" s="994" t="n"/>
      <c r="AL361" s="994" t="n"/>
      <c r="AM361" s="994" t="n"/>
      <c r="AN361" s="1197" t="n"/>
      <c r="AU361" s="1188" t="n"/>
      <c r="AV361" s="1188" t="n"/>
    </row>
    <row r="362" ht="19.5" customHeight="1">
      <c r="A362" s="973" t="n"/>
      <c r="B362" s="971" t="n"/>
      <c r="C362" s="972" t="n"/>
      <c r="D362" s="973" t="n"/>
      <c r="E362" s="994" t="n"/>
      <c r="F362" s="994" t="n"/>
      <c r="G362" s="973" t="n"/>
      <c r="H362" s="994" t="n"/>
      <c r="I362" s="994" t="n"/>
      <c r="J362" s="973" t="n"/>
      <c r="K362" s="973" t="n"/>
      <c r="L362" s="253" t="n"/>
      <c r="M362" s="254" t="n"/>
      <c r="N362" s="254" t="n"/>
      <c r="O362" s="1183" t="n"/>
      <c r="P362" s="256" t="n"/>
      <c r="Q362" s="262" t="n"/>
      <c r="R362" s="257" t="n"/>
      <c r="S362" s="258" t="n"/>
      <c r="T362" s="258" t="n"/>
      <c r="U362" s="1184" t="n"/>
      <c r="V362" s="1184" t="n"/>
      <c r="W362" s="1184" t="n"/>
      <c r="X362" s="1186" t="n"/>
      <c r="Z362" s="994" t="n"/>
      <c r="AA362" s="994" t="n"/>
      <c r="AB362" s="973" t="n"/>
      <c r="AC362" s="994" t="n"/>
      <c r="AD362" s="994" t="n"/>
      <c r="AE362" s="994" t="n"/>
      <c r="AF362" s="994" t="n"/>
      <c r="AG362" s="994" t="n"/>
      <c r="AH362" s="994" t="n"/>
      <c r="AI362" s="994" t="n"/>
      <c r="AJ362" s="994" t="n"/>
      <c r="AK362" s="994" t="n"/>
      <c r="AL362" s="994" t="n"/>
      <c r="AM362" s="994" t="n"/>
      <c r="AN362" s="1197" t="n"/>
      <c r="AU362" s="1188" t="n"/>
      <c r="AV362" s="1188" t="n"/>
    </row>
    <row r="363" ht="19.5" customHeight="1">
      <c r="A363" s="973" t="n"/>
      <c r="B363" s="971" t="n"/>
      <c r="C363" s="972" t="n"/>
      <c r="D363" s="973" t="n"/>
      <c r="E363" s="994" t="n"/>
      <c r="F363" s="994" t="n"/>
      <c r="G363" s="973" t="n"/>
      <c r="H363" s="994" t="n"/>
      <c r="I363" s="994" t="n"/>
      <c r="J363" s="973" t="n"/>
      <c r="K363" s="973" t="n"/>
      <c r="L363" s="253" t="n"/>
      <c r="M363" s="254" t="n"/>
      <c r="N363" s="254" t="n"/>
      <c r="O363" s="1183" t="n"/>
      <c r="P363" s="256">
        <f>IF(O363=0," ",IFERROR(IF(DATEDIF(TODAY(),O363,"M")&lt;=5,"ROJO",IF(DATEDIF(TODAY(),O363,"M")&gt;=12,"VERDE",IF(AND(DATEDIF(TODAY(),O363,"M")&gt;=6,DATEDIF(TODAY(),O363,"M")&lt;=11),"AMARILLO"))),Q363))</f>
        <v/>
      </c>
      <c r="Q363" s="262">
        <f>IF(O363=0," ",IF(O363&lt;=$L$6,"VENCIDO","NO VENCIDO"))</f>
        <v/>
      </c>
      <c r="R363" s="257" t="n"/>
      <c r="S363" s="258" t="n"/>
      <c r="T363" s="258" t="n"/>
      <c r="U363" s="1184" t="n"/>
      <c r="V363" s="1184" t="n"/>
      <c r="W363" s="1184" t="n"/>
      <c r="X363" s="1186" t="n"/>
      <c r="Z363" s="994" t="n"/>
      <c r="AA363" s="994" t="n"/>
      <c r="AB363" s="973" t="n"/>
      <c r="AC363" s="994" t="n"/>
      <c r="AD363" s="994" t="n"/>
      <c r="AE363" s="994" t="n"/>
      <c r="AF363" s="994" t="n"/>
      <c r="AG363" s="994" t="n"/>
      <c r="AH363" s="994" t="n"/>
      <c r="AI363" s="994" t="n"/>
      <c r="AJ363" s="994" t="n"/>
      <c r="AK363" s="994" t="n"/>
      <c r="AL363" s="994" t="n"/>
      <c r="AM363" s="994" t="n"/>
      <c r="AN363" s="1197" t="n"/>
      <c r="AU363" s="1188" t="n"/>
      <c r="AV363" s="1188" t="n"/>
    </row>
    <row r="364" ht="19.5" customHeight="1">
      <c r="A364" s="973" t="n"/>
      <c r="B364" s="971" t="n"/>
      <c r="C364" s="972" t="n"/>
      <c r="D364" s="973" t="n"/>
      <c r="E364" s="994" t="n"/>
      <c r="F364" s="994" t="n"/>
      <c r="G364" s="973" t="n"/>
      <c r="H364" s="994" t="n"/>
      <c r="I364" s="994" t="n"/>
      <c r="J364" s="973" t="n"/>
      <c r="K364" s="975" t="n"/>
      <c r="L364" s="253" t="n"/>
      <c r="M364" s="254" t="n"/>
      <c r="N364" s="254" t="n"/>
      <c r="O364" s="1183" t="n"/>
      <c r="P364" s="256">
        <f>IF(O364=0," ",IFERROR(IF(DATEDIF(TODAY(),O364,"M")&lt;=5,"ROJO",IF(DATEDIF(TODAY(),O364,"M")&gt;=12,"VERDE",IF(AND(DATEDIF(TODAY(),O364,"M")&gt;=6,DATEDIF(TODAY(),O364,"M")&lt;=11),"AMARILLO"))),Q364))</f>
        <v/>
      </c>
      <c r="Q364" s="262">
        <f>IF(O364=0," ",IF(O364&lt;=$L$6,"VENCIDO","NO VENCIDO"))</f>
        <v/>
      </c>
      <c r="R364" s="257" t="n"/>
      <c r="S364" s="258" t="n"/>
      <c r="T364" s="258" t="n"/>
      <c r="U364" s="1184" t="n"/>
      <c r="V364" s="1184" t="n"/>
      <c r="W364" s="1184" t="n"/>
      <c r="X364" s="1186" t="n"/>
      <c r="Z364" s="998" t="n"/>
      <c r="AA364" s="998" t="n"/>
      <c r="AB364" s="975" t="n"/>
      <c r="AC364" s="998" t="n"/>
      <c r="AD364" s="998" t="n"/>
      <c r="AE364" s="998" t="n"/>
      <c r="AF364" s="998" t="n"/>
      <c r="AG364" s="998" t="n"/>
      <c r="AH364" s="998" t="n"/>
      <c r="AI364" s="998" t="n"/>
      <c r="AJ364" s="998" t="n"/>
      <c r="AK364" s="998" t="n"/>
      <c r="AL364" s="998" t="n"/>
      <c r="AM364" s="998" t="n"/>
      <c r="AN364" s="1197" t="n"/>
      <c r="AU364" s="1188" t="n"/>
      <c r="AV364" s="1188" t="n"/>
    </row>
    <row r="365" ht="19.5" customHeight="1">
      <c r="A365" s="975" t="n"/>
      <c r="B365" s="1182" t="n"/>
      <c r="C365" s="1103" t="n"/>
      <c r="D365" s="975" t="n"/>
      <c r="E365" s="998" t="n"/>
      <c r="F365" s="998" t="n"/>
      <c r="G365" s="975" t="n"/>
      <c r="H365" s="998" t="n"/>
      <c r="I365" s="998" t="n"/>
      <c r="J365" s="975" t="n"/>
      <c r="K365" s="1189">
        <f>K359=L365</f>
        <v/>
      </c>
      <c r="L365" s="491">
        <f>SUM(L359:L364)</f>
        <v/>
      </c>
      <c r="M365" s="1190" t="n"/>
      <c r="N365" s="1190" t="n"/>
      <c r="O365" s="1213" t="n"/>
      <c r="P365" s="1213" t="n"/>
      <c r="Q365" s="1213" t="n"/>
      <c r="R365" s="267">
        <f>SUM(R359:R364)</f>
        <v/>
      </c>
      <c r="S365" s="494" t="n"/>
      <c r="T365" s="494" t="n"/>
      <c r="U365" s="1213" t="n"/>
      <c r="V365" s="1213" t="n"/>
      <c r="W365" s="1213" t="n"/>
      <c r="X365" s="1202" t="n"/>
      <c r="Z365" s="498" t="n"/>
      <c r="AA365" s="270" t="n"/>
      <c r="AB365" s="267" t="n"/>
      <c r="AC365" s="270" t="n"/>
      <c r="AD365" s="270" t="n"/>
      <c r="AE365" s="270" t="n"/>
      <c r="AF365" s="270" t="n"/>
      <c r="AG365" s="270" t="n"/>
      <c r="AH365" s="270" t="n"/>
      <c r="AI365" s="270" t="n"/>
      <c r="AJ365" s="270" t="n"/>
      <c r="AK365" s="270" t="n"/>
      <c r="AL365" s="270" t="n"/>
      <c r="AM365" s="499" t="n"/>
      <c r="AN365" s="274" t="n"/>
      <c r="AU365" s="1195" t="n"/>
      <c r="AV365" s="1196" t="n"/>
    </row>
    <row r="366" ht="19.5" customHeight="1">
      <c r="A366" s="585">
        <f>A359+1</f>
        <v/>
      </c>
      <c r="B366" s="733" t="inlineStr">
        <is>
          <t>Jeringa Desechable de 0,1 ml No. 27G x 3/8" AD</t>
        </is>
      </c>
      <c r="C366" s="965" t="n"/>
      <c r="D366" s="496">
        <f>NOVIEMBRE!K366</f>
        <v/>
      </c>
      <c r="E366" s="731" t="n"/>
      <c r="F366" s="731" t="n"/>
      <c r="G366" s="730">
        <f>E366+F366</f>
        <v/>
      </c>
      <c r="H366" s="731" t="n"/>
      <c r="I366" s="731" t="n"/>
      <c r="J366" s="732">
        <f>AM366</f>
        <v/>
      </c>
      <c r="K366" s="706">
        <f>+(D366+G366)-(H366+I366+J366)</f>
        <v/>
      </c>
      <c r="L366" s="253" t="n"/>
      <c r="M366" s="254" t="n"/>
      <c r="N366" s="254" t="n"/>
      <c r="O366" s="1183" t="n"/>
      <c r="P366" s="256">
        <f>IF(O366=0," ",IFERROR(IF(DATEDIF(TODAY(),O366,"M")&lt;=5,"ROJO",IF(DATEDIF(TODAY(),O366,"M")&gt;=12,"VERDE",IF(AND(DATEDIF(TODAY(),O366,"M")&gt;=6,DATEDIF(TODAY(),O366,"M")&lt;=11),"AMARILLO"))),Q366))</f>
        <v/>
      </c>
      <c r="Q366" s="262">
        <f>IF(O366=0," ",IF(O366&lt;=$L$6,"VENCIDO","NO VENCIDO"))</f>
        <v/>
      </c>
      <c r="R366" s="257" t="n"/>
      <c r="S366" s="258" t="n"/>
      <c r="T366" s="258" t="n"/>
      <c r="U366" s="1184" t="n"/>
      <c r="V366" s="1184" t="n"/>
      <c r="W366" s="1184" t="n"/>
      <c r="X366" s="1186" t="n"/>
      <c r="Z366" s="648" t="n"/>
      <c r="AA366" s="648" t="n"/>
      <c r="AB366" s="737">
        <f>+Z366+AA366</f>
        <v/>
      </c>
      <c r="AC366" s="648" t="n"/>
      <c r="AD366" s="648" t="n"/>
      <c r="AE366" s="648" t="n"/>
      <c r="AF366" s="648" t="n"/>
      <c r="AG366" s="648" t="n"/>
      <c r="AH366" s="648" t="n"/>
      <c r="AI366" s="648" t="n"/>
      <c r="AJ366" s="648" t="n"/>
      <c r="AK366" s="648" t="n"/>
      <c r="AL366" s="648" t="n"/>
      <c r="AM366" s="1187">
        <f>SUM(AB366:AL371)</f>
        <v/>
      </c>
      <c r="AN366" s="726" t="n"/>
      <c r="AU366" s="1188" t="n"/>
      <c r="AV366" s="1188" t="n"/>
    </row>
    <row r="367" ht="19.5" customHeight="1">
      <c r="A367" s="973" t="n"/>
      <c r="B367" s="971" t="n"/>
      <c r="C367" s="972" t="n"/>
      <c r="D367" s="973" t="n"/>
      <c r="E367" s="994" t="n"/>
      <c r="F367" s="994" t="n"/>
      <c r="G367" s="973" t="n"/>
      <c r="H367" s="994" t="n"/>
      <c r="I367" s="994" t="n"/>
      <c r="J367" s="973" t="n"/>
      <c r="K367" s="973" t="n"/>
      <c r="L367" s="253" t="n"/>
      <c r="M367" s="254" t="n"/>
      <c r="N367" s="254" t="n"/>
      <c r="O367" s="1183" t="n"/>
      <c r="P367" s="256">
        <f>IF(O367=0," ",IFERROR(IF(DATEDIF(TODAY(),O367,"M")&lt;=5,"ROJO",IF(DATEDIF(TODAY(),O367,"M")&gt;=12,"VERDE",IF(AND(DATEDIF(TODAY(),O367,"M")&gt;=6,DATEDIF(TODAY(),O367,"M")&lt;=11),"AMARILLO"))),Q367))</f>
        <v/>
      </c>
      <c r="Q367" s="262">
        <f>IF(O367=0," ",IF(O367&lt;=$L$6,"VENCIDO","NO VENCIDO"))</f>
        <v/>
      </c>
      <c r="R367" s="257" t="n"/>
      <c r="S367" s="258" t="n"/>
      <c r="T367" s="258" t="n"/>
      <c r="U367" s="1184" t="n"/>
      <c r="V367" s="1184" t="n"/>
      <c r="W367" s="1184" t="n"/>
      <c r="X367" s="1186" t="n"/>
      <c r="Z367" s="994" t="n"/>
      <c r="AA367" s="994" t="n"/>
      <c r="AB367" s="973" t="n"/>
      <c r="AC367" s="994" t="n"/>
      <c r="AD367" s="994" t="n"/>
      <c r="AE367" s="994" t="n"/>
      <c r="AF367" s="994" t="n"/>
      <c r="AG367" s="994" t="n"/>
      <c r="AH367" s="994" t="n"/>
      <c r="AI367" s="994" t="n"/>
      <c r="AJ367" s="994" t="n"/>
      <c r="AK367" s="994" t="n"/>
      <c r="AL367" s="994" t="n"/>
      <c r="AM367" s="994" t="n"/>
      <c r="AN367" s="1197" t="n"/>
      <c r="AU367" s="1188" t="n"/>
      <c r="AV367" s="1188" t="n"/>
    </row>
    <row r="368" ht="19.5" customHeight="1">
      <c r="A368" s="973" t="n"/>
      <c r="B368" s="971" t="n"/>
      <c r="C368" s="972" t="n"/>
      <c r="D368" s="973" t="n"/>
      <c r="E368" s="994" t="n"/>
      <c r="F368" s="994" t="n"/>
      <c r="G368" s="973" t="n"/>
      <c r="H368" s="994" t="n"/>
      <c r="I368" s="994" t="n"/>
      <c r="J368" s="973" t="n"/>
      <c r="K368" s="973" t="n"/>
      <c r="L368" s="253" t="n"/>
      <c r="M368" s="254" t="n"/>
      <c r="N368" s="254" t="n"/>
      <c r="O368" s="1183" t="n"/>
      <c r="P368" s="256" t="n"/>
      <c r="Q368" s="262" t="n"/>
      <c r="R368" s="257" t="n"/>
      <c r="S368" s="258" t="n"/>
      <c r="T368" s="258" t="n"/>
      <c r="U368" s="1184" t="n"/>
      <c r="V368" s="1184" t="n"/>
      <c r="W368" s="1184" t="n"/>
      <c r="X368" s="1186" t="n"/>
      <c r="Z368" s="994" t="n"/>
      <c r="AA368" s="994" t="n"/>
      <c r="AB368" s="973" t="n"/>
      <c r="AC368" s="994" t="n"/>
      <c r="AD368" s="994" t="n"/>
      <c r="AE368" s="994" t="n"/>
      <c r="AF368" s="994" t="n"/>
      <c r="AG368" s="994" t="n"/>
      <c r="AH368" s="994" t="n"/>
      <c r="AI368" s="994" t="n"/>
      <c r="AJ368" s="994" t="n"/>
      <c r="AK368" s="994" t="n"/>
      <c r="AL368" s="994" t="n"/>
      <c r="AM368" s="994" t="n"/>
      <c r="AN368" s="1197" t="n"/>
      <c r="AU368" s="1188" t="n"/>
      <c r="AV368" s="1188" t="n"/>
    </row>
    <row r="369" ht="19.5" customHeight="1">
      <c r="A369" s="973" t="n"/>
      <c r="B369" s="971" t="n"/>
      <c r="C369" s="972" t="n"/>
      <c r="D369" s="973" t="n"/>
      <c r="E369" s="994" t="n"/>
      <c r="F369" s="994" t="n"/>
      <c r="G369" s="973" t="n"/>
      <c r="H369" s="994" t="n"/>
      <c r="I369" s="994" t="n"/>
      <c r="J369" s="973" t="n"/>
      <c r="K369" s="973" t="n"/>
      <c r="L369" s="253" t="n"/>
      <c r="M369" s="254" t="n"/>
      <c r="N369" s="254" t="n"/>
      <c r="O369" s="1183" t="n"/>
      <c r="P369" s="256">
        <f>IF(O369=0," ",IFERROR(IF(DATEDIF(TODAY(),O369,"M")&lt;=5,"ROJO",IF(DATEDIF(TODAY(),O369,"M")&gt;=12,"VERDE",IF(AND(DATEDIF(TODAY(),O369,"M")&gt;=6,DATEDIF(TODAY(),O369,"M")&lt;=11),"AMARILLO"))),Q369))</f>
        <v/>
      </c>
      <c r="Q369" s="262">
        <f>IF(O369=0," ",IF(O369&lt;=$L$6,"VENCIDO","NO VENCIDO"))</f>
        <v/>
      </c>
      <c r="R369" s="257" t="n"/>
      <c r="S369" s="258" t="n"/>
      <c r="T369" s="258" t="n"/>
      <c r="U369" s="1184" t="n"/>
      <c r="V369" s="1184" t="n"/>
      <c r="W369" s="1184" t="n"/>
      <c r="X369" s="1186" t="n"/>
      <c r="Z369" s="994" t="n"/>
      <c r="AA369" s="994" t="n"/>
      <c r="AB369" s="973" t="n"/>
      <c r="AC369" s="994" t="n"/>
      <c r="AD369" s="994" t="n"/>
      <c r="AE369" s="994" t="n"/>
      <c r="AF369" s="994" t="n"/>
      <c r="AG369" s="994" t="n"/>
      <c r="AH369" s="994" t="n"/>
      <c r="AI369" s="994" t="n"/>
      <c r="AJ369" s="994" t="n"/>
      <c r="AK369" s="994" t="n"/>
      <c r="AL369" s="994" t="n"/>
      <c r="AM369" s="994" t="n"/>
      <c r="AN369" s="1197" t="n"/>
      <c r="AU369" s="1188" t="n"/>
      <c r="AV369" s="1188" t="n"/>
    </row>
    <row r="370" ht="19.5" customHeight="1">
      <c r="A370" s="973" t="n"/>
      <c r="B370" s="971" t="n"/>
      <c r="C370" s="972" t="n"/>
      <c r="D370" s="973" t="n"/>
      <c r="E370" s="994" t="n"/>
      <c r="F370" s="994" t="n"/>
      <c r="G370" s="973" t="n"/>
      <c r="H370" s="994" t="n"/>
      <c r="I370" s="994" t="n"/>
      <c r="J370" s="973" t="n"/>
      <c r="K370" s="973" t="n"/>
      <c r="L370" s="253" t="n"/>
      <c r="M370" s="254" t="n"/>
      <c r="N370" s="254" t="n"/>
      <c r="O370" s="1183" t="n"/>
      <c r="P370" s="256">
        <f>IF(O370=0," ",IFERROR(IF(DATEDIF(TODAY(),O370,"M")&lt;=5,"ROJO",IF(DATEDIF(TODAY(),O370,"M")&gt;=12,"VERDE",IF(AND(DATEDIF(TODAY(),O370,"M")&gt;=6,DATEDIF(TODAY(),O370,"M")&lt;=11),"AMARILLO"))),Q370))</f>
        <v/>
      </c>
      <c r="Q370" s="262">
        <f>IF(O370=0," ",IF(O370&lt;=$L$6,"VENCIDO","NO VENCIDO"))</f>
        <v/>
      </c>
      <c r="R370" s="257" t="n"/>
      <c r="S370" s="258" t="n"/>
      <c r="T370" s="258" t="n"/>
      <c r="U370" s="1184" t="n"/>
      <c r="V370" s="1184" t="n"/>
      <c r="W370" s="1184" t="n"/>
      <c r="X370" s="1186" t="n"/>
      <c r="Z370" s="994" t="n"/>
      <c r="AA370" s="994" t="n"/>
      <c r="AB370" s="973" t="n"/>
      <c r="AC370" s="994" t="n"/>
      <c r="AD370" s="994" t="n"/>
      <c r="AE370" s="994" t="n"/>
      <c r="AF370" s="994" t="n"/>
      <c r="AG370" s="994" t="n"/>
      <c r="AH370" s="994" t="n"/>
      <c r="AI370" s="994" t="n"/>
      <c r="AJ370" s="994" t="n"/>
      <c r="AK370" s="994" t="n"/>
      <c r="AL370" s="994" t="n"/>
      <c r="AM370" s="994" t="n"/>
      <c r="AN370" s="1197" t="n"/>
      <c r="AU370" s="1188" t="n"/>
      <c r="AV370" s="1188" t="n"/>
    </row>
    <row r="371" ht="19.5" customHeight="1">
      <c r="A371" s="973" t="n"/>
      <c r="B371" s="971" t="n"/>
      <c r="C371" s="972" t="n"/>
      <c r="D371" s="973" t="n"/>
      <c r="E371" s="994" t="n"/>
      <c r="F371" s="994" t="n"/>
      <c r="G371" s="973" t="n"/>
      <c r="H371" s="994" t="n"/>
      <c r="I371" s="994" t="n"/>
      <c r="J371" s="973" t="n"/>
      <c r="K371" s="975" t="n"/>
      <c r="L371" s="253" t="n"/>
      <c r="M371" s="254" t="n"/>
      <c r="N371" s="254" t="n"/>
      <c r="O371" s="1183" t="n"/>
      <c r="P371" s="256">
        <f>IF(O371=0," ",IFERROR(IF(DATEDIF(TODAY(),O371,"M")&lt;=5,"ROJO",IF(DATEDIF(TODAY(),O371,"M")&gt;=12,"VERDE",IF(AND(DATEDIF(TODAY(),O371,"M")&gt;=6,DATEDIF(TODAY(),O371,"M")&lt;=11),"AMARILLO"))),Q371))</f>
        <v/>
      </c>
      <c r="Q371" s="262">
        <f>IF(O371=0," ",IF(O371&lt;=$L$6,"VENCIDO","NO VENCIDO"))</f>
        <v/>
      </c>
      <c r="R371" s="257" t="n"/>
      <c r="S371" s="258" t="n"/>
      <c r="T371" s="258" t="n"/>
      <c r="U371" s="1184" t="n"/>
      <c r="V371" s="1184" t="n"/>
      <c r="W371" s="1184" t="n"/>
      <c r="X371" s="1186" t="n"/>
      <c r="Z371" s="998" t="n"/>
      <c r="AA371" s="998" t="n"/>
      <c r="AB371" s="975" t="n"/>
      <c r="AC371" s="998" t="n"/>
      <c r="AD371" s="998" t="n"/>
      <c r="AE371" s="998" t="n"/>
      <c r="AF371" s="998" t="n"/>
      <c r="AG371" s="998" t="n"/>
      <c r="AH371" s="998" t="n"/>
      <c r="AI371" s="998" t="n"/>
      <c r="AJ371" s="998" t="n"/>
      <c r="AK371" s="998" t="n"/>
      <c r="AL371" s="998" t="n"/>
      <c r="AM371" s="998" t="n"/>
      <c r="AN371" s="1197" t="n"/>
      <c r="AU371" s="1188" t="n"/>
      <c r="AV371" s="1188" t="n"/>
    </row>
    <row r="372" ht="19.5" customHeight="1">
      <c r="A372" s="975" t="n"/>
      <c r="B372" s="1182" t="n"/>
      <c r="C372" s="1103" t="n"/>
      <c r="D372" s="975" t="n"/>
      <c r="E372" s="998" t="n"/>
      <c r="F372" s="998" t="n"/>
      <c r="G372" s="975" t="n"/>
      <c r="H372" s="998" t="n"/>
      <c r="I372" s="998" t="n"/>
      <c r="J372" s="975" t="n"/>
      <c r="K372" s="1189">
        <f>K366=L372</f>
        <v/>
      </c>
      <c r="L372" s="491">
        <f>SUM(L366:L371)</f>
        <v/>
      </c>
      <c r="M372" s="1190" t="inlineStr">
        <is>
          <t xml:space="preserve">“Verdadero” indica que la cantidad por lote, coincide con el saldo que inicia al mes siguiente. "Falso" no coinicide. </t>
        </is>
      </c>
      <c r="N372" s="1190" t="n"/>
      <c r="O372" s="1213" t="n"/>
      <c r="P372" s="1213" t="n"/>
      <c r="Q372" s="1213" t="n"/>
      <c r="R372" s="267">
        <f>SUM(R366:R371)</f>
        <v/>
      </c>
      <c r="S372" s="494" t="n"/>
      <c r="T372" s="494" t="n"/>
      <c r="U372" s="1213" t="n"/>
      <c r="V372" s="1213" t="n"/>
      <c r="W372" s="1213" t="n"/>
      <c r="X372" s="1202" t="n"/>
      <c r="Z372" s="498" t="n"/>
      <c r="AA372" s="270" t="n"/>
      <c r="AB372" s="267" t="n"/>
      <c r="AC372" s="270" t="n"/>
      <c r="AD372" s="270" t="n"/>
      <c r="AE372" s="270" t="n"/>
      <c r="AF372" s="270" t="n"/>
      <c r="AG372" s="270" t="n"/>
      <c r="AH372" s="270" t="n"/>
      <c r="AI372" s="270" t="n"/>
      <c r="AJ372" s="270" t="n"/>
      <c r="AK372" s="270" t="n"/>
      <c r="AL372" s="270" t="n"/>
      <c r="AM372" s="499" t="n"/>
      <c r="AN372" s="274" t="n"/>
      <c r="AU372" s="1195" t="n"/>
      <c r="AV372" s="1196" t="n"/>
    </row>
    <row r="373" ht="30" customHeight="1">
      <c r="A373" s="585">
        <f>A366+1</f>
        <v/>
      </c>
      <c r="B373" s="717" t="inlineStr">
        <is>
          <t>Carnet de vacunación infantil</t>
        </is>
      </c>
      <c r="C373" s="967" t="n"/>
      <c r="D373" s="496">
        <f>NOVIEMBRE!K373</f>
        <v/>
      </c>
      <c r="E373" s="731" t="n"/>
      <c r="F373" s="731" t="n"/>
      <c r="G373" s="730">
        <f>E373+F373</f>
        <v/>
      </c>
      <c r="H373" s="731" t="n"/>
      <c r="I373" s="731" t="n"/>
      <c r="J373" s="732">
        <f>AM373</f>
        <v/>
      </c>
      <c r="K373" s="706">
        <f>+(D373+G373)-(H373+I373+J373)</f>
        <v/>
      </c>
      <c r="L373" s="253" t="n"/>
      <c r="M373" s="254" t="n"/>
      <c r="N373" s="254" t="n"/>
      <c r="O373" s="1183" t="n"/>
      <c r="P373" s="256">
        <f>IF(O373=0," ",IFERROR(IF(DATEDIF(TODAY(),O373,"M")&lt;=5,"ROJO",IF(DATEDIF(TODAY(),O373,"M")&gt;=12,"VERDE",IF(AND(DATEDIF(TODAY(),O373,"M")&gt;=6,DATEDIF(TODAY(),O373,"M")&lt;=11),"AMARILLO"))),Q373))</f>
        <v/>
      </c>
      <c r="Q373" s="262">
        <f>IF(O373=0," ",IF(O373&lt;=$L$6,"VENCIDO","NO VENCIDO"))</f>
        <v/>
      </c>
      <c r="R373" s="257" t="n"/>
      <c r="S373" s="258" t="n"/>
      <c r="T373" s="258" t="n"/>
      <c r="U373" s="1184" t="n"/>
      <c r="V373" s="1184" t="n"/>
      <c r="W373" s="1184" t="n"/>
      <c r="X373" s="1186" t="n"/>
      <c r="Z373" s="648" t="n"/>
      <c r="AA373" s="648" t="n"/>
      <c r="AB373" s="737">
        <f>+Z373+AA373</f>
        <v/>
      </c>
      <c r="AC373" s="648" t="n"/>
      <c r="AD373" s="648" t="n"/>
      <c r="AE373" s="648" t="n"/>
      <c r="AF373" s="648" t="n"/>
      <c r="AG373" s="648" t="n"/>
      <c r="AH373" s="648" t="n"/>
      <c r="AI373" s="648" t="n"/>
      <c r="AJ373" s="648" t="n"/>
      <c r="AK373" s="648" t="n"/>
      <c r="AL373" s="648" t="n"/>
      <c r="AM373" s="382">
        <f>SUM(AB373:AL373)</f>
        <v/>
      </c>
      <c r="AN373" s="726" t="n"/>
      <c r="AU373" s="1188" t="n"/>
      <c r="AV373" s="1188" t="n"/>
    </row>
    <row r="374" ht="30" customHeight="1">
      <c r="A374" s="585">
        <f>A373+1</f>
        <v/>
      </c>
      <c r="B374" s="717" t="inlineStr">
        <is>
          <t>Carnet de vacunación adultos</t>
        </is>
      </c>
      <c r="C374" s="967" t="n"/>
      <c r="D374" s="496">
        <f>NOVIEMBRE!K374</f>
        <v/>
      </c>
      <c r="E374" s="731" t="n"/>
      <c r="F374" s="731" t="n"/>
      <c r="G374" s="730">
        <f>E374+F374</f>
        <v/>
      </c>
      <c r="H374" s="731" t="n"/>
      <c r="I374" s="731" t="n"/>
      <c r="J374" s="732">
        <f>AM374</f>
        <v/>
      </c>
      <c r="K374" s="706">
        <f>+(D374+G374)-(H374+I374+J374)</f>
        <v/>
      </c>
      <c r="L374" s="253" t="n"/>
      <c r="M374" s="254" t="n"/>
      <c r="N374" s="254" t="n"/>
      <c r="O374" s="1183" t="n"/>
      <c r="P374" s="256">
        <f>IF(O374=0," ",IFERROR(IF(DATEDIF(TODAY(),O374,"M")&lt;=5,"ROJO",IF(DATEDIF(TODAY(),O374,"M")&gt;=12,"VERDE",IF(AND(DATEDIF(TODAY(),O374,"M")&gt;=6,DATEDIF(TODAY(),O374,"M")&lt;=11),"AMARILLO"))),Q374))</f>
        <v/>
      </c>
      <c r="Q374" s="262">
        <f>IF(O374=0," ",IF(O374&lt;=$L$6,"VENCIDO","NO VENCIDO"))</f>
        <v/>
      </c>
      <c r="R374" s="257" t="n"/>
      <c r="S374" s="258" t="n"/>
      <c r="T374" s="258" t="n"/>
      <c r="U374" s="1184" t="n"/>
      <c r="V374" s="1184" t="n"/>
      <c r="W374" s="1184" t="n"/>
      <c r="X374" s="1186" t="n"/>
      <c r="Z374" s="648" t="n"/>
      <c r="AA374" s="648" t="n"/>
      <c r="AB374" s="737">
        <f>+Z374+AA374</f>
        <v/>
      </c>
      <c r="AC374" s="648" t="n"/>
      <c r="AD374" s="648" t="n"/>
      <c r="AE374" s="648" t="n"/>
      <c r="AF374" s="648" t="n"/>
      <c r="AG374" s="648" t="n"/>
      <c r="AH374" s="648" t="n"/>
      <c r="AI374" s="648" t="n"/>
      <c r="AJ374" s="648" t="n"/>
      <c r="AK374" s="648" t="n"/>
      <c r="AL374" s="648" t="n"/>
      <c r="AM374" s="382">
        <f>SUM(AB374:AL374)</f>
        <v/>
      </c>
      <c r="AN374" s="726" t="n"/>
      <c r="AU374" s="1188" t="n"/>
      <c r="AV374" s="1188" t="n"/>
    </row>
    <row r="375" ht="30" customHeight="1">
      <c r="A375" s="585">
        <f>A374+1</f>
        <v/>
      </c>
      <c r="B375" s="717" t="inlineStr">
        <is>
          <t>Carnet/Certificado de vacunación (Covid-19)</t>
        </is>
      </c>
      <c r="C375" s="967" t="n"/>
      <c r="D375" s="496">
        <f>NOVIEMBRE!K375</f>
        <v/>
      </c>
      <c r="E375" s="731" t="n"/>
      <c r="F375" s="731" t="n"/>
      <c r="G375" s="730">
        <f>E375+F375</f>
        <v/>
      </c>
      <c r="H375" s="731" t="n"/>
      <c r="I375" s="731" t="n"/>
      <c r="J375" s="732">
        <f>AM375</f>
        <v/>
      </c>
      <c r="K375" s="706">
        <f>+(D375+G375)-(H375+I375+J375)</f>
        <v/>
      </c>
      <c r="L375" s="253" t="n"/>
      <c r="M375" s="254" t="n"/>
      <c r="N375" s="254" t="n"/>
      <c r="O375" s="1183" t="n"/>
      <c r="P375" s="256">
        <f>IF(O375=0," ",IFERROR(IF(DATEDIF(TODAY(),O375,"M")&lt;=5,"ROJO",IF(DATEDIF(TODAY(),O375,"M")&gt;=12,"VERDE",IF(AND(DATEDIF(TODAY(),O375,"M")&gt;=6,DATEDIF(TODAY(),O375,"M")&lt;=11),"AMARILLO"))),Q375))</f>
        <v/>
      </c>
      <c r="Q375" s="262">
        <f>IF(O375=0," ",IF(O375&lt;=$L$6,"VENCIDO","NO VENCIDO"))</f>
        <v/>
      </c>
      <c r="R375" s="257" t="n"/>
      <c r="S375" s="258" t="n"/>
      <c r="T375" s="258" t="n"/>
      <c r="U375" s="1184" t="n"/>
      <c r="V375" s="1184" t="n"/>
      <c r="W375" s="1184" t="n"/>
      <c r="X375" s="1186" t="n"/>
      <c r="Z375" s="648" t="n"/>
      <c r="AA375" s="648" t="n"/>
      <c r="AB375" s="737">
        <f>+Z375+AA375</f>
        <v/>
      </c>
      <c r="AC375" s="648" t="n"/>
      <c r="AD375" s="648" t="n"/>
      <c r="AE375" s="648" t="n"/>
      <c r="AF375" s="648" t="n"/>
      <c r="AG375" s="648" t="n"/>
      <c r="AH375" s="648" t="n"/>
      <c r="AI375" s="648" t="n"/>
      <c r="AJ375" s="648" t="n"/>
      <c r="AK375" s="648" t="n"/>
      <c r="AL375" s="648" t="n"/>
      <c r="AM375" s="382">
        <f>SUM(AB375:AL375)</f>
        <v/>
      </c>
      <c r="AN375" s="726" t="n"/>
      <c r="AU375" s="1188" t="n"/>
      <c r="AV375" s="1188" t="n"/>
    </row>
    <row r="376" ht="30" customHeight="1">
      <c r="A376" s="585">
        <f>A375+1</f>
        <v/>
      </c>
      <c r="B376" s="717" t="inlineStr">
        <is>
          <t>Carne/certificado internacional de vacunación</t>
        </is>
      </c>
      <c r="C376" s="967" t="n"/>
      <c r="D376" s="496">
        <f>NOVIEMBRE!K376</f>
        <v/>
      </c>
      <c r="E376" s="731" t="n"/>
      <c r="F376" s="731" t="n"/>
      <c r="G376" s="730">
        <f>E376+F376</f>
        <v/>
      </c>
      <c r="H376" s="731" t="n"/>
      <c r="I376" s="731" t="n"/>
      <c r="J376" s="732">
        <f>AM376</f>
        <v/>
      </c>
      <c r="K376" s="706">
        <f>+(D376+G376)-(H376+I376+J376)</f>
        <v/>
      </c>
      <c r="L376" s="253" t="n"/>
      <c r="M376" s="254" t="n"/>
      <c r="N376" s="254" t="n"/>
      <c r="O376" s="1183" t="n"/>
      <c r="P376" s="256">
        <f>IF(O376=0," ",IFERROR(IF(DATEDIF(TODAY(),O376,"M")&lt;=5,"ROJO",IF(DATEDIF(TODAY(),O376,"M")&gt;=12,"VERDE",IF(AND(DATEDIF(TODAY(),O376,"M")&gt;=6,DATEDIF(TODAY(),O376,"M")&lt;=11),"AMARILLO"))),Q376))</f>
        <v/>
      </c>
      <c r="Q376" s="262">
        <f>IF(O376=0," ",IF(O376&lt;=$L$6,"VENCIDO","NO VENCIDO"))</f>
        <v/>
      </c>
      <c r="R376" s="257" t="n"/>
      <c r="S376" s="258" t="n"/>
      <c r="T376" s="258" t="n"/>
      <c r="U376" s="1184" t="n"/>
      <c r="V376" s="1184" t="n"/>
      <c r="W376" s="1184" t="n"/>
      <c r="X376" s="1186" t="n"/>
      <c r="Z376" s="648" t="n"/>
      <c r="AA376" s="648" t="n"/>
      <c r="AB376" s="737">
        <f>+Z376+AA376</f>
        <v/>
      </c>
      <c r="AC376" s="648" t="n"/>
      <c r="AD376" s="648" t="n"/>
      <c r="AE376" s="648" t="n"/>
      <c r="AF376" s="648" t="n"/>
      <c r="AG376" s="648" t="n"/>
      <c r="AH376" s="648" t="n"/>
      <c r="AI376" s="648" t="n"/>
      <c r="AJ376" s="648" t="n"/>
      <c r="AK376" s="648" t="n"/>
      <c r="AL376" s="648" t="n"/>
      <c r="AM376" s="382">
        <f>SUM(AB376:AL376)</f>
        <v/>
      </c>
      <c r="AN376" s="726" t="n"/>
      <c r="AU376" s="1188" t="n"/>
      <c r="AV376" s="1188" t="n"/>
    </row>
    <row r="377" ht="30" customHeight="1">
      <c r="A377" s="585">
        <f>A376+1</f>
        <v/>
      </c>
      <c r="B377" s="717" t="inlineStr">
        <is>
          <t>Tarjetas unificadas de vacunacion - tuv adultos</t>
        </is>
      </c>
      <c r="C377" s="967" t="n"/>
      <c r="D377" s="496">
        <f>NOVIEMBRE!K377</f>
        <v/>
      </c>
      <c r="E377" s="731" t="n"/>
      <c r="F377" s="731" t="n"/>
      <c r="G377" s="730">
        <f>E377+F377</f>
        <v/>
      </c>
      <c r="H377" s="731" t="n"/>
      <c r="I377" s="731" t="n"/>
      <c r="J377" s="732">
        <f>AM377</f>
        <v/>
      </c>
      <c r="K377" s="706">
        <f>+(D377+G377)-(H377+I377+J377)</f>
        <v/>
      </c>
      <c r="L377" s="253" t="n"/>
      <c r="M377" s="254" t="n"/>
      <c r="N377" s="254" t="n"/>
      <c r="O377" s="1183" t="n"/>
      <c r="P377" s="256">
        <f>IF(O377=0," ",IFERROR(IF(DATEDIF(TODAY(),O377,"M")&lt;=5,"ROJO",IF(DATEDIF(TODAY(),O377,"M")&gt;=12,"VERDE",IF(AND(DATEDIF(TODAY(),O377,"M")&gt;=6,DATEDIF(TODAY(),O377,"M")&lt;=11),"AMARILLO"))),Q377))</f>
        <v/>
      </c>
      <c r="Q377" s="262">
        <f>IF(O377=0," ",IF(O377&lt;=$L$6,"VENCIDO","NO VENCIDO"))</f>
        <v/>
      </c>
      <c r="R377" s="257" t="n"/>
      <c r="S377" s="258" t="n"/>
      <c r="T377" s="258" t="n"/>
      <c r="U377" s="1184" t="n"/>
      <c r="V377" s="1184" t="n"/>
      <c r="W377" s="1184" t="n"/>
      <c r="X377" s="1186" t="n"/>
      <c r="Z377" s="648" t="n"/>
      <c r="AA377" s="648" t="n"/>
      <c r="AB377" s="737">
        <f>+Z377+AA377</f>
        <v/>
      </c>
      <c r="AC377" s="648" t="n"/>
      <c r="AD377" s="648" t="n"/>
      <c r="AE377" s="648" t="n"/>
      <c r="AF377" s="648" t="n"/>
      <c r="AG377" s="648" t="n"/>
      <c r="AH377" s="648" t="n"/>
      <c r="AI377" s="648" t="n"/>
      <c r="AJ377" s="648" t="n"/>
      <c r="AK377" s="648" t="n"/>
      <c r="AL377" s="648" t="n"/>
      <c r="AM377" s="382">
        <f>SUM(AB377:AL377)</f>
        <v/>
      </c>
      <c r="AN377" s="726" t="n"/>
      <c r="AU377" s="1188" t="n"/>
      <c r="AV377" s="1188" t="n"/>
    </row>
    <row r="378" ht="30" customHeight="1">
      <c r="A378" s="585">
        <f>A377+1</f>
        <v/>
      </c>
      <c r="B378" s="717" t="inlineStr">
        <is>
          <t>Tarjetas unificadas de vacunacion - tuv niños</t>
        </is>
      </c>
      <c r="C378" s="967" t="n"/>
      <c r="D378" s="496">
        <f>NOVIEMBRE!K378</f>
        <v/>
      </c>
      <c r="E378" s="731" t="n"/>
      <c r="F378" s="731" t="n"/>
      <c r="G378" s="730">
        <f>E378+F378</f>
        <v/>
      </c>
      <c r="H378" s="731" t="n"/>
      <c r="I378" s="731" t="n"/>
      <c r="J378" s="732">
        <f>AM378</f>
        <v/>
      </c>
      <c r="K378" s="706">
        <f>+(D378+G378)-(H378+I378+J378)</f>
        <v/>
      </c>
      <c r="L378" s="253" t="n"/>
      <c r="M378" s="254" t="n"/>
      <c r="N378" s="254" t="n"/>
      <c r="O378" s="1183" t="n"/>
      <c r="P378" s="256">
        <f>IF(O378=0," ",IFERROR(IF(DATEDIF(TODAY(),O378,"M")&lt;=5,"ROJO",IF(DATEDIF(TODAY(),O378,"M")&gt;=12,"VERDE",IF(AND(DATEDIF(TODAY(),O378,"M")&gt;=6,DATEDIF(TODAY(),O378,"M")&lt;=11),"AMARILLO"))),Q378))</f>
        <v/>
      </c>
      <c r="Q378" s="262">
        <f>IF(O378=0," ",IF(O378&lt;=$L$6,"VENCIDO","NO VENCIDO"))</f>
        <v/>
      </c>
      <c r="R378" s="257" t="n"/>
      <c r="S378" s="258" t="n"/>
      <c r="T378" s="258" t="n"/>
      <c r="U378" s="1184" t="n"/>
      <c r="V378" s="1184" t="n"/>
      <c r="W378" s="1184" t="n"/>
      <c r="X378" s="1186" t="n"/>
      <c r="Z378" s="648" t="n"/>
      <c r="AA378" s="648" t="n"/>
      <c r="AB378" s="737">
        <f>+Z378+AA378</f>
        <v/>
      </c>
      <c r="AC378" s="648" t="n"/>
      <c r="AD378" s="648" t="n"/>
      <c r="AE378" s="648" t="n"/>
      <c r="AF378" s="648" t="n"/>
      <c r="AG378" s="648" t="n"/>
      <c r="AH378" s="648" t="n"/>
      <c r="AI378" s="648" t="n"/>
      <c r="AJ378" s="648" t="n"/>
      <c r="AK378" s="648" t="n"/>
      <c r="AL378" s="648" t="n"/>
      <c r="AM378" s="382">
        <f>SUM(AB378:AL378)</f>
        <v/>
      </c>
      <c r="AN378" s="726" t="n"/>
      <c r="AU378" s="1188" t="n"/>
      <c r="AV378" s="1188" t="n"/>
    </row>
    <row r="379" ht="30" customHeight="1">
      <c r="A379" s="585">
        <f>A378+1</f>
        <v/>
      </c>
      <c r="B379" s="718" t="inlineStr">
        <is>
          <t>Memofichas de vacunación</t>
        </is>
      </c>
      <c r="C379" s="967" t="n"/>
      <c r="D379" s="496">
        <f>NOVIEMBRE!K379</f>
        <v/>
      </c>
      <c r="E379" s="731" t="n"/>
      <c r="F379" s="731" t="n"/>
      <c r="G379" s="730">
        <f>E379+F379</f>
        <v/>
      </c>
      <c r="H379" s="731" t="n"/>
      <c r="I379" s="731" t="n"/>
      <c r="J379" s="732">
        <f>AM379</f>
        <v/>
      </c>
      <c r="K379" s="706">
        <f>+(D379+G379)-(H379+I379+J379)</f>
        <v/>
      </c>
      <c r="L379" s="253" t="n"/>
      <c r="M379" s="254" t="n"/>
      <c r="N379" s="254" t="n"/>
      <c r="O379" s="1183" t="n"/>
      <c r="P379" s="256">
        <f>IF(O379=0," ",IFERROR(IF(DATEDIF(TODAY(),O379,"M")&lt;=5,"ROJO",IF(DATEDIF(TODAY(),O379,"M")&gt;=12,"VERDE",IF(AND(DATEDIF(TODAY(),O379,"M")&gt;=6,DATEDIF(TODAY(),O379,"M")&lt;=11),"AMARILLO"))),Q379))</f>
        <v/>
      </c>
      <c r="Q379" s="262">
        <f>IF(O379=0," ",IF(O379&lt;=$L$6,"VENCIDO","NO VENCIDO"))</f>
        <v/>
      </c>
      <c r="R379" s="257" t="n"/>
      <c r="S379" s="258" t="n"/>
      <c r="T379" s="258" t="n"/>
      <c r="U379" s="1184" t="n"/>
      <c r="V379" s="1184" t="n"/>
      <c r="W379" s="1184" t="n"/>
      <c r="X379" s="1186" t="n"/>
      <c r="Z379" s="648" t="n"/>
      <c r="AA379" s="648" t="n"/>
      <c r="AB379" s="737">
        <f>+Z379+AA379</f>
        <v/>
      </c>
      <c r="AC379" s="648" t="n"/>
      <c r="AD379" s="648" t="n"/>
      <c r="AE379" s="648" t="n"/>
      <c r="AF379" s="648" t="n"/>
      <c r="AG379" s="648" t="n"/>
      <c r="AH379" s="648" t="n"/>
      <c r="AI379" s="648" t="n"/>
      <c r="AJ379" s="648" t="n"/>
      <c r="AK379" s="648" t="n"/>
      <c r="AL379" s="648" t="n"/>
      <c r="AM379" s="382">
        <f>SUM(AB379:AL379)</f>
        <v/>
      </c>
      <c r="AN379" s="726" t="n"/>
      <c r="AV379" s="1188" t="n"/>
      <c r="AW379" s="1188" t="n"/>
    </row>
    <row r="380" ht="48.75" customHeight="1">
      <c r="B380" s="312" t="inlineStr">
        <is>
          <t>OBSERVACIONES DEPARTAMENTO O DISTRITO: (Especifique las caracteristicas de los traslados realizados, pérdidas, entre otras que considere puntualizar).</t>
        </is>
      </c>
      <c r="C380" s="295" t="n"/>
      <c r="D380" s="1214" t="n"/>
      <c r="E380" s="1214" t="n"/>
      <c r="F380" s="1215" t="n"/>
      <c r="G380" s="1215" t="n"/>
      <c r="H380" s="1215" t="n"/>
      <c r="I380" s="1215" t="n"/>
      <c r="J380" s="1216" t="n"/>
      <c r="K380" s="1217" t="n"/>
      <c r="L380" s="1188" t="n"/>
      <c r="M380" s="1188" t="n"/>
      <c r="N380" s="1188" t="n"/>
      <c r="O380" s="1218" t="n"/>
      <c r="P380" s="1219" t="n"/>
      <c r="Q380" s="1220" t="n"/>
      <c r="R380" s="303" t="n"/>
      <c r="S380" s="303" t="n"/>
      <c r="T380" s="303" t="n"/>
      <c r="U380" s="1218" t="n"/>
      <c r="V380" s="1218" t="n"/>
      <c r="W380" s="1218" t="n"/>
      <c r="X380" s="1218" t="n"/>
      <c r="Z380" s="693" t="n"/>
      <c r="AA380" s="693" t="n"/>
      <c r="AB380" s="693" t="n"/>
      <c r="AC380" s="693" t="n"/>
      <c r="AD380" s="693" t="n"/>
      <c r="AE380" s="693" t="n"/>
      <c r="AF380" s="693" t="n"/>
      <c r="AG380" s="693" t="n"/>
      <c r="AH380" s="693" t="n"/>
      <c r="AI380" s="693" t="n"/>
      <c r="AJ380" s="693" t="n"/>
      <c r="AK380" s="693" t="n"/>
      <c r="AL380" s="693" t="n"/>
      <c r="AM380" s="693" t="n"/>
      <c r="AN380" s="693" t="n"/>
      <c r="AU380" s="1188" t="n"/>
      <c r="AV380" s="1188" t="n"/>
    </row>
    <row r="381" ht="45" customHeight="1">
      <c r="A381" s="623" t="inlineStr">
        <is>
          <t>ÍTEM</t>
        </is>
      </c>
      <c r="B381" s="719" t="inlineStr">
        <is>
          <t>VACUNA COVID-19</t>
        </is>
      </c>
      <c r="C381" s="965" t="n"/>
      <c r="D381" s="716" t="n"/>
      <c r="E381" s="1179" t="n"/>
      <c r="F381" s="1180" t="n"/>
      <c r="G381" s="965" t="n"/>
      <c r="H381" s="715" t="n"/>
      <c r="I381" s="968" t="n"/>
      <c r="J381" s="967" t="n"/>
      <c r="K381" s="623" t="n"/>
      <c r="L381" s="623" t="n"/>
      <c r="M381" s="623" t="n"/>
      <c r="N381" s="623" t="n"/>
      <c r="O381" s="623" t="n"/>
      <c r="P381" s="623" t="n"/>
      <c r="Q381" s="623" t="n"/>
      <c r="R381" s="613" t="n"/>
      <c r="S381" s="613" t="n"/>
      <c r="T381" s="613" t="n"/>
      <c r="U381" s="613" t="n"/>
      <c r="V381" s="613" t="n"/>
      <c r="W381" s="613" t="n"/>
      <c r="X381" s="250" t="n"/>
      <c r="Z381" s="1221" t="n"/>
      <c r="AA381" s="968" t="n"/>
      <c r="AB381" s="968" t="n"/>
      <c r="AC381" s="968" t="n"/>
      <c r="AD381" s="968" t="n"/>
      <c r="AE381" s="968" t="n"/>
      <c r="AF381" s="968" t="n"/>
      <c r="AG381" s="968" t="n"/>
      <c r="AH381" s="968" t="n"/>
      <c r="AI381" s="968" t="n"/>
      <c r="AJ381" s="968" t="n"/>
      <c r="AK381" s="968" t="n"/>
      <c r="AL381" s="967" t="n"/>
      <c r="AM381" s="532" t="n"/>
      <c r="AN381" s="478" t="n"/>
      <c r="AO381" s="368" t="n"/>
      <c r="AU381" s="251" t="n"/>
      <c r="AV381" s="251" t="n"/>
    </row>
    <row r="382" ht="28.5" customHeight="1">
      <c r="A382" s="973" t="n"/>
      <c r="B382" s="971" t="n"/>
      <c r="C382" s="972" t="n"/>
      <c r="D382" s="973" t="n"/>
      <c r="E382" s="623" t="n"/>
      <c r="F382" s="623" t="n"/>
      <c r="G382" s="623" t="n"/>
      <c r="H382" s="711" t="n"/>
      <c r="I382" s="711" t="n"/>
      <c r="J382" s="716" t="n"/>
      <c r="K382" s="973" t="n"/>
      <c r="L382" s="973" t="n"/>
      <c r="M382" s="973" t="n"/>
      <c r="N382" s="973" t="n"/>
      <c r="O382" s="973" t="n"/>
      <c r="P382" s="973" t="n"/>
      <c r="Q382" s="973" t="n"/>
      <c r="R382" s="973" t="n"/>
      <c r="S382" s="973" t="n"/>
      <c r="T382" s="973" t="n"/>
      <c r="U382" s="973" t="n"/>
      <c r="V382" s="973" t="n"/>
      <c r="W382" s="973" t="n"/>
      <c r="X382" s="250" t="n"/>
      <c r="Y382" s="252" t="n"/>
      <c r="Z382" s="533" t="n"/>
      <c r="AA382" s="967" t="n"/>
      <c r="AB382" s="533" t="n"/>
      <c r="AC382" s="533" t="n"/>
      <c r="AD382" s="533" t="n"/>
      <c r="AE382" s="533" t="n"/>
      <c r="AF382" s="533" t="n"/>
      <c r="AG382" s="533" t="n"/>
      <c r="AH382" s="533" t="n"/>
      <c r="AI382" s="533" t="n"/>
      <c r="AJ382" s="533" t="n"/>
      <c r="AK382" s="533" t="n"/>
      <c r="AL382" s="533" t="n"/>
      <c r="AM382" s="973" t="n"/>
      <c r="AN382" s="479" t="n"/>
      <c r="AO382" s="368" t="n"/>
      <c r="AU382" s="251" t="n"/>
      <c r="AV382" s="251" t="n"/>
    </row>
    <row r="383" ht="44.25" customHeight="1">
      <c r="A383" s="973" t="n"/>
      <c r="B383" s="971" t="n"/>
      <c r="C383" s="972" t="n"/>
      <c r="D383" s="973" t="n"/>
      <c r="E383" s="973" t="n"/>
      <c r="F383" s="973" t="n"/>
      <c r="G383" s="973" t="n"/>
      <c r="H383" s="973" t="n"/>
      <c r="I383" s="973" t="n"/>
      <c r="J383" s="973" t="n"/>
      <c r="K383" s="973" t="n"/>
      <c r="L383" s="973" t="n"/>
      <c r="M383" s="973" t="n"/>
      <c r="N383" s="973" t="n"/>
      <c r="O383" s="973" t="n"/>
      <c r="P383" s="973" t="n"/>
      <c r="Q383" s="973" t="n"/>
      <c r="R383" s="973" t="n"/>
      <c r="S383" s="973" t="n"/>
      <c r="T383" s="973" t="n"/>
      <c r="U383" s="973" t="n"/>
      <c r="V383" s="973" t="n"/>
      <c r="W383" s="973" t="n"/>
      <c r="X383" s="250" t="n"/>
      <c r="Z383" s="534" t="n"/>
      <c r="AA383" s="967" t="n"/>
      <c r="AB383" s="1222" t="n"/>
      <c r="AC383" s="537" t="n"/>
      <c r="AD383" s="1222" t="n"/>
      <c r="AE383" s="537" t="n"/>
      <c r="AF383" s="1222" t="n"/>
      <c r="AG383" s="537" t="n"/>
      <c r="AH383" s="1222" t="n"/>
      <c r="AI383" s="537" t="n"/>
      <c r="AJ383" s="1222" t="n"/>
      <c r="AK383" s="537" t="n"/>
      <c r="AL383" s="1222" t="n"/>
      <c r="AM383" s="973" t="n"/>
      <c r="AN383" s="479" t="n"/>
      <c r="AO383" s="368" t="n"/>
      <c r="AU383" s="251" t="n"/>
      <c r="AV383" s="251" t="n"/>
    </row>
    <row r="384" ht="37.5" customHeight="1">
      <c r="A384" s="975" t="n"/>
      <c r="B384" s="1182" t="n"/>
      <c r="C384" s="1103" t="n"/>
      <c r="D384" s="975" t="n"/>
      <c r="E384" s="975" t="n"/>
      <c r="F384" s="975" t="n"/>
      <c r="G384" s="975" t="n"/>
      <c r="H384" s="975" t="n"/>
      <c r="I384" s="975" t="n"/>
      <c r="J384" s="975" t="n"/>
      <c r="K384" s="975" t="n"/>
      <c r="L384" s="975" t="n"/>
      <c r="M384" s="975" t="n"/>
      <c r="N384" s="975" t="n"/>
      <c r="O384" s="975" t="n"/>
      <c r="P384" s="975" t="n"/>
      <c r="Q384" s="975" t="n"/>
      <c r="R384" s="975" t="n"/>
      <c r="S384" s="975" t="n"/>
      <c r="T384" s="975" t="n"/>
      <c r="U384" s="975" t="n"/>
      <c r="V384" s="975" t="n"/>
      <c r="W384" s="975" t="n"/>
      <c r="X384" s="250" t="n"/>
      <c r="Z384" s="497" t="inlineStr">
        <is>
          <t>INSTITUCIONAL</t>
        </is>
      </c>
      <c r="AA384" s="497" t="inlineStr">
        <is>
          <t>EXTRAMURAL</t>
        </is>
      </c>
      <c r="AB384" s="975" t="n"/>
      <c r="AC384" s="975" t="n"/>
      <c r="AD384" s="975" t="n"/>
      <c r="AE384" s="975" t="n"/>
      <c r="AF384" s="975" t="n"/>
      <c r="AG384" s="975" t="n"/>
      <c r="AH384" s="975" t="n"/>
      <c r="AI384" s="975" t="n"/>
      <c r="AJ384" s="975" t="n"/>
      <c r="AK384" s="975" t="n"/>
      <c r="AL384" s="975" t="n"/>
      <c r="AM384" s="975" t="n"/>
      <c r="AN384" s="480" t="n"/>
      <c r="AO384" s="368" t="n"/>
      <c r="AU384" s="251" t="n"/>
      <c r="AV384" s="251" t="n"/>
    </row>
    <row r="385" ht="19.5" customHeight="1">
      <c r="A385" s="585" t="n">
        <v>1</v>
      </c>
      <c r="B385" s="707" t="inlineStr">
        <is>
          <t>MODERNA ADULTO</t>
        </is>
      </c>
      <c r="C385" s="965" t="n"/>
      <c r="D385" s="496">
        <f>NOVIEMBRE!K385</f>
        <v/>
      </c>
      <c r="E385" s="731" t="n"/>
      <c r="F385" s="731" t="n"/>
      <c r="G385" s="730">
        <f>E385+F385</f>
        <v/>
      </c>
      <c r="H385" s="731" t="n"/>
      <c r="I385" s="731" t="n"/>
      <c r="J385" s="732">
        <f>AM385</f>
        <v/>
      </c>
      <c r="K385" s="706">
        <f>+(D385+G385)-(H385+I385+J385)</f>
        <v/>
      </c>
      <c r="L385" s="486" t="n"/>
      <c r="M385" s="487" t="n"/>
      <c r="N385" s="487" t="n"/>
      <c r="O385" s="1223" t="n"/>
      <c r="P385" s="256">
        <f>IF(O385=0," ",IFERROR(IF(DATEDIF(TODAY(),O385,"M")&lt;=5,"ROJO",IF(DATEDIF(TODAY(),O385,"M")&gt;=12,"VERDE",IF(AND(DATEDIF(TODAY(),O385,"M")&gt;=6,DATEDIF(TODAY(),O385,"M")&lt;=11),"AMARILLO"))),Q385))</f>
        <v/>
      </c>
      <c r="Q385" s="262">
        <f>IF(O385=0," ",IF(O385&lt;=$L$6,"VENCIDO","NO VENCIDO"))</f>
        <v/>
      </c>
      <c r="R385" s="257" t="n"/>
      <c r="S385" s="489" t="n"/>
      <c r="T385" s="489" t="n"/>
      <c r="U385" s="1224" t="n"/>
      <c r="V385" s="1224" t="n"/>
      <c r="W385" s="1224" t="n"/>
      <c r="X385" s="1186" t="n"/>
      <c r="Z385" s="648" t="n"/>
      <c r="AA385" s="648" t="n"/>
      <c r="AB385" s="648" t="n"/>
      <c r="AC385" s="648" t="n"/>
      <c r="AD385" s="648" t="n"/>
      <c r="AE385" s="648" t="n"/>
      <c r="AF385" s="648" t="n"/>
      <c r="AG385" s="648" t="n"/>
      <c r="AH385" s="648" t="n"/>
      <c r="AI385" s="648" t="n"/>
      <c r="AJ385" s="648" t="n"/>
      <c r="AK385" s="648" t="n"/>
      <c r="AL385" s="648" t="n"/>
      <c r="AM385" s="573">
        <f>SUM(Z385:AL388)</f>
        <v/>
      </c>
      <c r="AN385" s="481" t="n"/>
      <c r="AO385" s="368" t="n"/>
      <c r="AU385" s="1188" t="n"/>
      <c r="AV385" s="1188" t="n"/>
    </row>
    <row r="386" ht="19.5" customHeight="1">
      <c r="A386" s="973" t="n"/>
      <c r="B386" s="971" t="n"/>
      <c r="C386" s="972" t="n"/>
      <c r="D386" s="973" t="n"/>
      <c r="E386" s="994" t="n"/>
      <c r="F386" s="994" t="n"/>
      <c r="G386" s="973" t="n"/>
      <c r="H386" s="994" t="n"/>
      <c r="I386" s="994" t="n"/>
      <c r="J386" s="973" t="n"/>
      <c r="K386" s="973" t="n"/>
      <c r="L386" s="486" t="n"/>
      <c r="M386" s="487" t="n"/>
      <c r="N386" s="487" t="n"/>
      <c r="O386" s="1223" t="n"/>
      <c r="P386" s="256">
        <f>IF(O386=0," ",IFERROR(IF(DATEDIF(TODAY(),O386,"M")&lt;=5,"ROJO",IF(DATEDIF(TODAY(),O386,"M")&gt;=12,"VERDE",IF(AND(DATEDIF(TODAY(),O386,"M")&gt;=6,DATEDIF(TODAY(),O386,"M")&lt;=11),"AMARILLO"))),Q386))</f>
        <v/>
      </c>
      <c r="Q386" s="262">
        <f>IF(O386=0," ",IF(O386&lt;=$L$6,"VENCIDO","NO VENCIDO"))</f>
        <v/>
      </c>
      <c r="R386" s="257" t="n"/>
      <c r="S386" s="489" t="n"/>
      <c r="T386" s="489" t="n"/>
      <c r="U386" s="1224" t="n"/>
      <c r="V386" s="1224" t="n"/>
      <c r="W386" s="1224" t="n"/>
      <c r="X386" s="1186" t="n"/>
      <c r="Z386" s="994" t="n"/>
      <c r="AA386" s="994" t="n"/>
      <c r="AB386" s="994" t="n"/>
      <c r="AC386" s="994" t="n"/>
      <c r="AD386" s="994" t="n"/>
      <c r="AE386" s="994" t="n"/>
      <c r="AF386" s="994" t="n"/>
      <c r="AG386" s="994" t="n"/>
      <c r="AH386" s="994" t="n"/>
      <c r="AI386" s="994" t="n"/>
      <c r="AJ386" s="994" t="n"/>
      <c r="AK386" s="994" t="n"/>
      <c r="AL386" s="994" t="n"/>
      <c r="AM386" s="973" t="n"/>
      <c r="AN386" s="481" t="n"/>
      <c r="AO386" s="368" t="n"/>
      <c r="AU386" s="1188" t="n"/>
      <c r="AV386" s="1188" t="n"/>
    </row>
    <row r="387" ht="19.5" customHeight="1">
      <c r="A387" s="973" t="n"/>
      <c r="B387" s="971" t="n"/>
      <c r="C387" s="972" t="n"/>
      <c r="D387" s="973" t="n"/>
      <c r="E387" s="994" t="n"/>
      <c r="F387" s="994" t="n"/>
      <c r="G387" s="973" t="n"/>
      <c r="H387" s="994" t="n"/>
      <c r="I387" s="994" t="n"/>
      <c r="J387" s="973" t="n"/>
      <c r="K387" s="973" t="n"/>
      <c r="L387" s="486" t="n"/>
      <c r="M387" s="487" t="n"/>
      <c r="N387" s="487" t="n"/>
      <c r="O387" s="1223" t="n"/>
      <c r="P387" s="256">
        <f>IF(O387=0," ",IFERROR(IF(DATEDIF(TODAY(),O387,"M")&lt;=5,"ROJO",IF(DATEDIF(TODAY(),O387,"M")&gt;=12,"VERDE",IF(AND(DATEDIF(TODAY(),O387,"M")&gt;=6,DATEDIF(TODAY(),O387,"M")&lt;=11),"AMARILLO"))),Q387))</f>
        <v/>
      </c>
      <c r="Q387" s="262">
        <f>IF(O387=0," ",IF(O387&lt;=$L$6,"VENCIDO","NO VENCIDO"))</f>
        <v/>
      </c>
      <c r="R387" s="257" t="n"/>
      <c r="S387" s="489" t="n"/>
      <c r="T387" s="489" t="n"/>
      <c r="U387" s="1224" t="n"/>
      <c r="V387" s="1224" t="n"/>
      <c r="W387" s="1224" t="n"/>
      <c r="X387" s="1186" t="n"/>
      <c r="Z387" s="994" t="n"/>
      <c r="AA387" s="994" t="n"/>
      <c r="AB387" s="994" t="n"/>
      <c r="AC387" s="994" t="n"/>
      <c r="AD387" s="994" t="n"/>
      <c r="AE387" s="994" t="n"/>
      <c r="AF387" s="994" t="n"/>
      <c r="AG387" s="994" t="n"/>
      <c r="AH387" s="994" t="n"/>
      <c r="AI387" s="994" t="n"/>
      <c r="AJ387" s="994" t="n"/>
      <c r="AK387" s="994" t="n"/>
      <c r="AL387" s="994" t="n"/>
      <c r="AM387" s="973" t="n"/>
      <c r="AN387" s="481" t="n"/>
      <c r="AO387" s="368" t="n"/>
      <c r="AU387" s="1188" t="n"/>
      <c r="AV387" s="1188" t="n"/>
    </row>
    <row r="388" ht="19.5" customHeight="1">
      <c r="A388" s="973" t="n"/>
      <c r="B388" s="971" t="n"/>
      <c r="C388" s="972" t="n"/>
      <c r="D388" s="973" t="n"/>
      <c r="E388" s="994" t="n"/>
      <c r="F388" s="994" t="n"/>
      <c r="G388" s="973" t="n"/>
      <c r="H388" s="994" t="n"/>
      <c r="I388" s="994" t="n"/>
      <c r="J388" s="973" t="n"/>
      <c r="K388" s="975" t="n"/>
      <c r="L388" s="486" t="n"/>
      <c r="M388" s="487" t="n"/>
      <c r="N388" s="487" t="n"/>
      <c r="O388" s="1223" t="n"/>
      <c r="P388" s="256">
        <f>IF(O388=0," ",IFERROR(IF(DATEDIF(TODAY(),O388,"M")&lt;=5,"ROJO",IF(DATEDIF(TODAY(),O388,"M")&gt;=12,"VERDE",IF(AND(DATEDIF(TODAY(),O388,"M")&gt;=6,DATEDIF(TODAY(),O388,"M")&lt;=11),"AMARILLO"))),Q388))</f>
        <v/>
      </c>
      <c r="Q388" s="262">
        <f>IF(O388=0," ",IF(O388&lt;=$L$6,"VENCIDO","NO VENCIDO"))</f>
        <v/>
      </c>
      <c r="R388" s="257" t="n"/>
      <c r="S388" s="489" t="n"/>
      <c r="T388" s="489" t="n"/>
      <c r="U388" s="1224" t="n"/>
      <c r="V388" s="1224" t="n"/>
      <c r="W388" s="1224" t="n"/>
      <c r="X388" s="1186" t="n"/>
      <c r="Z388" s="998" t="n"/>
      <c r="AA388" s="998" t="n"/>
      <c r="AB388" s="998" t="n"/>
      <c r="AC388" s="998" t="n"/>
      <c r="AD388" s="998" t="n"/>
      <c r="AE388" s="998" t="n"/>
      <c r="AF388" s="998" t="n"/>
      <c r="AG388" s="998" t="n"/>
      <c r="AH388" s="998" t="n"/>
      <c r="AI388" s="998" t="n"/>
      <c r="AJ388" s="998" t="n"/>
      <c r="AK388" s="998" t="n"/>
      <c r="AL388" s="998" t="n"/>
      <c r="AM388" s="975" t="n"/>
      <c r="AN388" s="481" t="n"/>
      <c r="AO388" s="482" t="n"/>
      <c r="AU388" s="1188" t="n"/>
      <c r="AV388" s="1188" t="n"/>
    </row>
    <row r="389" ht="19.5" customHeight="1">
      <c r="A389" s="975" t="n"/>
      <c r="B389" s="1182" t="n"/>
      <c r="C389" s="1103" t="n"/>
      <c r="D389" s="975" t="n"/>
      <c r="E389" s="998" t="n"/>
      <c r="F389" s="998" t="n"/>
      <c r="G389" s="975" t="n"/>
      <c r="H389" s="998" t="n"/>
      <c r="I389" s="998" t="n"/>
      <c r="J389" s="975" t="n"/>
      <c r="K389" s="1189">
        <f>K385=L389</f>
        <v/>
      </c>
      <c r="L389" s="491">
        <f>SUM(L385:L388)</f>
        <v/>
      </c>
      <c r="M389" s="1190" t="n"/>
      <c r="N389" s="1191" t="n"/>
      <c r="O389" s="1225" t="n"/>
      <c r="P389" s="1225" t="n"/>
      <c r="Q389" s="1225" t="n"/>
      <c r="R389" s="267">
        <f>SUM(R385:R388)</f>
        <v/>
      </c>
      <c r="S389" s="507" t="n"/>
      <c r="T389" s="507" t="n"/>
      <c r="U389" s="507" t="n"/>
      <c r="V389" s="507" t="n"/>
      <c r="W389" s="1226" t="n"/>
      <c r="X389" s="1227" t="n"/>
      <c r="Z389" s="498" t="n"/>
      <c r="AA389" s="270" t="n"/>
      <c r="AB389" s="270" t="n"/>
      <c r="AC389" s="270" t="n"/>
      <c r="AD389" s="270" t="n"/>
      <c r="AE389" s="270" t="n"/>
      <c r="AF389" s="270" t="n"/>
      <c r="AG389" s="270" t="n"/>
      <c r="AH389" s="270" t="n"/>
      <c r="AI389" s="270" t="n"/>
      <c r="AJ389" s="270" t="n"/>
      <c r="AK389" s="270" t="n"/>
      <c r="AL389" s="270" t="n"/>
      <c r="AM389" s="311" t="n"/>
      <c r="AN389" s="483" t="n"/>
      <c r="AO389" s="482" t="n"/>
      <c r="AU389" s="1195" t="n"/>
      <c r="AV389" s="1196" t="n"/>
    </row>
    <row r="390" ht="19.5" customHeight="1">
      <c r="A390" s="585" t="n">
        <v>2</v>
      </c>
      <c r="B390" s="707" t="inlineStr">
        <is>
          <t>MODERNA PEDIÁTRICA</t>
        </is>
      </c>
      <c r="C390" s="965" t="n"/>
      <c r="D390" s="496">
        <f>NOVIEMBRE!K390</f>
        <v/>
      </c>
      <c r="E390" s="731" t="n"/>
      <c r="F390" s="731" t="n"/>
      <c r="G390" s="730">
        <f>E390+F390</f>
        <v/>
      </c>
      <c r="H390" s="731" t="n"/>
      <c r="I390" s="731" t="n"/>
      <c r="J390" s="732">
        <f>AM390</f>
        <v/>
      </c>
      <c r="K390" s="706">
        <f>+(D390+G390)-(H390+I390+J390)</f>
        <v/>
      </c>
      <c r="L390" s="486" t="n"/>
      <c r="M390" s="487" t="n"/>
      <c r="N390" s="487" t="n"/>
      <c r="O390" s="1223" t="n"/>
      <c r="P390" s="256">
        <f>IF(O390=0," ",IFERROR(IF(DATEDIF(TODAY(),O390,"M")&lt;=5,"ROJO",IF(DATEDIF(TODAY(),O390,"M")&gt;=12,"VERDE",IF(AND(DATEDIF(TODAY(),O390,"M")&gt;=6,DATEDIF(TODAY(),O390,"M")&lt;=11),"AMARILLO"))),Q390))</f>
        <v/>
      </c>
      <c r="Q390" s="262">
        <f>IF(O390=0," ",IF(O390&lt;=$L$6,"VENCIDO","NO VENCIDO"))</f>
        <v/>
      </c>
      <c r="R390" s="257" t="n"/>
      <c r="S390" s="489" t="n"/>
      <c r="T390" s="489" t="n"/>
      <c r="U390" s="1224" t="n"/>
      <c r="V390" s="1224" t="n"/>
      <c r="W390" s="1224" t="n"/>
      <c r="X390" s="1186" t="n"/>
      <c r="Z390" s="648" t="n"/>
      <c r="AA390" s="648" t="n"/>
      <c r="AB390" s="648" t="n"/>
      <c r="AC390" s="648" t="n"/>
      <c r="AD390" s="648" t="n"/>
      <c r="AE390" s="648" t="n"/>
      <c r="AF390" s="648" t="n"/>
      <c r="AG390" s="648" t="n"/>
      <c r="AH390" s="648" t="n"/>
      <c r="AI390" s="648" t="n"/>
      <c r="AJ390" s="648" t="n"/>
      <c r="AK390" s="648" t="n"/>
      <c r="AL390" s="648" t="n"/>
      <c r="AM390" s="573">
        <f>SUM(Z390:AL393)</f>
        <v/>
      </c>
      <c r="AN390" s="693" t="n"/>
      <c r="AO390" s="482" t="n"/>
      <c r="AU390" s="1188" t="n"/>
      <c r="AV390" s="1188" t="n"/>
    </row>
    <row r="391" ht="19.5" customHeight="1">
      <c r="A391" s="973" t="n"/>
      <c r="B391" s="971" t="n"/>
      <c r="C391" s="972" t="n"/>
      <c r="D391" s="973" t="n"/>
      <c r="E391" s="994" t="n"/>
      <c r="F391" s="994" t="n"/>
      <c r="G391" s="973" t="n"/>
      <c r="H391" s="994" t="n"/>
      <c r="I391" s="994" t="n"/>
      <c r="J391" s="973" t="n"/>
      <c r="K391" s="973" t="n"/>
      <c r="L391" s="486" t="n"/>
      <c r="M391" s="487" t="n"/>
      <c r="N391" s="487" t="n"/>
      <c r="O391" s="1223" t="n"/>
      <c r="P391" s="256">
        <f>IF(O391=0," ",IFERROR(IF(DATEDIF(TODAY(),O391,"M")&lt;=5,"ROJO",IF(DATEDIF(TODAY(),O391,"M")&gt;=12,"VERDE",IF(AND(DATEDIF(TODAY(),O391,"M")&gt;=6,DATEDIF(TODAY(),O391,"M")&lt;=11),"AMARILLO"))),Q391))</f>
        <v/>
      </c>
      <c r="Q391" s="262">
        <f>IF(O391=0," ",IF(O391&lt;=$L$6,"VENCIDO","NO VENCIDO"))</f>
        <v/>
      </c>
      <c r="R391" s="257" t="n"/>
      <c r="S391" s="489" t="n"/>
      <c r="T391" s="489" t="n"/>
      <c r="U391" s="1224" t="n"/>
      <c r="V391" s="1224" t="n"/>
      <c r="W391" s="1224" t="n"/>
      <c r="X391" s="1186" t="n"/>
      <c r="Z391" s="994" t="n"/>
      <c r="AA391" s="994" t="n"/>
      <c r="AB391" s="994" t="n"/>
      <c r="AC391" s="994" t="n"/>
      <c r="AD391" s="994" t="n"/>
      <c r="AE391" s="994" t="n"/>
      <c r="AF391" s="994" t="n"/>
      <c r="AG391" s="994" t="n"/>
      <c r="AH391" s="994" t="n"/>
      <c r="AI391" s="994" t="n"/>
      <c r="AJ391" s="994" t="n"/>
      <c r="AK391" s="994" t="n"/>
      <c r="AL391" s="994" t="n"/>
      <c r="AM391" s="973" t="n"/>
      <c r="AN391" s="1089" t="n"/>
      <c r="AO391" s="482" t="n"/>
      <c r="AU391" s="1188" t="n"/>
      <c r="AV391" s="1188" t="n"/>
    </row>
    <row r="392" ht="19.5" customHeight="1">
      <c r="A392" s="973" t="n"/>
      <c r="B392" s="971" t="n"/>
      <c r="C392" s="972" t="n"/>
      <c r="D392" s="973" t="n"/>
      <c r="E392" s="994" t="n"/>
      <c r="F392" s="994" t="n"/>
      <c r="G392" s="973" t="n"/>
      <c r="H392" s="994" t="n"/>
      <c r="I392" s="994" t="n"/>
      <c r="J392" s="973" t="n"/>
      <c r="K392" s="973" t="n"/>
      <c r="L392" s="486" t="n"/>
      <c r="M392" s="487" t="n"/>
      <c r="N392" s="487" t="n"/>
      <c r="O392" s="1223" t="n"/>
      <c r="P392" s="256">
        <f>IF(O392=0," ",IFERROR(IF(DATEDIF(TODAY(),O392,"M")&lt;=5,"ROJO",IF(DATEDIF(TODAY(),O392,"M")&gt;=12,"VERDE",IF(AND(DATEDIF(TODAY(),O392,"M")&gt;=6,DATEDIF(TODAY(),O392,"M")&lt;=11),"AMARILLO"))),Q392))</f>
        <v/>
      </c>
      <c r="Q392" s="262">
        <f>IF(O392=0," ",IF(O392&lt;=$L$6,"VENCIDO","NO VENCIDO"))</f>
        <v/>
      </c>
      <c r="R392" s="257" t="n"/>
      <c r="S392" s="489" t="n"/>
      <c r="T392" s="489" t="n"/>
      <c r="U392" s="1224" t="n"/>
      <c r="V392" s="1224" t="n"/>
      <c r="W392" s="1224" t="n"/>
      <c r="X392" s="1186" t="n"/>
      <c r="Z392" s="994" t="n"/>
      <c r="AA392" s="994" t="n"/>
      <c r="AB392" s="994" t="n"/>
      <c r="AC392" s="994" t="n"/>
      <c r="AD392" s="994" t="n"/>
      <c r="AE392" s="994" t="n"/>
      <c r="AF392" s="994" t="n"/>
      <c r="AG392" s="994" t="n"/>
      <c r="AH392" s="994" t="n"/>
      <c r="AI392" s="994" t="n"/>
      <c r="AJ392" s="994" t="n"/>
      <c r="AK392" s="994" t="n"/>
      <c r="AL392" s="994" t="n"/>
      <c r="AM392" s="973" t="n"/>
      <c r="AN392" s="1089" t="n"/>
      <c r="AO392" s="482" t="n"/>
      <c r="AU392" s="1188" t="n"/>
      <c r="AV392" s="1188" t="n"/>
    </row>
    <row r="393" ht="19.5" customHeight="1">
      <c r="A393" s="973" t="n"/>
      <c r="B393" s="971" t="n"/>
      <c r="C393" s="972" t="n"/>
      <c r="D393" s="973" t="n"/>
      <c r="E393" s="994" t="n"/>
      <c r="F393" s="994" t="n"/>
      <c r="G393" s="973" t="n"/>
      <c r="H393" s="994" t="n"/>
      <c r="I393" s="994" t="n"/>
      <c r="J393" s="973" t="n"/>
      <c r="K393" s="975" t="n"/>
      <c r="L393" s="486" t="n"/>
      <c r="M393" s="487" t="n"/>
      <c r="N393" s="487" t="n"/>
      <c r="O393" s="1223" t="n"/>
      <c r="P393" s="256">
        <f>IF(O393=0," ",IFERROR(IF(DATEDIF(TODAY(),O393,"M")&lt;=5,"ROJO",IF(DATEDIF(TODAY(),O393,"M")&gt;=12,"VERDE",IF(AND(DATEDIF(TODAY(),O393,"M")&gt;=6,DATEDIF(TODAY(),O393,"M")&lt;=11),"AMARILLO"))),Q393))</f>
        <v/>
      </c>
      <c r="Q393" s="262">
        <f>IF(O393=0," ",IF(O393&lt;=$L$6,"VENCIDO","NO VENCIDO"))</f>
        <v/>
      </c>
      <c r="R393" s="257" t="n"/>
      <c r="S393" s="489" t="n"/>
      <c r="T393" s="489" t="n"/>
      <c r="U393" s="1224" t="n"/>
      <c r="V393" s="1224" t="n"/>
      <c r="W393" s="1224" t="n"/>
      <c r="X393" s="1186" t="n"/>
      <c r="Z393" s="998" t="n"/>
      <c r="AA393" s="998" t="n"/>
      <c r="AB393" s="998" t="n"/>
      <c r="AC393" s="998" t="n"/>
      <c r="AD393" s="998" t="n"/>
      <c r="AE393" s="998" t="n"/>
      <c r="AF393" s="998" t="n"/>
      <c r="AG393" s="998" t="n"/>
      <c r="AH393" s="998" t="n"/>
      <c r="AI393" s="998" t="n"/>
      <c r="AJ393" s="998" t="n"/>
      <c r="AK393" s="998" t="n"/>
      <c r="AL393" s="998" t="n"/>
      <c r="AM393" s="975" t="n"/>
      <c r="AN393" s="1089" t="n"/>
      <c r="AO393" s="482" t="n"/>
      <c r="AU393" s="1188" t="n"/>
      <c r="AV393" s="1188" t="n"/>
    </row>
    <row r="394" ht="19.5" customHeight="1">
      <c r="A394" s="975" t="n"/>
      <c r="B394" s="1182" t="n"/>
      <c r="C394" s="1103" t="n"/>
      <c r="D394" s="975" t="n"/>
      <c r="E394" s="998" t="n"/>
      <c r="F394" s="998" t="n"/>
      <c r="G394" s="975" t="n"/>
      <c r="H394" s="998" t="n"/>
      <c r="I394" s="998" t="n"/>
      <c r="J394" s="975" t="n"/>
      <c r="K394" s="1189">
        <f>K390=L394</f>
        <v/>
      </c>
      <c r="L394" s="491">
        <f>SUM(L390:L393)</f>
        <v/>
      </c>
      <c r="M394" s="1190" t="n"/>
      <c r="N394" s="1190" t="n"/>
      <c r="O394" s="1228" t="n"/>
      <c r="P394" s="1229" t="n"/>
      <c r="Q394" s="1229" t="n"/>
      <c r="R394" s="267">
        <f>SUM(R390:R393)</f>
        <v/>
      </c>
      <c r="S394" s="310" t="n"/>
      <c r="T394" s="310" t="n"/>
      <c r="U394" s="1230" t="n"/>
      <c r="V394" s="1230" t="n"/>
      <c r="W394" s="1230" t="n"/>
      <c r="X394" s="1227" t="n"/>
      <c r="Z394" s="498" t="n"/>
      <c r="AA394" s="270" t="n"/>
      <c r="AB394" s="270" t="n"/>
      <c r="AC394" s="270" t="n"/>
      <c r="AD394" s="270" t="n"/>
      <c r="AE394" s="270" t="n"/>
      <c r="AF394" s="270" t="n"/>
      <c r="AG394" s="270" t="n"/>
      <c r="AH394" s="270" t="n"/>
      <c r="AI394" s="270" t="n"/>
      <c r="AJ394" s="270" t="n"/>
      <c r="AK394" s="270" t="n"/>
      <c r="AL394" s="270" t="n"/>
      <c r="AM394" s="311" t="n"/>
      <c r="AN394" s="483" t="n"/>
      <c r="AO394" s="482" t="n"/>
      <c r="AU394" s="1195" t="n"/>
      <c r="AV394" s="1196" t="n"/>
    </row>
    <row r="395" ht="19.5" customHeight="1">
      <c r="A395" s="585" t="n">
        <v>3</v>
      </c>
      <c r="B395" s="707" t="inlineStr">
        <is>
          <t>PFIZER ADULTO</t>
        </is>
      </c>
      <c r="C395" s="965" t="n"/>
      <c r="D395" s="496">
        <f>NOVIEMBRE!K395</f>
        <v/>
      </c>
      <c r="E395" s="731" t="n"/>
      <c r="F395" s="731" t="n"/>
      <c r="G395" s="730">
        <f>E395+F395</f>
        <v/>
      </c>
      <c r="H395" s="731" t="n"/>
      <c r="I395" s="731" t="n"/>
      <c r="J395" s="732">
        <f>AM395</f>
        <v/>
      </c>
      <c r="K395" s="706">
        <f>+(D395+G395)-(H395+I395+J395)</f>
        <v/>
      </c>
      <c r="L395" s="486" t="n"/>
      <c r="M395" s="487" t="n"/>
      <c r="N395" s="487" t="n"/>
      <c r="O395" s="1223" t="n"/>
      <c r="P395" s="256">
        <f>IF(O395=0," ",IFERROR(IF(DATEDIF(TODAY(),O395,"M")&lt;=5,"ROJO",IF(DATEDIF(TODAY(),O395,"M")&gt;=12,"VERDE",IF(AND(DATEDIF(TODAY(),O395,"M")&gt;=6,DATEDIF(TODAY(),O395,"M")&lt;=11),"AMARILLO"))),Q395))</f>
        <v/>
      </c>
      <c r="Q395" s="262">
        <f>IF(O395=0," ",IF(O395&lt;=$L$6,"VENCIDO","NO VENCIDO"))</f>
        <v/>
      </c>
      <c r="R395" s="257" t="n"/>
      <c r="S395" s="489" t="n"/>
      <c r="T395" s="489" t="n"/>
      <c r="U395" s="1224" t="n"/>
      <c r="V395" s="1224" t="n"/>
      <c r="W395" s="1224" t="n"/>
      <c r="X395" s="1186" t="n"/>
      <c r="Z395" s="648" t="n"/>
      <c r="AA395" s="648" t="n"/>
      <c r="AB395" s="648" t="n"/>
      <c r="AC395" s="648" t="n"/>
      <c r="AD395" s="648" t="n"/>
      <c r="AE395" s="648" t="n"/>
      <c r="AF395" s="648" t="n"/>
      <c r="AG395" s="648" t="n"/>
      <c r="AH395" s="648" t="n"/>
      <c r="AI395" s="648" t="n"/>
      <c r="AJ395" s="648" t="n"/>
      <c r="AK395" s="648" t="n"/>
      <c r="AL395" s="648" t="n"/>
      <c r="AM395" s="573">
        <f>SUM(Z395:AL398)</f>
        <v/>
      </c>
      <c r="AN395" s="693" t="n"/>
      <c r="AO395" s="482" t="n"/>
      <c r="AU395" s="1188" t="n"/>
      <c r="AV395" s="1188" t="n"/>
    </row>
    <row r="396" ht="19.5" customHeight="1">
      <c r="A396" s="973" t="n"/>
      <c r="B396" s="971" t="n"/>
      <c r="C396" s="972" t="n"/>
      <c r="D396" s="973" t="n"/>
      <c r="E396" s="994" t="n"/>
      <c r="F396" s="994" t="n"/>
      <c r="G396" s="973" t="n"/>
      <c r="H396" s="994" t="n"/>
      <c r="I396" s="994" t="n"/>
      <c r="J396" s="973" t="n"/>
      <c r="K396" s="973" t="n"/>
      <c r="L396" s="486" t="n"/>
      <c r="M396" s="487" t="n"/>
      <c r="N396" s="487" t="n"/>
      <c r="O396" s="1223" t="n"/>
      <c r="P396" s="256">
        <f>IF(O396=0," ",IFERROR(IF(DATEDIF(TODAY(),O396,"M")&lt;=5,"ROJO",IF(DATEDIF(TODAY(),O396,"M")&gt;=12,"VERDE",IF(AND(DATEDIF(TODAY(),O396,"M")&gt;=6,DATEDIF(TODAY(),O396,"M")&lt;=11),"AMARILLO"))),Q396))</f>
        <v/>
      </c>
      <c r="Q396" s="262">
        <f>IF(O396=0," ",IF(O396&lt;=$L$6,"VENCIDO","NO VENCIDO"))</f>
        <v/>
      </c>
      <c r="R396" s="257" t="n"/>
      <c r="S396" s="489" t="n"/>
      <c r="T396" s="489" t="n"/>
      <c r="U396" s="1224" t="n"/>
      <c r="V396" s="1224" t="n"/>
      <c r="W396" s="1224" t="n"/>
      <c r="X396" s="1186" t="n"/>
      <c r="Z396" s="994" t="n"/>
      <c r="AA396" s="994" t="n"/>
      <c r="AB396" s="994" t="n"/>
      <c r="AC396" s="994" t="n"/>
      <c r="AD396" s="994" t="n"/>
      <c r="AE396" s="994" t="n"/>
      <c r="AF396" s="994" t="n"/>
      <c r="AG396" s="994" t="n"/>
      <c r="AH396" s="994" t="n"/>
      <c r="AI396" s="994" t="n"/>
      <c r="AJ396" s="994" t="n"/>
      <c r="AK396" s="994" t="n"/>
      <c r="AL396" s="994" t="n"/>
      <c r="AM396" s="973" t="n"/>
      <c r="AN396" s="1089" t="n"/>
      <c r="AO396" s="482" t="n"/>
      <c r="AU396" s="1188" t="n"/>
      <c r="AV396" s="1188" t="n"/>
    </row>
    <row r="397" ht="19.5" customHeight="1">
      <c r="A397" s="973" t="n"/>
      <c r="B397" s="971" t="n"/>
      <c r="C397" s="972" t="n"/>
      <c r="D397" s="973" t="n"/>
      <c r="E397" s="994" t="n"/>
      <c r="F397" s="994" t="n"/>
      <c r="G397" s="973" t="n"/>
      <c r="H397" s="994" t="n"/>
      <c r="I397" s="994" t="n"/>
      <c r="J397" s="973" t="n"/>
      <c r="K397" s="973" t="n"/>
      <c r="L397" s="486" t="n"/>
      <c r="M397" s="487" t="n"/>
      <c r="N397" s="487" t="n"/>
      <c r="O397" s="1223" t="n"/>
      <c r="P397" s="256">
        <f>IF(O397=0," ",IFERROR(IF(DATEDIF(TODAY(),O397,"M")&lt;=5,"ROJO",IF(DATEDIF(TODAY(),O397,"M")&gt;=12,"VERDE",IF(AND(DATEDIF(TODAY(),O397,"M")&gt;=6,DATEDIF(TODAY(),O397,"M")&lt;=11),"AMARILLO"))),Q397))</f>
        <v/>
      </c>
      <c r="Q397" s="262">
        <f>IF(O397=0," ",IF(O397&lt;=$L$6,"VENCIDO","NO VENCIDO"))</f>
        <v/>
      </c>
      <c r="R397" s="257" t="n"/>
      <c r="S397" s="489" t="n"/>
      <c r="T397" s="489" t="n"/>
      <c r="U397" s="1224" t="n"/>
      <c r="V397" s="1224" t="n"/>
      <c r="W397" s="1224" t="n"/>
      <c r="X397" s="1186" t="n"/>
      <c r="Z397" s="994" t="n"/>
      <c r="AA397" s="994" t="n"/>
      <c r="AB397" s="994" t="n"/>
      <c r="AC397" s="994" t="n"/>
      <c r="AD397" s="994" t="n"/>
      <c r="AE397" s="994" t="n"/>
      <c r="AF397" s="994" t="n"/>
      <c r="AG397" s="994" t="n"/>
      <c r="AH397" s="994" t="n"/>
      <c r="AI397" s="994" t="n"/>
      <c r="AJ397" s="994" t="n"/>
      <c r="AK397" s="994" t="n"/>
      <c r="AL397" s="994" t="n"/>
      <c r="AM397" s="973" t="n"/>
      <c r="AN397" s="1089" t="n"/>
      <c r="AO397" s="482" t="n"/>
      <c r="AU397" s="1188" t="n"/>
      <c r="AV397" s="1188" t="n"/>
    </row>
    <row r="398" ht="19.5" customHeight="1">
      <c r="A398" s="973" t="n"/>
      <c r="B398" s="971" t="n"/>
      <c r="C398" s="972" t="n"/>
      <c r="D398" s="973" t="n"/>
      <c r="E398" s="994" t="n"/>
      <c r="F398" s="994" t="n"/>
      <c r="G398" s="973" t="n"/>
      <c r="H398" s="994" t="n"/>
      <c r="I398" s="994" t="n"/>
      <c r="J398" s="973" t="n"/>
      <c r="K398" s="975" t="n"/>
      <c r="L398" s="486" t="n"/>
      <c r="M398" s="487" t="n"/>
      <c r="N398" s="487" t="n"/>
      <c r="O398" s="1223" t="n"/>
      <c r="P398" s="256">
        <f>IF(O398=0," ",IFERROR(IF(DATEDIF(TODAY(),O398,"M")&lt;=5,"ROJO",IF(DATEDIF(TODAY(),O398,"M")&gt;=12,"VERDE",IF(AND(DATEDIF(TODAY(),O398,"M")&gt;=6,DATEDIF(TODAY(),O398,"M")&lt;=11),"AMARILLO"))),Q398))</f>
        <v/>
      </c>
      <c r="Q398" s="262">
        <f>IF(O398=0," ",IF(O398&lt;=$L$6,"VENCIDO","NO VENCIDO"))</f>
        <v/>
      </c>
      <c r="R398" s="257" t="n"/>
      <c r="S398" s="489" t="n"/>
      <c r="T398" s="489" t="n"/>
      <c r="U398" s="1224" t="n"/>
      <c r="V398" s="1224" t="n"/>
      <c r="W398" s="1224" t="n"/>
      <c r="X398" s="1186" t="n"/>
      <c r="Z398" s="998" t="n"/>
      <c r="AA398" s="998" t="n"/>
      <c r="AB398" s="998" t="n"/>
      <c r="AC398" s="998" t="n"/>
      <c r="AD398" s="998" t="n"/>
      <c r="AE398" s="998" t="n"/>
      <c r="AF398" s="998" t="n"/>
      <c r="AG398" s="998" t="n"/>
      <c r="AH398" s="998" t="n"/>
      <c r="AI398" s="998" t="n"/>
      <c r="AJ398" s="998" t="n"/>
      <c r="AK398" s="998" t="n"/>
      <c r="AL398" s="998" t="n"/>
      <c r="AM398" s="975" t="n"/>
      <c r="AN398" s="1089" t="n"/>
      <c r="AO398" s="482" t="n"/>
      <c r="AU398" s="1188" t="n"/>
      <c r="AV398" s="1188" t="n"/>
    </row>
    <row r="399" ht="19.5" customHeight="1">
      <c r="A399" s="975" t="n"/>
      <c r="B399" s="1182" t="n"/>
      <c r="C399" s="1103" t="n"/>
      <c r="D399" s="975" t="n"/>
      <c r="E399" s="998" t="n"/>
      <c r="F399" s="998" t="n"/>
      <c r="G399" s="975" t="n"/>
      <c r="H399" s="998" t="n"/>
      <c r="I399" s="998" t="n"/>
      <c r="J399" s="975" t="n"/>
      <c r="K399" s="1189">
        <f>K395=L399</f>
        <v/>
      </c>
      <c r="L399" s="491">
        <f>SUM(L395:L398)</f>
        <v/>
      </c>
      <c r="M399" s="1190" t="n"/>
      <c r="N399" s="1190" t="n"/>
      <c r="O399" s="1228" t="n"/>
      <c r="P399" s="1229" t="n"/>
      <c r="Q399" s="1229" t="n"/>
      <c r="R399" s="267">
        <f>SUM(R395:R398)</f>
        <v/>
      </c>
      <c r="S399" s="310" t="n"/>
      <c r="T399" s="310" t="n"/>
      <c r="U399" s="1230" t="n"/>
      <c r="V399" s="1230" t="n"/>
      <c r="W399" s="1230" t="n"/>
      <c r="X399" s="1227" t="n"/>
      <c r="Z399" s="498" t="n"/>
      <c r="AA399" s="270" t="n"/>
      <c r="AB399" s="270" t="n"/>
      <c r="AC399" s="270" t="n"/>
      <c r="AD399" s="270" t="n"/>
      <c r="AE399" s="270" t="n"/>
      <c r="AF399" s="270" t="n"/>
      <c r="AG399" s="270" t="n"/>
      <c r="AH399" s="270" t="n"/>
      <c r="AI399" s="270" t="n"/>
      <c r="AJ399" s="270" t="n"/>
      <c r="AK399" s="270" t="n"/>
      <c r="AL399" s="270" t="n"/>
      <c r="AM399" s="311" t="n"/>
      <c r="AN399" s="484" t="n"/>
      <c r="AO399" s="482" t="n"/>
      <c r="AU399" s="1195" t="n"/>
      <c r="AV399" s="1196" t="n"/>
    </row>
    <row r="400" ht="19.5" customHeight="1">
      <c r="A400" s="585" t="n">
        <v>4</v>
      </c>
      <c r="B400" s="707" t="inlineStr">
        <is>
          <t>PFIZER PEDIÁTRICA</t>
        </is>
      </c>
      <c r="C400" s="965" t="n"/>
      <c r="D400" s="496">
        <f>NOVIEMBRE!K400</f>
        <v/>
      </c>
      <c r="E400" s="731" t="n"/>
      <c r="F400" s="731" t="n"/>
      <c r="G400" s="730">
        <f>E400+F400</f>
        <v/>
      </c>
      <c r="H400" s="731" t="n"/>
      <c r="I400" s="731" t="n"/>
      <c r="J400" s="732">
        <f>AM400</f>
        <v/>
      </c>
      <c r="K400" s="706">
        <f>+(D400+G400)-(H400+I400+J400)</f>
        <v/>
      </c>
      <c r="L400" s="486" t="n"/>
      <c r="M400" s="487" t="n"/>
      <c r="N400" s="487" t="n"/>
      <c r="O400" s="1223" t="n"/>
      <c r="P400" s="256">
        <f>IF(O400=0," ",IFERROR(IF(DATEDIF(TODAY(),O400,"M")&lt;=5,"ROJO",IF(DATEDIF(TODAY(),O400,"M")&gt;=12,"VERDE",IF(AND(DATEDIF(TODAY(),O400,"M")&gt;=6,DATEDIF(TODAY(),O400,"M")&lt;=11),"AMARILLO"))),Q400))</f>
        <v/>
      </c>
      <c r="Q400" s="262">
        <f>IF(O400=0," ",IF(O400&lt;=$L$6,"VENCIDO","NO VENCIDO"))</f>
        <v/>
      </c>
      <c r="R400" s="257" t="n"/>
      <c r="S400" s="489" t="n"/>
      <c r="T400" s="489" t="n"/>
      <c r="U400" s="1224" t="n"/>
      <c r="V400" s="1224" t="n"/>
      <c r="W400" s="1224" t="n"/>
      <c r="X400" s="1186" t="n"/>
      <c r="Z400" s="648" t="n"/>
      <c r="AA400" s="648" t="n"/>
      <c r="AB400" s="648" t="n"/>
      <c r="AC400" s="648" t="n"/>
      <c r="AD400" s="648" t="n"/>
      <c r="AE400" s="648" t="n"/>
      <c r="AF400" s="648" t="n"/>
      <c r="AG400" s="648" t="n"/>
      <c r="AH400" s="648" t="n"/>
      <c r="AI400" s="648" t="n"/>
      <c r="AJ400" s="648" t="n"/>
      <c r="AK400" s="648" t="n"/>
      <c r="AL400" s="648" t="n"/>
      <c r="AM400" s="573">
        <f>SUM(Z400:AL403)</f>
        <v/>
      </c>
      <c r="AN400" s="693" t="n"/>
      <c r="AO400" s="482" t="n"/>
      <c r="AU400" s="1188" t="n"/>
      <c r="AV400" s="1188" t="n"/>
    </row>
    <row r="401" ht="19.5" customHeight="1">
      <c r="A401" s="973" t="n"/>
      <c r="B401" s="971" t="n"/>
      <c r="C401" s="972" t="n"/>
      <c r="D401" s="973" t="n"/>
      <c r="E401" s="994" t="n"/>
      <c r="F401" s="994" t="n"/>
      <c r="G401" s="973" t="n"/>
      <c r="H401" s="994" t="n"/>
      <c r="I401" s="994" t="n"/>
      <c r="J401" s="973" t="n"/>
      <c r="K401" s="973" t="n"/>
      <c r="L401" s="486" t="n"/>
      <c r="M401" s="487" t="n"/>
      <c r="N401" s="487" t="n"/>
      <c r="O401" s="1223" t="n"/>
      <c r="P401" s="256">
        <f>IF(O401=0," ",IFERROR(IF(DATEDIF(TODAY(),O401,"M")&lt;=5,"ROJO",IF(DATEDIF(TODAY(),O401,"M")&gt;=12,"VERDE",IF(AND(DATEDIF(TODAY(),O401,"M")&gt;=6,DATEDIF(TODAY(),O401,"M")&lt;=11),"AMARILLO"))),Q401))</f>
        <v/>
      </c>
      <c r="Q401" s="262">
        <f>IF(O401=0," ",IF(O401&lt;=$L$6,"VENCIDO","NO VENCIDO"))</f>
        <v/>
      </c>
      <c r="R401" s="257" t="n"/>
      <c r="S401" s="489" t="n"/>
      <c r="T401" s="489" t="n"/>
      <c r="U401" s="1224" t="n"/>
      <c r="V401" s="1224" t="n"/>
      <c r="W401" s="1224" t="n"/>
      <c r="X401" s="1186" t="n"/>
      <c r="Z401" s="994" t="n"/>
      <c r="AA401" s="994" t="n"/>
      <c r="AB401" s="994" t="n"/>
      <c r="AC401" s="994" t="n"/>
      <c r="AD401" s="994" t="n"/>
      <c r="AE401" s="994" t="n"/>
      <c r="AF401" s="994" t="n"/>
      <c r="AG401" s="994" t="n"/>
      <c r="AH401" s="994" t="n"/>
      <c r="AI401" s="994" t="n"/>
      <c r="AJ401" s="994" t="n"/>
      <c r="AK401" s="994" t="n"/>
      <c r="AL401" s="994" t="n"/>
      <c r="AM401" s="973" t="n"/>
      <c r="AN401" s="1089" t="n"/>
      <c r="AO401" s="482" t="n"/>
      <c r="AU401" s="1188" t="n"/>
      <c r="AV401" s="1188" t="n"/>
    </row>
    <row r="402" ht="19.5" customHeight="1">
      <c r="A402" s="973" t="n"/>
      <c r="B402" s="971" t="n"/>
      <c r="C402" s="972" t="n"/>
      <c r="D402" s="973" t="n"/>
      <c r="E402" s="994" t="n"/>
      <c r="F402" s="994" t="n"/>
      <c r="G402" s="973" t="n"/>
      <c r="H402" s="994" t="n"/>
      <c r="I402" s="994" t="n"/>
      <c r="J402" s="973" t="n"/>
      <c r="K402" s="973" t="n"/>
      <c r="L402" s="486" t="n"/>
      <c r="M402" s="487" t="n"/>
      <c r="N402" s="487" t="n"/>
      <c r="O402" s="1223" t="n"/>
      <c r="P402" s="256">
        <f>IF(O402=0," ",IFERROR(IF(DATEDIF(TODAY(),O402,"M")&lt;=5,"ROJO",IF(DATEDIF(TODAY(),O402,"M")&gt;=12,"VERDE",IF(AND(DATEDIF(TODAY(),O402,"M")&gt;=6,DATEDIF(TODAY(),O402,"M")&lt;=11),"AMARILLO"))),Q402))</f>
        <v/>
      </c>
      <c r="Q402" s="262">
        <f>IF(O402=0," ",IF(O402&lt;=$L$6,"VENCIDO","NO VENCIDO"))</f>
        <v/>
      </c>
      <c r="R402" s="257" t="n"/>
      <c r="S402" s="489" t="n"/>
      <c r="T402" s="489" t="n"/>
      <c r="U402" s="1224" t="n"/>
      <c r="V402" s="1224" t="n"/>
      <c r="W402" s="1224" t="n"/>
      <c r="X402" s="1186" t="n"/>
      <c r="Z402" s="994" t="n"/>
      <c r="AA402" s="994" t="n"/>
      <c r="AB402" s="994" t="n"/>
      <c r="AC402" s="994" t="n"/>
      <c r="AD402" s="994" t="n"/>
      <c r="AE402" s="994" t="n"/>
      <c r="AF402" s="994" t="n"/>
      <c r="AG402" s="994" t="n"/>
      <c r="AH402" s="994" t="n"/>
      <c r="AI402" s="994" t="n"/>
      <c r="AJ402" s="994" t="n"/>
      <c r="AK402" s="994" t="n"/>
      <c r="AL402" s="994" t="n"/>
      <c r="AM402" s="973" t="n"/>
      <c r="AN402" s="1089" t="n"/>
      <c r="AO402" s="482" t="n"/>
      <c r="AU402" s="1188" t="n"/>
      <c r="AV402" s="1188" t="n"/>
    </row>
    <row r="403" ht="19.5" customHeight="1">
      <c r="A403" s="973" t="n"/>
      <c r="B403" s="971" t="n"/>
      <c r="C403" s="972" t="n"/>
      <c r="D403" s="973" t="n"/>
      <c r="E403" s="994" t="n"/>
      <c r="F403" s="994" t="n"/>
      <c r="G403" s="973" t="n"/>
      <c r="H403" s="994" t="n"/>
      <c r="I403" s="994" t="n"/>
      <c r="J403" s="973" t="n"/>
      <c r="K403" s="975" t="n"/>
      <c r="L403" s="486" t="n"/>
      <c r="M403" s="487" t="n"/>
      <c r="N403" s="487" t="n"/>
      <c r="O403" s="1223" t="n"/>
      <c r="P403" s="256">
        <f>IF(O403=0," ",IFERROR(IF(DATEDIF(TODAY(),O403,"M")&lt;=5,"ROJO",IF(DATEDIF(TODAY(),O403,"M")&gt;=12,"VERDE",IF(AND(DATEDIF(TODAY(),O403,"M")&gt;=6,DATEDIF(TODAY(),O403,"M")&lt;=11),"AMARILLO"))),Q403))</f>
        <v/>
      </c>
      <c r="Q403" s="262">
        <f>IF(O403=0," ",IF(O403&lt;=$L$6,"VENCIDO","NO VENCIDO"))</f>
        <v/>
      </c>
      <c r="R403" s="257" t="n"/>
      <c r="S403" s="489" t="n"/>
      <c r="T403" s="489" t="n"/>
      <c r="U403" s="1224" t="n"/>
      <c r="V403" s="1224" t="n"/>
      <c r="W403" s="1224" t="n"/>
      <c r="X403" s="1186" t="n"/>
      <c r="Z403" s="998" t="n"/>
      <c r="AA403" s="998" t="n"/>
      <c r="AB403" s="998" t="n"/>
      <c r="AC403" s="998" t="n"/>
      <c r="AD403" s="998" t="n"/>
      <c r="AE403" s="998" t="n"/>
      <c r="AF403" s="998" t="n"/>
      <c r="AG403" s="998" t="n"/>
      <c r="AH403" s="998" t="n"/>
      <c r="AI403" s="998" t="n"/>
      <c r="AJ403" s="998" t="n"/>
      <c r="AK403" s="998" t="n"/>
      <c r="AL403" s="998" t="n"/>
      <c r="AM403" s="975" t="n"/>
      <c r="AN403" s="1089" t="n"/>
      <c r="AO403" s="482" t="n"/>
      <c r="AU403" s="1188" t="n"/>
      <c r="AV403" s="1188" t="n"/>
    </row>
    <row r="404" ht="19.5" customHeight="1">
      <c r="A404" s="975" t="n"/>
      <c r="B404" s="1182" t="n"/>
      <c r="C404" s="1103" t="n"/>
      <c r="D404" s="975" t="n"/>
      <c r="E404" s="998" t="n"/>
      <c r="F404" s="998" t="n"/>
      <c r="G404" s="975" t="n"/>
      <c r="H404" s="998" t="n"/>
      <c r="I404" s="998" t="n"/>
      <c r="J404" s="975" t="n"/>
      <c r="K404" s="1189">
        <f>K400=L404</f>
        <v/>
      </c>
      <c r="L404" s="491">
        <f>SUM(L400:L403)</f>
        <v/>
      </c>
      <c r="M404" s="1190" t="n"/>
      <c r="N404" s="1190" t="n"/>
      <c r="O404" s="1228" t="n"/>
      <c r="P404" s="1229" t="n"/>
      <c r="Q404" s="1229" t="n"/>
      <c r="R404" s="267">
        <f>SUM(R400:R403)</f>
        <v/>
      </c>
      <c r="S404" s="310" t="n"/>
      <c r="T404" s="310" t="n"/>
      <c r="U404" s="1230" t="n"/>
      <c r="V404" s="1230" t="n"/>
      <c r="W404" s="1230" t="n"/>
      <c r="X404" s="1227" t="n"/>
      <c r="Z404" s="498" t="n"/>
      <c r="AA404" s="270" t="n"/>
      <c r="AB404" s="270" t="n"/>
      <c r="AC404" s="270" t="n"/>
      <c r="AD404" s="270" t="n"/>
      <c r="AE404" s="270" t="n"/>
      <c r="AF404" s="270" t="n"/>
      <c r="AG404" s="270" t="n"/>
      <c r="AH404" s="270" t="n"/>
      <c r="AI404" s="270" t="n"/>
      <c r="AJ404" s="270" t="n"/>
      <c r="AK404" s="270" t="n"/>
      <c r="AL404" s="270" t="n"/>
      <c r="AM404" s="311" t="n"/>
      <c r="AN404" s="484" t="n"/>
      <c r="AO404" s="482" t="n"/>
      <c r="AU404" s="1195" t="n"/>
      <c r="AV404" s="1196" t="n"/>
    </row>
    <row r="405" ht="19.5" customHeight="1">
      <c r="A405" s="585" t="n">
        <v>5</v>
      </c>
      <c r="B405" s="707" t="inlineStr">
        <is>
          <t>COVID-19</t>
        </is>
      </c>
      <c r="C405" s="965" t="n"/>
      <c r="D405" s="496">
        <f>NOVIEMBRE!K405</f>
        <v/>
      </c>
      <c r="E405" s="731" t="n"/>
      <c r="F405" s="731" t="n"/>
      <c r="G405" s="730">
        <f>E405+F405</f>
        <v/>
      </c>
      <c r="H405" s="731" t="n"/>
      <c r="I405" s="731" t="n"/>
      <c r="J405" s="732">
        <f>AM405</f>
        <v/>
      </c>
      <c r="K405" s="706">
        <f>+(D405+G405)-(H405+I405+J405)</f>
        <v/>
      </c>
      <c r="L405" s="486" t="n"/>
      <c r="M405" s="487" t="n"/>
      <c r="N405" s="487" t="n"/>
      <c r="O405" s="1223" t="n"/>
      <c r="P405" s="256">
        <f>IF(O405=0," ",IFERROR(IF(DATEDIF(TODAY(),O405,"M")&lt;=5,"ROJO",IF(DATEDIF(TODAY(),O405,"M")&gt;=12,"VERDE",IF(AND(DATEDIF(TODAY(),O405,"M")&gt;=6,DATEDIF(TODAY(),O405,"M")&lt;=11),"AMARILLO"))),Q405))</f>
        <v/>
      </c>
      <c r="Q405" s="262">
        <f>IF(O405=0," ",IF(O405&lt;=$L$6,"VENCIDO","NO VENCIDO"))</f>
        <v/>
      </c>
      <c r="R405" s="257" t="n"/>
      <c r="S405" s="489" t="n"/>
      <c r="T405" s="489" t="n"/>
      <c r="U405" s="1224" t="n"/>
      <c r="V405" s="1224" t="n"/>
      <c r="W405" s="1224" t="n"/>
      <c r="X405" s="1186" t="n"/>
      <c r="Z405" s="648" t="n"/>
      <c r="AA405" s="648" t="n"/>
      <c r="AB405" s="648" t="n"/>
      <c r="AC405" s="648" t="n"/>
      <c r="AD405" s="648" t="n"/>
      <c r="AE405" s="648" t="n"/>
      <c r="AF405" s="648" t="n"/>
      <c r="AG405" s="648" t="n"/>
      <c r="AH405" s="648" t="n"/>
      <c r="AI405" s="648" t="n"/>
      <c r="AJ405" s="648" t="n"/>
      <c r="AK405" s="648" t="n"/>
      <c r="AL405" s="648" t="n"/>
      <c r="AM405" s="573">
        <f>SUM(Z405:AL408)</f>
        <v/>
      </c>
      <c r="AN405" s="693" t="n"/>
      <c r="AO405" s="482" t="n"/>
      <c r="AU405" s="1188" t="n"/>
      <c r="AV405" s="1188" t="n"/>
    </row>
    <row r="406" ht="19.5" customHeight="1">
      <c r="A406" s="973" t="n"/>
      <c r="B406" s="971" t="n"/>
      <c r="C406" s="972" t="n"/>
      <c r="D406" s="973" t="n"/>
      <c r="E406" s="994" t="n"/>
      <c r="F406" s="994" t="n"/>
      <c r="G406" s="973" t="n"/>
      <c r="H406" s="994" t="n"/>
      <c r="I406" s="994" t="n"/>
      <c r="J406" s="973" t="n"/>
      <c r="K406" s="973" t="n"/>
      <c r="L406" s="486" t="n"/>
      <c r="M406" s="487" t="n"/>
      <c r="N406" s="487" t="n"/>
      <c r="O406" s="1223" t="n"/>
      <c r="P406" s="256">
        <f>IF(O406=0," ",IFERROR(IF(DATEDIF(TODAY(),O406,"M")&lt;=5,"ROJO",IF(DATEDIF(TODAY(),O406,"M")&gt;=12,"VERDE",IF(AND(DATEDIF(TODAY(),O406,"M")&gt;=6,DATEDIF(TODAY(),O406,"M")&lt;=11),"AMARILLO"))),Q406))</f>
        <v/>
      </c>
      <c r="Q406" s="262">
        <f>IF(O406=0," ",IF(O406&lt;=$L$6,"VENCIDO","NO VENCIDO"))</f>
        <v/>
      </c>
      <c r="R406" s="257" t="n"/>
      <c r="S406" s="489" t="n"/>
      <c r="T406" s="489" t="n"/>
      <c r="U406" s="1224" t="n"/>
      <c r="V406" s="1224" t="n"/>
      <c r="W406" s="1224" t="n"/>
      <c r="X406" s="1186" t="n"/>
      <c r="Z406" s="994" t="n"/>
      <c r="AA406" s="994" t="n"/>
      <c r="AB406" s="994" t="n"/>
      <c r="AC406" s="994" t="n"/>
      <c r="AD406" s="994" t="n"/>
      <c r="AE406" s="994" t="n"/>
      <c r="AF406" s="994" t="n"/>
      <c r="AG406" s="994" t="n"/>
      <c r="AH406" s="994" t="n"/>
      <c r="AI406" s="994" t="n"/>
      <c r="AJ406" s="994" t="n"/>
      <c r="AK406" s="994" t="n"/>
      <c r="AL406" s="994" t="n"/>
      <c r="AM406" s="973" t="n"/>
      <c r="AN406" s="1089" t="n"/>
      <c r="AO406" s="482" t="n"/>
      <c r="AU406" s="1188" t="n"/>
      <c r="AV406" s="1188" t="n"/>
    </row>
    <row r="407" ht="19.5" customHeight="1">
      <c r="A407" s="973" t="n"/>
      <c r="B407" s="971" t="n"/>
      <c r="C407" s="972" t="n"/>
      <c r="D407" s="973" t="n"/>
      <c r="E407" s="994" t="n"/>
      <c r="F407" s="994" t="n"/>
      <c r="G407" s="973" t="n"/>
      <c r="H407" s="994" t="n"/>
      <c r="I407" s="994" t="n"/>
      <c r="J407" s="973" t="n"/>
      <c r="K407" s="973" t="n"/>
      <c r="L407" s="486" t="n"/>
      <c r="M407" s="487" t="n"/>
      <c r="N407" s="487" t="n"/>
      <c r="O407" s="1223" t="n"/>
      <c r="P407" s="256">
        <f>IF(O407=0," ",IFERROR(IF(DATEDIF(TODAY(),O407,"M")&lt;=5,"ROJO",IF(DATEDIF(TODAY(),O407,"M")&gt;=12,"VERDE",IF(AND(DATEDIF(TODAY(),O407,"M")&gt;=6,DATEDIF(TODAY(),O407,"M")&lt;=11),"AMARILLO"))),Q407))</f>
        <v/>
      </c>
      <c r="Q407" s="262">
        <f>IF(O407=0," ",IF(O407&lt;=$L$6,"VENCIDO","NO VENCIDO"))</f>
        <v/>
      </c>
      <c r="R407" s="257" t="n"/>
      <c r="S407" s="489" t="n"/>
      <c r="T407" s="489" t="n"/>
      <c r="U407" s="1224" t="n"/>
      <c r="V407" s="1224" t="n"/>
      <c r="W407" s="1224" t="n"/>
      <c r="X407" s="1186" t="n"/>
      <c r="Z407" s="994" t="n"/>
      <c r="AA407" s="994" t="n"/>
      <c r="AB407" s="994" t="n"/>
      <c r="AC407" s="994" t="n"/>
      <c r="AD407" s="994" t="n"/>
      <c r="AE407" s="994" t="n"/>
      <c r="AF407" s="994" t="n"/>
      <c r="AG407" s="994" t="n"/>
      <c r="AH407" s="994" t="n"/>
      <c r="AI407" s="994" t="n"/>
      <c r="AJ407" s="994" t="n"/>
      <c r="AK407" s="994" t="n"/>
      <c r="AL407" s="994" t="n"/>
      <c r="AM407" s="973" t="n"/>
      <c r="AN407" s="1089" t="n"/>
      <c r="AO407" s="482" t="n"/>
      <c r="AU407" s="1188" t="n"/>
      <c r="AV407" s="1188" t="n"/>
    </row>
    <row r="408" ht="19.5" customHeight="1">
      <c r="A408" s="973" t="n"/>
      <c r="B408" s="971" t="n"/>
      <c r="C408" s="972" t="n"/>
      <c r="D408" s="973" t="n"/>
      <c r="E408" s="994" t="n"/>
      <c r="F408" s="994" t="n"/>
      <c r="G408" s="973" t="n"/>
      <c r="H408" s="994" t="n"/>
      <c r="I408" s="994" t="n"/>
      <c r="J408" s="973" t="n"/>
      <c r="K408" s="975" t="n"/>
      <c r="L408" s="486" t="n"/>
      <c r="M408" s="487" t="n"/>
      <c r="N408" s="487" t="n"/>
      <c r="O408" s="1223" t="n"/>
      <c r="P408" s="256">
        <f>IF(O408=0," ",IFERROR(IF(DATEDIF(TODAY(),O408,"M")&lt;=5,"ROJO",IF(DATEDIF(TODAY(),O408,"M")&gt;=12,"VERDE",IF(AND(DATEDIF(TODAY(),O408,"M")&gt;=6,DATEDIF(TODAY(),O408,"M")&lt;=11),"AMARILLO"))),Q408))</f>
        <v/>
      </c>
      <c r="Q408" s="262">
        <f>IF(O408=0," ",IF(O408&lt;=$L$6,"VENCIDO","NO VENCIDO"))</f>
        <v/>
      </c>
      <c r="R408" s="257" t="n"/>
      <c r="S408" s="489" t="n"/>
      <c r="T408" s="489" t="n"/>
      <c r="U408" s="1224" t="n"/>
      <c r="V408" s="1224" t="n"/>
      <c r="W408" s="1224" t="n"/>
      <c r="X408" s="1186" t="n"/>
      <c r="Z408" s="998" t="n"/>
      <c r="AA408" s="998" t="n"/>
      <c r="AB408" s="998" t="n"/>
      <c r="AC408" s="998" t="n"/>
      <c r="AD408" s="998" t="n"/>
      <c r="AE408" s="998" t="n"/>
      <c r="AF408" s="998" t="n"/>
      <c r="AG408" s="998" t="n"/>
      <c r="AH408" s="998" t="n"/>
      <c r="AI408" s="998" t="n"/>
      <c r="AJ408" s="998" t="n"/>
      <c r="AK408" s="998" t="n"/>
      <c r="AL408" s="998" t="n"/>
      <c r="AM408" s="975" t="n"/>
      <c r="AN408" s="1089" t="n"/>
      <c r="AO408" s="482" t="n"/>
      <c r="AU408" s="1188" t="n"/>
      <c r="AV408" s="1188" t="n"/>
    </row>
    <row r="409" ht="19.5" customHeight="1">
      <c r="A409" s="975" t="n"/>
      <c r="B409" s="1182" t="n"/>
      <c r="C409" s="1103" t="n"/>
      <c r="D409" s="975" t="n"/>
      <c r="E409" s="998" t="n"/>
      <c r="F409" s="998" t="n"/>
      <c r="G409" s="975" t="n"/>
      <c r="H409" s="998" t="n"/>
      <c r="I409" s="998" t="n"/>
      <c r="J409" s="975" t="n"/>
      <c r="K409" s="1189">
        <f>K405=L409</f>
        <v/>
      </c>
      <c r="L409" s="491">
        <f>SUM(L405:L408)</f>
        <v/>
      </c>
      <c r="M409" s="1190" t="n"/>
      <c r="N409" s="1190" t="n"/>
      <c r="O409" s="1228" t="n"/>
      <c r="P409" s="1229" t="n"/>
      <c r="Q409" s="1229" t="n"/>
      <c r="R409" s="267">
        <f>SUM(R405:R408)</f>
        <v/>
      </c>
      <c r="S409" s="310" t="n"/>
      <c r="T409" s="310" t="n"/>
      <c r="U409" s="1230" t="n"/>
      <c r="V409" s="1230" t="n"/>
      <c r="W409" s="1230" t="n"/>
      <c r="X409" s="1227" t="n"/>
      <c r="Z409" s="498" t="n"/>
      <c r="AA409" s="270" t="n"/>
      <c r="AB409" s="270" t="n"/>
      <c r="AC409" s="270" t="n"/>
      <c r="AD409" s="270" t="n"/>
      <c r="AE409" s="270" t="n"/>
      <c r="AF409" s="270" t="n"/>
      <c r="AG409" s="270" t="n"/>
      <c r="AH409" s="270" t="n"/>
      <c r="AI409" s="270" t="n"/>
      <c r="AJ409" s="270" t="n"/>
      <c r="AK409" s="270" t="n"/>
      <c r="AL409" s="270" t="n"/>
      <c r="AM409" s="311" t="n"/>
      <c r="AN409" s="484" t="n"/>
      <c r="AO409" s="482" t="n"/>
      <c r="AU409" s="1195" t="n"/>
      <c r="AV409" s="1196" t="n"/>
    </row>
    <row r="410" ht="63.75" customHeight="1">
      <c r="B410" s="312" t="inlineStr">
        <is>
          <t>OBSERVACIONES DEPARTAMENTO O DISTRITO: (Especifique las caracteristicas de los traslados realizados, pérdidas, entre otras que considere puntualizar).</t>
        </is>
      </c>
      <c r="C410" s="313" t="n"/>
      <c r="D410" s="314" t="n"/>
      <c r="E410" s="314" t="n"/>
      <c r="F410" s="315" t="n"/>
      <c r="G410" s="315" t="n"/>
      <c r="H410" s="315" t="n"/>
      <c r="I410" s="315" t="n"/>
      <c r="J410" s="316" t="n"/>
      <c r="K410" s="316" t="n"/>
      <c r="L410" s="316" t="n"/>
      <c r="M410" s="317" t="n"/>
      <c r="N410" s="317" t="n"/>
      <c r="O410" s="317" t="n"/>
      <c r="P410" s="317" t="n"/>
      <c r="Q410" s="317" t="n"/>
      <c r="R410" s="317" t="n"/>
      <c r="S410" s="317" t="n"/>
      <c r="T410" s="317" t="n"/>
      <c r="U410" s="317" t="n"/>
      <c r="V410" s="317" t="n"/>
      <c r="W410" s="317" t="n"/>
      <c r="X410" s="317" t="n"/>
      <c r="Z410" s="318" t="n"/>
      <c r="AA410" s="318" t="n"/>
      <c r="AB410" s="318" t="n"/>
      <c r="AC410" s="318" t="n"/>
      <c r="AD410" s="318" t="n"/>
      <c r="AE410" s="318" t="n"/>
      <c r="AF410" s="318" t="n"/>
      <c r="AG410" s="318" t="n"/>
      <c r="AH410" s="318" t="n"/>
      <c r="AI410" s="318" t="n"/>
      <c r="AJ410" s="318" t="n"/>
      <c r="AK410" s="318" t="n"/>
      <c r="AL410" s="318" t="n"/>
      <c r="AM410" s="318" t="n"/>
      <c r="AN410" s="319" t="n"/>
    </row>
    <row r="411" ht="42.75" customHeight="1">
      <c r="A411" s="320" t="inlineStr">
        <is>
          <t>MUNICIPIOS/IPS VACUNADORAS DISTRITOS</t>
        </is>
      </c>
      <c r="B411" s="321" t="n"/>
      <c r="C411" s="321" t="n"/>
      <c r="D411" s="321" t="n"/>
      <c r="E411" s="321" t="n"/>
      <c r="F411" s="321" t="n"/>
      <c r="G411" s="321" t="n"/>
      <c r="H411" s="321" t="n"/>
      <c r="I411" s="321" t="n"/>
      <c r="J411" s="321" t="n"/>
      <c r="K411" s="321" t="n"/>
      <c r="L411" s="321" t="n"/>
      <c r="M411" s="321" t="n"/>
      <c r="N411" s="321" t="n"/>
      <c r="O411" s="321" t="n"/>
      <c r="P411" s="321" t="n"/>
      <c r="Q411" s="322" t="n"/>
      <c r="R411" s="322" t="n"/>
      <c r="S411" s="322" t="n"/>
      <c r="T411" s="322" t="n"/>
      <c r="U411" s="322" t="n"/>
      <c r="V411" s="322" t="n"/>
      <c r="W411" s="322" t="n"/>
      <c r="X411" s="322" t="n"/>
      <c r="Z411" s="323" t="n"/>
      <c r="AA411" s="323" t="n"/>
      <c r="AB411" s="323" t="n"/>
      <c r="AC411" s="323" t="n"/>
      <c r="AD411" s="323" t="n"/>
      <c r="AE411" s="323" t="n"/>
      <c r="AF411" s="323" t="n"/>
      <c r="AG411" s="323" t="n"/>
      <c r="AH411" s="323" t="n"/>
      <c r="AI411" s="323" t="n"/>
      <c r="AJ411" s="323" t="n"/>
      <c r="AK411" s="323" t="n"/>
      <c r="AL411" s="323" t="n"/>
      <c r="AM411" s="323" t="n"/>
      <c r="AN411" s="324" t="n"/>
    </row>
    <row r="412" ht="21" customHeight="1">
      <c r="A412" s="325" t="inlineStr">
        <is>
          <t>CONSOLIDADO MUNICIPIOS (Consolida los movimientos realizados por los municipios )</t>
        </is>
      </c>
      <c r="B412" s="326" t="n"/>
      <c r="C412" s="326" t="n"/>
      <c r="D412" s="326" t="n"/>
      <c r="E412" s="326" t="n"/>
      <c r="F412" s="326" t="n"/>
      <c r="G412" s="326" t="n"/>
      <c r="H412" s="326" t="n"/>
      <c r="I412" s="326" t="n"/>
      <c r="J412" s="326" t="n"/>
      <c r="K412" s="326" t="n"/>
      <c r="L412" s="326" t="n"/>
      <c r="M412" s="326" t="n"/>
      <c r="N412" s="326" t="n"/>
      <c r="O412" s="326" t="n"/>
      <c r="P412" s="326" t="n"/>
      <c r="Q412" s="326" t="n"/>
      <c r="R412" s="327" t="n"/>
      <c r="S412" s="327" t="n"/>
      <c r="T412" s="327" t="n"/>
      <c r="U412" s="327" t="n"/>
      <c r="V412" s="327" t="n"/>
      <c r="W412" s="327" t="n"/>
      <c r="X412" s="327" t="n"/>
      <c r="Y412" s="248" t="n"/>
      <c r="Z412" s="328" t="n"/>
      <c r="AA412" s="328" t="n"/>
      <c r="AB412" s="328" t="n"/>
      <c r="AC412" s="328" t="n"/>
      <c r="AD412" s="328" t="n"/>
      <c r="AE412" s="328" t="n"/>
      <c r="AF412" s="328" t="n"/>
      <c r="AG412" s="328" t="n"/>
      <c r="AH412" s="328" t="n"/>
      <c r="AI412" s="328" t="n"/>
      <c r="AJ412" s="328" t="n"/>
      <c r="AK412" s="328" t="n"/>
      <c r="AL412" s="328" t="n"/>
      <c r="AM412" s="328" t="n"/>
      <c r="AN412" s="328" t="n"/>
    </row>
    <row r="413" ht="22.5" customHeight="1">
      <c r="A413" s="1268" t="inlineStr">
        <is>
          <t>ÍTEM</t>
        </is>
      </c>
      <c r="B413" s="1268" t="inlineStr">
        <is>
          <t>INSUMOS</t>
        </is>
      </c>
      <c r="C413" s="965" t="n"/>
      <c r="D413" s="1231" t="n"/>
      <c r="E413" s="961" t="n"/>
      <c r="F413" s="1231" t="n"/>
      <c r="G413" s="967" t="n"/>
      <c r="H413" s="1232" t="n"/>
      <c r="I413" s="961" t="n"/>
      <c r="J413" s="1231" t="n"/>
      <c r="K413" s="623" t="n"/>
      <c r="L413" s="623" t="n"/>
      <c r="M413" s="623" t="n"/>
      <c r="N413" s="1233" t="n"/>
      <c r="O413" s="623" t="n"/>
      <c r="P413" s="623" t="n"/>
      <c r="Q413" s="623" t="n"/>
      <c r="R413" s="613" t="n"/>
      <c r="S413" s="613" t="n"/>
      <c r="T413" s="613" t="n"/>
      <c r="U413" s="613" t="n"/>
      <c r="V413" s="613" t="n"/>
      <c r="W413" s="961" t="n"/>
      <c r="X413" s="961" t="n"/>
      <c r="Y413" s="232" t="n"/>
      <c r="Z413" s="400" t="n"/>
      <c r="AA413" s="400" t="n"/>
      <c r="AB413" s="400" t="n"/>
      <c r="AC413" s="400" t="n"/>
      <c r="AD413" s="400" t="n"/>
      <c r="AE413" s="400" t="n"/>
      <c r="AF413" s="400" t="n"/>
      <c r="AG413" s="400" t="n"/>
      <c r="AH413" s="400" t="n"/>
      <c r="AI413" s="400" t="n"/>
      <c r="AJ413" s="400" t="n"/>
      <c r="AK413" s="400" t="n"/>
      <c r="AL413" s="400" t="n"/>
      <c r="AM413" s="1181" t="n"/>
      <c r="AN413" s="329" t="n"/>
    </row>
    <row r="414" ht="21.75" customHeight="1">
      <c r="A414" s="973" t="n"/>
      <c r="B414" s="971" t="n"/>
      <c r="C414" s="972" t="n"/>
      <c r="D414" s="973" t="n"/>
      <c r="E414" s="973" t="n"/>
      <c r="F414" s="1231" t="inlineStr">
        <is>
          <t>DOSIS APLICADAS
COLOMBIANOS</t>
        </is>
      </c>
      <c r="G414" s="1231" t="inlineStr">
        <is>
          <t>DOSIS APLICADAS EXTRANJEROS</t>
        </is>
      </c>
      <c r="H414" s="973" t="n"/>
      <c r="I414" s="973" t="n"/>
      <c r="J414" s="973" t="n"/>
      <c r="K414" s="973" t="n"/>
      <c r="L414" s="973" t="n"/>
      <c r="M414" s="973" t="n"/>
      <c r="N414" s="973" t="n"/>
      <c r="O414" s="973" t="n"/>
      <c r="P414" s="973" t="n"/>
      <c r="Q414" s="973" t="n"/>
      <c r="R414" s="973" t="n"/>
      <c r="S414" s="973" t="n"/>
      <c r="T414" s="973" t="n"/>
      <c r="U414" s="973" t="n"/>
      <c r="V414" s="973" t="n"/>
      <c r="W414" s="973" t="n"/>
      <c r="X414" s="973" t="n"/>
      <c r="Y414" s="232" t="n"/>
      <c r="Z414" s="533" t="n">
        <v>1</v>
      </c>
      <c r="AA414" s="968" t="n"/>
      <c r="AB414" s="967" t="n"/>
      <c r="AC414" s="330" t="n">
        <v>2</v>
      </c>
      <c r="AD414" s="566" t="n">
        <v>3</v>
      </c>
      <c r="AE414" s="533" t="n">
        <v>4</v>
      </c>
      <c r="AF414" s="566" t="n">
        <v>5</v>
      </c>
      <c r="AG414" s="533" t="n">
        <v>6</v>
      </c>
      <c r="AH414" s="566" t="n">
        <v>7</v>
      </c>
      <c r="AI414" s="533" t="n">
        <v>8</v>
      </c>
      <c r="AJ414" s="533" t="n">
        <v>9</v>
      </c>
      <c r="AK414" s="533" t="n">
        <v>10</v>
      </c>
      <c r="AL414" s="566" t="n">
        <v>11</v>
      </c>
      <c r="AM414" s="973" t="n"/>
      <c r="AN414" s="331" t="n"/>
      <c r="AQ414" s="332" t="n"/>
      <c r="AR414" s="332" t="n"/>
      <c r="AS414" s="332" t="n"/>
      <c r="AT414" s="332" t="n"/>
      <c r="AU414" s="332" t="n"/>
      <c r="AV414" s="1234" t="inlineStr">
        <is>
          <t>Caslillas de Uso MSPS</t>
        </is>
      </c>
      <c r="AW414" s="967" t="n"/>
    </row>
    <row r="415" ht="36.75" customHeight="1">
      <c r="A415" s="973" t="n"/>
      <c r="B415" s="971" t="n"/>
      <c r="C415" s="972" t="n"/>
      <c r="D415" s="973" t="n"/>
      <c r="E415" s="973" t="n"/>
      <c r="F415" s="973" t="n"/>
      <c r="G415" s="973" t="n"/>
      <c r="H415" s="973" t="n"/>
      <c r="I415" s="973" t="n"/>
      <c r="J415" s="973" t="n"/>
      <c r="K415" s="973" t="n"/>
      <c r="L415" s="973" t="n"/>
      <c r="M415" s="973" t="n"/>
      <c r="N415" s="973" t="n"/>
      <c r="O415" s="973" t="n"/>
      <c r="P415" s="973" t="n"/>
      <c r="Q415" s="973" t="n"/>
      <c r="R415" s="973" t="n"/>
      <c r="S415" s="973" t="n"/>
      <c r="T415" s="973" t="n"/>
      <c r="U415" s="973" t="n"/>
      <c r="V415" s="973" t="n"/>
      <c r="W415" s="973" t="n"/>
      <c r="X415" s="973" t="n"/>
      <c r="Y415" s="232" t="n"/>
      <c r="Z415" s="533" t="n"/>
      <c r="AA415" s="968" t="n"/>
      <c r="AB415" s="967" t="n"/>
      <c r="AC415" s="330" t="n"/>
      <c r="AD415" s="566" t="n"/>
      <c r="AE415" s="533" t="n"/>
      <c r="AF415" s="566" t="n"/>
      <c r="AG415" s="533" t="n"/>
      <c r="AH415" s="566" t="n"/>
      <c r="AI415" s="533" t="n"/>
      <c r="AJ415" s="533" t="n"/>
      <c r="AK415" s="533" t="n"/>
      <c r="AL415" s="566" t="n"/>
      <c r="AM415" s="973" t="n"/>
      <c r="AN415" s="333" t="n"/>
      <c r="AQ415" s="332" t="n"/>
      <c r="AR415" s="332" t="n"/>
      <c r="AS415" s="332" t="n"/>
      <c r="AT415" s="332" t="n"/>
      <c r="AU415" s="332" t="n"/>
      <c r="AV415" s="566" t="n"/>
      <c r="AW415" s="566" t="n"/>
    </row>
    <row r="416" ht="44.25" customHeight="1">
      <c r="A416" s="975" t="n"/>
      <c r="B416" s="1182" t="n"/>
      <c r="C416" s="1103" t="n"/>
      <c r="D416" s="975" t="n"/>
      <c r="E416" s="975" t="n"/>
      <c r="F416" s="975" t="n"/>
      <c r="G416" s="975" t="n"/>
      <c r="H416" s="975" t="n"/>
      <c r="I416" s="975" t="n"/>
      <c r="J416" s="975" t="n"/>
      <c r="K416" s="975" t="n"/>
      <c r="L416" s="975" t="n"/>
      <c r="M416" s="975" t="n"/>
      <c r="N416" s="975" t="n"/>
      <c r="O416" s="975" t="n"/>
      <c r="P416" s="975" t="n"/>
      <c r="Q416" s="975" t="n"/>
      <c r="R416" s="975" t="n"/>
      <c r="S416" s="975" t="n"/>
      <c r="T416" s="975" t="n"/>
      <c r="U416" s="975" t="n"/>
      <c r="V416" s="975" t="n"/>
      <c r="W416" s="975" t="n"/>
      <c r="X416" s="975" t="n"/>
      <c r="Y416" s="232" t="n"/>
      <c r="Z416" s="533" t="n"/>
      <c r="AA416" s="533" t="n"/>
      <c r="AB416" s="533" t="n"/>
      <c r="AC416" s="975" t="n"/>
      <c r="AD416" s="975" t="n"/>
      <c r="AE416" s="975" t="n"/>
      <c r="AF416" s="975" t="n"/>
      <c r="AG416" s="975" t="n"/>
      <c r="AH416" s="975" t="n"/>
      <c r="AI416" s="975" t="n"/>
      <c r="AJ416" s="975" t="n"/>
      <c r="AK416" s="975" t="n"/>
      <c r="AL416" s="975" t="n"/>
      <c r="AM416" s="975" t="n"/>
      <c r="AN416" s="333" t="n"/>
      <c r="AQ416" s="546" t="n"/>
      <c r="AR416" s="546" t="n"/>
      <c r="AS416" s="420" t="n"/>
      <c r="AT416" s="420" t="n"/>
      <c r="AU416" s="332" t="n"/>
      <c r="AV416" s="975" t="n"/>
      <c r="AW416" s="975" t="n"/>
    </row>
    <row r="417" ht="17.25" customHeight="1">
      <c r="A417" s="585" t="n">
        <v>1</v>
      </c>
      <c r="B417" s="640" t="inlineStr">
        <is>
          <t>Vacuna de BCG (Bacilo de Calmette y Guérin) Liofilizada</t>
        </is>
      </c>
      <c r="C417" s="965" t="n"/>
      <c r="D417" s="413">
        <f>NOVIEMBRE!K417</f>
        <v/>
      </c>
      <c r="E417" s="339">
        <f>H13</f>
        <v/>
      </c>
      <c r="F417" s="338" t="n"/>
      <c r="G417" s="338" t="n"/>
      <c r="H417" s="1235">
        <f>+F417+G417</f>
        <v/>
      </c>
      <c r="I417" s="340">
        <f>+AM417</f>
        <v/>
      </c>
      <c r="J417" s="341">
        <f>+H417+I417</f>
        <v/>
      </c>
      <c r="K417" s="583">
        <f>+(D417+E417)-(J417)</f>
        <v/>
      </c>
      <c r="L417" s="253" t="n"/>
      <c r="M417" s="254" t="n"/>
      <c r="N417" s="254" t="n"/>
      <c r="O417" s="1183" t="n"/>
      <c r="P417" s="256">
        <f>IF(O417=0," ",IFERROR(IF(DATEDIF(TODAY(),O417,"M")&lt;=5,"ROJO",IF(DATEDIF(TODAY(),O417,"M")&gt;=12,"VERDE",IF(AND(DATEDIF(TODAY(),O417,"M")&gt;=6,DATEDIF(TODAY(),O417,"M")&lt;=11),"AMARILLO"))),Q417))</f>
        <v/>
      </c>
      <c r="Q417" s="256">
        <f>IF(O417=0," ",IF(O417&lt;=$L$6,"VENCIDO","NO VENCIDO"))</f>
        <v/>
      </c>
      <c r="R417" s="257" t="n"/>
      <c r="S417" s="258" t="n"/>
      <c r="T417" s="258" t="n"/>
      <c r="U417" s="1184" t="n"/>
      <c r="V417" s="1184" t="n"/>
      <c r="W417" s="1236">
        <f>+AR417</f>
        <v/>
      </c>
      <c r="X417" s="1237" t="n"/>
      <c r="Y417" s="232" t="n"/>
      <c r="Z417" s="648" t="n"/>
      <c r="AA417" s="648" t="n"/>
      <c r="AB417" s="649">
        <f>+Z417+AA417</f>
        <v/>
      </c>
      <c r="AC417" s="648" t="n"/>
      <c r="AD417" s="648" t="n"/>
      <c r="AE417" s="648" t="n"/>
      <c r="AF417" s="648" t="n"/>
      <c r="AG417" s="648" t="n"/>
      <c r="AH417" s="648" t="n"/>
      <c r="AI417" s="648" t="n"/>
      <c r="AJ417" s="648" t="n"/>
      <c r="AK417" s="648" t="n"/>
      <c r="AL417" s="648" t="n"/>
      <c r="AM417" s="421">
        <f>SUM(AB417:AL421)</f>
        <v/>
      </c>
      <c r="AN417" s="726" t="n"/>
      <c r="AQ417" s="1238">
        <f>IFERROR(I417/J417*100,"0")</f>
        <v/>
      </c>
      <c r="AR417" s="343">
        <f>IFERROR(1/(1-(AQ417/100)),"0")</f>
        <v/>
      </c>
      <c r="AS417" s="1239" t="n"/>
      <c r="AT417" s="345" t="n"/>
      <c r="AU417" s="1240" t="n"/>
      <c r="AV417" s="1241" t="n"/>
      <c r="AW417" s="1242">
        <f>+H417-AV417</f>
        <v/>
      </c>
    </row>
    <row r="418" ht="17.25" customHeight="1">
      <c r="A418" s="973" t="n"/>
      <c r="B418" s="971" t="n"/>
      <c r="C418" s="972" t="n"/>
      <c r="D418" s="973" t="n"/>
      <c r="E418" s="973" t="n"/>
      <c r="F418" s="994" t="n"/>
      <c r="G418" s="994" t="n"/>
      <c r="H418" s="973" t="n"/>
      <c r="I418" s="973" t="n"/>
      <c r="J418" s="973" t="n"/>
      <c r="K418" s="973" t="n"/>
      <c r="L418" s="253" t="n"/>
      <c r="M418" s="254" t="n"/>
      <c r="N418" s="254" t="n"/>
      <c r="O418" s="1183" t="n"/>
      <c r="P418" s="256">
        <f>IF(O418=0," ",IFERROR(IF(DATEDIF(TODAY(),O418,"M")&lt;=5,"ROJO",IF(DATEDIF(TODAY(),O418,"M")&gt;=12,"VERDE",IF(AND(DATEDIF(TODAY(),O418,"M")&gt;=6,DATEDIF(TODAY(),O418,"M")&lt;=11),"AMARILLO"))),Q418))</f>
        <v/>
      </c>
      <c r="Q418" s="262">
        <f>IF(O418=0," ",IF(O418&lt;=$L$6,"VENCIDO","NO VENCIDO"))</f>
        <v/>
      </c>
      <c r="R418" s="257" t="n"/>
      <c r="S418" s="258" t="n"/>
      <c r="T418" s="258" t="n"/>
      <c r="U418" s="1184" t="n"/>
      <c r="V418" s="1184" t="n"/>
      <c r="W418" s="973" t="n"/>
      <c r="X418" s="1237" t="n"/>
      <c r="Y418" s="232" t="n"/>
      <c r="Z418" s="994" t="n"/>
      <c r="AA418" s="994" t="n"/>
      <c r="AB418" s="973" t="n"/>
      <c r="AC418" s="994" t="n"/>
      <c r="AD418" s="994" t="n"/>
      <c r="AE418" s="994" t="n"/>
      <c r="AF418" s="994" t="n"/>
      <c r="AG418" s="994" t="n"/>
      <c r="AH418" s="994" t="n"/>
      <c r="AI418" s="994" t="n"/>
      <c r="AJ418" s="994" t="n"/>
      <c r="AK418" s="994" t="n"/>
      <c r="AL418" s="994" t="n"/>
      <c r="AM418" s="973" t="n"/>
      <c r="AN418" s="726" t="n"/>
      <c r="AQ418" s="973" t="n"/>
      <c r="AR418" s="973" t="n"/>
      <c r="AS418" s="973" t="n"/>
      <c r="AT418" s="973" t="n"/>
      <c r="AU418" s="1240" t="n"/>
      <c r="AV418" s="994" t="n"/>
      <c r="AW418" s="973" t="n"/>
    </row>
    <row r="419" ht="17.25" customHeight="1">
      <c r="A419" s="973" t="n"/>
      <c r="B419" s="971" t="n"/>
      <c r="C419" s="972" t="n"/>
      <c r="D419" s="973" t="n"/>
      <c r="E419" s="973" t="n"/>
      <c r="F419" s="994" t="n"/>
      <c r="G419" s="994" t="n"/>
      <c r="H419" s="973" t="n"/>
      <c r="I419" s="973" t="n"/>
      <c r="J419" s="973" t="n"/>
      <c r="K419" s="973" t="n"/>
      <c r="L419" s="253" t="n"/>
      <c r="M419" s="254" t="n"/>
      <c r="N419" s="254" t="n"/>
      <c r="O419" s="1183" t="n"/>
      <c r="P419" s="256">
        <f>IF(O419=0," ",IFERROR(IF(DATEDIF(TODAY(),O419,"M")&lt;=5,"ROJO",IF(DATEDIF(TODAY(),O419,"M")&gt;=12,"VERDE",IF(AND(DATEDIF(TODAY(),O419,"M")&gt;=6,DATEDIF(TODAY(),O419,"M")&lt;=11),"AMARILLO"))),Q419))</f>
        <v/>
      </c>
      <c r="Q419" s="262">
        <f>IF(O419=0," ",IF(O419&lt;=$L$6,"VENCIDO","NO VENCIDO"))</f>
        <v/>
      </c>
      <c r="R419" s="257" t="n"/>
      <c r="S419" s="258" t="n"/>
      <c r="T419" s="258" t="n"/>
      <c r="U419" s="1184" t="n"/>
      <c r="V419" s="1184" t="n"/>
      <c r="W419" s="973" t="n"/>
      <c r="X419" s="1237" t="n"/>
      <c r="Y419" s="232" t="n"/>
      <c r="Z419" s="994" t="n"/>
      <c r="AA419" s="994" t="n"/>
      <c r="AB419" s="973" t="n"/>
      <c r="AC419" s="994" t="n"/>
      <c r="AD419" s="994" t="n"/>
      <c r="AE419" s="994" t="n"/>
      <c r="AF419" s="994" t="n"/>
      <c r="AG419" s="994" t="n"/>
      <c r="AH419" s="994" t="n"/>
      <c r="AI419" s="994" t="n"/>
      <c r="AJ419" s="994" t="n"/>
      <c r="AK419" s="994" t="n"/>
      <c r="AL419" s="994" t="n"/>
      <c r="AM419" s="973" t="n"/>
      <c r="AN419" s="726" t="n"/>
      <c r="AQ419" s="973" t="n"/>
      <c r="AR419" s="973" t="n"/>
      <c r="AS419" s="973" t="n"/>
      <c r="AT419" s="973" t="n"/>
      <c r="AU419" s="1240" t="n"/>
      <c r="AV419" s="994" t="n"/>
      <c r="AW419" s="973" t="n"/>
    </row>
    <row r="420" ht="17.25" customHeight="1">
      <c r="A420" s="973" t="n"/>
      <c r="B420" s="971" t="n"/>
      <c r="C420" s="972" t="n"/>
      <c r="D420" s="973" t="n"/>
      <c r="E420" s="973" t="n"/>
      <c r="F420" s="994" t="n"/>
      <c r="G420" s="994" t="n"/>
      <c r="H420" s="973" t="n"/>
      <c r="I420" s="973" t="n"/>
      <c r="J420" s="973" t="n"/>
      <c r="K420" s="973" t="n"/>
      <c r="L420" s="253" t="n"/>
      <c r="M420" s="254" t="n"/>
      <c r="N420" s="254" t="n"/>
      <c r="O420" s="1183" t="n"/>
      <c r="P420" s="256">
        <f>IF(O420=0," ",IFERROR(IF(DATEDIF(TODAY(),O420,"M")&lt;=5,"ROJO",IF(DATEDIF(TODAY(),O420,"M")&gt;=12,"VERDE",IF(AND(DATEDIF(TODAY(),O420,"M")&gt;=6,DATEDIF(TODAY(),O420,"M")&lt;=11),"AMARILLO"))),Q420))</f>
        <v/>
      </c>
      <c r="Q420" s="262">
        <f>IF(O420=0," ",IF(O420&lt;=$L$6,"VENCIDO","NO VENCIDO"))</f>
        <v/>
      </c>
      <c r="R420" s="257" t="n"/>
      <c r="S420" s="258" t="n"/>
      <c r="T420" s="258" t="n"/>
      <c r="U420" s="1184" t="n"/>
      <c r="V420" s="1184" t="n"/>
      <c r="W420" s="973" t="n"/>
      <c r="X420" s="1237" t="n"/>
      <c r="Y420" s="232" t="n"/>
      <c r="Z420" s="994" t="n"/>
      <c r="AA420" s="994" t="n"/>
      <c r="AB420" s="973" t="n"/>
      <c r="AC420" s="994" t="n"/>
      <c r="AD420" s="994" t="n"/>
      <c r="AE420" s="994" t="n"/>
      <c r="AF420" s="994" t="n"/>
      <c r="AG420" s="994" t="n"/>
      <c r="AH420" s="994" t="n"/>
      <c r="AI420" s="994" t="n"/>
      <c r="AJ420" s="994" t="n"/>
      <c r="AK420" s="994" t="n"/>
      <c r="AL420" s="994" t="n"/>
      <c r="AM420" s="973" t="n"/>
      <c r="AN420" s="726" t="n"/>
      <c r="AQ420" s="973" t="n"/>
      <c r="AR420" s="973" t="n"/>
      <c r="AS420" s="973" t="n"/>
      <c r="AT420" s="973" t="n"/>
      <c r="AU420" s="1240" t="n"/>
      <c r="AV420" s="994" t="n"/>
      <c r="AW420" s="973" t="n"/>
    </row>
    <row r="421" ht="17.25" customHeight="1">
      <c r="A421" s="973" t="n"/>
      <c r="B421" s="971" t="n"/>
      <c r="C421" s="972" t="n"/>
      <c r="D421" s="973" t="n"/>
      <c r="E421" s="973" t="n"/>
      <c r="F421" s="994" t="n"/>
      <c r="G421" s="994" t="n"/>
      <c r="H421" s="973" t="n"/>
      <c r="I421" s="973" t="n"/>
      <c r="J421" s="973" t="n"/>
      <c r="K421" s="975" t="n"/>
      <c r="L421" s="253" t="n"/>
      <c r="M421" s="254" t="n"/>
      <c r="N421" s="254" t="n"/>
      <c r="O421" s="1183" t="n"/>
      <c r="P421" s="256">
        <f>IF(O421=0," ",IFERROR(IF(DATEDIF(TODAY(),O421,"M")&lt;=5,"ROJO",IF(DATEDIF(TODAY(),O421,"M")&gt;=12,"VERDE",IF(AND(DATEDIF(TODAY(),O421,"M")&gt;=6,DATEDIF(TODAY(),O421,"M")&lt;=11),"AMARILLO"))),Q421))</f>
        <v/>
      </c>
      <c r="Q421" s="262">
        <f>IF(O421=0," ",IF(O421&lt;=$L$6,"VENCIDO","NO VENCIDO"))</f>
        <v/>
      </c>
      <c r="R421" s="257" t="n"/>
      <c r="S421" s="258" t="n"/>
      <c r="T421" s="258" t="n"/>
      <c r="U421" s="1184" t="n"/>
      <c r="V421" s="1184" t="n"/>
      <c r="W421" s="973" t="n"/>
      <c r="X421" s="1237" t="n"/>
      <c r="Y421" s="232" t="n"/>
      <c r="Z421" s="998" t="n"/>
      <c r="AA421" s="998" t="n"/>
      <c r="AB421" s="975" t="n"/>
      <c r="AC421" s="998" t="n"/>
      <c r="AD421" s="998" t="n"/>
      <c r="AE421" s="998" t="n"/>
      <c r="AF421" s="998" t="n"/>
      <c r="AG421" s="998" t="n"/>
      <c r="AH421" s="998" t="n"/>
      <c r="AI421" s="998" t="n"/>
      <c r="AJ421" s="998" t="n"/>
      <c r="AK421" s="998" t="n"/>
      <c r="AL421" s="998" t="n"/>
      <c r="AM421" s="975" t="n"/>
      <c r="AN421" s="726" t="n"/>
      <c r="AQ421" s="975" t="n"/>
      <c r="AR421" s="975" t="n"/>
      <c r="AS421" s="975" t="n"/>
      <c r="AT421" s="975" t="n"/>
      <c r="AU421" s="1240" t="n"/>
      <c r="AV421" s="998" t="n"/>
      <c r="AW421" s="975" t="n"/>
    </row>
    <row r="422" ht="17.25" customHeight="1">
      <c r="A422" s="975" t="n"/>
      <c r="B422" s="1182" t="n"/>
      <c r="C422" s="1103" t="n"/>
      <c r="D422" s="975" t="n"/>
      <c r="E422" s="975" t="n"/>
      <c r="F422" s="998" t="n"/>
      <c r="G422" s="998" t="n"/>
      <c r="H422" s="975" t="n"/>
      <c r="I422" s="975" t="n"/>
      <c r="J422" s="975" t="n"/>
      <c r="K422" s="1189">
        <f>K417=L422</f>
        <v/>
      </c>
      <c r="L422" s="491">
        <f>SUM(L417:L421)</f>
        <v/>
      </c>
      <c r="M422" s="1190" t="n"/>
      <c r="N422" s="1191" t="n"/>
      <c r="O422" s="1192" t="n"/>
      <c r="P422" s="1192" t="n"/>
      <c r="Q422" s="1192" t="n"/>
      <c r="R422" s="267">
        <f>SUM(R417:R421)</f>
        <v/>
      </c>
      <c r="S422" s="492" t="n"/>
      <c r="T422" s="492" t="n"/>
      <c r="U422" s="492" t="n"/>
      <c r="V422" s="1193" t="n"/>
      <c r="W422" s="975" t="n"/>
      <c r="X422" s="1226" t="n"/>
      <c r="Y422" s="232" t="n"/>
      <c r="Z422" s="498" t="n"/>
      <c r="AA422" s="270" t="n"/>
      <c r="AB422" s="270" t="n"/>
      <c r="AC422" s="270" t="n"/>
      <c r="AD422" s="270" t="n"/>
      <c r="AE422" s="270" t="n"/>
      <c r="AF422" s="270" t="n"/>
      <c r="AG422" s="270" t="n"/>
      <c r="AH422" s="270" t="n"/>
      <c r="AI422" s="270" t="n"/>
      <c r="AJ422" s="270" t="n"/>
      <c r="AK422" s="270" t="n"/>
      <c r="AL422" s="270" t="n"/>
      <c r="AM422" s="515" t="n"/>
      <c r="AN422" s="726" t="n"/>
      <c r="AQ422" s="498" t="n"/>
      <c r="AR422" s="270" t="n"/>
      <c r="AS422" s="270" t="n"/>
      <c r="AT422" s="515" t="n"/>
      <c r="AU422" s="1240" t="n"/>
      <c r="AV422" s="269" t="n"/>
      <c r="AW422" s="271" t="n"/>
    </row>
    <row r="423" ht="17.25" customHeight="1">
      <c r="A423" s="585">
        <f>A417+1</f>
        <v/>
      </c>
      <c r="B423" s="640" t="inlineStr">
        <is>
          <t>Vacuna de Hepatitis B Recombinante Pediátrica - Liquida</t>
        </is>
      </c>
      <c r="C423" s="965" t="n"/>
      <c r="D423" s="413">
        <f>NOVIEMBRE!K423</f>
        <v/>
      </c>
      <c r="E423" s="339">
        <f>H19</f>
        <v/>
      </c>
      <c r="F423" s="338" t="n"/>
      <c r="G423" s="338" t="n"/>
      <c r="H423" s="1235">
        <f>+F423+G423</f>
        <v/>
      </c>
      <c r="I423" s="340">
        <f>+AM423</f>
        <v/>
      </c>
      <c r="J423" s="341">
        <f>+H423+I423</f>
        <v/>
      </c>
      <c r="K423" s="583">
        <f>+(D423+E423)-(J423)</f>
        <v/>
      </c>
      <c r="L423" s="253" t="n"/>
      <c r="M423" s="254" t="n"/>
      <c r="N423" s="254" t="n"/>
      <c r="O423" s="1183" t="n"/>
      <c r="P423" s="256">
        <f>IF(O423=0," ",IFERROR(IF(DATEDIF(TODAY(),O423,"M")&lt;=5,"ROJO",IF(DATEDIF(TODAY(),O423,"M")&gt;=12,"VERDE",IF(AND(DATEDIF(TODAY(),O423,"M")&gt;=6,DATEDIF(TODAY(),O423,"M")&lt;=11),"AMARILLO"))),Q423))</f>
        <v/>
      </c>
      <c r="Q423" s="256">
        <f>IF(O423=0," ",IF(O423&lt;=$L$6,"VENCIDO","NO VENCIDO"))</f>
        <v/>
      </c>
      <c r="R423" s="257" t="n"/>
      <c r="S423" s="258" t="n"/>
      <c r="T423" s="258" t="n"/>
      <c r="U423" s="1184" t="n"/>
      <c r="V423" s="1184" t="n"/>
      <c r="W423" s="1236">
        <f>+AR423</f>
        <v/>
      </c>
      <c r="X423" s="1237" t="n"/>
      <c r="Y423" s="232" t="n"/>
      <c r="Z423" s="648" t="n"/>
      <c r="AA423" s="648" t="n"/>
      <c r="AB423" s="649">
        <f>+Z423+AA423</f>
        <v/>
      </c>
      <c r="AC423" s="648" t="n"/>
      <c r="AD423" s="648" t="n"/>
      <c r="AE423" s="648" t="n"/>
      <c r="AF423" s="648" t="n"/>
      <c r="AG423" s="648" t="n"/>
      <c r="AH423" s="648" t="n"/>
      <c r="AI423" s="648" t="n"/>
      <c r="AJ423" s="648" t="n"/>
      <c r="AK423" s="648" t="n"/>
      <c r="AL423" s="648" t="n"/>
      <c r="AM423" s="421">
        <f>SUM(AB423:AL427)</f>
        <v/>
      </c>
      <c r="AN423" s="726" t="n"/>
      <c r="AQ423" s="1238">
        <f>IFERROR(I423/J423*100,"0")</f>
        <v/>
      </c>
      <c r="AR423" s="343">
        <f>IFERROR(1/(1-(AQ423/100)),"0")</f>
        <v/>
      </c>
      <c r="AS423" s="1239" t="n"/>
      <c r="AT423" s="345" t="n"/>
      <c r="AU423" s="1240" t="n"/>
      <c r="AV423" s="1241" t="n"/>
      <c r="AW423" s="1242">
        <f>+H423-AV423</f>
        <v/>
      </c>
    </row>
    <row r="424" ht="17.25" customHeight="1">
      <c r="A424" s="973" t="n"/>
      <c r="B424" s="971" t="n"/>
      <c r="C424" s="972" t="n"/>
      <c r="D424" s="973" t="n"/>
      <c r="E424" s="973" t="n"/>
      <c r="F424" s="994" t="n"/>
      <c r="G424" s="994" t="n"/>
      <c r="H424" s="973" t="n"/>
      <c r="I424" s="973" t="n"/>
      <c r="J424" s="973" t="n"/>
      <c r="K424" s="973" t="n"/>
      <c r="L424" s="253" t="n"/>
      <c r="M424" s="254" t="n"/>
      <c r="N424" s="254" t="n"/>
      <c r="O424" s="1183" t="n"/>
      <c r="P424" s="256">
        <f>IF(O424=0," ",IFERROR(IF(DATEDIF(TODAY(),O424,"M")&lt;=5,"ROJO",IF(DATEDIF(TODAY(),O424,"M")&gt;=12,"VERDE",IF(AND(DATEDIF(TODAY(),O424,"M")&gt;=6,DATEDIF(TODAY(),O424,"M")&lt;=11),"AMARILLO"))),Q424))</f>
        <v/>
      </c>
      <c r="Q424" s="262">
        <f>IF(O424=0," ",IF(O424&lt;=$L$6,"VENCIDO","NO VENCIDO"))</f>
        <v/>
      </c>
      <c r="R424" s="257" t="n"/>
      <c r="S424" s="258" t="n"/>
      <c r="T424" s="258" t="n"/>
      <c r="U424" s="1184" t="n"/>
      <c r="V424" s="1184" t="n"/>
      <c r="W424" s="973" t="n"/>
      <c r="X424" s="1237" t="n"/>
      <c r="Y424" s="232" t="n"/>
      <c r="Z424" s="994" t="n"/>
      <c r="AA424" s="994" t="n"/>
      <c r="AB424" s="973" t="n"/>
      <c r="AC424" s="994" t="n"/>
      <c r="AD424" s="994" t="n"/>
      <c r="AE424" s="994" t="n"/>
      <c r="AF424" s="994" t="n"/>
      <c r="AG424" s="994" t="n"/>
      <c r="AH424" s="994" t="n"/>
      <c r="AI424" s="994" t="n"/>
      <c r="AJ424" s="994" t="n"/>
      <c r="AK424" s="994" t="n"/>
      <c r="AL424" s="994" t="n"/>
      <c r="AM424" s="973" t="n"/>
      <c r="AN424" s="726" t="n"/>
      <c r="AQ424" s="973" t="n"/>
      <c r="AR424" s="973" t="n"/>
      <c r="AS424" s="973" t="n"/>
      <c r="AT424" s="973" t="n"/>
      <c r="AU424" s="1240" t="n"/>
      <c r="AV424" s="994" t="n"/>
      <c r="AW424" s="973" t="n"/>
    </row>
    <row r="425" ht="17.25" customHeight="1">
      <c r="A425" s="973" t="n"/>
      <c r="B425" s="971" t="n"/>
      <c r="C425" s="972" t="n"/>
      <c r="D425" s="973" t="n"/>
      <c r="E425" s="973" t="n"/>
      <c r="F425" s="994" t="n"/>
      <c r="G425" s="994" t="n"/>
      <c r="H425" s="973" t="n"/>
      <c r="I425" s="973" t="n"/>
      <c r="J425" s="973" t="n"/>
      <c r="K425" s="973" t="n"/>
      <c r="L425" s="253" t="n"/>
      <c r="M425" s="254" t="n"/>
      <c r="N425" s="254" t="n"/>
      <c r="O425" s="1183" t="n"/>
      <c r="P425" s="256">
        <f>IF(O425=0," ",IFERROR(IF(DATEDIF(TODAY(),O425,"M")&lt;=5,"ROJO",IF(DATEDIF(TODAY(),O425,"M")&gt;=12,"VERDE",IF(AND(DATEDIF(TODAY(),O425,"M")&gt;=6,DATEDIF(TODAY(),O425,"M")&lt;=11),"AMARILLO"))),Q425))</f>
        <v/>
      </c>
      <c r="Q425" s="262">
        <f>IF(O425=0," ",IF(O425&lt;=$L$6,"VENCIDO","NO VENCIDO"))</f>
        <v/>
      </c>
      <c r="R425" s="257" t="n"/>
      <c r="S425" s="258" t="n"/>
      <c r="T425" s="258" t="n"/>
      <c r="U425" s="1184" t="n"/>
      <c r="V425" s="1184" t="n"/>
      <c r="W425" s="973" t="n"/>
      <c r="X425" s="1237" t="n"/>
      <c r="Y425" s="232" t="n"/>
      <c r="Z425" s="994" t="n"/>
      <c r="AA425" s="994" t="n"/>
      <c r="AB425" s="973" t="n"/>
      <c r="AC425" s="994" t="n"/>
      <c r="AD425" s="994" t="n"/>
      <c r="AE425" s="994" t="n"/>
      <c r="AF425" s="994" t="n"/>
      <c r="AG425" s="994" t="n"/>
      <c r="AH425" s="994" t="n"/>
      <c r="AI425" s="994" t="n"/>
      <c r="AJ425" s="994" t="n"/>
      <c r="AK425" s="994" t="n"/>
      <c r="AL425" s="994" t="n"/>
      <c r="AM425" s="973" t="n"/>
      <c r="AN425" s="726" t="n"/>
      <c r="AQ425" s="973" t="n"/>
      <c r="AR425" s="973" t="n"/>
      <c r="AS425" s="973" t="n"/>
      <c r="AT425" s="973" t="n"/>
      <c r="AU425" s="1240" t="n"/>
      <c r="AV425" s="994" t="n"/>
      <c r="AW425" s="973" t="n"/>
    </row>
    <row r="426" ht="17.25" customHeight="1">
      <c r="A426" s="973" t="n"/>
      <c r="B426" s="971" t="n"/>
      <c r="C426" s="972" t="n"/>
      <c r="D426" s="973" t="n"/>
      <c r="E426" s="973" t="n"/>
      <c r="F426" s="994" t="n"/>
      <c r="G426" s="994" t="n"/>
      <c r="H426" s="973" t="n"/>
      <c r="I426" s="973" t="n"/>
      <c r="J426" s="973" t="n"/>
      <c r="K426" s="973" t="n"/>
      <c r="L426" s="253" t="n"/>
      <c r="M426" s="254" t="n"/>
      <c r="N426" s="254" t="n"/>
      <c r="O426" s="1183" t="n"/>
      <c r="P426" s="256">
        <f>IF(O426=0," ",IFERROR(IF(DATEDIF(TODAY(),O426,"M")&lt;=5,"ROJO",IF(DATEDIF(TODAY(),O426,"M")&gt;=12,"VERDE",IF(AND(DATEDIF(TODAY(),O426,"M")&gt;=6,DATEDIF(TODAY(),O426,"M")&lt;=11),"AMARILLO"))),Q426))</f>
        <v/>
      </c>
      <c r="Q426" s="262">
        <f>IF(O426=0," ",IF(O426&lt;=$L$6,"VENCIDO","NO VENCIDO"))</f>
        <v/>
      </c>
      <c r="R426" s="257" t="n"/>
      <c r="S426" s="258" t="n"/>
      <c r="T426" s="258" t="n"/>
      <c r="U426" s="1184" t="n"/>
      <c r="V426" s="1184" t="n"/>
      <c r="W426" s="973" t="n"/>
      <c r="X426" s="1237" t="n"/>
      <c r="Y426" s="232" t="n"/>
      <c r="Z426" s="994" t="n"/>
      <c r="AA426" s="994" t="n"/>
      <c r="AB426" s="973" t="n"/>
      <c r="AC426" s="994" t="n"/>
      <c r="AD426" s="994" t="n"/>
      <c r="AE426" s="994" t="n"/>
      <c r="AF426" s="994" t="n"/>
      <c r="AG426" s="994" t="n"/>
      <c r="AH426" s="994" t="n"/>
      <c r="AI426" s="994" t="n"/>
      <c r="AJ426" s="994" t="n"/>
      <c r="AK426" s="994" t="n"/>
      <c r="AL426" s="994" t="n"/>
      <c r="AM426" s="973" t="n"/>
      <c r="AN426" s="726" t="n"/>
      <c r="AQ426" s="973" t="n"/>
      <c r="AR426" s="973" t="n"/>
      <c r="AS426" s="973" t="n"/>
      <c r="AT426" s="973" t="n"/>
      <c r="AU426" s="1240" t="n"/>
      <c r="AV426" s="994" t="n"/>
      <c r="AW426" s="973" t="n"/>
    </row>
    <row r="427" ht="17.25" customHeight="1">
      <c r="A427" s="973" t="n"/>
      <c r="B427" s="971" t="n"/>
      <c r="C427" s="972" t="n"/>
      <c r="D427" s="973" t="n"/>
      <c r="E427" s="973" t="n"/>
      <c r="F427" s="994" t="n"/>
      <c r="G427" s="994" t="n"/>
      <c r="H427" s="973" t="n"/>
      <c r="I427" s="973" t="n"/>
      <c r="J427" s="973" t="n"/>
      <c r="K427" s="975" t="n"/>
      <c r="L427" s="253" t="n"/>
      <c r="M427" s="254" t="n"/>
      <c r="N427" s="254" t="n"/>
      <c r="O427" s="1183" t="n"/>
      <c r="P427" s="256">
        <f>IF(O427=0," ",IFERROR(IF(DATEDIF(TODAY(),O427,"M")&lt;=5,"ROJO",IF(DATEDIF(TODAY(),O427,"M")&gt;=12,"VERDE",IF(AND(DATEDIF(TODAY(),O427,"M")&gt;=6,DATEDIF(TODAY(),O427,"M")&lt;=11),"AMARILLO"))),Q427))</f>
        <v/>
      </c>
      <c r="Q427" s="262">
        <f>IF(O427=0," ",IF(O427&lt;=$L$6,"VENCIDO","NO VENCIDO"))</f>
        <v/>
      </c>
      <c r="R427" s="257" t="n"/>
      <c r="S427" s="258" t="n"/>
      <c r="T427" s="258" t="n"/>
      <c r="U427" s="1184" t="n"/>
      <c r="V427" s="1184" t="n"/>
      <c r="W427" s="973" t="n"/>
      <c r="X427" s="1237" t="n"/>
      <c r="Y427" s="232" t="n"/>
      <c r="Z427" s="998" t="n"/>
      <c r="AA427" s="998" t="n"/>
      <c r="AB427" s="975" t="n"/>
      <c r="AC427" s="998" t="n"/>
      <c r="AD427" s="998" t="n"/>
      <c r="AE427" s="998" t="n"/>
      <c r="AF427" s="998" t="n"/>
      <c r="AG427" s="998" t="n"/>
      <c r="AH427" s="998" t="n"/>
      <c r="AI427" s="998" t="n"/>
      <c r="AJ427" s="998" t="n"/>
      <c r="AK427" s="998" t="n"/>
      <c r="AL427" s="998" t="n"/>
      <c r="AM427" s="975" t="n"/>
      <c r="AN427" s="726" t="n"/>
      <c r="AQ427" s="975" t="n"/>
      <c r="AR427" s="975" t="n"/>
      <c r="AS427" s="975" t="n"/>
      <c r="AT427" s="975" t="n"/>
      <c r="AU427" s="1240" t="n"/>
      <c r="AV427" s="998" t="n"/>
      <c r="AW427" s="975" t="n"/>
    </row>
    <row r="428" ht="17.25" customHeight="1">
      <c r="A428" s="975" t="n"/>
      <c r="B428" s="1182" t="n"/>
      <c r="C428" s="1103" t="n"/>
      <c r="D428" s="975" t="n"/>
      <c r="E428" s="975" t="n"/>
      <c r="F428" s="998" t="n"/>
      <c r="G428" s="998" t="n"/>
      <c r="H428" s="975" t="n"/>
      <c r="I428" s="975" t="n"/>
      <c r="J428" s="975" t="n"/>
      <c r="K428" s="1189">
        <f>K423=L428</f>
        <v/>
      </c>
      <c r="L428" s="491">
        <f>SUM(L423:L427)</f>
        <v/>
      </c>
      <c r="M428" s="1190" t="n"/>
      <c r="N428" s="1191" t="n"/>
      <c r="O428" s="1192" t="n"/>
      <c r="P428" s="1192" t="n"/>
      <c r="Q428" s="1192" t="n"/>
      <c r="R428" s="267">
        <f>SUM(R423:R427)</f>
        <v/>
      </c>
      <c r="S428" s="492" t="n"/>
      <c r="T428" s="492" t="n"/>
      <c r="U428" s="492" t="n"/>
      <c r="V428" s="1193" t="n"/>
      <c r="W428" s="975" t="n"/>
      <c r="X428" s="1226" t="n"/>
      <c r="Y428" s="232" t="n"/>
      <c r="Z428" s="498" t="n"/>
      <c r="AA428" s="270" t="n"/>
      <c r="AB428" s="270" t="n"/>
      <c r="AC428" s="270" t="n"/>
      <c r="AD428" s="270" t="n"/>
      <c r="AE428" s="270" t="n"/>
      <c r="AF428" s="270" t="n"/>
      <c r="AG428" s="270" t="n"/>
      <c r="AH428" s="270" t="n"/>
      <c r="AI428" s="270" t="n"/>
      <c r="AJ428" s="270" t="n"/>
      <c r="AK428" s="270" t="n"/>
      <c r="AL428" s="270" t="n"/>
      <c r="AM428" s="515" t="n"/>
      <c r="AN428" s="726" t="n"/>
      <c r="AQ428" s="498" t="n"/>
      <c r="AR428" s="270" t="n"/>
      <c r="AS428" s="270" t="n"/>
      <c r="AT428" s="515" t="n"/>
      <c r="AU428" s="1240" t="n"/>
      <c r="AV428" s="269" t="n"/>
      <c r="AW428" s="271" t="n"/>
    </row>
    <row r="429" ht="17.25" customHeight="1">
      <c r="A429" s="585">
        <f>A423+1</f>
        <v/>
      </c>
      <c r="B429" s="640" t="inlineStr">
        <is>
          <t>Vacuna de Hepatitis B Recombinante Adultos - Liquida</t>
        </is>
      </c>
      <c r="C429" s="965" t="n"/>
      <c r="D429" s="413">
        <f>NOVIEMBRE!K429</f>
        <v/>
      </c>
      <c r="E429" s="339">
        <f>H25</f>
        <v/>
      </c>
      <c r="F429" s="338" t="n"/>
      <c r="G429" s="338" t="n"/>
      <c r="H429" s="1235">
        <f>+F429+G429</f>
        <v/>
      </c>
      <c r="I429" s="340">
        <f>+AM429</f>
        <v/>
      </c>
      <c r="J429" s="341">
        <f>+H429+I429</f>
        <v/>
      </c>
      <c r="K429" s="583">
        <f>+(D429+E429)-(J429)</f>
        <v/>
      </c>
      <c r="L429" s="253" t="n"/>
      <c r="M429" s="254" t="n"/>
      <c r="N429" s="254" t="n"/>
      <c r="O429" s="1183" t="n"/>
      <c r="P429" s="256">
        <f>IF(O429=0," ",IFERROR(IF(DATEDIF(TODAY(),O429,"M")&lt;=5,"ROJO",IF(DATEDIF(TODAY(),O429,"M")&gt;=12,"VERDE",IF(AND(DATEDIF(TODAY(),O429,"M")&gt;=6,DATEDIF(TODAY(),O429,"M")&lt;=11),"AMARILLO"))),Q429))</f>
        <v/>
      </c>
      <c r="Q429" s="256">
        <f>IF(O429=0," ",IF(O429&lt;=$L$6,"VENCIDO","NO VENCIDO"))</f>
        <v/>
      </c>
      <c r="R429" s="257" t="n"/>
      <c r="S429" s="258" t="n"/>
      <c r="T429" s="258" t="n"/>
      <c r="U429" s="1184" t="n"/>
      <c r="V429" s="1184" t="n"/>
      <c r="W429" s="1236">
        <f>+AR429</f>
        <v/>
      </c>
      <c r="X429" s="1237" t="n"/>
      <c r="Y429" s="232" t="n"/>
      <c r="Z429" s="648" t="n"/>
      <c r="AA429" s="648" t="n"/>
      <c r="AB429" s="649">
        <f>+Z429+AA429</f>
        <v/>
      </c>
      <c r="AC429" s="648" t="n"/>
      <c r="AD429" s="648" t="n"/>
      <c r="AE429" s="648" t="n"/>
      <c r="AF429" s="648" t="n"/>
      <c r="AG429" s="648" t="n"/>
      <c r="AH429" s="648" t="n"/>
      <c r="AI429" s="648" t="n"/>
      <c r="AJ429" s="648" t="n"/>
      <c r="AK429" s="648" t="n"/>
      <c r="AL429" s="648" t="n"/>
      <c r="AM429" s="421">
        <f>SUM(AB429:AL433)</f>
        <v/>
      </c>
      <c r="AN429" s="726" t="n"/>
      <c r="AQ429" s="1238">
        <f>IFERROR(I429/J429*100,"0")</f>
        <v/>
      </c>
      <c r="AR429" s="343">
        <f>IFERROR(1/(1-(AQ429/100)),"0")</f>
        <v/>
      </c>
      <c r="AS429" s="1239" t="n"/>
      <c r="AT429" s="345" t="n"/>
      <c r="AU429" s="1240" t="n"/>
      <c r="AV429" s="1241" t="n"/>
      <c r="AW429" s="1242">
        <f>+H429-AV429</f>
        <v/>
      </c>
    </row>
    <row r="430" ht="17.25" customHeight="1">
      <c r="A430" s="973" t="n"/>
      <c r="B430" s="971" t="n"/>
      <c r="C430" s="972" t="n"/>
      <c r="D430" s="973" t="n"/>
      <c r="E430" s="973" t="n"/>
      <c r="F430" s="994" t="n"/>
      <c r="G430" s="994" t="n"/>
      <c r="H430" s="973" t="n"/>
      <c r="I430" s="973" t="n"/>
      <c r="J430" s="973" t="n"/>
      <c r="K430" s="973" t="n"/>
      <c r="L430" s="253" t="n"/>
      <c r="M430" s="254" t="n"/>
      <c r="N430" s="254" t="n"/>
      <c r="O430" s="1183" t="n"/>
      <c r="P430" s="256">
        <f>IF(O430=0," ",IFERROR(IF(DATEDIF(TODAY(),O430,"M")&lt;=5,"ROJO",IF(DATEDIF(TODAY(),O430,"M")&gt;=12,"VERDE",IF(AND(DATEDIF(TODAY(),O430,"M")&gt;=6,DATEDIF(TODAY(),O430,"M")&lt;=11),"AMARILLO"))),Q430))</f>
        <v/>
      </c>
      <c r="Q430" s="262">
        <f>IF(O430=0," ",IF(O430&lt;=$L$6,"VENCIDO","NO VENCIDO"))</f>
        <v/>
      </c>
      <c r="R430" s="257" t="n"/>
      <c r="S430" s="258" t="n"/>
      <c r="T430" s="258" t="n"/>
      <c r="U430" s="1184" t="n"/>
      <c r="V430" s="1184" t="n"/>
      <c r="W430" s="973" t="n"/>
      <c r="X430" s="1237" t="n"/>
      <c r="Y430" s="232" t="n"/>
      <c r="Z430" s="994" t="n"/>
      <c r="AA430" s="994" t="n"/>
      <c r="AB430" s="973" t="n"/>
      <c r="AC430" s="994" t="n"/>
      <c r="AD430" s="994" t="n"/>
      <c r="AE430" s="994" t="n"/>
      <c r="AF430" s="994" t="n"/>
      <c r="AG430" s="994" t="n"/>
      <c r="AH430" s="994" t="n"/>
      <c r="AI430" s="994" t="n"/>
      <c r="AJ430" s="994" t="n"/>
      <c r="AK430" s="994" t="n"/>
      <c r="AL430" s="994" t="n"/>
      <c r="AM430" s="973" t="n"/>
      <c r="AN430" s="726" t="n"/>
      <c r="AQ430" s="973" t="n"/>
      <c r="AR430" s="973" t="n"/>
      <c r="AS430" s="973" t="n"/>
      <c r="AT430" s="973" t="n"/>
      <c r="AU430" s="1240" t="n"/>
      <c r="AV430" s="994" t="n"/>
      <c r="AW430" s="973" t="n"/>
    </row>
    <row r="431" ht="17.25" customHeight="1">
      <c r="A431" s="973" t="n"/>
      <c r="B431" s="971" t="n"/>
      <c r="C431" s="972" t="n"/>
      <c r="D431" s="973" t="n"/>
      <c r="E431" s="973" t="n"/>
      <c r="F431" s="994" t="n"/>
      <c r="G431" s="994" t="n"/>
      <c r="H431" s="973" t="n"/>
      <c r="I431" s="973" t="n"/>
      <c r="J431" s="973" t="n"/>
      <c r="K431" s="973" t="n"/>
      <c r="L431" s="253" t="n"/>
      <c r="M431" s="254" t="n"/>
      <c r="N431" s="254" t="n"/>
      <c r="O431" s="1183" t="n"/>
      <c r="P431" s="256">
        <f>IF(O431=0," ",IFERROR(IF(DATEDIF(TODAY(),O431,"M")&lt;=5,"ROJO",IF(DATEDIF(TODAY(),O431,"M")&gt;=12,"VERDE",IF(AND(DATEDIF(TODAY(),O431,"M")&gt;=6,DATEDIF(TODAY(),O431,"M")&lt;=11),"AMARILLO"))),Q431))</f>
        <v/>
      </c>
      <c r="Q431" s="262">
        <f>IF(O431=0," ",IF(O431&lt;=$L$6,"VENCIDO","NO VENCIDO"))</f>
        <v/>
      </c>
      <c r="R431" s="257" t="n"/>
      <c r="S431" s="258" t="n"/>
      <c r="T431" s="258" t="n"/>
      <c r="U431" s="1184" t="n"/>
      <c r="V431" s="1184" t="n"/>
      <c r="W431" s="973" t="n"/>
      <c r="X431" s="1237" t="n"/>
      <c r="Y431" s="232" t="n"/>
      <c r="Z431" s="994" t="n"/>
      <c r="AA431" s="994" t="n"/>
      <c r="AB431" s="973" t="n"/>
      <c r="AC431" s="994" t="n"/>
      <c r="AD431" s="994" t="n"/>
      <c r="AE431" s="994" t="n"/>
      <c r="AF431" s="994" t="n"/>
      <c r="AG431" s="994" t="n"/>
      <c r="AH431" s="994" t="n"/>
      <c r="AI431" s="994" t="n"/>
      <c r="AJ431" s="994" t="n"/>
      <c r="AK431" s="994" t="n"/>
      <c r="AL431" s="994" t="n"/>
      <c r="AM431" s="973" t="n"/>
      <c r="AN431" s="726" t="n"/>
      <c r="AQ431" s="973" t="n"/>
      <c r="AR431" s="973" t="n"/>
      <c r="AS431" s="973" t="n"/>
      <c r="AT431" s="973" t="n"/>
      <c r="AU431" s="1240" t="n"/>
      <c r="AV431" s="994" t="n"/>
      <c r="AW431" s="973" t="n"/>
    </row>
    <row r="432" ht="17.25" customHeight="1">
      <c r="A432" s="973" t="n"/>
      <c r="B432" s="971" t="n"/>
      <c r="C432" s="972" t="n"/>
      <c r="D432" s="973" t="n"/>
      <c r="E432" s="973" t="n"/>
      <c r="F432" s="994" t="n"/>
      <c r="G432" s="994" t="n"/>
      <c r="H432" s="973" t="n"/>
      <c r="I432" s="973" t="n"/>
      <c r="J432" s="973" t="n"/>
      <c r="K432" s="973" t="n"/>
      <c r="L432" s="253" t="n"/>
      <c r="M432" s="254" t="n"/>
      <c r="N432" s="254" t="n"/>
      <c r="O432" s="1183" t="n"/>
      <c r="P432" s="256">
        <f>IF(O432=0," ",IFERROR(IF(DATEDIF(TODAY(),O432,"M")&lt;=5,"ROJO",IF(DATEDIF(TODAY(),O432,"M")&gt;=12,"VERDE",IF(AND(DATEDIF(TODAY(),O432,"M")&gt;=6,DATEDIF(TODAY(),O432,"M")&lt;=11),"AMARILLO"))),Q432))</f>
        <v/>
      </c>
      <c r="Q432" s="262">
        <f>IF(O432=0," ",IF(O432&lt;=$L$6,"VENCIDO","NO VENCIDO"))</f>
        <v/>
      </c>
      <c r="R432" s="257" t="n"/>
      <c r="S432" s="258" t="n"/>
      <c r="T432" s="258" t="n"/>
      <c r="U432" s="1184" t="n"/>
      <c r="V432" s="1184" t="n"/>
      <c r="W432" s="973" t="n"/>
      <c r="X432" s="1237" t="n"/>
      <c r="Y432" s="232" t="n"/>
      <c r="Z432" s="994" t="n"/>
      <c r="AA432" s="994" t="n"/>
      <c r="AB432" s="973" t="n"/>
      <c r="AC432" s="994" t="n"/>
      <c r="AD432" s="994" t="n"/>
      <c r="AE432" s="994" t="n"/>
      <c r="AF432" s="994" t="n"/>
      <c r="AG432" s="994" t="n"/>
      <c r="AH432" s="994" t="n"/>
      <c r="AI432" s="994" t="n"/>
      <c r="AJ432" s="994" t="n"/>
      <c r="AK432" s="994" t="n"/>
      <c r="AL432" s="994" t="n"/>
      <c r="AM432" s="973" t="n"/>
      <c r="AN432" s="726" t="n"/>
      <c r="AQ432" s="973" t="n"/>
      <c r="AR432" s="973" t="n"/>
      <c r="AS432" s="973" t="n"/>
      <c r="AT432" s="973" t="n"/>
      <c r="AU432" s="1240" t="n"/>
      <c r="AV432" s="994" t="n"/>
      <c r="AW432" s="973" t="n"/>
    </row>
    <row r="433" ht="17.25" customHeight="1">
      <c r="A433" s="973" t="n"/>
      <c r="B433" s="971" t="n"/>
      <c r="C433" s="972" t="n"/>
      <c r="D433" s="973" t="n"/>
      <c r="E433" s="973" t="n"/>
      <c r="F433" s="994" t="n"/>
      <c r="G433" s="994" t="n"/>
      <c r="H433" s="973" t="n"/>
      <c r="I433" s="973" t="n"/>
      <c r="J433" s="973" t="n"/>
      <c r="K433" s="975" t="n"/>
      <c r="L433" s="253" t="n"/>
      <c r="M433" s="254" t="n"/>
      <c r="N433" s="254" t="n"/>
      <c r="O433" s="1183" t="n"/>
      <c r="P433" s="256">
        <f>IF(O433=0," ",IFERROR(IF(DATEDIF(TODAY(),O433,"M")&lt;=5,"ROJO",IF(DATEDIF(TODAY(),O433,"M")&gt;=12,"VERDE",IF(AND(DATEDIF(TODAY(),O433,"M")&gt;=6,DATEDIF(TODAY(),O433,"M")&lt;=11),"AMARILLO"))),Q433))</f>
        <v/>
      </c>
      <c r="Q433" s="262">
        <f>IF(O433=0," ",IF(O433&lt;=$L$6,"VENCIDO","NO VENCIDO"))</f>
        <v/>
      </c>
      <c r="R433" s="257" t="n"/>
      <c r="S433" s="258" t="n"/>
      <c r="T433" s="258" t="n"/>
      <c r="U433" s="1184" t="n"/>
      <c r="V433" s="1184" t="n"/>
      <c r="W433" s="973" t="n"/>
      <c r="X433" s="1237" t="n"/>
      <c r="Y433" s="232" t="n"/>
      <c r="Z433" s="998" t="n"/>
      <c r="AA433" s="998" t="n"/>
      <c r="AB433" s="975" t="n"/>
      <c r="AC433" s="998" t="n"/>
      <c r="AD433" s="998" t="n"/>
      <c r="AE433" s="998" t="n"/>
      <c r="AF433" s="998" t="n"/>
      <c r="AG433" s="998" t="n"/>
      <c r="AH433" s="998" t="n"/>
      <c r="AI433" s="998" t="n"/>
      <c r="AJ433" s="998" t="n"/>
      <c r="AK433" s="998" t="n"/>
      <c r="AL433" s="998" t="n"/>
      <c r="AM433" s="975" t="n"/>
      <c r="AN433" s="726" t="n"/>
      <c r="AQ433" s="975" t="n"/>
      <c r="AR433" s="975" t="n"/>
      <c r="AS433" s="975" t="n"/>
      <c r="AT433" s="975" t="n"/>
      <c r="AU433" s="1240" t="n"/>
      <c r="AV433" s="998" t="n"/>
      <c r="AW433" s="975" t="n"/>
    </row>
    <row r="434" ht="17.25" customHeight="1">
      <c r="A434" s="975" t="n"/>
      <c r="B434" s="1182" t="n"/>
      <c r="C434" s="1103" t="n"/>
      <c r="D434" s="975" t="n"/>
      <c r="E434" s="975" t="n"/>
      <c r="F434" s="998" t="n"/>
      <c r="G434" s="998" t="n"/>
      <c r="H434" s="975" t="n"/>
      <c r="I434" s="975" t="n"/>
      <c r="J434" s="975" t="n"/>
      <c r="K434" s="1189">
        <f>K429=L434</f>
        <v/>
      </c>
      <c r="L434" s="491">
        <f>SUM(L429:L433)</f>
        <v/>
      </c>
      <c r="M434" s="1190" t="n"/>
      <c r="N434" s="1191" t="n"/>
      <c r="O434" s="1192" t="n"/>
      <c r="P434" s="1192" t="n"/>
      <c r="Q434" s="1192" t="n"/>
      <c r="R434" s="267">
        <f>SUM(R429:R433)</f>
        <v/>
      </c>
      <c r="S434" s="492" t="n"/>
      <c r="T434" s="492" t="n"/>
      <c r="U434" s="492" t="n"/>
      <c r="V434" s="1193" t="n"/>
      <c r="W434" s="975" t="n"/>
      <c r="X434" s="1226" t="n"/>
      <c r="Y434" s="232" t="n"/>
      <c r="Z434" s="498" t="n"/>
      <c r="AA434" s="270" t="n"/>
      <c r="AB434" s="270" t="n"/>
      <c r="AC434" s="270" t="n"/>
      <c r="AD434" s="270" t="n"/>
      <c r="AE434" s="270" t="n"/>
      <c r="AF434" s="270" t="n"/>
      <c r="AG434" s="270" t="n"/>
      <c r="AH434" s="270" t="n"/>
      <c r="AI434" s="270" t="n"/>
      <c r="AJ434" s="270" t="n"/>
      <c r="AK434" s="270" t="n"/>
      <c r="AL434" s="270" t="n"/>
      <c r="AM434" s="515" t="n"/>
      <c r="AN434" s="726" t="n"/>
      <c r="AQ434" s="498" t="n"/>
      <c r="AR434" s="270" t="n"/>
      <c r="AS434" s="270" t="n"/>
      <c r="AT434" s="515" t="n"/>
      <c r="AU434" s="1240" t="n"/>
      <c r="AV434" s="269" t="n"/>
      <c r="AW434" s="271" t="n"/>
    </row>
    <row r="435" ht="17.25" customHeight="1">
      <c r="A435" s="585">
        <f>A429+1</f>
        <v/>
      </c>
      <c r="B435" s="640" t="inlineStr">
        <is>
          <t xml:space="preserve">Vacuna de Poliovirus Inactiva IPV - Liquida </t>
        </is>
      </c>
      <c r="C435" s="965" t="n"/>
      <c r="D435" s="413">
        <f>NOVIEMBRE!K435</f>
        <v/>
      </c>
      <c r="E435" s="339">
        <f>H31</f>
        <v/>
      </c>
      <c r="F435" s="338" t="n"/>
      <c r="G435" s="338" t="n"/>
      <c r="H435" s="1235">
        <f>+F435+G435</f>
        <v/>
      </c>
      <c r="I435" s="340">
        <f>+AM435</f>
        <v/>
      </c>
      <c r="J435" s="341">
        <f>+H435+I435</f>
        <v/>
      </c>
      <c r="K435" s="583">
        <f>+(D435+E435)-(J435)</f>
        <v/>
      </c>
      <c r="L435" s="253" t="n"/>
      <c r="M435" s="254" t="n"/>
      <c r="N435" s="254" t="n"/>
      <c r="O435" s="1183" t="n"/>
      <c r="P435" s="256">
        <f>IF(O435=0," ",IFERROR(IF(DATEDIF(TODAY(),O435,"M")&lt;=5,"ROJO",IF(DATEDIF(TODAY(),O435,"M")&gt;=12,"VERDE",IF(AND(DATEDIF(TODAY(),O435,"M")&gt;=6,DATEDIF(TODAY(),O435,"M")&lt;=11),"AMARILLO"))),Q435))</f>
        <v/>
      </c>
      <c r="Q435" s="256">
        <f>IF(O435=0," ",IF(O435&lt;=$L$6,"VENCIDO","NO VENCIDO"))</f>
        <v/>
      </c>
      <c r="R435" s="257" t="n"/>
      <c r="S435" s="258" t="n"/>
      <c r="T435" s="258" t="n"/>
      <c r="U435" s="1184" t="n"/>
      <c r="V435" s="1184" t="n"/>
      <c r="W435" s="1236">
        <f>+AR435</f>
        <v/>
      </c>
      <c r="X435" s="1237" t="n"/>
      <c r="Y435" s="232" t="n"/>
      <c r="Z435" s="648" t="n"/>
      <c r="AA435" s="648" t="n"/>
      <c r="AB435" s="649">
        <f>+Z435+AA435</f>
        <v/>
      </c>
      <c r="AC435" s="648" t="n"/>
      <c r="AD435" s="648" t="n"/>
      <c r="AE435" s="648" t="n"/>
      <c r="AF435" s="648" t="n"/>
      <c r="AG435" s="648" t="n"/>
      <c r="AH435" s="648" t="n"/>
      <c r="AI435" s="648" t="n"/>
      <c r="AJ435" s="648" t="n"/>
      <c r="AK435" s="648" t="n"/>
      <c r="AL435" s="648" t="n"/>
      <c r="AM435" s="421">
        <f>SUM(AB435:AL439)</f>
        <v/>
      </c>
      <c r="AN435" s="726" t="n"/>
      <c r="AQ435" s="1238">
        <f>IFERROR(I435/J435*100,"0")</f>
        <v/>
      </c>
      <c r="AR435" s="343">
        <f>IFERROR(1/(1-(AQ435/100)),"0")</f>
        <v/>
      </c>
      <c r="AS435" s="1239" t="n"/>
      <c r="AT435" s="345" t="n"/>
      <c r="AU435" s="1240" t="n"/>
      <c r="AV435" s="1241" t="n"/>
      <c r="AW435" s="1242">
        <f>+H435-AV435</f>
        <v/>
      </c>
    </row>
    <row r="436" ht="17.25" customHeight="1">
      <c r="A436" s="973" t="n"/>
      <c r="B436" s="971" t="n"/>
      <c r="C436" s="972" t="n"/>
      <c r="D436" s="973" t="n"/>
      <c r="E436" s="973" t="n"/>
      <c r="F436" s="994" t="n"/>
      <c r="G436" s="994" t="n"/>
      <c r="H436" s="973" t="n"/>
      <c r="I436" s="973" t="n"/>
      <c r="J436" s="973" t="n"/>
      <c r="K436" s="973" t="n"/>
      <c r="L436" s="253" t="n"/>
      <c r="M436" s="254" t="n"/>
      <c r="N436" s="254" t="n"/>
      <c r="O436" s="1183" t="n"/>
      <c r="P436" s="256">
        <f>IF(O436=0," ",IFERROR(IF(DATEDIF(TODAY(),O436,"M")&lt;=5,"ROJO",IF(DATEDIF(TODAY(),O436,"M")&gt;=12,"VERDE",IF(AND(DATEDIF(TODAY(),O436,"M")&gt;=6,DATEDIF(TODAY(),O436,"M")&lt;=11),"AMARILLO"))),Q436))</f>
        <v/>
      </c>
      <c r="Q436" s="262">
        <f>IF(O436=0," ",IF(O436&lt;=$L$6,"VENCIDO","NO VENCIDO"))</f>
        <v/>
      </c>
      <c r="R436" s="257" t="n"/>
      <c r="S436" s="258" t="n"/>
      <c r="T436" s="258" t="n"/>
      <c r="U436" s="1184" t="n"/>
      <c r="V436" s="1184" t="n"/>
      <c r="W436" s="973" t="n"/>
      <c r="X436" s="1237" t="n"/>
      <c r="Y436" s="232" t="n"/>
      <c r="Z436" s="994" t="n"/>
      <c r="AA436" s="994" t="n"/>
      <c r="AB436" s="973" t="n"/>
      <c r="AC436" s="994" t="n"/>
      <c r="AD436" s="994" t="n"/>
      <c r="AE436" s="994" t="n"/>
      <c r="AF436" s="994" t="n"/>
      <c r="AG436" s="994" t="n"/>
      <c r="AH436" s="994" t="n"/>
      <c r="AI436" s="994" t="n"/>
      <c r="AJ436" s="994" t="n"/>
      <c r="AK436" s="994" t="n"/>
      <c r="AL436" s="994" t="n"/>
      <c r="AM436" s="973" t="n"/>
      <c r="AN436" s="726" t="n"/>
      <c r="AQ436" s="973" t="n"/>
      <c r="AR436" s="973" t="n"/>
      <c r="AS436" s="973" t="n"/>
      <c r="AT436" s="973" t="n"/>
      <c r="AU436" s="1240" t="n"/>
      <c r="AV436" s="994" t="n"/>
      <c r="AW436" s="973" t="n"/>
    </row>
    <row r="437" ht="17.25" customHeight="1">
      <c r="A437" s="973" t="n"/>
      <c r="B437" s="971" t="n"/>
      <c r="C437" s="972" t="n"/>
      <c r="D437" s="973" t="n"/>
      <c r="E437" s="973" t="n"/>
      <c r="F437" s="994" t="n"/>
      <c r="G437" s="994" t="n"/>
      <c r="H437" s="973" t="n"/>
      <c r="I437" s="973" t="n"/>
      <c r="J437" s="973" t="n"/>
      <c r="K437" s="973" t="n"/>
      <c r="L437" s="253" t="n"/>
      <c r="M437" s="254" t="n"/>
      <c r="N437" s="254" t="n"/>
      <c r="O437" s="1183" t="n"/>
      <c r="P437" s="256">
        <f>IF(O437=0," ",IFERROR(IF(DATEDIF(TODAY(),O437,"M")&lt;=5,"ROJO",IF(DATEDIF(TODAY(),O437,"M")&gt;=12,"VERDE",IF(AND(DATEDIF(TODAY(),O437,"M")&gt;=6,DATEDIF(TODAY(),O437,"M")&lt;=11),"AMARILLO"))),Q437))</f>
        <v/>
      </c>
      <c r="Q437" s="262">
        <f>IF(O437=0," ",IF(O437&lt;=$L$6,"VENCIDO","NO VENCIDO"))</f>
        <v/>
      </c>
      <c r="R437" s="257" t="n"/>
      <c r="S437" s="258" t="n"/>
      <c r="T437" s="258" t="n"/>
      <c r="U437" s="1184" t="n"/>
      <c r="V437" s="1184" t="n"/>
      <c r="W437" s="973" t="n"/>
      <c r="X437" s="1237" t="n"/>
      <c r="Y437" s="232" t="n"/>
      <c r="Z437" s="994" t="n"/>
      <c r="AA437" s="994" t="n"/>
      <c r="AB437" s="973" t="n"/>
      <c r="AC437" s="994" t="n"/>
      <c r="AD437" s="994" t="n"/>
      <c r="AE437" s="994" t="n"/>
      <c r="AF437" s="994" t="n"/>
      <c r="AG437" s="994" t="n"/>
      <c r="AH437" s="994" t="n"/>
      <c r="AI437" s="994" t="n"/>
      <c r="AJ437" s="994" t="n"/>
      <c r="AK437" s="994" t="n"/>
      <c r="AL437" s="994" t="n"/>
      <c r="AM437" s="973" t="n"/>
      <c r="AN437" s="726" t="n"/>
      <c r="AQ437" s="973" t="n"/>
      <c r="AR437" s="973" t="n"/>
      <c r="AS437" s="973" t="n"/>
      <c r="AT437" s="973" t="n"/>
      <c r="AU437" s="1240" t="n"/>
      <c r="AV437" s="994" t="n"/>
      <c r="AW437" s="973" t="n"/>
    </row>
    <row r="438" ht="17.25" customHeight="1">
      <c r="A438" s="973" t="n"/>
      <c r="B438" s="971" t="n"/>
      <c r="C438" s="972" t="n"/>
      <c r="D438" s="973" t="n"/>
      <c r="E438" s="973" t="n"/>
      <c r="F438" s="994" t="n"/>
      <c r="G438" s="994" t="n"/>
      <c r="H438" s="973" t="n"/>
      <c r="I438" s="973" t="n"/>
      <c r="J438" s="973" t="n"/>
      <c r="K438" s="973" t="n"/>
      <c r="L438" s="253" t="n"/>
      <c r="M438" s="254" t="n"/>
      <c r="N438" s="254" t="n"/>
      <c r="O438" s="1183" t="n"/>
      <c r="P438" s="256">
        <f>IF(O438=0," ",IFERROR(IF(DATEDIF(TODAY(),O438,"M")&lt;=5,"ROJO",IF(DATEDIF(TODAY(),O438,"M")&gt;=12,"VERDE",IF(AND(DATEDIF(TODAY(),O438,"M")&gt;=6,DATEDIF(TODAY(),O438,"M")&lt;=11),"AMARILLO"))),Q438))</f>
        <v/>
      </c>
      <c r="Q438" s="262">
        <f>IF(O438=0," ",IF(O438&lt;=$L$6,"VENCIDO","NO VENCIDO"))</f>
        <v/>
      </c>
      <c r="R438" s="257" t="n"/>
      <c r="S438" s="258" t="n"/>
      <c r="T438" s="258" t="n"/>
      <c r="U438" s="1184" t="n"/>
      <c r="V438" s="1184" t="n"/>
      <c r="W438" s="973" t="n"/>
      <c r="X438" s="1237" t="n"/>
      <c r="Y438" s="232" t="n"/>
      <c r="Z438" s="994" t="n"/>
      <c r="AA438" s="994" t="n"/>
      <c r="AB438" s="973" t="n"/>
      <c r="AC438" s="994" t="n"/>
      <c r="AD438" s="994" t="n"/>
      <c r="AE438" s="994" t="n"/>
      <c r="AF438" s="994" t="n"/>
      <c r="AG438" s="994" t="n"/>
      <c r="AH438" s="994" t="n"/>
      <c r="AI438" s="994" t="n"/>
      <c r="AJ438" s="994" t="n"/>
      <c r="AK438" s="994" t="n"/>
      <c r="AL438" s="994" t="n"/>
      <c r="AM438" s="973" t="n"/>
      <c r="AN438" s="726" t="n"/>
      <c r="AQ438" s="973" t="n"/>
      <c r="AR438" s="973" t="n"/>
      <c r="AS438" s="973" t="n"/>
      <c r="AT438" s="973" t="n"/>
      <c r="AU438" s="1240" t="n"/>
      <c r="AV438" s="994" t="n"/>
      <c r="AW438" s="973" t="n"/>
    </row>
    <row r="439" ht="17.25" customHeight="1">
      <c r="A439" s="973" t="n"/>
      <c r="B439" s="971" t="n"/>
      <c r="C439" s="972" t="n"/>
      <c r="D439" s="973" t="n"/>
      <c r="E439" s="973" t="n"/>
      <c r="F439" s="994" t="n"/>
      <c r="G439" s="994" t="n"/>
      <c r="H439" s="973" t="n"/>
      <c r="I439" s="973" t="n"/>
      <c r="J439" s="973" t="n"/>
      <c r="K439" s="975" t="n"/>
      <c r="L439" s="253" t="n"/>
      <c r="M439" s="254" t="n"/>
      <c r="N439" s="254" t="n"/>
      <c r="O439" s="1183" t="n"/>
      <c r="P439" s="256">
        <f>IF(O439=0," ",IFERROR(IF(DATEDIF(TODAY(),O439,"M")&lt;=5,"ROJO",IF(DATEDIF(TODAY(),O439,"M")&gt;=12,"VERDE",IF(AND(DATEDIF(TODAY(),O439,"M")&gt;=6,DATEDIF(TODAY(),O439,"M")&lt;=11),"AMARILLO"))),Q439))</f>
        <v/>
      </c>
      <c r="Q439" s="262">
        <f>IF(O439=0," ",IF(O439&lt;=$L$6,"VENCIDO","NO VENCIDO"))</f>
        <v/>
      </c>
      <c r="R439" s="257" t="n"/>
      <c r="S439" s="258" t="n"/>
      <c r="T439" s="258" t="n"/>
      <c r="U439" s="1184" t="n"/>
      <c r="V439" s="1184" t="n"/>
      <c r="W439" s="973" t="n"/>
      <c r="X439" s="1237" t="n"/>
      <c r="Y439" s="232" t="n"/>
      <c r="Z439" s="998" t="n"/>
      <c r="AA439" s="998" t="n"/>
      <c r="AB439" s="975" t="n"/>
      <c r="AC439" s="998" t="n"/>
      <c r="AD439" s="998" t="n"/>
      <c r="AE439" s="998" t="n"/>
      <c r="AF439" s="998" t="n"/>
      <c r="AG439" s="998" t="n"/>
      <c r="AH439" s="998" t="n"/>
      <c r="AI439" s="998" t="n"/>
      <c r="AJ439" s="998" t="n"/>
      <c r="AK439" s="998" t="n"/>
      <c r="AL439" s="998" t="n"/>
      <c r="AM439" s="975" t="n"/>
      <c r="AN439" s="726" t="n"/>
      <c r="AQ439" s="975" t="n"/>
      <c r="AR439" s="975" t="n"/>
      <c r="AS439" s="975" t="n"/>
      <c r="AT439" s="975" t="n"/>
      <c r="AU439" s="1240" t="n"/>
      <c r="AV439" s="998" t="n"/>
      <c r="AW439" s="975" t="n"/>
    </row>
    <row r="440" ht="17.25" customHeight="1">
      <c r="A440" s="975" t="n"/>
      <c r="B440" s="1182" t="n"/>
      <c r="C440" s="1103" t="n"/>
      <c r="D440" s="975" t="n"/>
      <c r="E440" s="975" t="n"/>
      <c r="F440" s="998" t="n"/>
      <c r="G440" s="998" t="n"/>
      <c r="H440" s="975" t="n"/>
      <c r="I440" s="975" t="n"/>
      <c r="J440" s="975" t="n"/>
      <c r="K440" s="1189">
        <f>K435=L440</f>
        <v/>
      </c>
      <c r="L440" s="491">
        <f>SUM(L435:L439)</f>
        <v/>
      </c>
      <c r="M440" s="1190" t="n"/>
      <c r="N440" s="1191" t="n"/>
      <c r="O440" s="1192" t="n"/>
      <c r="P440" s="1192" t="n"/>
      <c r="Q440" s="1192" t="n"/>
      <c r="R440" s="267">
        <f>SUM(R435:R439)</f>
        <v/>
      </c>
      <c r="S440" s="492" t="n"/>
      <c r="T440" s="492" t="n"/>
      <c r="U440" s="492" t="n"/>
      <c r="V440" s="1193" t="n"/>
      <c r="W440" s="975" t="n"/>
      <c r="X440" s="1226" t="n"/>
      <c r="Y440" s="232" t="n"/>
      <c r="Z440" s="498" t="n"/>
      <c r="AA440" s="270" t="n"/>
      <c r="AB440" s="270" t="n"/>
      <c r="AC440" s="270" t="n"/>
      <c r="AD440" s="270" t="n"/>
      <c r="AE440" s="270" t="n"/>
      <c r="AF440" s="270" t="n"/>
      <c r="AG440" s="270" t="n"/>
      <c r="AH440" s="270" t="n"/>
      <c r="AI440" s="270" t="n"/>
      <c r="AJ440" s="270" t="n"/>
      <c r="AK440" s="270" t="n"/>
      <c r="AL440" s="270" t="n"/>
      <c r="AM440" s="515" t="n"/>
      <c r="AN440" s="726" t="n"/>
      <c r="AQ440" s="498" t="n"/>
      <c r="AR440" s="270" t="n"/>
      <c r="AS440" s="270" t="n"/>
      <c r="AT440" s="515" t="n"/>
      <c r="AU440" s="1240" t="n"/>
      <c r="AV440" s="269" t="n"/>
      <c r="AW440" s="271" t="n"/>
    </row>
    <row r="441" ht="17.25" customHeight="1">
      <c r="A441" s="585">
        <f>A435+1</f>
        <v/>
      </c>
      <c r="B441" s="640" t="inlineStr">
        <is>
          <t>Vacuna de Difteria - Tos ferina (Celula completa) - Tétanos - Hepatitis B - Haemophilus influenzae tipo B (DTwP-HepB-Hib) PENTAVALENTE PEDIÁTRICA - Liquida</t>
        </is>
      </c>
      <c r="C441" s="965" t="n"/>
      <c r="D441" s="413">
        <f>NOVIEMBRE!K441</f>
        <v/>
      </c>
      <c r="E441" s="339">
        <f>H37</f>
        <v/>
      </c>
      <c r="F441" s="338" t="n"/>
      <c r="G441" s="338" t="n"/>
      <c r="H441" s="1235">
        <f>+F441+G441</f>
        <v/>
      </c>
      <c r="I441" s="340">
        <f>+AM441</f>
        <v/>
      </c>
      <c r="J441" s="341">
        <f>+H441+I441</f>
        <v/>
      </c>
      <c r="K441" s="583">
        <f>+(D441+E441)-(J441)</f>
        <v/>
      </c>
      <c r="L441" s="253" t="n"/>
      <c r="M441" s="254" t="n"/>
      <c r="N441" s="254" t="n"/>
      <c r="O441" s="1183" t="n"/>
      <c r="P441" s="256">
        <f>IF(O441=0," ",IFERROR(IF(DATEDIF(TODAY(),O441,"M")&lt;=5,"ROJO",IF(DATEDIF(TODAY(),O441,"M")&gt;=12,"VERDE",IF(AND(DATEDIF(TODAY(),O441,"M")&gt;=6,DATEDIF(TODAY(),O441,"M")&lt;=11),"AMARILLO"))),Q441))</f>
        <v/>
      </c>
      <c r="Q441" s="256">
        <f>IF(O441=0," ",IF(O441&lt;=$L$6,"VENCIDO","NO VENCIDO"))</f>
        <v/>
      </c>
      <c r="R441" s="257" t="n"/>
      <c r="S441" s="258" t="n"/>
      <c r="T441" s="258" t="n"/>
      <c r="U441" s="1184" t="n"/>
      <c r="V441" s="1184" t="n"/>
      <c r="W441" s="1236">
        <f>+AR441</f>
        <v/>
      </c>
      <c r="X441" s="1237" t="n"/>
      <c r="Y441" s="232" t="n"/>
      <c r="Z441" s="648" t="n"/>
      <c r="AA441" s="648" t="n"/>
      <c r="AB441" s="649">
        <f>+Z441+AA441</f>
        <v/>
      </c>
      <c r="AC441" s="648" t="n"/>
      <c r="AD441" s="648" t="n"/>
      <c r="AE441" s="648" t="n"/>
      <c r="AF441" s="648" t="n"/>
      <c r="AG441" s="648" t="n"/>
      <c r="AH441" s="648" t="n"/>
      <c r="AI441" s="648" t="n"/>
      <c r="AJ441" s="648" t="n"/>
      <c r="AK441" s="648" t="n"/>
      <c r="AL441" s="648" t="n"/>
      <c r="AM441" s="421">
        <f>SUM(AB441:AL445)</f>
        <v/>
      </c>
      <c r="AN441" s="726" t="n"/>
      <c r="AQ441" s="1238">
        <f>IFERROR(I441/J441*100,"0")</f>
        <v/>
      </c>
      <c r="AR441" s="343">
        <f>IFERROR(1/(1-(AQ441/100)),"0")</f>
        <v/>
      </c>
      <c r="AS441" s="1239" t="n"/>
      <c r="AT441" s="345" t="n"/>
      <c r="AU441" s="1240" t="n"/>
      <c r="AV441" s="1241" t="n"/>
      <c r="AW441" s="1242">
        <f>+H441-AV441</f>
        <v/>
      </c>
    </row>
    <row r="442" ht="17.25" customHeight="1">
      <c r="A442" s="973" t="n"/>
      <c r="B442" s="971" t="n"/>
      <c r="C442" s="972" t="n"/>
      <c r="D442" s="973" t="n"/>
      <c r="E442" s="973" t="n"/>
      <c r="F442" s="994" t="n"/>
      <c r="G442" s="994" t="n"/>
      <c r="H442" s="973" t="n"/>
      <c r="I442" s="973" t="n"/>
      <c r="J442" s="973" t="n"/>
      <c r="K442" s="973" t="n"/>
      <c r="L442" s="253" t="n"/>
      <c r="M442" s="254" t="n"/>
      <c r="N442" s="254" t="n"/>
      <c r="O442" s="1183" t="n"/>
      <c r="P442" s="256">
        <f>IF(O442=0," ",IFERROR(IF(DATEDIF(TODAY(),O442,"M")&lt;=5,"ROJO",IF(DATEDIF(TODAY(),O442,"M")&gt;=12,"VERDE",IF(AND(DATEDIF(TODAY(),O442,"M")&gt;=6,DATEDIF(TODAY(),O442,"M")&lt;=11),"AMARILLO"))),Q442))</f>
        <v/>
      </c>
      <c r="Q442" s="262">
        <f>IF(O442=0," ",IF(O442&lt;=$L$6,"VENCIDO","NO VENCIDO"))</f>
        <v/>
      </c>
      <c r="R442" s="257" t="n"/>
      <c r="S442" s="258" t="n"/>
      <c r="T442" s="258" t="n"/>
      <c r="U442" s="1184" t="n"/>
      <c r="V442" s="1184" t="n"/>
      <c r="W442" s="973" t="n"/>
      <c r="X442" s="1237" t="n"/>
      <c r="Y442" s="232" t="n"/>
      <c r="Z442" s="994" t="n"/>
      <c r="AA442" s="994" t="n"/>
      <c r="AB442" s="973" t="n"/>
      <c r="AC442" s="994" t="n"/>
      <c r="AD442" s="994" t="n"/>
      <c r="AE442" s="994" t="n"/>
      <c r="AF442" s="994" t="n"/>
      <c r="AG442" s="994" t="n"/>
      <c r="AH442" s="994" t="n"/>
      <c r="AI442" s="994" t="n"/>
      <c r="AJ442" s="994" t="n"/>
      <c r="AK442" s="994" t="n"/>
      <c r="AL442" s="994" t="n"/>
      <c r="AM442" s="973" t="n"/>
      <c r="AN442" s="726" t="n"/>
      <c r="AQ442" s="973" t="n"/>
      <c r="AR442" s="973" t="n"/>
      <c r="AS442" s="973" t="n"/>
      <c r="AT442" s="973" t="n"/>
      <c r="AU442" s="1240" t="n"/>
      <c r="AV442" s="994" t="n"/>
      <c r="AW442" s="973" t="n"/>
    </row>
    <row r="443" ht="17.25" customHeight="1">
      <c r="A443" s="973" t="n"/>
      <c r="B443" s="971" t="n"/>
      <c r="C443" s="972" t="n"/>
      <c r="D443" s="973" t="n"/>
      <c r="E443" s="973" t="n"/>
      <c r="F443" s="994" t="n"/>
      <c r="G443" s="994" t="n"/>
      <c r="H443" s="973" t="n"/>
      <c r="I443" s="973" t="n"/>
      <c r="J443" s="973" t="n"/>
      <c r="K443" s="973" t="n"/>
      <c r="L443" s="253" t="n"/>
      <c r="M443" s="254" t="n"/>
      <c r="N443" s="254" t="n"/>
      <c r="O443" s="1183" t="n"/>
      <c r="P443" s="256">
        <f>IF(O443=0," ",IFERROR(IF(DATEDIF(TODAY(),O443,"M")&lt;=5,"ROJO",IF(DATEDIF(TODAY(),O443,"M")&gt;=12,"VERDE",IF(AND(DATEDIF(TODAY(),O443,"M")&gt;=6,DATEDIF(TODAY(),O443,"M")&lt;=11),"AMARILLO"))),Q443))</f>
        <v/>
      </c>
      <c r="Q443" s="262">
        <f>IF(O443=0," ",IF(O443&lt;=$L$6,"VENCIDO","NO VENCIDO"))</f>
        <v/>
      </c>
      <c r="R443" s="257" t="n"/>
      <c r="S443" s="258" t="n"/>
      <c r="T443" s="258" t="n"/>
      <c r="U443" s="1184" t="n"/>
      <c r="V443" s="1184" t="n"/>
      <c r="W443" s="973" t="n"/>
      <c r="X443" s="1237" t="n"/>
      <c r="Y443" s="232" t="n"/>
      <c r="Z443" s="994" t="n"/>
      <c r="AA443" s="994" t="n"/>
      <c r="AB443" s="973" t="n"/>
      <c r="AC443" s="994" t="n"/>
      <c r="AD443" s="994" t="n"/>
      <c r="AE443" s="994" t="n"/>
      <c r="AF443" s="994" t="n"/>
      <c r="AG443" s="994" t="n"/>
      <c r="AH443" s="994" t="n"/>
      <c r="AI443" s="994" t="n"/>
      <c r="AJ443" s="994" t="n"/>
      <c r="AK443" s="994" t="n"/>
      <c r="AL443" s="994" t="n"/>
      <c r="AM443" s="973" t="n"/>
      <c r="AN443" s="726" t="n"/>
      <c r="AQ443" s="973" t="n"/>
      <c r="AR443" s="973" t="n"/>
      <c r="AS443" s="973" t="n"/>
      <c r="AT443" s="973" t="n"/>
      <c r="AU443" s="1240" t="n"/>
      <c r="AV443" s="994" t="n"/>
      <c r="AW443" s="973" t="n"/>
    </row>
    <row r="444" ht="17.25" customHeight="1">
      <c r="A444" s="973" t="n"/>
      <c r="B444" s="971" t="n"/>
      <c r="C444" s="972" t="n"/>
      <c r="D444" s="973" t="n"/>
      <c r="E444" s="973" t="n"/>
      <c r="F444" s="994" t="n"/>
      <c r="G444" s="994" t="n"/>
      <c r="H444" s="973" t="n"/>
      <c r="I444" s="973" t="n"/>
      <c r="J444" s="973" t="n"/>
      <c r="K444" s="973" t="n"/>
      <c r="L444" s="253" t="n"/>
      <c r="M444" s="254" t="n"/>
      <c r="N444" s="254" t="n"/>
      <c r="O444" s="1183" t="n"/>
      <c r="P444" s="256">
        <f>IF(O444=0," ",IFERROR(IF(DATEDIF(TODAY(),O444,"M")&lt;=5,"ROJO",IF(DATEDIF(TODAY(),O444,"M")&gt;=12,"VERDE",IF(AND(DATEDIF(TODAY(),O444,"M")&gt;=6,DATEDIF(TODAY(),O444,"M")&lt;=11),"AMARILLO"))),Q444))</f>
        <v/>
      </c>
      <c r="Q444" s="262">
        <f>IF(O444=0," ",IF(O444&lt;=$L$6,"VENCIDO","NO VENCIDO"))</f>
        <v/>
      </c>
      <c r="R444" s="257" t="n"/>
      <c r="S444" s="258" t="n"/>
      <c r="T444" s="258" t="n"/>
      <c r="U444" s="1184" t="n"/>
      <c r="V444" s="1184" t="n"/>
      <c r="W444" s="973" t="n"/>
      <c r="X444" s="1237" t="n"/>
      <c r="Y444" s="232" t="n"/>
      <c r="Z444" s="994" t="n"/>
      <c r="AA444" s="994" t="n"/>
      <c r="AB444" s="973" t="n"/>
      <c r="AC444" s="994" t="n"/>
      <c r="AD444" s="994" t="n"/>
      <c r="AE444" s="994" t="n"/>
      <c r="AF444" s="994" t="n"/>
      <c r="AG444" s="994" t="n"/>
      <c r="AH444" s="994" t="n"/>
      <c r="AI444" s="994" t="n"/>
      <c r="AJ444" s="994" t="n"/>
      <c r="AK444" s="994" t="n"/>
      <c r="AL444" s="994" t="n"/>
      <c r="AM444" s="973" t="n"/>
      <c r="AN444" s="726" t="n"/>
      <c r="AQ444" s="973" t="n"/>
      <c r="AR444" s="973" t="n"/>
      <c r="AS444" s="973" t="n"/>
      <c r="AT444" s="973" t="n"/>
      <c r="AU444" s="1240" t="n"/>
      <c r="AV444" s="994" t="n"/>
      <c r="AW444" s="973" t="n"/>
    </row>
    <row r="445" ht="17.25" customHeight="1">
      <c r="A445" s="973" t="n"/>
      <c r="B445" s="971" t="n"/>
      <c r="C445" s="972" t="n"/>
      <c r="D445" s="973" t="n"/>
      <c r="E445" s="973" t="n"/>
      <c r="F445" s="994" t="n"/>
      <c r="G445" s="994" t="n"/>
      <c r="H445" s="973" t="n"/>
      <c r="I445" s="973" t="n"/>
      <c r="J445" s="973" t="n"/>
      <c r="K445" s="975" t="n"/>
      <c r="L445" s="253" t="n"/>
      <c r="M445" s="254" t="n"/>
      <c r="N445" s="254" t="n"/>
      <c r="O445" s="1183" t="n"/>
      <c r="P445" s="256">
        <f>IF(O445=0," ",IFERROR(IF(DATEDIF(TODAY(),O445,"M")&lt;=5,"ROJO",IF(DATEDIF(TODAY(),O445,"M")&gt;=12,"VERDE",IF(AND(DATEDIF(TODAY(),O445,"M")&gt;=6,DATEDIF(TODAY(),O445,"M")&lt;=11),"AMARILLO"))),Q445))</f>
        <v/>
      </c>
      <c r="Q445" s="262">
        <f>IF(O445=0," ",IF(O445&lt;=$L$6,"VENCIDO","NO VENCIDO"))</f>
        <v/>
      </c>
      <c r="R445" s="257" t="n"/>
      <c r="S445" s="258" t="n"/>
      <c r="T445" s="258" t="n"/>
      <c r="U445" s="1184" t="n"/>
      <c r="V445" s="1184" t="n"/>
      <c r="W445" s="973" t="n"/>
      <c r="X445" s="1237" t="n"/>
      <c r="Y445" s="232" t="n"/>
      <c r="Z445" s="998" t="n"/>
      <c r="AA445" s="998" t="n"/>
      <c r="AB445" s="975" t="n"/>
      <c r="AC445" s="998" t="n"/>
      <c r="AD445" s="998" t="n"/>
      <c r="AE445" s="998" t="n"/>
      <c r="AF445" s="998" t="n"/>
      <c r="AG445" s="998" t="n"/>
      <c r="AH445" s="998" t="n"/>
      <c r="AI445" s="998" t="n"/>
      <c r="AJ445" s="998" t="n"/>
      <c r="AK445" s="998" t="n"/>
      <c r="AL445" s="998" t="n"/>
      <c r="AM445" s="975" t="n"/>
      <c r="AN445" s="726" t="n"/>
      <c r="AQ445" s="975" t="n"/>
      <c r="AR445" s="975" t="n"/>
      <c r="AS445" s="975" t="n"/>
      <c r="AT445" s="975" t="n"/>
      <c r="AU445" s="1240" t="n"/>
      <c r="AV445" s="998" t="n"/>
      <c r="AW445" s="975" t="n"/>
    </row>
    <row r="446" ht="17.25" customHeight="1">
      <c r="A446" s="975" t="n"/>
      <c r="B446" s="1182" t="n"/>
      <c r="C446" s="1103" t="n"/>
      <c r="D446" s="975" t="n"/>
      <c r="E446" s="975" t="n"/>
      <c r="F446" s="998" t="n"/>
      <c r="G446" s="998" t="n"/>
      <c r="H446" s="975" t="n"/>
      <c r="I446" s="975" t="n"/>
      <c r="J446" s="975" t="n"/>
      <c r="K446" s="1189">
        <f>K441=L446</f>
        <v/>
      </c>
      <c r="L446" s="491">
        <f>SUM(L441:L445)</f>
        <v/>
      </c>
      <c r="M446" s="1190" t="n"/>
      <c r="N446" s="1191" t="n"/>
      <c r="O446" s="1192" t="n"/>
      <c r="P446" s="1192" t="n"/>
      <c r="Q446" s="1192" t="n"/>
      <c r="R446" s="267">
        <f>SUM(R441:R445)</f>
        <v/>
      </c>
      <c r="S446" s="492" t="n"/>
      <c r="T446" s="492" t="n"/>
      <c r="U446" s="492" t="n"/>
      <c r="V446" s="1193" t="n"/>
      <c r="W446" s="975" t="n"/>
      <c r="X446" s="1226" t="n"/>
      <c r="Y446" s="232" t="n"/>
      <c r="Z446" s="498" t="n"/>
      <c r="AA446" s="270" t="n"/>
      <c r="AB446" s="270" t="n"/>
      <c r="AC446" s="270" t="n"/>
      <c r="AD446" s="270" t="n"/>
      <c r="AE446" s="270" t="n"/>
      <c r="AF446" s="270" t="n"/>
      <c r="AG446" s="270" t="n"/>
      <c r="AH446" s="270" t="n"/>
      <c r="AI446" s="270" t="n"/>
      <c r="AJ446" s="270" t="n"/>
      <c r="AK446" s="270" t="n"/>
      <c r="AL446" s="270" t="n"/>
      <c r="AM446" s="515" t="n"/>
      <c r="AN446" s="726" t="n"/>
      <c r="AQ446" s="498" t="n"/>
      <c r="AR446" s="270" t="n"/>
      <c r="AS446" s="270" t="n"/>
      <c r="AT446" s="515" t="n"/>
      <c r="AU446" s="1240" t="n"/>
      <c r="AV446" s="269" t="n"/>
      <c r="AW446" s="271" t="n"/>
    </row>
    <row r="447" ht="17.25" customHeight="1">
      <c r="A447" s="585">
        <f>A441+1</f>
        <v/>
      </c>
      <c r="B447" s="640" t="inlineStr">
        <is>
          <t>Vacuna de Difteria - Tétanos - Tos ferina acelular - Poliovirus inactivado - Hepatitis B - Haemophilus influenzae tipo B (DTaP-IPV-HepB-Hib (HEXAVALENTE ACELULAR) - Liquida</t>
        </is>
      </c>
      <c r="C447" s="965" t="n"/>
      <c r="D447" s="413">
        <f>NOVIEMBRE!K447</f>
        <v/>
      </c>
      <c r="E447" s="339">
        <f>H43</f>
        <v/>
      </c>
      <c r="F447" s="338" t="n"/>
      <c r="G447" s="338" t="n"/>
      <c r="H447" s="1235">
        <f>+F447+G447</f>
        <v/>
      </c>
      <c r="I447" s="340">
        <f>+AM447</f>
        <v/>
      </c>
      <c r="J447" s="341">
        <f>+H447+I447</f>
        <v/>
      </c>
      <c r="K447" s="583">
        <f>+(D447+E447)-(J447)</f>
        <v/>
      </c>
      <c r="L447" s="253" t="n"/>
      <c r="M447" s="254" t="n"/>
      <c r="N447" s="254" t="n"/>
      <c r="O447" s="1183" t="n"/>
      <c r="P447" s="256">
        <f>IF(O447=0," ",IFERROR(IF(DATEDIF(TODAY(),O447,"M")&lt;=5,"ROJO",IF(DATEDIF(TODAY(),O447,"M")&gt;=12,"VERDE",IF(AND(DATEDIF(TODAY(),O447,"M")&gt;=6,DATEDIF(TODAY(),O447,"M")&lt;=11),"AMARILLO"))),Q447))</f>
        <v/>
      </c>
      <c r="Q447" s="256">
        <f>IF(O447=0," ",IF(O447&lt;=$L$6,"VENCIDO","NO VENCIDO"))</f>
        <v/>
      </c>
      <c r="R447" s="257" t="n"/>
      <c r="S447" s="258" t="n"/>
      <c r="T447" s="258" t="n"/>
      <c r="U447" s="1184" t="n"/>
      <c r="V447" s="1184" t="n"/>
      <c r="W447" s="1236">
        <f>+AR447</f>
        <v/>
      </c>
      <c r="X447" s="1237" t="n"/>
      <c r="Y447" s="232" t="n"/>
      <c r="Z447" s="648" t="n"/>
      <c r="AA447" s="648" t="n"/>
      <c r="AB447" s="649">
        <f>+Z447+AA447</f>
        <v/>
      </c>
      <c r="AC447" s="648" t="n"/>
      <c r="AD447" s="648" t="n"/>
      <c r="AE447" s="648" t="n"/>
      <c r="AF447" s="648" t="n"/>
      <c r="AG447" s="648" t="n"/>
      <c r="AH447" s="648" t="n"/>
      <c r="AI447" s="648" t="n"/>
      <c r="AJ447" s="648" t="n"/>
      <c r="AK447" s="648" t="n"/>
      <c r="AL447" s="648" t="n"/>
      <c r="AM447" s="421">
        <f>SUM(AB447:AL451)</f>
        <v/>
      </c>
      <c r="AN447" s="726" t="n"/>
      <c r="AQ447" s="1238">
        <f>IFERROR(I447/J447*100,"0")</f>
        <v/>
      </c>
      <c r="AR447" s="343">
        <f>IFERROR(1/(1-(AQ447/100)),"0")</f>
        <v/>
      </c>
      <c r="AS447" s="1239" t="n"/>
      <c r="AT447" s="345" t="n"/>
      <c r="AU447" s="1240" t="n"/>
      <c r="AV447" s="1241" t="n"/>
      <c r="AW447" s="1242">
        <f>+H447-AV447</f>
        <v/>
      </c>
    </row>
    <row r="448" ht="17.25" customHeight="1">
      <c r="A448" s="973" t="n"/>
      <c r="B448" s="971" t="n"/>
      <c r="C448" s="972" t="n"/>
      <c r="D448" s="973" t="n"/>
      <c r="E448" s="973" t="n"/>
      <c r="F448" s="994" t="n"/>
      <c r="G448" s="994" t="n"/>
      <c r="H448" s="973" t="n"/>
      <c r="I448" s="973" t="n"/>
      <c r="J448" s="973" t="n"/>
      <c r="K448" s="973" t="n"/>
      <c r="L448" s="253" t="n"/>
      <c r="M448" s="254" t="n"/>
      <c r="N448" s="254" t="n"/>
      <c r="O448" s="1183" t="n"/>
      <c r="P448" s="256">
        <f>IF(O448=0," ",IFERROR(IF(DATEDIF(TODAY(),O448,"M")&lt;=5,"ROJO",IF(DATEDIF(TODAY(),O448,"M")&gt;=12,"VERDE",IF(AND(DATEDIF(TODAY(),O448,"M")&gt;=6,DATEDIF(TODAY(),O448,"M")&lt;=11),"AMARILLO"))),Q448))</f>
        <v/>
      </c>
      <c r="Q448" s="262">
        <f>IF(O448=0," ",IF(O448&lt;=$L$6,"VENCIDO","NO VENCIDO"))</f>
        <v/>
      </c>
      <c r="R448" s="257" t="n"/>
      <c r="S448" s="258" t="n"/>
      <c r="T448" s="258" t="n"/>
      <c r="U448" s="1184" t="n"/>
      <c r="V448" s="1184" t="n"/>
      <c r="W448" s="973" t="n"/>
      <c r="X448" s="1237" t="n"/>
      <c r="Y448" s="232" t="n"/>
      <c r="Z448" s="994" t="n"/>
      <c r="AA448" s="994" t="n"/>
      <c r="AB448" s="973" t="n"/>
      <c r="AC448" s="994" t="n"/>
      <c r="AD448" s="994" t="n"/>
      <c r="AE448" s="994" t="n"/>
      <c r="AF448" s="994" t="n"/>
      <c r="AG448" s="994" t="n"/>
      <c r="AH448" s="994" t="n"/>
      <c r="AI448" s="994" t="n"/>
      <c r="AJ448" s="994" t="n"/>
      <c r="AK448" s="994" t="n"/>
      <c r="AL448" s="994" t="n"/>
      <c r="AM448" s="973" t="n"/>
      <c r="AN448" s="726" t="n"/>
      <c r="AQ448" s="973" t="n"/>
      <c r="AR448" s="973" t="n"/>
      <c r="AS448" s="973" t="n"/>
      <c r="AT448" s="973" t="n"/>
      <c r="AU448" s="1240" t="n"/>
      <c r="AV448" s="994" t="n"/>
      <c r="AW448" s="973" t="n"/>
    </row>
    <row r="449" ht="17.25" customHeight="1">
      <c r="A449" s="973" t="n"/>
      <c r="B449" s="971" t="n"/>
      <c r="C449" s="972" t="n"/>
      <c r="D449" s="973" t="n"/>
      <c r="E449" s="973" t="n"/>
      <c r="F449" s="994" t="n"/>
      <c r="G449" s="994" t="n"/>
      <c r="H449" s="973" t="n"/>
      <c r="I449" s="973" t="n"/>
      <c r="J449" s="973" t="n"/>
      <c r="K449" s="973" t="n"/>
      <c r="L449" s="253" t="n"/>
      <c r="M449" s="254" t="n"/>
      <c r="N449" s="254" t="n"/>
      <c r="O449" s="1183" t="n"/>
      <c r="P449" s="256">
        <f>IF(O449=0," ",IFERROR(IF(DATEDIF(TODAY(),O449,"M")&lt;=5,"ROJO",IF(DATEDIF(TODAY(),O449,"M")&gt;=12,"VERDE",IF(AND(DATEDIF(TODAY(),O449,"M")&gt;=6,DATEDIF(TODAY(),O449,"M")&lt;=11),"AMARILLO"))),Q449))</f>
        <v/>
      </c>
      <c r="Q449" s="262">
        <f>IF(O449=0," ",IF(O449&lt;=$L$6,"VENCIDO","NO VENCIDO"))</f>
        <v/>
      </c>
      <c r="R449" s="257" t="n"/>
      <c r="S449" s="258" t="n"/>
      <c r="T449" s="258" t="n"/>
      <c r="U449" s="1184" t="n"/>
      <c r="V449" s="1184" t="n"/>
      <c r="W449" s="973" t="n"/>
      <c r="X449" s="1237" t="n"/>
      <c r="Y449" s="232" t="n"/>
      <c r="Z449" s="994" t="n"/>
      <c r="AA449" s="994" t="n"/>
      <c r="AB449" s="973" t="n"/>
      <c r="AC449" s="994" t="n"/>
      <c r="AD449" s="994" t="n"/>
      <c r="AE449" s="994" t="n"/>
      <c r="AF449" s="994" t="n"/>
      <c r="AG449" s="994" t="n"/>
      <c r="AH449" s="994" t="n"/>
      <c r="AI449" s="994" t="n"/>
      <c r="AJ449" s="994" t="n"/>
      <c r="AK449" s="994" t="n"/>
      <c r="AL449" s="994" t="n"/>
      <c r="AM449" s="973" t="n"/>
      <c r="AN449" s="726" t="n"/>
      <c r="AQ449" s="973" t="n"/>
      <c r="AR449" s="973" t="n"/>
      <c r="AS449" s="973" t="n"/>
      <c r="AT449" s="973" t="n"/>
      <c r="AU449" s="1240" t="n"/>
      <c r="AV449" s="994" t="n"/>
      <c r="AW449" s="973" t="n"/>
    </row>
    <row r="450" ht="17.25" customHeight="1">
      <c r="A450" s="973" t="n"/>
      <c r="B450" s="971" t="n"/>
      <c r="C450" s="972" t="n"/>
      <c r="D450" s="973" t="n"/>
      <c r="E450" s="973" t="n"/>
      <c r="F450" s="994" t="n"/>
      <c r="G450" s="994" t="n"/>
      <c r="H450" s="973" t="n"/>
      <c r="I450" s="973" t="n"/>
      <c r="J450" s="973" t="n"/>
      <c r="K450" s="973" t="n"/>
      <c r="L450" s="253" t="n"/>
      <c r="M450" s="254" t="n"/>
      <c r="N450" s="254" t="n"/>
      <c r="O450" s="1183" t="n"/>
      <c r="P450" s="256">
        <f>IF(O450=0," ",IFERROR(IF(DATEDIF(TODAY(),O450,"M")&lt;=5,"ROJO",IF(DATEDIF(TODAY(),O450,"M")&gt;=12,"VERDE",IF(AND(DATEDIF(TODAY(),O450,"M")&gt;=6,DATEDIF(TODAY(),O450,"M")&lt;=11),"AMARILLO"))),Q450))</f>
        <v/>
      </c>
      <c r="Q450" s="262">
        <f>IF(O450=0," ",IF(O450&lt;=$L$6,"VENCIDO","NO VENCIDO"))</f>
        <v/>
      </c>
      <c r="R450" s="257" t="n"/>
      <c r="S450" s="258" t="n"/>
      <c r="T450" s="258" t="n"/>
      <c r="U450" s="1184" t="n"/>
      <c r="V450" s="1184" t="n"/>
      <c r="W450" s="973" t="n"/>
      <c r="X450" s="1237" t="n"/>
      <c r="Y450" s="232" t="n"/>
      <c r="Z450" s="994" t="n"/>
      <c r="AA450" s="994" t="n"/>
      <c r="AB450" s="973" t="n"/>
      <c r="AC450" s="994" t="n"/>
      <c r="AD450" s="994" t="n"/>
      <c r="AE450" s="994" t="n"/>
      <c r="AF450" s="994" t="n"/>
      <c r="AG450" s="994" t="n"/>
      <c r="AH450" s="994" t="n"/>
      <c r="AI450" s="994" t="n"/>
      <c r="AJ450" s="994" t="n"/>
      <c r="AK450" s="994" t="n"/>
      <c r="AL450" s="994" t="n"/>
      <c r="AM450" s="973" t="n"/>
      <c r="AN450" s="726" t="n"/>
      <c r="AQ450" s="973" t="n"/>
      <c r="AR450" s="973" t="n"/>
      <c r="AS450" s="973" t="n"/>
      <c r="AT450" s="973" t="n"/>
      <c r="AU450" s="1240" t="n"/>
      <c r="AV450" s="994" t="n"/>
      <c r="AW450" s="973" t="n"/>
    </row>
    <row r="451" ht="17.25" customHeight="1">
      <c r="A451" s="973" t="n"/>
      <c r="B451" s="971" t="n"/>
      <c r="C451" s="972" t="n"/>
      <c r="D451" s="973" t="n"/>
      <c r="E451" s="973" t="n"/>
      <c r="F451" s="994" t="n"/>
      <c r="G451" s="994" t="n"/>
      <c r="H451" s="973" t="n"/>
      <c r="I451" s="973" t="n"/>
      <c r="J451" s="973" t="n"/>
      <c r="K451" s="975" t="n"/>
      <c r="L451" s="253" t="n"/>
      <c r="M451" s="254" t="n"/>
      <c r="N451" s="254" t="n"/>
      <c r="O451" s="1183" t="n"/>
      <c r="P451" s="256">
        <f>IF(O451=0," ",IFERROR(IF(DATEDIF(TODAY(),O451,"M")&lt;=5,"ROJO",IF(DATEDIF(TODAY(),O451,"M")&gt;=12,"VERDE",IF(AND(DATEDIF(TODAY(),O451,"M")&gt;=6,DATEDIF(TODAY(),O451,"M")&lt;=11),"AMARILLO"))),Q451))</f>
        <v/>
      </c>
      <c r="Q451" s="262">
        <f>IF(O451=0," ",IF(O451&lt;=$L$6,"VENCIDO","NO VENCIDO"))</f>
        <v/>
      </c>
      <c r="R451" s="257" t="n"/>
      <c r="S451" s="258" t="n"/>
      <c r="T451" s="258" t="n"/>
      <c r="U451" s="1184" t="n"/>
      <c r="V451" s="1184" t="n"/>
      <c r="W451" s="973" t="n"/>
      <c r="X451" s="1237" t="n"/>
      <c r="Y451" s="232" t="n"/>
      <c r="Z451" s="998" t="n"/>
      <c r="AA451" s="998" t="n"/>
      <c r="AB451" s="975" t="n"/>
      <c r="AC451" s="998" t="n"/>
      <c r="AD451" s="998" t="n"/>
      <c r="AE451" s="998" t="n"/>
      <c r="AF451" s="998" t="n"/>
      <c r="AG451" s="998" t="n"/>
      <c r="AH451" s="998" t="n"/>
      <c r="AI451" s="998" t="n"/>
      <c r="AJ451" s="998" t="n"/>
      <c r="AK451" s="998" t="n"/>
      <c r="AL451" s="998" t="n"/>
      <c r="AM451" s="975" t="n"/>
      <c r="AN451" s="726" t="n"/>
      <c r="AQ451" s="975" t="n"/>
      <c r="AR451" s="975" t="n"/>
      <c r="AS451" s="975" t="n"/>
      <c r="AT451" s="975" t="n"/>
      <c r="AU451" s="1240" t="n"/>
      <c r="AV451" s="998" t="n"/>
      <c r="AW451" s="975" t="n"/>
    </row>
    <row r="452" ht="17.25" customHeight="1">
      <c r="A452" s="975" t="n"/>
      <c r="B452" s="1182" t="n"/>
      <c r="C452" s="1103" t="n"/>
      <c r="D452" s="975" t="n"/>
      <c r="E452" s="975" t="n"/>
      <c r="F452" s="998" t="n"/>
      <c r="G452" s="998" t="n"/>
      <c r="H452" s="975" t="n"/>
      <c r="I452" s="975" t="n"/>
      <c r="J452" s="975" t="n"/>
      <c r="K452" s="1189">
        <f>K447=L452</f>
        <v/>
      </c>
      <c r="L452" s="491">
        <f>SUM(L447:L451)</f>
        <v/>
      </c>
      <c r="M452" s="1190" t="n"/>
      <c r="N452" s="1191" t="n"/>
      <c r="O452" s="1192" t="n"/>
      <c r="P452" s="1192" t="n"/>
      <c r="Q452" s="1192" t="n"/>
      <c r="R452" s="267">
        <f>SUM(R447:R451)</f>
        <v/>
      </c>
      <c r="S452" s="492" t="n"/>
      <c r="T452" s="492" t="n"/>
      <c r="U452" s="492" t="n"/>
      <c r="V452" s="1193" t="n"/>
      <c r="W452" s="975" t="n"/>
      <c r="X452" s="1226" t="n"/>
      <c r="Y452" s="232" t="n"/>
      <c r="Z452" s="498" t="n"/>
      <c r="AA452" s="270" t="n"/>
      <c r="AB452" s="270" t="n"/>
      <c r="AC452" s="270" t="n"/>
      <c r="AD452" s="270" t="n"/>
      <c r="AE452" s="270" t="n"/>
      <c r="AF452" s="270" t="n"/>
      <c r="AG452" s="270" t="n"/>
      <c r="AH452" s="270" t="n"/>
      <c r="AI452" s="270" t="n"/>
      <c r="AJ452" s="270" t="n"/>
      <c r="AK452" s="270" t="n"/>
      <c r="AL452" s="270" t="n"/>
      <c r="AM452" s="515" t="n"/>
      <c r="AN452" s="726" t="n"/>
      <c r="AQ452" s="498" t="n"/>
      <c r="AR452" s="270" t="n"/>
      <c r="AS452" s="270" t="n"/>
      <c r="AT452" s="515" t="n"/>
      <c r="AU452" s="1240" t="n"/>
      <c r="AV452" s="269" t="n"/>
      <c r="AW452" s="271" t="n"/>
    </row>
    <row r="453" ht="17.25" customHeight="1">
      <c r="A453" s="585">
        <f>A447+1</f>
        <v/>
      </c>
      <c r="B453" s="640" t="inlineStr">
        <is>
          <t>Vacuna de Difteria - Tos ferina (celula completa)- Tétanos - Hepatitis B - Haemophilus influenzae tipo B - Poliovirus inactivado (DTwP-HepB-Hib-IPV) - HEXAVALENTE DE CÉLULAS COMPLETAS - Liquida</t>
        </is>
      </c>
      <c r="C453" s="965" t="n"/>
      <c r="D453" s="413">
        <f>NOVIEMBRE!K453</f>
        <v/>
      </c>
      <c r="E453" s="339">
        <f>H49</f>
        <v/>
      </c>
      <c r="F453" s="338" t="n"/>
      <c r="G453" s="338" t="n"/>
      <c r="H453" s="1235">
        <f>+F453+G453</f>
        <v/>
      </c>
      <c r="I453" s="340">
        <f>+AM453</f>
        <v/>
      </c>
      <c r="J453" s="341">
        <f>+H453+I453</f>
        <v/>
      </c>
      <c r="K453" s="583">
        <f>+(D453+E453)-(J453)</f>
        <v/>
      </c>
      <c r="L453" s="253" t="n"/>
      <c r="M453" s="254" t="n"/>
      <c r="N453" s="254" t="n"/>
      <c r="O453" s="1183" t="n"/>
      <c r="P453" s="256" t="n"/>
      <c r="Q453" s="256" t="n"/>
      <c r="R453" s="257" t="n"/>
      <c r="S453" s="258" t="n"/>
      <c r="T453" s="258" t="n"/>
      <c r="U453" s="1184" t="n"/>
      <c r="V453" s="1184" t="n"/>
      <c r="W453" s="1236">
        <f>+AR453</f>
        <v/>
      </c>
      <c r="X453" s="1237" t="n"/>
      <c r="Y453" s="232" t="n"/>
      <c r="Z453" s="648" t="n"/>
      <c r="AA453" s="648" t="n"/>
      <c r="AB453" s="649">
        <f>+Z453+AA453</f>
        <v/>
      </c>
      <c r="AC453" s="648" t="n"/>
      <c r="AD453" s="648" t="n"/>
      <c r="AE453" s="648" t="n"/>
      <c r="AF453" s="648" t="n"/>
      <c r="AG453" s="648" t="n"/>
      <c r="AH453" s="648" t="n"/>
      <c r="AI453" s="648" t="n"/>
      <c r="AJ453" s="648" t="n"/>
      <c r="AK453" s="648" t="n"/>
      <c r="AL453" s="648" t="n"/>
      <c r="AM453" s="421">
        <f>SUM(AB453:AL457)</f>
        <v/>
      </c>
      <c r="AN453" s="726" t="n"/>
      <c r="AQ453" s="1238">
        <f>IFERROR(I453/J453*100,"0")</f>
        <v/>
      </c>
      <c r="AR453" s="343">
        <f>IFERROR(1/(1-(AQ453/100)),"0")</f>
        <v/>
      </c>
      <c r="AS453" s="1239" t="n"/>
      <c r="AT453" s="345" t="n"/>
      <c r="AU453" s="1240" t="n"/>
      <c r="AV453" s="1241" t="n"/>
      <c r="AW453" s="1242">
        <f>+H453-AV453</f>
        <v/>
      </c>
    </row>
    <row r="454" ht="17.25" customHeight="1">
      <c r="A454" s="973" t="n"/>
      <c r="B454" s="971" t="n"/>
      <c r="C454" s="972" t="n"/>
      <c r="D454" s="973" t="n"/>
      <c r="E454" s="973" t="n"/>
      <c r="F454" s="994" t="n"/>
      <c r="G454" s="994" t="n"/>
      <c r="H454" s="973" t="n"/>
      <c r="I454" s="973" t="n"/>
      <c r="J454" s="973" t="n"/>
      <c r="K454" s="973" t="n"/>
      <c r="L454" s="253" t="n"/>
      <c r="M454" s="254" t="n"/>
      <c r="N454" s="254" t="n"/>
      <c r="O454" s="1183" t="n"/>
      <c r="P454" s="256" t="n"/>
      <c r="Q454" s="262" t="n"/>
      <c r="R454" s="257" t="n"/>
      <c r="S454" s="258" t="n"/>
      <c r="T454" s="258" t="n"/>
      <c r="U454" s="1184" t="n"/>
      <c r="V454" s="1184" t="n"/>
      <c r="W454" s="973" t="n"/>
      <c r="X454" s="1237" t="n"/>
      <c r="Y454" s="232" t="n"/>
      <c r="Z454" s="994" t="n"/>
      <c r="AA454" s="994" t="n"/>
      <c r="AB454" s="973" t="n"/>
      <c r="AC454" s="994" t="n"/>
      <c r="AD454" s="994" t="n"/>
      <c r="AE454" s="994" t="n"/>
      <c r="AF454" s="994" t="n"/>
      <c r="AG454" s="994" t="n"/>
      <c r="AH454" s="994" t="n"/>
      <c r="AI454" s="994" t="n"/>
      <c r="AJ454" s="994" t="n"/>
      <c r="AK454" s="994" t="n"/>
      <c r="AL454" s="994" t="n"/>
      <c r="AM454" s="973" t="n"/>
      <c r="AN454" s="726" t="n"/>
      <c r="AQ454" s="973" t="n"/>
      <c r="AR454" s="973" t="n"/>
      <c r="AS454" s="973" t="n"/>
      <c r="AT454" s="973" t="n"/>
      <c r="AU454" s="1240" t="n"/>
      <c r="AV454" s="994" t="n"/>
      <c r="AW454" s="973" t="n"/>
    </row>
    <row r="455" ht="17.25" customHeight="1">
      <c r="A455" s="973" t="n"/>
      <c r="B455" s="971" t="n"/>
      <c r="C455" s="972" t="n"/>
      <c r="D455" s="973" t="n"/>
      <c r="E455" s="973" t="n"/>
      <c r="F455" s="994" t="n"/>
      <c r="G455" s="994" t="n"/>
      <c r="H455" s="973" t="n"/>
      <c r="I455" s="973" t="n"/>
      <c r="J455" s="973" t="n"/>
      <c r="K455" s="973" t="n"/>
      <c r="L455" s="253" t="n"/>
      <c r="M455" s="254" t="n"/>
      <c r="N455" s="254" t="n"/>
      <c r="O455" s="1183" t="n"/>
      <c r="P455" s="256" t="n"/>
      <c r="Q455" s="262" t="n"/>
      <c r="R455" s="257" t="n"/>
      <c r="S455" s="258" t="n"/>
      <c r="T455" s="258" t="n"/>
      <c r="U455" s="1184" t="n"/>
      <c r="V455" s="1184" t="n"/>
      <c r="W455" s="973" t="n"/>
      <c r="X455" s="1237" t="n"/>
      <c r="Y455" s="232" t="n"/>
      <c r="Z455" s="994" t="n"/>
      <c r="AA455" s="994" t="n"/>
      <c r="AB455" s="973" t="n"/>
      <c r="AC455" s="994" t="n"/>
      <c r="AD455" s="994" t="n"/>
      <c r="AE455" s="994" t="n"/>
      <c r="AF455" s="994" t="n"/>
      <c r="AG455" s="994" t="n"/>
      <c r="AH455" s="994" t="n"/>
      <c r="AI455" s="994" t="n"/>
      <c r="AJ455" s="994" t="n"/>
      <c r="AK455" s="994" t="n"/>
      <c r="AL455" s="994" t="n"/>
      <c r="AM455" s="973" t="n"/>
      <c r="AN455" s="726" t="n"/>
      <c r="AQ455" s="973" t="n"/>
      <c r="AR455" s="973" t="n"/>
      <c r="AS455" s="973" t="n"/>
      <c r="AT455" s="973" t="n"/>
      <c r="AU455" s="1240" t="n"/>
      <c r="AV455" s="994" t="n"/>
      <c r="AW455" s="973" t="n"/>
    </row>
    <row r="456" ht="17.25" customHeight="1">
      <c r="A456" s="973" t="n"/>
      <c r="B456" s="971" t="n"/>
      <c r="C456" s="972" t="n"/>
      <c r="D456" s="973" t="n"/>
      <c r="E456" s="973" t="n"/>
      <c r="F456" s="994" t="n"/>
      <c r="G456" s="994" t="n"/>
      <c r="H456" s="973" t="n"/>
      <c r="I456" s="973" t="n"/>
      <c r="J456" s="973" t="n"/>
      <c r="K456" s="973" t="n"/>
      <c r="L456" s="253" t="n"/>
      <c r="M456" s="254" t="n"/>
      <c r="N456" s="254" t="n"/>
      <c r="O456" s="1183" t="n"/>
      <c r="P456" s="256" t="n"/>
      <c r="Q456" s="262" t="n"/>
      <c r="R456" s="257" t="n"/>
      <c r="S456" s="258" t="n"/>
      <c r="T456" s="258" t="n"/>
      <c r="U456" s="1184" t="n"/>
      <c r="V456" s="1184" t="n"/>
      <c r="W456" s="973" t="n"/>
      <c r="X456" s="1237" t="n"/>
      <c r="Y456" s="232" t="n"/>
      <c r="Z456" s="994" t="n"/>
      <c r="AA456" s="994" t="n"/>
      <c r="AB456" s="973" t="n"/>
      <c r="AC456" s="994" t="n"/>
      <c r="AD456" s="994" t="n"/>
      <c r="AE456" s="994" t="n"/>
      <c r="AF456" s="994" t="n"/>
      <c r="AG456" s="994" t="n"/>
      <c r="AH456" s="994" t="n"/>
      <c r="AI456" s="994" t="n"/>
      <c r="AJ456" s="994" t="n"/>
      <c r="AK456" s="994" t="n"/>
      <c r="AL456" s="994" t="n"/>
      <c r="AM456" s="973" t="n"/>
      <c r="AN456" s="726" t="n"/>
      <c r="AQ456" s="973" t="n"/>
      <c r="AR456" s="973" t="n"/>
      <c r="AS456" s="973" t="n"/>
      <c r="AT456" s="973" t="n"/>
      <c r="AU456" s="1240" t="n"/>
      <c r="AV456" s="994" t="n"/>
      <c r="AW456" s="973" t="n"/>
    </row>
    <row r="457" ht="17.25" customHeight="1">
      <c r="A457" s="973" t="n"/>
      <c r="B457" s="971" t="n"/>
      <c r="C457" s="972" t="n"/>
      <c r="D457" s="973" t="n"/>
      <c r="E457" s="973" t="n"/>
      <c r="F457" s="994" t="n"/>
      <c r="G457" s="994" t="n"/>
      <c r="H457" s="973" t="n"/>
      <c r="I457" s="973" t="n"/>
      <c r="J457" s="973" t="n"/>
      <c r="K457" s="975" t="n"/>
      <c r="L457" s="253" t="n"/>
      <c r="M457" s="254" t="n"/>
      <c r="N457" s="254" t="n"/>
      <c r="O457" s="1183" t="n"/>
      <c r="P457" s="256" t="n"/>
      <c r="Q457" s="262" t="n"/>
      <c r="R457" s="257" t="n"/>
      <c r="S457" s="258" t="n"/>
      <c r="T457" s="258" t="n"/>
      <c r="U457" s="1184" t="n"/>
      <c r="V457" s="1184" t="n"/>
      <c r="W457" s="973" t="n"/>
      <c r="X457" s="1237" t="n"/>
      <c r="Y457" s="232" t="n"/>
      <c r="Z457" s="998" t="n"/>
      <c r="AA457" s="998" t="n"/>
      <c r="AB457" s="975" t="n"/>
      <c r="AC457" s="998" t="n"/>
      <c r="AD457" s="998" t="n"/>
      <c r="AE457" s="998" t="n"/>
      <c r="AF457" s="998" t="n"/>
      <c r="AG457" s="998" t="n"/>
      <c r="AH457" s="998" t="n"/>
      <c r="AI457" s="998" t="n"/>
      <c r="AJ457" s="998" t="n"/>
      <c r="AK457" s="998" t="n"/>
      <c r="AL457" s="998" t="n"/>
      <c r="AM457" s="975" t="n"/>
      <c r="AN457" s="726" t="n"/>
      <c r="AQ457" s="975" t="n"/>
      <c r="AR457" s="975" t="n"/>
      <c r="AS457" s="975" t="n"/>
      <c r="AT457" s="975" t="n"/>
      <c r="AU457" s="1240" t="n"/>
      <c r="AV457" s="998" t="n"/>
      <c r="AW457" s="975" t="n"/>
    </row>
    <row r="458" ht="17.25" customHeight="1">
      <c r="A458" s="975" t="n"/>
      <c r="B458" s="1182" t="n"/>
      <c r="C458" s="1103" t="n"/>
      <c r="D458" s="975" t="n"/>
      <c r="E458" s="975" t="n"/>
      <c r="F458" s="998" t="n"/>
      <c r="G458" s="998" t="n"/>
      <c r="H458" s="975" t="n"/>
      <c r="I458" s="975" t="n"/>
      <c r="J458" s="975" t="n"/>
      <c r="K458" s="1189">
        <f>K453=L458</f>
        <v/>
      </c>
      <c r="L458" s="491">
        <f>SUM(L453:L457)</f>
        <v/>
      </c>
      <c r="M458" s="1190" t="n"/>
      <c r="N458" s="1191" t="n"/>
      <c r="O458" s="1192" t="n"/>
      <c r="P458" s="1192" t="n"/>
      <c r="Q458" s="1192" t="n"/>
      <c r="R458" s="267">
        <f>SUM(R453:R457)</f>
        <v/>
      </c>
      <c r="S458" s="492" t="n"/>
      <c r="T458" s="492" t="n"/>
      <c r="U458" s="492" t="n"/>
      <c r="V458" s="1193" t="n"/>
      <c r="W458" s="975" t="n"/>
      <c r="X458" s="1226" t="n"/>
      <c r="Y458" s="232" t="n"/>
      <c r="Z458" s="498" t="n"/>
      <c r="AA458" s="270" t="n"/>
      <c r="AB458" s="270" t="n"/>
      <c r="AC458" s="270" t="n"/>
      <c r="AD458" s="270" t="n"/>
      <c r="AE458" s="270" t="n"/>
      <c r="AF458" s="270" t="n"/>
      <c r="AG458" s="270" t="n"/>
      <c r="AH458" s="270" t="n"/>
      <c r="AI458" s="270" t="n"/>
      <c r="AJ458" s="270" t="n"/>
      <c r="AK458" s="270" t="n"/>
      <c r="AL458" s="270" t="n"/>
      <c r="AM458" s="515" t="n"/>
      <c r="AN458" s="726" t="n"/>
      <c r="AQ458" s="498" t="n"/>
      <c r="AR458" s="270" t="n"/>
      <c r="AS458" s="270" t="n"/>
      <c r="AT458" s="515" t="n"/>
      <c r="AU458" s="1240" t="n"/>
      <c r="AV458" s="269" t="n"/>
      <c r="AW458" s="271" t="n"/>
    </row>
    <row r="459" ht="17.25" customHeight="1">
      <c r="A459" s="585">
        <f>A453+1</f>
        <v/>
      </c>
      <c r="B459" s="640" t="inlineStr">
        <is>
          <t>Vacuna de Difteria, Tétano y Tosferina (DPT)- Liquida</t>
        </is>
      </c>
      <c r="C459" s="965" t="n"/>
      <c r="D459" s="413">
        <f>NOVIEMBRE!K459</f>
        <v/>
      </c>
      <c r="E459" s="339">
        <f>H55</f>
        <v/>
      </c>
      <c r="F459" s="338" t="n"/>
      <c r="G459" s="338" t="n"/>
      <c r="H459" s="1235">
        <f>+F459+G459</f>
        <v/>
      </c>
      <c r="I459" s="340">
        <f>+AM459</f>
        <v/>
      </c>
      <c r="J459" s="341">
        <f>+H459+I459</f>
        <v/>
      </c>
      <c r="K459" s="583">
        <f>+(D459+E459)-(J459)</f>
        <v/>
      </c>
      <c r="L459" s="253" t="n"/>
      <c r="M459" s="254" t="n"/>
      <c r="N459" s="254" t="n"/>
      <c r="O459" s="1183" t="n"/>
      <c r="P459" s="256">
        <f>IF(O459=0," ",IFERROR(IF(DATEDIF(TODAY(),O459,"M")&lt;=5,"ROJO",IF(DATEDIF(TODAY(),O459,"M")&gt;=12,"VERDE",IF(AND(DATEDIF(TODAY(),O459,"M")&gt;=6,DATEDIF(TODAY(),O459,"M")&lt;=11),"AMARILLO"))),Q459))</f>
        <v/>
      </c>
      <c r="Q459" s="256">
        <f>IF(O459=0," ",IF(O459&lt;=$L$6,"VENCIDO","NO VENCIDO"))</f>
        <v/>
      </c>
      <c r="R459" s="257" t="n"/>
      <c r="S459" s="258" t="n"/>
      <c r="T459" s="258" t="n"/>
      <c r="U459" s="1184" t="n"/>
      <c r="V459" s="1184" t="n"/>
      <c r="W459" s="1236">
        <f>+AR459</f>
        <v/>
      </c>
      <c r="X459" s="1237" t="n"/>
      <c r="Y459" s="232" t="n"/>
      <c r="Z459" s="648" t="n"/>
      <c r="AA459" s="648" t="n"/>
      <c r="AB459" s="649">
        <f>+Z459+AA459</f>
        <v/>
      </c>
      <c r="AC459" s="648" t="n"/>
      <c r="AD459" s="648" t="n"/>
      <c r="AE459" s="648" t="n"/>
      <c r="AF459" s="648" t="n"/>
      <c r="AG459" s="648" t="n"/>
      <c r="AH459" s="648" t="n"/>
      <c r="AI459" s="648" t="n"/>
      <c r="AJ459" s="648" t="n"/>
      <c r="AK459" s="648" t="n"/>
      <c r="AL459" s="648" t="n"/>
      <c r="AM459" s="421">
        <f>SUM(AB459:AL463)</f>
        <v/>
      </c>
      <c r="AN459" s="726" t="n"/>
      <c r="AQ459" s="1238">
        <f>IFERROR(I459/J459*100,"0")</f>
        <v/>
      </c>
      <c r="AR459" s="343">
        <f>IFERROR(1/(1-(AQ459/100)),"0")</f>
        <v/>
      </c>
      <c r="AS459" s="1239" t="n"/>
      <c r="AT459" s="345" t="n"/>
      <c r="AU459" s="1240" t="n"/>
      <c r="AV459" s="1241" t="n"/>
      <c r="AW459" s="1242">
        <f>+H459-AV459</f>
        <v/>
      </c>
    </row>
    <row r="460" ht="17.25" customHeight="1">
      <c r="A460" s="973" t="n"/>
      <c r="B460" s="971" t="n"/>
      <c r="C460" s="972" t="n"/>
      <c r="D460" s="973" t="n"/>
      <c r="E460" s="973" t="n"/>
      <c r="F460" s="994" t="n"/>
      <c r="G460" s="994" t="n"/>
      <c r="H460" s="973" t="n"/>
      <c r="I460" s="973" t="n"/>
      <c r="J460" s="973" t="n"/>
      <c r="K460" s="973" t="n"/>
      <c r="L460" s="253" t="n"/>
      <c r="M460" s="254" t="n"/>
      <c r="N460" s="254" t="n"/>
      <c r="O460" s="1183" t="n"/>
      <c r="P460" s="256">
        <f>IF(O460=0," ",IFERROR(IF(DATEDIF(TODAY(),O460,"M")&lt;=5,"ROJO",IF(DATEDIF(TODAY(),O460,"M")&gt;=12,"VERDE",IF(AND(DATEDIF(TODAY(),O460,"M")&gt;=6,DATEDIF(TODAY(),O460,"M")&lt;=11),"AMARILLO"))),Q460))</f>
        <v/>
      </c>
      <c r="Q460" s="262">
        <f>IF(O460=0," ",IF(O460&lt;=$L$6,"VENCIDO","NO VENCIDO"))</f>
        <v/>
      </c>
      <c r="R460" s="257" t="n"/>
      <c r="S460" s="258" t="n"/>
      <c r="T460" s="258" t="n"/>
      <c r="U460" s="1184" t="n"/>
      <c r="V460" s="1184" t="n"/>
      <c r="W460" s="973" t="n"/>
      <c r="X460" s="1237" t="n"/>
      <c r="Y460" s="232" t="n"/>
      <c r="Z460" s="994" t="n"/>
      <c r="AA460" s="994" t="n"/>
      <c r="AB460" s="973" t="n"/>
      <c r="AC460" s="994" t="n"/>
      <c r="AD460" s="994" t="n"/>
      <c r="AE460" s="994" t="n"/>
      <c r="AF460" s="994" t="n"/>
      <c r="AG460" s="994" t="n"/>
      <c r="AH460" s="994" t="n"/>
      <c r="AI460" s="994" t="n"/>
      <c r="AJ460" s="994" t="n"/>
      <c r="AK460" s="994" t="n"/>
      <c r="AL460" s="994" t="n"/>
      <c r="AM460" s="973" t="n"/>
      <c r="AN460" s="726" t="n"/>
      <c r="AQ460" s="973" t="n"/>
      <c r="AR460" s="973" t="n"/>
      <c r="AS460" s="973" t="n"/>
      <c r="AT460" s="973" t="n"/>
      <c r="AU460" s="1240" t="n"/>
      <c r="AV460" s="994" t="n"/>
      <c r="AW460" s="973" t="n"/>
    </row>
    <row r="461" ht="17.25" customHeight="1">
      <c r="A461" s="973" t="n"/>
      <c r="B461" s="971" t="n"/>
      <c r="C461" s="972" t="n"/>
      <c r="D461" s="973" t="n"/>
      <c r="E461" s="973" t="n"/>
      <c r="F461" s="994" t="n"/>
      <c r="G461" s="994" t="n"/>
      <c r="H461" s="973" t="n"/>
      <c r="I461" s="973" t="n"/>
      <c r="J461" s="973" t="n"/>
      <c r="K461" s="973" t="n"/>
      <c r="L461" s="253" t="n"/>
      <c r="M461" s="254" t="n"/>
      <c r="N461" s="254" t="n"/>
      <c r="O461" s="1183" t="n"/>
      <c r="P461" s="256">
        <f>IF(O461=0," ",IFERROR(IF(DATEDIF(TODAY(),O461,"M")&lt;=5,"ROJO",IF(DATEDIF(TODAY(),O461,"M")&gt;=12,"VERDE",IF(AND(DATEDIF(TODAY(),O461,"M")&gt;=6,DATEDIF(TODAY(),O461,"M")&lt;=11),"AMARILLO"))),Q461))</f>
        <v/>
      </c>
      <c r="Q461" s="262">
        <f>IF(O461=0," ",IF(O461&lt;=$L$6,"VENCIDO","NO VENCIDO"))</f>
        <v/>
      </c>
      <c r="R461" s="257" t="n"/>
      <c r="S461" s="258" t="n"/>
      <c r="T461" s="258" t="n"/>
      <c r="U461" s="1184" t="n"/>
      <c r="V461" s="1184" t="n"/>
      <c r="W461" s="973" t="n"/>
      <c r="X461" s="1237" t="n"/>
      <c r="Y461" s="232" t="n"/>
      <c r="Z461" s="994" t="n"/>
      <c r="AA461" s="994" t="n"/>
      <c r="AB461" s="973" t="n"/>
      <c r="AC461" s="994" t="n"/>
      <c r="AD461" s="994" t="n"/>
      <c r="AE461" s="994" t="n"/>
      <c r="AF461" s="994" t="n"/>
      <c r="AG461" s="994" t="n"/>
      <c r="AH461" s="994" t="n"/>
      <c r="AI461" s="994" t="n"/>
      <c r="AJ461" s="994" t="n"/>
      <c r="AK461" s="994" t="n"/>
      <c r="AL461" s="994" t="n"/>
      <c r="AM461" s="973" t="n"/>
      <c r="AN461" s="726" t="n"/>
      <c r="AQ461" s="973" t="n"/>
      <c r="AR461" s="973" t="n"/>
      <c r="AS461" s="973" t="n"/>
      <c r="AT461" s="973" t="n"/>
      <c r="AU461" s="1240" t="n"/>
      <c r="AV461" s="994" t="n"/>
      <c r="AW461" s="973" t="n"/>
    </row>
    <row r="462" ht="17.25" customHeight="1">
      <c r="A462" s="973" t="n"/>
      <c r="B462" s="971" t="n"/>
      <c r="C462" s="972" t="n"/>
      <c r="D462" s="973" t="n"/>
      <c r="E462" s="973" t="n"/>
      <c r="F462" s="994" t="n"/>
      <c r="G462" s="994" t="n"/>
      <c r="H462" s="973" t="n"/>
      <c r="I462" s="973" t="n"/>
      <c r="J462" s="973" t="n"/>
      <c r="K462" s="973" t="n"/>
      <c r="L462" s="253" t="n"/>
      <c r="M462" s="254" t="n"/>
      <c r="N462" s="254" t="n"/>
      <c r="O462" s="1183" t="n"/>
      <c r="P462" s="256">
        <f>IF(O462=0," ",IFERROR(IF(DATEDIF(TODAY(),O462,"M")&lt;=5,"ROJO",IF(DATEDIF(TODAY(),O462,"M")&gt;=12,"VERDE",IF(AND(DATEDIF(TODAY(),O462,"M")&gt;=6,DATEDIF(TODAY(),O462,"M")&lt;=11),"AMARILLO"))),Q462))</f>
        <v/>
      </c>
      <c r="Q462" s="262">
        <f>IF(O462=0," ",IF(O462&lt;=$L$6,"VENCIDO","NO VENCIDO"))</f>
        <v/>
      </c>
      <c r="R462" s="257" t="n"/>
      <c r="S462" s="258" t="n"/>
      <c r="T462" s="258" t="n"/>
      <c r="U462" s="1184" t="n"/>
      <c r="V462" s="1184" t="n"/>
      <c r="W462" s="973" t="n"/>
      <c r="X462" s="1237" t="n"/>
      <c r="Y462" s="232" t="n"/>
      <c r="Z462" s="994" t="n"/>
      <c r="AA462" s="994" t="n"/>
      <c r="AB462" s="973" t="n"/>
      <c r="AC462" s="994" t="n"/>
      <c r="AD462" s="994" t="n"/>
      <c r="AE462" s="994" t="n"/>
      <c r="AF462" s="994" t="n"/>
      <c r="AG462" s="994" t="n"/>
      <c r="AH462" s="994" t="n"/>
      <c r="AI462" s="994" t="n"/>
      <c r="AJ462" s="994" t="n"/>
      <c r="AK462" s="994" t="n"/>
      <c r="AL462" s="994" t="n"/>
      <c r="AM462" s="973" t="n"/>
      <c r="AN462" s="726" t="n"/>
      <c r="AQ462" s="973" t="n"/>
      <c r="AR462" s="973" t="n"/>
      <c r="AS462" s="973" t="n"/>
      <c r="AT462" s="973" t="n"/>
      <c r="AU462" s="1240" t="n"/>
      <c r="AV462" s="994" t="n"/>
      <c r="AW462" s="973" t="n"/>
    </row>
    <row r="463" ht="17.25" customHeight="1">
      <c r="A463" s="973" t="n"/>
      <c r="B463" s="971" t="n"/>
      <c r="C463" s="972" t="n"/>
      <c r="D463" s="973" t="n"/>
      <c r="E463" s="973" t="n"/>
      <c r="F463" s="994" t="n"/>
      <c r="G463" s="994" t="n"/>
      <c r="H463" s="973" t="n"/>
      <c r="I463" s="973" t="n"/>
      <c r="J463" s="973" t="n"/>
      <c r="K463" s="975" t="n"/>
      <c r="L463" s="253" t="n"/>
      <c r="M463" s="254" t="n"/>
      <c r="N463" s="254" t="n"/>
      <c r="O463" s="1183" t="n"/>
      <c r="P463" s="256">
        <f>IF(O463=0," ",IFERROR(IF(DATEDIF(TODAY(),O463,"M")&lt;=5,"ROJO",IF(DATEDIF(TODAY(),O463,"M")&gt;=12,"VERDE",IF(AND(DATEDIF(TODAY(),O463,"M")&gt;=6,DATEDIF(TODAY(),O463,"M")&lt;=11),"AMARILLO"))),Q463))</f>
        <v/>
      </c>
      <c r="Q463" s="262">
        <f>IF(O463=0," ",IF(O463&lt;=$L$6,"VENCIDO","NO VENCIDO"))</f>
        <v/>
      </c>
      <c r="R463" s="257" t="n"/>
      <c r="S463" s="258" t="n"/>
      <c r="T463" s="258" t="n"/>
      <c r="U463" s="1184" t="n"/>
      <c r="V463" s="1184" t="n"/>
      <c r="W463" s="973" t="n"/>
      <c r="X463" s="1237" t="n"/>
      <c r="Y463" s="232" t="n"/>
      <c r="Z463" s="998" t="n"/>
      <c r="AA463" s="998" t="n"/>
      <c r="AB463" s="975" t="n"/>
      <c r="AC463" s="998" t="n"/>
      <c r="AD463" s="998" t="n"/>
      <c r="AE463" s="998" t="n"/>
      <c r="AF463" s="998" t="n"/>
      <c r="AG463" s="998" t="n"/>
      <c r="AH463" s="998" t="n"/>
      <c r="AI463" s="998" t="n"/>
      <c r="AJ463" s="998" t="n"/>
      <c r="AK463" s="998" t="n"/>
      <c r="AL463" s="998" t="n"/>
      <c r="AM463" s="975" t="n"/>
      <c r="AN463" s="726" t="n"/>
      <c r="AQ463" s="975" t="n"/>
      <c r="AR463" s="975" t="n"/>
      <c r="AS463" s="975" t="n"/>
      <c r="AT463" s="975" t="n"/>
      <c r="AU463" s="1240" t="n"/>
      <c r="AV463" s="998" t="n"/>
      <c r="AW463" s="975" t="n"/>
    </row>
    <row r="464" ht="17.25" customHeight="1">
      <c r="A464" s="975" t="n"/>
      <c r="B464" s="1182" t="n"/>
      <c r="C464" s="1103" t="n"/>
      <c r="D464" s="975" t="n"/>
      <c r="E464" s="975" t="n"/>
      <c r="F464" s="998" t="n"/>
      <c r="G464" s="998" t="n"/>
      <c r="H464" s="975" t="n"/>
      <c r="I464" s="975" t="n"/>
      <c r="J464" s="975" t="n"/>
      <c r="K464" s="1189">
        <f>K459=L464</f>
        <v/>
      </c>
      <c r="L464" s="491">
        <f>SUM(L459:L463)</f>
        <v/>
      </c>
      <c r="M464" s="1190" t="n"/>
      <c r="N464" s="1191" t="n"/>
      <c r="O464" s="1192" t="n"/>
      <c r="P464" s="1192" t="n"/>
      <c r="Q464" s="1192" t="n"/>
      <c r="R464" s="267">
        <f>SUM(R459:R463)</f>
        <v/>
      </c>
      <c r="S464" s="492" t="n"/>
      <c r="T464" s="492" t="n"/>
      <c r="U464" s="492" t="n"/>
      <c r="V464" s="1193" t="n"/>
      <c r="W464" s="975" t="n"/>
      <c r="X464" s="1226" t="n"/>
      <c r="Y464" s="232" t="n"/>
      <c r="Z464" s="498" t="n"/>
      <c r="AA464" s="270" t="n"/>
      <c r="AB464" s="270" t="n"/>
      <c r="AC464" s="270" t="n"/>
      <c r="AD464" s="270" t="n"/>
      <c r="AE464" s="270" t="n"/>
      <c r="AF464" s="270" t="n"/>
      <c r="AG464" s="270" t="n"/>
      <c r="AH464" s="270" t="n"/>
      <c r="AI464" s="270" t="n"/>
      <c r="AJ464" s="270" t="n"/>
      <c r="AK464" s="270" t="n"/>
      <c r="AL464" s="270" t="n"/>
      <c r="AM464" s="515" t="n"/>
      <c r="AN464" s="726" t="n"/>
      <c r="AQ464" s="498" t="n"/>
      <c r="AR464" s="270" t="n"/>
      <c r="AS464" s="270" t="n"/>
      <c r="AT464" s="515" t="n"/>
      <c r="AU464" s="1240" t="n"/>
      <c r="AV464" s="269" t="n"/>
      <c r="AW464" s="271" t="n"/>
    </row>
    <row r="465" ht="17.25" customHeight="1">
      <c r="A465" s="585">
        <f>A459+1</f>
        <v/>
      </c>
      <c r="B465" s="640" t="inlineStr">
        <is>
          <t>Vacuna de Difteria-Tétanos-Tos ferina acelular Pertussis (DTaP) Pediátrica - Liquida</t>
        </is>
      </c>
      <c r="C465" s="965" t="n"/>
      <c r="D465" s="413">
        <f>NOVIEMBRE!K465</f>
        <v/>
      </c>
      <c r="E465" s="339">
        <f>H61</f>
        <v/>
      </c>
      <c r="F465" s="338" t="n"/>
      <c r="G465" s="338" t="n"/>
      <c r="H465" s="1235">
        <f>+F465+G465</f>
        <v/>
      </c>
      <c r="I465" s="340">
        <f>+AM465</f>
        <v/>
      </c>
      <c r="J465" s="341">
        <f>+H465+I465</f>
        <v/>
      </c>
      <c r="K465" s="583">
        <f>+(D465+E465)-(J465)</f>
        <v/>
      </c>
      <c r="L465" s="253" t="n"/>
      <c r="M465" s="254" t="n"/>
      <c r="N465" s="254" t="n"/>
      <c r="O465" s="1183" t="n"/>
      <c r="P465" s="256">
        <f>IF(O465=0," ",IFERROR(IF(DATEDIF(TODAY(),O465,"M")&lt;=5,"ROJO",IF(DATEDIF(TODAY(),O465,"M")&gt;=12,"VERDE",IF(AND(DATEDIF(TODAY(),O465,"M")&gt;=6,DATEDIF(TODAY(),O465,"M")&lt;=11),"AMARILLO"))),Q465))</f>
        <v/>
      </c>
      <c r="Q465" s="256">
        <f>IF(O465=0," ",IF(O465&lt;=$L$6,"VENCIDO","NO VENCIDO"))</f>
        <v/>
      </c>
      <c r="R465" s="257" t="n"/>
      <c r="S465" s="258" t="n"/>
      <c r="T465" s="258" t="n"/>
      <c r="U465" s="1184" t="n"/>
      <c r="V465" s="1184" t="n"/>
      <c r="W465" s="1236">
        <f>+AR465</f>
        <v/>
      </c>
      <c r="X465" s="1237" t="n"/>
      <c r="Y465" s="232" t="n"/>
      <c r="Z465" s="648" t="n"/>
      <c r="AA465" s="648" t="n"/>
      <c r="AB465" s="649">
        <f>+Z465+AA465</f>
        <v/>
      </c>
      <c r="AC465" s="648" t="n"/>
      <c r="AD465" s="648" t="n"/>
      <c r="AE465" s="648" t="n"/>
      <c r="AF465" s="648" t="n"/>
      <c r="AG465" s="648" t="n"/>
      <c r="AH465" s="648" t="n"/>
      <c r="AI465" s="648" t="n"/>
      <c r="AJ465" s="648" t="n"/>
      <c r="AK465" s="648" t="n"/>
      <c r="AL465" s="648" t="n"/>
      <c r="AM465" s="421">
        <f>SUM(AB465:AL469)</f>
        <v/>
      </c>
      <c r="AN465" s="726" t="n"/>
      <c r="AQ465" s="1238">
        <f>IFERROR(I465/J465*100,"0")</f>
        <v/>
      </c>
      <c r="AR465" s="343">
        <f>IFERROR(1/(1-(AQ465/100)),"0")</f>
        <v/>
      </c>
      <c r="AS465" s="1239" t="n"/>
      <c r="AT465" s="345" t="n"/>
      <c r="AU465" s="1240" t="n"/>
      <c r="AV465" s="1241" t="n"/>
      <c r="AW465" s="1242">
        <f>+H465-AV465</f>
        <v/>
      </c>
    </row>
    <row r="466" ht="17.25" customHeight="1">
      <c r="A466" s="973" t="n"/>
      <c r="B466" s="971" t="n"/>
      <c r="C466" s="972" t="n"/>
      <c r="D466" s="973" t="n"/>
      <c r="E466" s="973" t="n"/>
      <c r="F466" s="994" t="n"/>
      <c r="G466" s="994" t="n"/>
      <c r="H466" s="973" t="n"/>
      <c r="I466" s="973" t="n"/>
      <c r="J466" s="973" t="n"/>
      <c r="K466" s="973" t="n"/>
      <c r="L466" s="253" t="n"/>
      <c r="M466" s="254" t="n"/>
      <c r="N466" s="254" t="n"/>
      <c r="O466" s="1183" t="n"/>
      <c r="P466" s="256">
        <f>IF(O466=0," ",IFERROR(IF(DATEDIF(TODAY(),O466,"M")&lt;=5,"ROJO",IF(DATEDIF(TODAY(),O466,"M")&gt;=12,"VERDE",IF(AND(DATEDIF(TODAY(),O466,"M")&gt;=6,DATEDIF(TODAY(),O466,"M")&lt;=11),"AMARILLO"))),Q466))</f>
        <v/>
      </c>
      <c r="Q466" s="262">
        <f>IF(O466=0," ",IF(O466&lt;=$L$6,"VENCIDO","NO VENCIDO"))</f>
        <v/>
      </c>
      <c r="R466" s="257" t="n"/>
      <c r="S466" s="258" t="n"/>
      <c r="T466" s="258" t="n"/>
      <c r="U466" s="1184" t="n"/>
      <c r="V466" s="1184" t="n"/>
      <c r="W466" s="973" t="n"/>
      <c r="X466" s="1237" t="n"/>
      <c r="Y466" s="232" t="n"/>
      <c r="Z466" s="994" t="n"/>
      <c r="AA466" s="994" t="n"/>
      <c r="AB466" s="973" t="n"/>
      <c r="AC466" s="994" t="n"/>
      <c r="AD466" s="994" t="n"/>
      <c r="AE466" s="994" t="n"/>
      <c r="AF466" s="994" t="n"/>
      <c r="AG466" s="994" t="n"/>
      <c r="AH466" s="994" t="n"/>
      <c r="AI466" s="994" t="n"/>
      <c r="AJ466" s="994" t="n"/>
      <c r="AK466" s="994" t="n"/>
      <c r="AL466" s="994" t="n"/>
      <c r="AM466" s="973" t="n"/>
      <c r="AN466" s="726" t="n"/>
      <c r="AQ466" s="973" t="n"/>
      <c r="AR466" s="973" t="n"/>
      <c r="AS466" s="973" t="n"/>
      <c r="AT466" s="973" t="n"/>
      <c r="AU466" s="1240" t="n"/>
      <c r="AV466" s="994" t="n"/>
      <c r="AW466" s="973" t="n"/>
    </row>
    <row r="467" ht="17.25" customHeight="1">
      <c r="A467" s="973" t="n"/>
      <c r="B467" s="971" t="n"/>
      <c r="C467" s="972" t="n"/>
      <c r="D467" s="973" t="n"/>
      <c r="E467" s="973" t="n"/>
      <c r="F467" s="994" t="n"/>
      <c r="G467" s="994" t="n"/>
      <c r="H467" s="973" t="n"/>
      <c r="I467" s="973" t="n"/>
      <c r="J467" s="973" t="n"/>
      <c r="K467" s="973" t="n"/>
      <c r="L467" s="253" t="n"/>
      <c r="M467" s="254" t="n"/>
      <c r="N467" s="254" t="n"/>
      <c r="O467" s="1183" t="n"/>
      <c r="P467" s="256">
        <f>IF(O467=0," ",IFERROR(IF(DATEDIF(TODAY(),O467,"M")&lt;=5,"ROJO",IF(DATEDIF(TODAY(),O467,"M")&gt;=12,"VERDE",IF(AND(DATEDIF(TODAY(),O467,"M")&gt;=6,DATEDIF(TODAY(),O467,"M")&lt;=11),"AMARILLO"))),Q467))</f>
        <v/>
      </c>
      <c r="Q467" s="262">
        <f>IF(O467=0," ",IF(O467&lt;=$L$6,"VENCIDO","NO VENCIDO"))</f>
        <v/>
      </c>
      <c r="R467" s="257" t="n"/>
      <c r="S467" s="258" t="n"/>
      <c r="T467" s="258" t="n"/>
      <c r="U467" s="1184" t="n"/>
      <c r="V467" s="1184" t="n"/>
      <c r="W467" s="973" t="n"/>
      <c r="X467" s="1237" t="n"/>
      <c r="Y467" s="232" t="n"/>
      <c r="Z467" s="994" t="n"/>
      <c r="AA467" s="994" t="n"/>
      <c r="AB467" s="973" t="n"/>
      <c r="AC467" s="994" t="n"/>
      <c r="AD467" s="994" t="n"/>
      <c r="AE467" s="994" t="n"/>
      <c r="AF467" s="994" t="n"/>
      <c r="AG467" s="994" t="n"/>
      <c r="AH467" s="994" t="n"/>
      <c r="AI467" s="994" t="n"/>
      <c r="AJ467" s="994" t="n"/>
      <c r="AK467" s="994" t="n"/>
      <c r="AL467" s="994" t="n"/>
      <c r="AM467" s="973" t="n"/>
      <c r="AN467" s="726" t="n"/>
      <c r="AQ467" s="973" t="n"/>
      <c r="AR467" s="973" t="n"/>
      <c r="AS467" s="973" t="n"/>
      <c r="AT467" s="973" t="n"/>
      <c r="AU467" s="1240" t="n"/>
      <c r="AV467" s="994" t="n"/>
      <c r="AW467" s="973" t="n"/>
    </row>
    <row r="468" ht="17.25" customHeight="1">
      <c r="A468" s="973" t="n"/>
      <c r="B468" s="971" t="n"/>
      <c r="C468" s="972" t="n"/>
      <c r="D468" s="973" t="n"/>
      <c r="E468" s="973" t="n"/>
      <c r="F468" s="994" t="n"/>
      <c r="G468" s="994" t="n"/>
      <c r="H468" s="973" t="n"/>
      <c r="I468" s="973" t="n"/>
      <c r="J468" s="973" t="n"/>
      <c r="K468" s="973" t="n"/>
      <c r="L468" s="253" t="n"/>
      <c r="M468" s="254" t="n"/>
      <c r="N468" s="254" t="n"/>
      <c r="O468" s="1183" t="n"/>
      <c r="P468" s="256">
        <f>IF(O468=0," ",IFERROR(IF(DATEDIF(TODAY(),O468,"M")&lt;=5,"ROJO",IF(DATEDIF(TODAY(),O468,"M")&gt;=12,"VERDE",IF(AND(DATEDIF(TODAY(),O468,"M")&gt;=6,DATEDIF(TODAY(),O468,"M")&lt;=11),"AMARILLO"))),Q468))</f>
        <v/>
      </c>
      <c r="Q468" s="262">
        <f>IF(O468=0," ",IF(O468&lt;=$L$6,"VENCIDO","NO VENCIDO"))</f>
        <v/>
      </c>
      <c r="R468" s="257" t="n"/>
      <c r="S468" s="258" t="n"/>
      <c r="T468" s="258" t="n"/>
      <c r="U468" s="1184" t="n"/>
      <c r="V468" s="1184" t="n"/>
      <c r="W468" s="973" t="n"/>
      <c r="X468" s="1237" t="n"/>
      <c r="Y468" s="232" t="n"/>
      <c r="Z468" s="994" t="n"/>
      <c r="AA468" s="994" t="n"/>
      <c r="AB468" s="973" t="n"/>
      <c r="AC468" s="994" t="n"/>
      <c r="AD468" s="994" t="n"/>
      <c r="AE468" s="994" t="n"/>
      <c r="AF468" s="994" t="n"/>
      <c r="AG468" s="994" t="n"/>
      <c r="AH468" s="994" t="n"/>
      <c r="AI468" s="994" t="n"/>
      <c r="AJ468" s="994" t="n"/>
      <c r="AK468" s="994" t="n"/>
      <c r="AL468" s="994" t="n"/>
      <c r="AM468" s="973" t="n"/>
      <c r="AN468" s="726" t="n"/>
      <c r="AQ468" s="973" t="n"/>
      <c r="AR468" s="973" t="n"/>
      <c r="AS468" s="973" t="n"/>
      <c r="AT468" s="973" t="n"/>
      <c r="AU468" s="1240" t="n"/>
      <c r="AV468" s="994" t="n"/>
      <c r="AW468" s="973" t="n"/>
    </row>
    <row r="469" ht="17.25" customHeight="1">
      <c r="A469" s="973" t="n"/>
      <c r="B469" s="971" t="n"/>
      <c r="C469" s="972" t="n"/>
      <c r="D469" s="973" t="n"/>
      <c r="E469" s="973" t="n"/>
      <c r="F469" s="994" t="n"/>
      <c r="G469" s="994" t="n"/>
      <c r="H469" s="973" t="n"/>
      <c r="I469" s="973" t="n"/>
      <c r="J469" s="973" t="n"/>
      <c r="K469" s="975" t="n"/>
      <c r="L469" s="253" t="n"/>
      <c r="M469" s="254" t="n"/>
      <c r="N469" s="254" t="n"/>
      <c r="O469" s="1183" t="n"/>
      <c r="P469" s="256">
        <f>IF(O469=0," ",IFERROR(IF(DATEDIF(TODAY(),O469,"M")&lt;=5,"ROJO",IF(DATEDIF(TODAY(),O469,"M")&gt;=12,"VERDE",IF(AND(DATEDIF(TODAY(),O469,"M")&gt;=6,DATEDIF(TODAY(),O469,"M")&lt;=11),"AMARILLO"))),Q469))</f>
        <v/>
      </c>
      <c r="Q469" s="262">
        <f>IF(O469=0," ",IF(O469&lt;=$L$6,"VENCIDO","NO VENCIDO"))</f>
        <v/>
      </c>
      <c r="R469" s="257" t="n"/>
      <c r="S469" s="258" t="n"/>
      <c r="T469" s="258" t="n"/>
      <c r="U469" s="1184" t="n"/>
      <c r="V469" s="1184" t="n"/>
      <c r="W469" s="973" t="n"/>
      <c r="X469" s="1237" t="n"/>
      <c r="Y469" s="232" t="n"/>
      <c r="Z469" s="998" t="n"/>
      <c r="AA469" s="998" t="n"/>
      <c r="AB469" s="975" t="n"/>
      <c r="AC469" s="998" t="n"/>
      <c r="AD469" s="998" t="n"/>
      <c r="AE469" s="998" t="n"/>
      <c r="AF469" s="998" t="n"/>
      <c r="AG469" s="998" t="n"/>
      <c r="AH469" s="998" t="n"/>
      <c r="AI469" s="998" t="n"/>
      <c r="AJ469" s="998" t="n"/>
      <c r="AK469" s="998" t="n"/>
      <c r="AL469" s="998" t="n"/>
      <c r="AM469" s="975" t="n"/>
      <c r="AN469" s="726" t="n"/>
      <c r="AQ469" s="975" t="n"/>
      <c r="AR469" s="975" t="n"/>
      <c r="AS469" s="975" t="n"/>
      <c r="AT469" s="975" t="n"/>
      <c r="AU469" s="1240" t="n"/>
      <c r="AV469" s="998" t="n"/>
      <c r="AW469" s="975" t="n"/>
    </row>
    <row r="470" ht="17.25" customHeight="1">
      <c r="A470" s="975" t="n"/>
      <c r="B470" s="1182" t="n"/>
      <c r="C470" s="1103" t="n"/>
      <c r="D470" s="975" t="n"/>
      <c r="E470" s="975" t="n"/>
      <c r="F470" s="998" t="n"/>
      <c r="G470" s="998" t="n"/>
      <c r="H470" s="975" t="n"/>
      <c r="I470" s="975" t="n"/>
      <c r="J470" s="975" t="n"/>
      <c r="K470" s="1189">
        <f>K465=L470</f>
        <v/>
      </c>
      <c r="L470" s="491">
        <f>SUM(L465:L469)</f>
        <v/>
      </c>
      <c r="M470" s="1190" t="n"/>
      <c r="N470" s="1191" t="n"/>
      <c r="O470" s="1192" t="n"/>
      <c r="P470" s="1192" t="n"/>
      <c r="Q470" s="1192" t="n"/>
      <c r="R470" s="267">
        <f>SUM(R465:R469)</f>
        <v/>
      </c>
      <c r="S470" s="492" t="n"/>
      <c r="T470" s="492" t="n"/>
      <c r="U470" s="492" t="n"/>
      <c r="V470" s="1193" t="n"/>
      <c r="W470" s="975" t="n"/>
      <c r="X470" s="1226" t="n"/>
      <c r="Y470" s="232" t="n"/>
      <c r="Z470" s="498" t="n"/>
      <c r="AA470" s="270" t="n"/>
      <c r="AB470" s="270" t="n"/>
      <c r="AC470" s="270" t="n"/>
      <c r="AD470" s="270" t="n"/>
      <c r="AE470" s="270" t="n"/>
      <c r="AF470" s="270" t="n"/>
      <c r="AG470" s="270" t="n"/>
      <c r="AH470" s="270" t="n"/>
      <c r="AI470" s="270" t="n"/>
      <c r="AJ470" s="270" t="n"/>
      <c r="AK470" s="270" t="n"/>
      <c r="AL470" s="270" t="n"/>
      <c r="AM470" s="515" t="n"/>
      <c r="AN470" s="726" t="n"/>
      <c r="AQ470" s="498" t="n"/>
      <c r="AR470" s="270" t="n"/>
      <c r="AS470" s="270" t="n"/>
      <c r="AT470" s="515" t="n"/>
      <c r="AU470" s="1240" t="n"/>
      <c r="AV470" s="269" t="n"/>
      <c r="AW470" s="271" t="n"/>
    </row>
    <row r="471" ht="17.25" customHeight="1">
      <c r="A471" s="585">
        <f>A465+1</f>
        <v/>
      </c>
      <c r="B471" s="640" t="inlineStr">
        <is>
          <t>Vacuna de Rotavirus Liquida (administración oral)</t>
        </is>
      </c>
      <c r="C471" s="965" t="n"/>
      <c r="D471" s="413">
        <f>NOVIEMBRE!K471</f>
        <v/>
      </c>
      <c r="E471" s="339">
        <f>H67</f>
        <v/>
      </c>
      <c r="F471" s="338" t="n"/>
      <c r="G471" s="338" t="n"/>
      <c r="H471" s="1235">
        <f>+F471+G471</f>
        <v/>
      </c>
      <c r="I471" s="340">
        <f>+AM471</f>
        <v/>
      </c>
      <c r="J471" s="341">
        <f>+H471+I471</f>
        <v/>
      </c>
      <c r="K471" s="583">
        <f>+(D471+E471)-(J471)</f>
        <v/>
      </c>
      <c r="L471" s="253" t="n"/>
      <c r="M471" s="254" t="n"/>
      <c r="N471" s="254" t="n"/>
      <c r="O471" s="1183" t="n"/>
      <c r="P471" s="256">
        <f>IF(O471=0," ",IFERROR(IF(DATEDIF(TODAY(),O471,"M")&lt;=5,"ROJO",IF(DATEDIF(TODAY(),O471,"M")&gt;=12,"VERDE",IF(AND(DATEDIF(TODAY(),O471,"M")&gt;=6,DATEDIF(TODAY(),O471,"M")&lt;=11),"AMARILLO"))),Q471))</f>
        <v/>
      </c>
      <c r="Q471" s="256">
        <f>IF(O471=0," ",IF(O471&lt;=$L$6,"VENCIDO","NO VENCIDO"))</f>
        <v/>
      </c>
      <c r="R471" s="257" t="n"/>
      <c r="S471" s="258" t="n"/>
      <c r="T471" s="258" t="n"/>
      <c r="U471" s="1184" t="n"/>
      <c r="V471" s="1184" t="n"/>
      <c r="W471" s="1236">
        <f>+AR471</f>
        <v/>
      </c>
      <c r="X471" s="1237" t="n"/>
      <c r="Y471" s="232" t="n"/>
      <c r="Z471" s="648" t="n"/>
      <c r="AA471" s="648" t="n"/>
      <c r="AB471" s="649">
        <f>+Z471+AA471</f>
        <v/>
      </c>
      <c r="AC471" s="648" t="n"/>
      <c r="AD471" s="648" t="n"/>
      <c r="AE471" s="648" t="n"/>
      <c r="AF471" s="648" t="n"/>
      <c r="AG471" s="648" t="n"/>
      <c r="AH471" s="648" t="n"/>
      <c r="AI471" s="648" t="n"/>
      <c r="AJ471" s="648" t="n"/>
      <c r="AK471" s="648" t="n"/>
      <c r="AL471" s="648" t="n"/>
      <c r="AM471" s="421">
        <f>SUM(AB471:AL475)</f>
        <v/>
      </c>
      <c r="AN471" s="726" t="n"/>
      <c r="AQ471" s="1238">
        <f>IFERROR(I471/J471*100,"0")</f>
        <v/>
      </c>
      <c r="AR471" s="343">
        <f>IFERROR(1/(1-(AQ471/100)),"0")</f>
        <v/>
      </c>
      <c r="AS471" s="1239" t="n"/>
      <c r="AT471" s="345" t="n"/>
      <c r="AU471" s="1240" t="n"/>
      <c r="AV471" s="1241" t="n"/>
      <c r="AW471" s="1242">
        <f>+H471-AV471</f>
        <v/>
      </c>
    </row>
    <row r="472" ht="17.25" customHeight="1">
      <c r="A472" s="973" t="n"/>
      <c r="B472" s="971" t="n"/>
      <c r="C472" s="972" t="n"/>
      <c r="D472" s="973" t="n"/>
      <c r="E472" s="973" t="n"/>
      <c r="F472" s="994" t="n"/>
      <c r="G472" s="994" t="n"/>
      <c r="H472" s="973" t="n"/>
      <c r="I472" s="973" t="n"/>
      <c r="J472" s="973" t="n"/>
      <c r="K472" s="973" t="n"/>
      <c r="L472" s="253" t="n"/>
      <c r="M472" s="254" t="n"/>
      <c r="N472" s="254" t="n"/>
      <c r="O472" s="1183" t="n"/>
      <c r="P472" s="256">
        <f>IF(O472=0," ",IFERROR(IF(DATEDIF(TODAY(),O472,"M")&lt;=5,"ROJO",IF(DATEDIF(TODAY(),O472,"M")&gt;=12,"VERDE",IF(AND(DATEDIF(TODAY(),O472,"M")&gt;=6,DATEDIF(TODAY(),O472,"M")&lt;=11),"AMARILLO"))),Q472))</f>
        <v/>
      </c>
      <c r="Q472" s="262">
        <f>IF(O472=0," ",IF(O472&lt;=$L$6,"VENCIDO","NO VENCIDO"))</f>
        <v/>
      </c>
      <c r="R472" s="257" t="n"/>
      <c r="S472" s="258" t="n"/>
      <c r="T472" s="258" t="n"/>
      <c r="U472" s="1184" t="n"/>
      <c r="V472" s="1184" t="n"/>
      <c r="W472" s="973" t="n"/>
      <c r="X472" s="1237" t="n"/>
      <c r="Y472" s="232" t="n"/>
      <c r="Z472" s="994" t="n"/>
      <c r="AA472" s="994" t="n"/>
      <c r="AB472" s="973" t="n"/>
      <c r="AC472" s="994" t="n"/>
      <c r="AD472" s="994" t="n"/>
      <c r="AE472" s="994" t="n"/>
      <c r="AF472" s="994" t="n"/>
      <c r="AG472" s="994" t="n"/>
      <c r="AH472" s="994" t="n"/>
      <c r="AI472" s="994" t="n"/>
      <c r="AJ472" s="994" t="n"/>
      <c r="AK472" s="994" t="n"/>
      <c r="AL472" s="994" t="n"/>
      <c r="AM472" s="973" t="n"/>
      <c r="AN472" s="726" t="n"/>
      <c r="AQ472" s="973" t="n"/>
      <c r="AR472" s="973" t="n"/>
      <c r="AS472" s="973" t="n"/>
      <c r="AT472" s="973" t="n"/>
      <c r="AU472" s="1240" t="n"/>
      <c r="AV472" s="994" t="n"/>
      <c r="AW472" s="973" t="n"/>
    </row>
    <row r="473" ht="17.25" customHeight="1">
      <c r="A473" s="973" t="n"/>
      <c r="B473" s="971" t="n"/>
      <c r="C473" s="972" t="n"/>
      <c r="D473" s="973" t="n"/>
      <c r="E473" s="973" t="n"/>
      <c r="F473" s="994" t="n"/>
      <c r="G473" s="994" t="n"/>
      <c r="H473" s="973" t="n"/>
      <c r="I473" s="973" t="n"/>
      <c r="J473" s="973" t="n"/>
      <c r="K473" s="973" t="n"/>
      <c r="L473" s="253" t="n"/>
      <c r="M473" s="254" t="n"/>
      <c r="N473" s="254" t="n"/>
      <c r="O473" s="1183" t="n"/>
      <c r="P473" s="256">
        <f>IF(O473=0," ",IFERROR(IF(DATEDIF(TODAY(),O473,"M")&lt;=5,"ROJO",IF(DATEDIF(TODAY(),O473,"M")&gt;=12,"VERDE",IF(AND(DATEDIF(TODAY(),O473,"M")&gt;=6,DATEDIF(TODAY(),O473,"M")&lt;=11),"AMARILLO"))),Q473))</f>
        <v/>
      </c>
      <c r="Q473" s="262">
        <f>IF(O473=0," ",IF(O473&lt;=$L$6,"VENCIDO","NO VENCIDO"))</f>
        <v/>
      </c>
      <c r="R473" s="257" t="n"/>
      <c r="S473" s="258" t="n"/>
      <c r="T473" s="258" t="n"/>
      <c r="U473" s="1184" t="n"/>
      <c r="V473" s="1184" t="n"/>
      <c r="W473" s="973" t="n"/>
      <c r="X473" s="1237" t="n"/>
      <c r="Y473" s="232" t="n"/>
      <c r="Z473" s="994" t="n"/>
      <c r="AA473" s="994" t="n"/>
      <c r="AB473" s="973" t="n"/>
      <c r="AC473" s="994" t="n"/>
      <c r="AD473" s="994" t="n"/>
      <c r="AE473" s="994" t="n"/>
      <c r="AF473" s="994" t="n"/>
      <c r="AG473" s="994" t="n"/>
      <c r="AH473" s="994" t="n"/>
      <c r="AI473" s="994" t="n"/>
      <c r="AJ473" s="994" t="n"/>
      <c r="AK473" s="994" t="n"/>
      <c r="AL473" s="994" t="n"/>
      <c r="AM473" s="973" t="n"/>
      <c r="AN473" s="726" t="n"/>
      <c r="AQ473" s="973" t="n"/>
      <c r="AR473" s="973" t="n"/>
      <c r="AS473" s="973" t="n"/>
      <c r="AT473" s="973" t="n"/>
      <c r="AU473" s="1240" t="n"/>
      <c r="AV473" s="994" t="n"/>
      <c r="AW473" s="973" t="n"/>
    </row>
    <row r="474" ht="17.25" customHeight="1">
      <c r="A474" s="973" t="n"/>
      <c r="B474" s="971" t="n"/>
      <c r="C474" s="972" t="n"/>
      <c r="D474" s="973" t="n"/>
      <c r="E474" s="973" t="n"/>
      <c r="F474" s="994" t="n"/>
      <c r="G474" s="994" t="n"/>
      <c r="H474" s="973" t="n"/>
      <c r="I474" s="973" t="n"/>
      <c r="J474" s="973" t="n"/>
      <c r="K474" s="973" t="n"/>
      <c r="L474" s="253" t="n"/>
      <c r="M474" s="254" t="n"/>
      <c r="N474" s="254" t="n"/>
      <c r="O474" s="1183" t="n"/>
      <c r="P474" s="256">
        <f>IF(O474=0," ",IFERROR(IF(DATEDIF(TODAY(),O474,"M")&lt;=5,"ROJO",IF(DATEDIF(TODAY(),O474,"M")&gt;=12,"VERDE",IF(AND(DATEDIF(TODAY(),O474,"M")&gt;=6,DATEDIF(TODAY(),O474,"M")&lt;=11),"AMARILLO"))),Q474))</f>
        <v/>
      </c>
      <c r="Q474" s="262">
        <f>IF(O474=0," ",IF(O474&lt;=$L$6,"VENCIDO","NO VENCIDO"))</f>
        <v/>
      </c>
      <c r="R474" s="257" t="n"/>
      <c r="S474" s="258" t="n"/>
      <c r="T474" s="258" t="n"/>
      <c r="U474" s="1184" t="n"/>
      <c r="V474" s="1184" t="n"/>
      <c r="W474" s="973" t="n"/>
      <c r="X474" s="1237" t="n"/>
      <c r="Y474" s="232" t="n"/>
      <c r="Z474" s="994" t="n"/>
      <c r="AA474" s="994" t="n"/>
      <c r="AB474" s="973" t="n"/>
      <c r="AC474" s="994" t="n"/>
      <c r="AD474" s="994" t="n"/>
      <c r="AE474" s="994" t="n"/>
      <c r="AF474" s="994" t="n"/>
      <c r="AG474" s="994" t="n"/>
      <c r="AH474" s="994" t="n"/>
      <c r="AI474" s="994" t="n"/>
      <c r="AJ474" s="994" t="n"/>
      <c r="AK474" s="994" t="n"/>
      <c r="AL474" s="994" t="n"/>
      <c r="AM474" s="973" t="n"/>
      <c r="AN474" s="726" t="n"/>
      <c r="AQ474" s="973" t="n"/>
      <c r="AR474" s="973" t="n"/>
      <c r="AS474" s="973" t="n"/>
      <c r="AT474" s="973" t="n"/>
      <c r="AU474" s="1240" t="n"/>
      <c r="AV474" s="994" t="n"/>
      <c r="AW474" s="973" t="n"/>
    </row>
    <row r="475" ht="17.25" customHeight="1">
      <c r="A475" s="973" t="n"/>
      <c r="B475" s="971" t="n"/>
      <c r="C475" s="972" t="n"/>
      <c r="D475" s="973" t="n"/>
      <c r="E475" s="973" t="n"/>
      <c r="F475" s="994" t="n"/>
      <c r="G475" s="994" t="n"/>
      <c r="H475" s="973" t="n"/>
      <c r="I475" s="973" t="n"/>
      <c r="J475" s="973" t="n"/>
      <c r="K475" s="975" t="n"/>
      <c r="L475" s="253" t="n"/>
      <c r="M475" s="254" t="n"/>
      <c r="N475" s="254" t="n"/>
      <c r="O475" s="1183" t="n"/>
      <c r="P475" s="256">
        <f>IF(O475=0," ",IFERROR(IF(DATEDIF(TODAY(),O475,"M")&lt;=5,"ROJO",IF(DATEDIF(TODAY(),O475,"M")&gt;=12,"VERDE",IF(AND(DATEDIF(TODAY(),O475,"M")&gt;=6,DATEDIF(TODAY(),O475,"M")&lt;=11),"AMARILLO"))),Q475))</f>
        <v/>
      </c>
      <c r="Q475" s="262">
        <f>IF(O475=0," ",IF(O475&lt;=$L$6,"VENCIDO","NO VENCIDO"))</f>
        <v/>
      </c>
      <c r="R475" s="257" t="n"/>
      <c r="S475" s="258" t="n"/>
      <c r="T475" s="258" t="n"/>
      <c r="U475" s="1184" t="n"/>
      <c r="V475" s="1184" t="n"/>
      <c r="W475" s="973" t="n"/>
      <c r="X475" s="1237" t="n"/>
      <c r="Y475" s="232" t="n"/>
      <c r="Z475" s="998" t="n"/>
      <c r="AA475" s="998" t="n"/>
      <c r="AB475" s="975" t="n"/>
      <c r="AC475" s="998" t="n"/>
      <c r="AD475" s="998" t="n"/>
      <c r="AE475" s="998" t="n"/>
      <c r="AF475" s="998" t="n"/>
      <c r="AG475" s="998" t="n"/>
      <c r="AH475" s="998" t="n"/>
      <c r="AI475" s="998" t="n"/>
      <c r="AJ475" s="998" t="n"/>
      <c r="AK475" s="998" t="n"/>
      <c r="AL475" s="998" t="n"/>
      <c r="AM475" s="975" t="n"/>
      <c r="AN475" s="726" t="n"/>
      <c r="AQ475" s="975" t="n"/>
      <c r="AR475" s="975" t="n"/>
      <c r="AS475" s="975" t="n"/>
      <c r="AT475" s="975" t="n"/>
      <c r="AU475" s="1240" t="n"/>
      <c r="AV475" s="998" t="n"/>
      <c r="AW475" s="975" t="n"/>
    </row>
    <row r="476" ht="17.25" customHeight="1">
      <c r="A476" s="975" t="n"/>
      <c r="B476" s="1182" t="n"/>
      <c r="C476" s="1103" t="n"/>
      <c r="D476" s="975" t="n"/>
      <c r="E476" s="975" t="n"/>
      <c r="F476" s="998" t="n"/>
      <c r="G476" s="998" t="n"/>
      <c r="H476" s="975" t="n"/>
      <c r="I476" s="975" t="n"/>
      <c r="J476" s="975" t="n"/>
      <c r="K476" s="1189">
        <f>K471=L476</f>
        <v/>
      </c>
      <c r="L476" s="491">
        <f>SUM(L471:L475)</f>
        <v/>
      </c>
      <c r="M476" s="1190" t="n"/>
      <c r="N476" s="1191" t="n"/>
      <c r="O476" s="1192" t="n"/>
      <c r="P476" s="1192" t="n"/>
      <c r="Q476" s="1192" t="n"/>
      <c r="R476" s="267">
        <f>SUM(R471:R475)</f>
        <v/>
      </c>
      <c r="S476" s="492" t="n"/>
      <c r="T476" s="492" t="n"/>
      <c r="U476" s="492" t="n"/>
      <c r="V476" s="1193" t="n"/>
      <c r="W476" s="975" t="n"/>
      <c r="X476" s="1226" t="n"/>
      <c r="Y476" s="232" t="n"/>
      <c r="Z476" s="498" t="n"/>
      <c r="AA476" s="270" t="n"/>
      <c r="AB476" s="270" t="n"/>
      <c r="AC476" s="270" t="n"/>
      <c r="AD476" s="270" t="n"/>
      <c r="AE476" s="270" t="n"/>
      <c r="AF476" s="270" t="n"/>
      <c r="AG476" s="270" t="n"/>
      <c r="AH476" s="270" t="n"/>
      <c r="AI476" s="270" t="n"/>
      <c r="AJ476" s="270" t="n"/>
      <c r="AK476" s="270" t="n"/>
      <c r="AL476" s="270" t="n"/>
      <c r="AM476" s="515" t="n"/>
      <c r="AN476" s="726" t="n"/>
      <c r="AQ476" s="498" t="n"/>
      <c r="AR476" s="270" t="n"/>
      <c r="AS476" s="270" t="n"/>
      <c r="AT476" s="515" t="n"/>
      <c r="AU476" s="1240" t="n"/>
      <c r="AV476" s="269" t="n"/>
      <c r="AW476" s="271" t="n"/>
    </row>
    <row r="477" ht="17.25" customHeight="1">
      <c r="A477" s="585">
        <f>A471+1</f>
        <v/>
      </c>
      <c r="B477" s="640" t="inlineStr">
        <is>
          <t>Vacuna Antineumocócica Conjugada (13-valente) PCV13 - Liquida</t>
        </is>
      </c>
      <c r="C477" s="965" t="n"/>
      <c r="D477" s="413">
        <f>NOVIEMBRE!K477</f>
        <v/>
      </c>
      <c r="E477" s="339">
        <f>H73</f>
        <v/>
      </c>
      <c r="F477" s="338" t="n"/>
      <c r="G477" s="338" t="n"/>
      <c r="H477" s="1235">
        <f>+F477+G477</f>
        <v/>
      </c>
      <c r="I477" s="340">
        <f>+AM477</f>
        <v/>
      </c>
      <c r="J477" s="341">
        <f>+H477+I477</f>
        <v/>
      </c>
      <c r="K477" s="583">
        <f>+(D477+E477)-(J477)</f>
        <v/>
      </c>
      <c r="L477" s="253" t="n"/>
      <c r="M477" s="254" t="n"/>
      <c r="N477" s="254" t="n"/>
      <c r="O477" s="1183" t="n"/>
      <c r="P477" s="256">
        <f>IF(O477=0," ",IFERROR(IF(DATEDIF(TODAY(),O477,"M")&lt;=5,"ROJO",IF(DATEDIF(TODAY(),O477,"M")&gt;=12,"VERDE",IF(AND(DATEDIF(TODAY(),O477,"M")&gt;=6,DATEDIF(TODAY(),O477,"M")&lt;=11),"AMARILLO"))),Q477))</f>
        <v/>
      </c>
      <c r="Q477" s="256">
        <f>IF(O477=0," ",IF(O477&lt;=$L$6,"VENCIDO","NO VENCIDO"))</f>
        <v/>
      </c>
      <c r="R477" s="257" t="n"/>
      <c r="S477" s="258" t="n"/>
      <c r="T477" s="258" t="n"/>
      <c r="U477" s="1184" t="n"/>
      <c r="V477" s="1184" t="n"/>
      <c r="W477" s="1236">
        <f>+AR477</f>
        <v/>
      </c>
      <c r="X477" s="1237" t="n"/>
      <c r="Y477" s="232" t="n"/>
      <c r="Z477" s="648" t="n"/>
      <c r="AA477" s="648" t="n"/>
      <c r="AB477" s="649">
        <f>+Z477+AA477</f>
        <v/>
      </c>
      <c r="AC477" s="648" t="n"/>
      <c r="AD477" s="648" t="n"/>
      <c r="AE477" s="648" t="n"/>
      <c r="AF477" s="648" t="n"/>
      <c r="AG477" s="648" t="n"/>
      <c r="AH477" s="648" t="n"/>
      <c r="AI477" s="648" t="n"/>
      <c r="AJ477" s="648" t="n"/>
      <c r="AK477" s="648" t="n"/>
      <c r="AL477" s="648" t="n"/>
      <c r="AM477" s="421">
        <f>SUM(AB477:AL481)</f>
        <v/>
      </c>
      <c r="AN477" s="726" t="n"/>
      <c r="AQ477" s="1238">
        <f>IFERROR(I477/J477*100,"0")</f>
        <v/>
      </c>
      <c r="AR477" s="343">
        <f>IFERROR(1/(1-(AQ477/100)),"0")</f>
        <v/>
      </c>
      <c r="AS477" s="1239" t="n"/>
      <c r="AT477" s="345" t="n"/>
      <c r="AU477" s="1240" t="n"/>
      <c r="AV477" s="1241" t="n"/>
      <c r="AW477" s="1242">
        <f>+H477-AV477</f>
        <v/>
      </c>
    </row>
    <row r="478" ht="17.25" customHeight="1">
      <c r="A478" s="973" t="n"/>
      <c r="B478" s="971" t="n"/>
      <c r="C478" s="972" t="n"/>
      <c r="D478" s="973" t="n"/>
      <c r="E478" s="973" t="n"/>
      <c r="F478" s="994" t="n"/>
      <c r="G478" s="994" t="n"/>
      <c r="H478" s="973" t="n"/>
      <c r="I478" s="973" t="n"/>
      <c r="J478" s="973" t="n"/>
      <c r="K478" s="973" t="n"/>
      <c r="L478" s="253" t="n"/>
      <c r="M478" s="254" t="n"/>
      <c r="N478" s="254" t="n"/>
      <c r="O478" s="1183" t="n"/>
      <c r="P478" s="256">
        <f>IF(O478=0," ",IFERROR(IF(DATEDIF(TODAY(),O478,"M")&lt;=5,"ROJO",IF(DATEDIF(TODAY(),O478,"M")&gt;=12,"VERDE",IF(AND(DATEDIF(TODAY(),O478,"M")&gt;=6,DATEDIF(TODAY(),O478,"M")&lt;=11),"AMARILLO"))),Q478))</f>
        <v/>
      </c>
      <c r="Q478" s="262">
        <f>IF(O478=0," ",IF(O478&lt;=$L$6,"VENCIDO","NO VENCIDO"))</f>
        <v/>
      </c>
      <c r="R478" s="257" t="n"/>
      <c r="S478" s="258" t="n"/>
      <c r="T478" s="258" t="n"/>
      <c r="U478" s="1184" t="n"/>
      <c r="V478" s="1184" t="n"/>
      <c r="W478" s="973" t="n"/>
      <c r="X478" s="1237" t="n"/>
      <c r="Y478" s="232" t="n"/>
      <c r="Z478" s="994" t="n"/>
      <c r="AA478" s="994" t="n"/>
      <c r="AB478" s="973" t="n"/>
      <c r="AC478" s="994" t="n"/>
      <c r="AD478" s="994" t="n"/>
      <c r="AE478" s="994" t="n"/>
      <c r="AF478" s="994" t="n"/>
      <c r="AG478" s="994" t="n"/>
      <c r="AH478" s="994" t="n"/>
      <c r="AI478" s="994" t="n"/>
      <c r="AJ478" s="994" t="n"/>
      <c r="AK478" s="994" t="n"/>
      <c r="AL478" s="994" t="n"/>
      <c r="AM478" s="973" t="n"/>
      <c r="AN478" s="726" t="n"/>
      <c r="AQ478" s="973" t="n"/>
      <c r="AR478" s="973" t="n"/>
      <c r="AS478" s="973" t="n"/>
      <c r="AT478" s="973" t="n"/>
      <c r="AU478" s="1240" t="n"/>
      <c r="AV478" s="994" t="n"/>
      <c r="AW478" s="973" t="n"/>
    </row>
    <row r="479" ht="17.25" customHeight="1">
      <c r="A479" s="973" t="n"/>
      <c r="B479" s="971" t="n"/>
      <c r="C479" s="972" t="n"/>
      <c r="D479" s="973" t="n"/>
      <c r="E479" s="973" t="n"/>
      <c r="F479" s="994" t="n"/>
      <c r="G479" s="994" t="n"/>
      <c r="H479" s="973" t="n"/>
      <c r="I479" s="973" t="n"/>
      <c r="J479" s="973" t="n"/>
      <c r="K479" s="973" t="n"/>
      <c r="L479" s="253" t="n"/>
      <c r="M479" s="254" t="n"/>
      <c r="N479" s="254" t="n"/>
      <c r="O479" s="1183" t="n"/>
      <c r="P479" s="256">
        <f>IF(O479=0," ",IFERROR(IF(DATEDIF(TODAY(),O479,"M")&lt;=5,"ROJO",IF(DATEDIF(TODAY(),O479,"M")&gt;=12,"VERDE",IF(AND(DATEDIF(TODAY(),O479,"M")&gt;=6,DATEDIF(TODAY(),O479,"M")&lt;=11),"AMARILLO"))),Q479))</f>
        <v/>
      </c>
      <c r="Q479" s="262">
        <f>IF(O479=0," ",IF(O479&lt;=$L$6,"VENCIDO","NO VENCIDO"))</f>
        <v/>
      </c>
      <c r="R479" s="257" t="n"/>
      <c r="S479" s="258" t="n"/>
      <c r="T479" s="258" t="n"/>
      <c r="U479" s="1184" t="n"/>
      <c r="V479" s="1184" t="n"/>
      <c r="W479" s="973" t="n"/>
      <c r="X479" s="1237" t="n"/>
      <c r="Y479" s="232" t="n"/>
      <c r="Z479" s="994" t="n"/>
      <c r="AA479" s="994" t="n"/>
      <c r="AB479" s="973" t="n"/>
      <c r="AC479" s="994" t="n"/>
      <c r="AD479" s="994" t="n"/>
      <c r="AE479" s="994" t="n"/>
      <c r="AF479" s="994" t="n"/>
      <c r="AG479" s="994" t="n"/>
      <c r="AH479" s="994" t="n"/>
      <c r="AI479" s="994" t="n"/>
      <c r="AJ479" s="994" t="n"/>
      <c r="AK479" s="994" t="n"/>
      <c r="AL479" s="994" t="n"/>
      <c r="AM479" s="973" t="n"/>
      <c r="AN479" s="726" t="n"/>
      <c r="AQ479" s="973" t="n"/>
      <c r="AR479" s="973" t="n"/>
      <c r="AS479" s="973" t="n"/>
      <c r="AT479" s="973" t="n"/>
      <c r="AU479" s="1240" t="n"/>
      <c r="AV479" s="994" t="n"/>
      <c r="AW479" s="973" t="n"/>
    </row>
    <row r="480" ht="17.25" customHeight="1">
      <c r="A480" s="973" t="n"/>
      <c r="B480" s="971" t="n"/>
      <c r="C480" s="972" t="n"/>
      <c r="D480" s="973" t="n"/>
      <c r="E480" s="973" t="n"/>
      <c r="F480" s="994" t="n"/>
      <c r="G480" s="994" t="n"/>
      <c r="H480" s="973" t="n"/>
      <c r="I480" s="973" t="n"/>
      <c r="J480" s="973" t="n"/>
      <c r="K480" s="973" t="n"/>
      <c r="L480" s="253" t="n"/>
      <c r="M480" s="254" t="n"/>
      <c r="N480" s="254" t="n"/>
      <c r="O480" s="1183" t="n"/>
      <c r="P480" s="256">
        <f>IF(O480=0," ",IFERROR(IF(DATEDIF(TODAY(),O480,"M")&lt;=5,"ROJO",IF(DATEDIF(TODAY(),O480,"M")&gt;=12,"VERDE",IF(AND(DATEDIF(TODAY(),O480,"M")&gt;=6,DATEDIF(TODAY(),O480,"M")&lt;=11),"AMARILLO"))),Q480))</f>
        <v/>
      </c>
      <c r="Q480" s="262">
        <f>IF(O480=0," ",IF(O480&lt;=$L$6,"VENCIDO","NO VENCIDO"))</f>
        <v/>
      </c>
      <c r="R480" s="257" t="n"/>
      <c r="S480" s="258" t="n"/>
      <c r="T480" s="258" t="n"/>
      <c r="U480" s="1184" t="n"/>
      <c r="V480" s="1184" t="n"/>
      <c r="W480" s="973" t="n"/>
      <c r="X480" s="1237" t="n"/>
      <c r="Y480" s="232" t="n"/>
      <c r="Z480" s="994" t="n"/>
      <c r="AA480" s="994" t="n"/>
      <c r="AB480" s="973" t="n"/>
      <c r="AC480" s="994" t="n"/>
      <c r="AD480" s="994" t="n"/>
      <c r="AE480" s="994" t="n"/>
      <c r="AF480" s="994" t="n"/>
      <c r="AG480" s="994" t="n"/>
      <c r="AH480" s="994" t="n"/>
      <c r="AI480" s="994" t="n"/>
      <c r="AJ480" s="994" t="n"/>
      <c r="AK480" s="994" t="n"/>
      <c r="AL480" s="994" t="n"/>
      <c r="AM480" s="973" t="n"/>
      <c r="AN480" s="726" t="n"/>
      <c r="AQ480" s="973" t="n"/>
      <c r="AR480" s="973" t="n"/>
      <c r="AS480" s="973" t="n"/>
      <c r="AT480" s="973" t="n"/>
      <c r="AU480" s="1240" t="n"/>
      <c r="AV480" s="994" t="n"/>
      <c r="AW480" s="973" t="n"/>
    </row>
    <row r="481" ht="17.25" customHeight="1">
      <c r="A481" s="973" t="n"/>
      <c r="B481" s="971" t="n"/>
      <c r="C481" s="972" t="n"/>
      <c r="D481" s="973" t="n"/>
      <c r="E481" s="973" t="n"/>
      <c r="F481" s="994" t="n"/>
      <c r="G481" s="994" t="n"/>
      <c r="H481" s="973" t="n"/>
      <c r="I481" s="973" t="n"/>
      <c r="J481" s="973" t="n"/>
      <c r="K481" s="975" t="n"/>
      <c r="L481" s="253" t="n"/>
      <c r="M481" s="254" t="n"/>
      <c r="N481" s="254" t="n"/>
      <c r="O481" s="1183" t="n"/>
      <c r="P481" s="256">
        <f>IF(O481=0," ",IFERROR(IF(DATEDIF(TODAY(),O481,"M")&lt;=5,"ROJO",IF(DATEDIF(TODAY(),O481,"M")&gt;=12,"VERDE",IF(AND(DATEDIF(TODAY(),O481,"M")&gt;=6,DATEDIF(TODAY(),O481,"M")&lt;=11),"AMARILLO"))),Q481))</f>
        <v/>
      </c>
      <c r="Q481" s="262">
        <f>IF(O481=0," ",IF(O481&lt;=$L$6,"VENCIDO","NO VENCIDO"))</f>
        <v/>
      </c>
      <c r="R481" s="257" t="n"/>
      <c r="S481" s="258" t="n"/>
      <c r="T481" s="258" t="n"/>
      <c r="U481" s="1184" t="n"/>
      <c r="V481" s="1184" t="n"/>
      <c r="W481" s="973" t="n"/>
      <c r="X481" s="1237" t="n"/>
      <c r="Y481" s="232" t="n"/>
      <c r="Z481" s="998" t="n"/>
      <c r="AA481" s="998" t="n"/>
      <c r="AB481" s="975" t="n"/>
      <c r="AC481" s="998" t="n"/>
      <c r="AD481" s="998" t="n"/>
      <c r="AE481" s="998" t="n"/>
      <c r="AF481" s="998" t="n"/>
      <c r="AG481" s="998" t="n"/>
      <c r="AH481" s="998" t="n"/>
      <c r="AI481" s="998" t="n"/>
      <c r="AJ481" s="998" t="n"/>
      <c r="AK481" s="998" t="n"/>
      <c r="AL481" s="998" t="n"/>
      <c r="AM481" s="975" t="n"/>
      <c r="AN481" s="726" t="n"/>
      <c r="AQ481" s="975" t="n"/>
      <c r="AR481" s="975" t="n"/>
      <c r="AS481" s="975" t="n"/>
      <c r="AT481" s="975" t="n"/>
      <c r="AU481" s="1240" t="n"/>
      <c r="AV481" s="998" t="n"/>
      <c r="AW481" s="975" t="n"/>
    </row>
    <row r="482" ht="17.25" customHeight="1">
      <c r="A482" s="975" t="n"/>
      <c r="B482" s="1182" t="n"/>
      <c r="C482" s="1103" t="n"/>
      <c r="D482" s="975" t="n"/>
      <c r="E482" s="975" t="n"/>
      <c r="F482" s="998" t="n"/>
      <c r="G482" s="998" t="n"/>
      <c r="H482" s="975" t="n"/>
      <c r="I482" s="975" t="n"/>
      <c r="J482" s="975" t="n"/>
      <c r="K482" s="1189">
        <f>K477=L482</f>
        <v/>
      </c>
      <c r="L482" s="491">
        <f>SUM(L477:L481)</f>
        <v/>
      </c>
      <c r="M482" s="1190" t="n"/>
      <c r="N482" s="1191" t="n"/>
      <c r="O482" s="1192" t="n"/>
      <c r="P482" s="1192" t="n"/>
      <c r="Q482" s="1192" t="n"/>
      <c r="R482" s="267">
        <f>SUM(R477:R481)</f>
        <v/>
      </c>
      <c r="S482" s="492" t="n"/>
      <c r="T482" s="492" t="n"/>
      <c r="U482" s="492" t="n"/>
      <c r="V482" s="1193" t="n"/>
      <c r="W482" s="975" t="n"/>
      <c r="X482" s="1226" t="n"/>
      <c r="Y482" s="232" t="n"/>
      <c r="Z482" s="498" t="n"/>
      <c r="AA482" s="270" t="n"/>
      <c r="AB482" s="270" t="n"/>
      <c r="AC482" s="270" t="n"/>
      <c r="AD482" s="270" t="n"/>
      <c r="AE482" s="270" t="n"/>
      <c r="AF482" s="270" t="n"/>
      <c r="AG482" s="270" t="n"/>
      <c r="AH482" s="270" t="n"/>
      <c r="AI482" s="270" t="n"/>
      <c r="AJ482" s="270" t="n"/>
      <c r="AK482" s="270" t="n"/>
      <c r="AL482" s="270" t="n"/>
      <c r="AM482" s="515" t="n"/>
      <c r="AN482" s="726" t="n"/>
      <c r="AQ482" s="498" t="n"/>
      <c r="AR482" s="270" t="n"/>
      <c r="AS482" s="270" t="n"/>
      <c r="AT482" s="515" t="n"/>
      <c r="AU482" s="1240" t="n"/>
      <c r="AV482" s="269" t="n"/>
      <c r="AW482" s="271" t="n"/>
    </row>
    <row r="483" ht="17.25" customHeight="1">
      <c r="A483" s="585">
        <f>A477+1</f>
        <v/>
      </c>
      <c r="B483" s="640" t="inlineStr">
        <is>
          <t>Vacuna Antineumocócica Conjugada (20-valente) PCV20 - Liquida</t>
        </is>
      </c>
      <c r="C483" s="965" t="n"/>
      <c r="D483" s="413">
        <f>NOVIEMBRE!K483</f>
        <v/>
      </c>
      <c r="E483" s="339">
        <f>H79</f>
        <v/>
      </c>
      <c r="F483" s="338" t="n"/>
      <c r="G483" s="338" t="n"/>
      <c r="H483" s="1235">
        <f>+F483+G483</f>
        <v/>
      </c>
      <c r="I483" s="340">
        <f>+AM483</f>
        <v/>
      </c>
      <c r="J483" s="341">
        <f>+H483+I483</f>
        <v/>
      </c>
      <c r="K483" s="583">
        <f>+(D483+E483)-(J483)</f>
        <v/>
      </c>
      <c r="L483" s="253" t="n"/>
      <c r="M483" s="254" t="n"/>
      <c r="N483" s="254" t="n"/>
      <c r="O483" s="1183" t="n"/>
      <c r="P483" s="256">
        <f>IF(O483=0," ",IFERROR(IF(DATEDIF(TODAY(),O483,"M")&lt;=5,"ROJO",IF(DATEDIF(TODAY(),O483,"M")&gt;=12,"VERDE",IF(AND(DATEDIF(TODAY(),O483,"M")&gt;=6,DATEDIF(TODAY(),O483,"M")&lt;=11),"AMARILLO"))),Q483))</f>
        <v/>
      </c>
      <c r="Q483" s="256">
        <f>IF(O483=0," ",IF(O483&lt;=$L$6,"VENCIDO","NO VENCIDO"))</f>
        <v/>
      </c>
      <c r="R483" s="257" t="n"/>
      <c r="S483" s="258" t="n"/>
      <c r="T483" s="258" t="n"/>
      <c r="U483" s="1184" t="n"/>
      <c r="V483" s="1184" t="n"/>
      <c r="W483" s="1236">
        <f>+AR483</f>
        <v/>
      </c>
      <c r="X483" s="1237" t="n"/>
      <c r="Y483" s="232" t="n"/>
      <c r="Z483" s="648" t="n"/>
      <c r="AA483" s="648" t="n"/>
      <c r="AB483" s="649">
        <f>+Z483+AA483</f>
        <v/>
      </c>
      <c r="AC483" s="648" t="n"/>
      <c r="AD483" s="648" t="n"/>
      <c r="AE483" s="648" t="n"/>
      <c r="AF483" s="648" t="n"/>
      <c r="AG483" s="648" t="n"/>
      <c r="AH483" s="648" t="n"/>
      <c r="AI483" s="648" t="n"/>
      <c r="AJ483" s="648" t="n"/>
      <c r="AK483" s="648" t="n"/>
      <c r="AL483" s="648" t="n"/>
      <c r="AM483" s="421">
        <f>SUM(AB483:AL487)</f>
        <v/>
      </c>
      <c r="AN483" s="726" t="n"/>
      <c r="AQ483" s="1238">
        <f>IFERROR(I483/J483*100,"0")</f>
        <v/>
      </c>
      <c r="AR483" s="343">
        <f>IFERROR(1/(1-(AQ483/100)),"0")</f>
        <v/>
      </c>
      <c r="AS483" s="1239" t="n"/>
      <c r="AT483" s="345" t="n"/>
      <c r="AU483" s="1240" t="n"/>
      <c r="AV483" s="1241" t="n"/>
      <c r="AW483" s="1242">
        <f>+H483-AV483</f>
        <v/>
      </c>
    </row>
    <row r="484" ht="17.25" customHeight="1">
      <c r="A484" s="973" t="n"/>
      <c r="B484" s="971" t="n"/>
      <c r="C484" s="972" t="n"/>
      <c r="D484" s="973" t="n"/>
      <c r="E484" s="973" t="n"/>
      <c r="F484" s="994" t="n"/>
      <c r="G484" s="994" t="n"/>
      <c r="H484" s="973" t="n"/>
      <c r="I484" s="973" t="n"/>
      <c r="J484" s="973" t="n"/>
      <c r="K484" s="973" t="n"/>
      <c r="L484" s="253" t="n"/>
      <c r="M484" s="254" t="n"/>
      <c r="N484" s="254" t="n"/>
      <c r="O484" s="1183" t="n"/>
      <c r="P484" s="256">
        <f>IF(O484=0," ",IFERROR(IF(DATEDIF(TODAY(),O484,"M")&lt;=5,"ROJO",IF(DATEDIF(TODAY(),O484,"M")&gt;=12,"VERDE",IF(AND(DATEDIF(TODAY(),O484,"M")&gt;=6,DATEDIF(TODAY(),O484,"M")&lt;=11),"AMARILLO"))),Q484))</f>
        <v/>
      </c>
      <c r="Q484" s="262">
        <f>IF(O484=0," ",IF(O484&lt;=$L$6,"VENCIDO","NO VENCIDO"))</f>
        <v/>
      </c>
      <c r="R484" s="257" t="n"/>
      <c r="S484" s="258" t="n"/>
      <c r="T484" s="258" t="n"/>
      <c r="U484" s="1184" t="n"/>
      <c r="V484" s="1184" t="n"/>
      <c r="W484" s="973" t="n"/>
      <c r="X484" s="1237" t="n"/>
      <c r="Y484" s="232" t="n"/>
      <c r="Z484" s="994" t="n"/>
      <c r="AA484" s="994" t="n"/>
      <c r="AB484" s="973" t="n"/>
      <c r="AC484" s="994" t="n"/>
      <c r="AD484" s="994" t="n"/>
      <c r="AE484" s="994" t="n"/>
      <c r="AF484" s="994" t="n"/>
      <c r="AG484" s="994" t="n"/>
      <c r="AH484" s="994" t="n"/>
      <c r="AI484" s="994" t="n"/>
      <c r="AJ484" s="994" t="n"/>
      <c r="AK484" s="994" t="n"/>
      <c r="AL484" s="994" t="n"/>
      <c r="AM484" s="973" t="n"/>
      <c r="AN484" s="726" t="n"/>
      <c r="AQ484" s="973" t="n"/>
      <c r="AR484" s="973" t="n"/>
      <c r="AS484" s="973" t="n"/>
      <c r="AT484" s="973" t="n"/>
      <c r="AU484" s="1240" t="n"/>
      <c r="AV484" s="994" t="n"/>
      <c r="AW484" s="973" t="n"/>
    </row>
    <row r="485" ht="17.25" customHeight="1">
      <c r="A485" s="973" t="n"/>
      <c r="B485" s="971" t="n"/>
      <c r="C485" s="972" t="n"/>
      <c r="D485" s="973" t="n"/>
      <c r="E485" s="973" t="n"/>
      <c r="F485" s="994" t="n"/>
      <c r="G485" s="994" t="n"/>
      <c r="H485" s="973" t="n"/>
      <c r="I485" s="973" t="n"/>
      <c r="J485" s="973" t="n"/>
      <c r="K485" s="973" t="n"/>
      <c r="L485" s="253" t="n"/>
      <c r="M485" s="254" t="n"/>
      <c r="N485" s="254" t="n"/>
      <c r="O485" s="1183" t="n"/>
      <c r="P485" s="256">
        <f>IF(O485=0," ",IFERROR(IF(DATEDIF(TODAY(),O485,"M")&lt;=5,"ROJO",IF(DATEDIF(TODAY(),O485,"M")&gt;=12,"VERDE",IF(AND(DATEDIF(TODAY(),O485,"M")&gt;=6,DATEDIF(TODAY(),O485,"M")&lt;=11),"AMARILLO"))),Q485))</f>
        <v/>
      </c>
      <c r="Q485" s="262">
        <f>IF(O485=0," ",IF(O485&lt;=$L$6,"VENCIDO","NO VENCIDO"))</f>
        <v/>
      </c>
      <c r="R485" s="257" t="n"/>
      <c r="S485" s="258" t="n"/>
      <c r="T485" s="258" t="n"/>
      <c r="U485" s="1184" t="n"/>
      <c r="V485" s="1184" t="n"/>
      <c r="W485" s="973" t="n"/>
      <c r="X485" s="1237" t="n"/>
      <c r="Y485" s="232" t="n"/>
      <c r="Z485" s="994" t="n"/>
      <c r="AA485" s="994" t="n"/>
      <c r="AB485" s="973" t="n"/>
      <c r="AC485" s="994" t="n"/>
      <c r="AD485" s="994" t="n"/>
      <c r="AE485" s="994" t="n"/>
      <c r="AF485" s="994" t="n"/>
      <c r="AG485" s="994" t="n"/>
      <c r="AH485" s="994" t="n"/>
      <c r="AI485" s="994" t="n"/>
      <c r="AJ485" s="994" t="n"/>
      <c r="AK485" s="994" t="n"/>
      <c r="AL485" s="994" t="n"/>
      <c r="AM485" s="973" t="n"/>
      <c r="AN485" s="726" t="n"/>
      <c r="AQ485" s="973" t="n"/>
      <c r="AR485" s="973" t="n"/>
      <c r="AS485" s="973" t="n"/>
      <c r="AT485" s="973" t="n"/>
      <c r="AU485" s="1240" t="n"/>
      <c r="AV485" s="994" t="n"/>
      <c r="AW485" s="973" t="n"/>
    </row>
    <row r="486" ht="17.25" customHeight="1">
      <c r="A486" s="973" t="n"/>
      <c r="B486" s="971" t="n"/>
      <c r="C486" s="972" t="n"/>
      <c r="D486" s="973" t="n"/>
      <c r="E486" s="973" t="n"/>
      <c r="F486" s="994" t="n"/>
      <c r="G486" s="994" t="n"/>
      <c r="H486" s="973" t="n"/>
      <c r="I486" s="973" t="n"/>
      <c r="J486" s="973" t="n"/>
      <c r="K486" s="973" t="n"/>
      <c r="L486" s="253" t="n"/>
      <c r="M486" s="254" t="n"/>
      <c r="N486" s="254" t="n"/>
      <c r="O486" s="1183" t="n"/>
      <c r="P486" s="256">
        <f>IF(O486=0," ",IFERROR(IF(DATEDIF(TODAY(),O486,"M")&lt;=5,"ROJO",IF(DATEDIF(TODAY(),O486,"M")&gt;=12,"VERDE",IF(AND(DATEDIF(TODAY(),O486,"M")&gt;=6,DATEDIF(TODAY(),O486,"M")&lt;=11),"AMARILLO"))),Q486))</f>
        <v/>
      </c>
      <c r="Q486" s="262">
        <f>IF(O486=0," ",IF(O486&lt;=$L$6,"VENCIDO","NO VENCIDO"))</f>
        <v/>
      </c>
      <c r="R486" s="257" t="n"/>
      <c r="S486" s="258" t="n"/>
      <c r="T486" s="258" t="n"/>
      <c r="U486" s="1184" t="n"/>
      <c r="V486" s="1184" t="n"/>
      <c r="W486" s="973" t="n"/>
      <c r="X486" s="1237" t="n"/>
      <c r="Y486" s="232" t="n"/>
      <c r="Z486" s="994" t="n"/>
      <c r="AA486" s="994" t="n"/>
      <c r="AB486" s="973" t="n"/>
      <c r="AC486" s="994" t="n"/>
      <c r="AD486" s="994" t="n"/>
      <c r="AE486" s="994" t="n"/>
      <c r="AF486" s="994" t="n"/>
      <c r="AG486" s="994" t="n"/>
      <c r="AH486" s="994" t="n"/>
      <c r="AI486" s="994" t="n"/>
      <c r="AJ486" s="994" t="n"/>
      <c r="AK486" s="994" t="n"/>
      <c r="AL486" s="994" t="n"/>
      <c r="AM486" s="973" t="n"/>
      <c r="AN486" s="726" t="n"/>
      <c r="AQ486" s="973" t="n"/>
      <c r="AR486" s="973" t="n"/>
      <c r="AS486" s="973" t="n"/>
      <c r="AT486" s="973" t="n"/>
      <c r="AU486" s="1240" t="n"/>
      <c r="AV486" s="994" t="n"/>
      <c r="AW486" s="973" t="n"/>
    </row>
    <row r="487" ht="17.25" customHeight="1">
      <c r="A487" s="973" t="n"/>
      <c r="B487" s="971" t="n"/>
      <c r="C487" s="972" t="n"/>
      <c r="D487" s="973" t="n"/>
      <c r="E487" s="973" t="n"/>
      <c r="F487" s="994" t="n"/>
      <c r="G487" s="994" t="n"/>
      <c r="H487" s="973" t="n"/>
      <c r="I487" s="973" t="n"/>
      <c r="J487" s="973" t="n"/>
      <c r="K487" s="975" t="n"/>
      <c r="L487" s="253" t="n"/>
      <c r="M487" s="254" t="n"/>
      <c r="N487" s="254" t="n"/>
      <c r="O487" s="1183" t="n"/>
      <c r="P487" s="256">
        <f>IF(O487=0," ",IFERROR(IF(DATEDIF(TODAY(),O487,"M")&lt;=5,"ROJO",IF(DATEDIF(TODAY(),O487,"M")&gt;=12,"VERDE",IF(AND(DATEDIF(TODAY(),O487,"M")&gt;=6,DATEDIF(TODAY(),O487,"M")&lt;=11),"AMARILLO"))),Q487))</f>
        <v/>
      </c>
      <c r="Q487" s="262">
        <f>IF(O487=0," ",IF(O487&lt;=$L$6,"VENCIDO","NO VENCIDO"))</f>
        <v/>
      </c>
      <c r="R487" s="257" t="n"/>
      <c r="S487" s="258" t="n"/>
      <c r="T487" s="258" t="n"/>
      <c r="U487" s="1184" t="n"/>
      <c r="V487" s="1184" t="n"/>
      <c r="W487" s="973" t="n"/>
      <c r="X487" s="1237" t="n"/>
      <c r="Y487" s="232" t="n"/>
      <c r="Z487" s="998" t="n"/>
      <c r="AA487" s="998" t="n"/>
      <c r="AB487" s="975" t="n"/>
      <c r="AC487" s="998" t="n"/>
      <c r="AD487" s="998" t="n"/>
      <c r="AE487" s="998" t="n"/>
      <c r="AF487" s="998" t="n"/>
      <c r="AG487" s="998" t="n"/>
      <c r="AH487" s="998" t="n"/>
      <c r="AI487" s="998" t="n"/>
      <c r="AJ487" s="998" t="n"/>
      <c r="AK487" s="998" t="n"/>
      <c r="AL487" s="998" t="n"/>
      <c r="AM487" s="975" t="n"/>
      <c r="AN487" s="726" t="n"/>
      <c r="AQ487" s="975" t="n"/>
      <c r="AR487" s="975" t="n"/>
      <c r="AS487" s="975" t="n"/>
      <c r="AT487" s="975" t="n"/>
      <c r="AU487" s="1240" t="n"/>
      <c r="AV487" s="998" t="n"/>
      <c r="AW487" s="975" t="n"/>
    </row>
    <row r="488" ht="17.25" customHeight="1">
      <c r="A488" s="975" t="n"/>
      <c r="B488" s="1182" t="n"/>
      <c r="C488" s="1103" t="n"/>
      <c r="D488" s="975" t="n"/>
      <c r="E488" s="975" t="n"/>
      <c r="F488" s="998" t="n"/>
      <c r="G488" s="998" t="n"/>
      <c r="H488" s="975" t="n"/>
      <c r="I488" s="975" t="n"/>
      <c r="J488" s="975" t="n"/>
      <c r="K488" s="1189">
        <f>K483=L488</f>
        <v/>
      </c>
      <c r="L488" s="491">
        <f>SUM(L483:L487)</f>
        <v/>
      </c>
      <c r="M488" s="1190" t="n"/>
      <c r="N488" s="1191" t="n"/>
      <c r="O488" s="1192" t="n"/>
      <c r="P488" s="1192" t="n"/>
      <c r="Q488" s="1192" t="n"/>
      <c r="R488" s="267">
        <f>SUM(R483:R487)</f>
        <v/>
      </c>
      <c r="S488" s="492" t="n"/>
      <c r="T488" s="492" t="n"/>
      <c r="U488" s="492" t="n"/>
      <c r="V488" s="1193" t="n"/>
      <c r="W488" s="975" t="n"/>
      <c r="X488" s="1226" t="n"/>
      <c r="Y488" s="232" t="n"/>
      <c r="Z488" s="498" t="n"/>
      <c r="AA488" s="270" t="n"/>
      <c r="AB488" s="270" t="n"/>
      <c r="AC488" s="270" t="n"/>
      <c r="AD488" s="270" t="n"/>
      <c r="AE488" s="270" t="n"/>
      <c r="AF488" s="270" t="n"/>
      <c r="AG488" s="270" t="n"/>
      <c r="AH488" s="270" t="n"/>
      <c r="AI488" s="270" t="n"/>
      <c r="AJ488" s="270" t="n"/>
      <c r="AK488" s="270" t="n"/>
      <c r="AL488" s="270" t="n"/>
      <c r="AM488" s="515" t="n"/>
      <c r="AN488" s="726" t="n"/>
      <c r="AQ488" s="498" t="n"/>
      <c r="AR488" s="270" t="n"/>
      <c r="AS488" s="270" t="n"/>
      <c r="AT488" s="515" t="n"/>
      <c r="AU488" s="1240" t="n"/>
      <c r="AV488" s="269" t="n"/>
      <c r="AW488" s="271" t="n"/>
    </row>
    <row r="489" ht="17.25" customHeight="1">
      <c r="A489" s="585">
        <f>A483+1</f>
        <v/>
      </c>
      <c r="B489" s="640" t="inlineStr">
        <is>
          <t>Vacuna de Sarampión, Rubeola y Paperas (SRP) (Cepa Leningrado-Zagreb) Liofilizado - Vial x 01 dosis - TRIPLE VIRAL</t>
        </is>
      </c>
      <c r="C489" s="965" t="n"/>
      <c r="D489" s="413">
        <f>NOVIEMBRE!K489</f>
        <v/>
      </c>
      <c r="E489" s="339">
        <f>H85</f>
        <v/>
      </c>
      <c r="F489" s="338" t="n"/>
      <c r="G489" s="338" t="n"/>
      <c r="H489" s="1235">
        <f>+F489+G489</f>
        <v/>
      </c>
      <c r="I489" s="340">
        <f>+AM489</f>
        <v/>
      </c>
      <c r="J489" s="341">
        <f>+H489+I489</f>
        <v/>
      </c>
      <c r="K489" s="583">
        <f>+(D489+E489)-(J489)</f>
        <v/>
      </c>
      <c r="L489" s="253" t="n"/>
      <c r="M489" s="254" t="n"/>
      <c r="N489" s="254" t="n"/>
      <c r="O489" s="1183" t="n"/>
      <c r="P489" s="256">
        <f>IF(O489=0," ",IFERROR(IF(DATEDIF(TODAY(),O489,"M")&lt;=5,"ROJO",IF(DATEDIF(TODAY(),O489,"M")&gt;=12,"VERDE",IF(AND(DATEDIF(TODAY(),O489,"M")&gt;=6,DATEDIF(TODAY(),O489,"M")&lt;=11),"AMARILLO"))),Q489))</f>
        <v/>
      </c>
      <c r="Q489" s="256">
        <f>IF(O489=0," ",IF(O489&lt;=$L$6,"VENCIDO","NO VENCIDO"))</f>
        <v/>
      </c>
      <c r="R489" s="257" t="n"/>
      <c r="S489" s="258" t="n"/>
      <c r="T489" s="258" t="n"/>
      <c r="U489" s="1184" t="n"/>
      <c r="V489" s="1184" t="n"/>
      <c r="W489" s="1236">
        <f>+AR489</f>
        <v/>
      </c>
      <c r="X489" s="1237" t="n"/>
      <c r="Y489" s="232" t="n"/>
      <c r="Z489" s="648" t="n"/>
      <c r="AA489" s="648" t="n"/>
      <c r="AB489" s="649">
        <f>+Z489+AA489</f>
        <v/>
      </c>
      <c r="AC489" s="648" t="n"/>
      <c r="AD489" s="648" t="n"/>
      <c r="AE489" s="648" t="n"/>
      <c r="AF489" s="648" t="n"/>
      <c r="AG489" s="648" t="n"/>
      <c r="AH489" s="648" t="n"/>
      <c r="AI489" s="648" t="n"/>
      <c r="AJ489" s="648" t="n"/>
      <c r="AK489" s="648" t="n"/>
      <c r="AL489" s="648" t="n"/>
      <c r="AM489" s="421">
        <f>SUM(AB489:AL493)</f>
        <v/>
      </c>
      <c r="AN489" s="726" t="n"/>
      <c r="AQ489" s="1238">
        <f>IFERROR(I489/J489*100,"0")</f>
        <v/>
      </c>
      <c r="AR489" s="343">
        <f>IFERROR(1/(1-(AQ489/100)),"0")</f>
        <v/>
      </c>
      <c r="AS489" s="1239" t="n"/>
      <c r="AT489" s="345" t="n"/>
      <c r="AU489" s="1240" t="n"/>
      <c r="AV489" s="1241" t="n"/>
      <c r="AW489" s="1242">
        <f>+H489-AV489</f>
        <v/>
      </c>
    </row>
    <row r="490" ht="17.25" customHeight="1">
      <c r="A490" s="973" t="n"/>
      <c r="B490" s="971" t="n"/>
      <c r="C490" s="972" t="n"/>
      <c r="D490" s="973" t="n"/>
      <c r="E490" s="973" t="n"/>
      <c r="F490" s="994" t="n"/>
      <c r="G490" s="994" t="n"/>
      <c r="H490" s="973" t="n"/>
      <c r="I490" s="973" t="n"/>
      <c r="J490" s="973" t="n"/>
      <c r="K490" s="973" t="n"/>
      <c r="L490" s="253" t="n"/>
      <c r="M490" s="254" t="n"/>
      <c r="N490" s="254" t="n"/>
      <c r="O490" s="1183" t="n"/>
      <c r="P490" s="256">
        <f>IF(O490=0," ",IFERROR(IF(DATEDIF(TODAY(),O490,"M")&lt;=5,"ROJO",IF(DATEDIF(TODAY(),O490,"M")&gt;=12,"VERDE",IF(AND(DATEDIF(TODAY(),O490,"M")&gt;=6,DATEDIF(TODAY(),O490,"M")&lt;=11),"AMARILLO"))),Q490))</f>
        <v/>
      </c>
      <c r="Q490" s="262">
        <f>IF(O490=0," ",IF(O490&lt;=$L$6,"VENCIDO","NO VENCIDO"))</f>
        <v/>
      </c>
      <c r="R490" s="257" t="n"/>
      <c r="S490" s="258" t="n"/>
      <c r="T490" s="258" t="n"/>
      <c r="U490" s="1184" t="n"/>
      <c r="V490" s="1184" t="n"/>
      <c r="W490" s="973" t="n"/>
      <c r="X490" s="1237" t="n"/>
      <c r="Y490" s="232" t="n"/>
      <c r="Z490" s="994" t="n"/>
      <c r="AA490" s="994" t="n"/>
      <c r="AB490" s="973" t="n"/>
      <c r="AC490" s="994" t="n"/>
      <c r="AD490" s="994" t="n"/>
      <c r="AE490" s="994" t="n"/>
      <c r="AF490" s="994" t="n"/>
      <c r="AG490" s="994" t="n"/>
      <c r="AH490" s="994" t="n"/>
      <c r="AI490" s="994" t="n"/>
      <c r="AJ490" s="994" t="n"/>
      <c r="AK490" s="994" t="n"/>
      <c r="AL490" s="994" t="n"/>
      <c r="AM490" s="973" t="n"/>
      <c r="AN490" s="726" t="n"/>
      <c r="AQ490" s="973" t="n"/>
      <c r="AR490" s="973" t="n"/>
      <c r="AS490" s="973" t="n"/>
      <c r="AT490" s="973" t="n"/>
      <c r="AU490" s="1240" t="n"/>
      <c r="AV490" s="994" t="n"/>
      <c r="AW490" s="973" t="n"/>
    </row>
    <row r="491" ht="17.25" customHeight="1">
      <c r="A491" s="973" t="n"/>
      <c r="B491" s="971" t="n"/>
      <c r="C491" s="972" t="n"/>
      <c r="D491" s="973" t="n"/>
      <c r="E491" s="973" t="n"/>
      <c r="F491" s="994" t="n"/>
      <c r="G491" s="994" t="n"/>
      <c r="H491" s="973" t="n"/>
      <c r="I491" s="973" t="n"/>
      <c r="J491" s="973" t="n"/>
      <c r="K491" s="973" t="n"/>
      <c r="L491" s="253" t="n"/>
      <c r="M491" s="254" t="n"/>
      <c r="N491" s="254" t="n"/>
      <c r="O491" s="1183" t="n"/>
      <c r="P491" s="256">
        <f>IF(O491=0," ",IFERROR(IF(DATEDIF(TODAY(),O491,"M")&lt;=5,"ROJO",IF(DATEDIF(TODAY(),O491,"M")&gt;=12,"VERDE",IF(AND(DATEDIF(TODAY(),O491,"M")&gt;=6,DATEDIF(TODAY(),O491,"M")&lt;=11),"AMARILLO"))),Q491))</f>
        <v/>
      </c>
      <c r="Q491" s="262">
        <f>IF(O491=0," ",IF(O491&lt;=$L$6,"VENCIDO","NO VENCIDO"))</f>
        <v/>
      </c>
      <c r="R491" s="257" t="n"/>
      <c r="S491" s="258" t="n"/>
      <c r="T491" s="258" t="n"/>
      <c r="U491" s="1184" t="n"/>
      <c r="V491" s="1184" t="n"/>
      <c r="W491" s="973" t="n"/>
      <c r="X491" s="1237" t="n"/>
      <c r="Y491" s="232" t="n"/>
      <c r="Z491" s="994" t="n"/>
      <c r="AA491" s="994" t="n"/>
      <c r="AB491" s="973" t="n"/>
      <c r="AC491" s="994" t="n"/>
      <c r="AD491" s="994" t="n"/>
      <c r="AE491" s="994" t="n"/>
      <c r="AF491" s="994" t="n"/>
      <c r="AG491" s="994" t="n"/>
      <c r="AH491" s="994" t="n"/>
      <c r="AI491" s="994" t="n"/>
      <c r="AJ491" s="994" t="n"/>
      <c r="AK491" s="994" t="n"/>
      <c r="AL491" s="994" t="n"/>
      <c r="AM491" s="973" t="n"/>
      <c r="AN491" s="726" t="n"/>
      <c r="AQ491" s="973" t="n"/>
      <c r="AR491" s="973" t="n"/>
      <c r="AS491" s="973" t="n"/>
      <c r="AT491" s="973" t="n"/>
      <c r="AU491" s="1240" t="n"/>
      <c r="AV491" s="994" t="n"/>
      <c r="AW491" s="973" t="n"/>
    </row>
    <row r="492" ht="17.25" customHeight="1">
      <c r="A492" s="973" t="n"/>
      <c r="B492" s="971" t="n"/>
      <c r="C492" s="972" t="n"/>
      <c r="D492" s="973" t="n"/>
      <c r="E492" s="973" t="n"/>
      <c r="F492" s="994" t="n"/>
      <c r="G492" s="994" t="n"/>
      <c r="H492" s="973" t="n"/>
      <c r="I492" s="973" t="n"/>
      <c r="J492" s="973" t="n"/>
      <c r="K492" s="973" t="n"/>
      <c r="L492" s="253" t="n"/>
      <c r="M492" s="254" t="n"/>
      <c r="N492" s="254" t="n"/>
      <c r="O492" s="1183" t="n"/>
      <c r="P492" s="256">
        <f>IF(O492=0," ",IFERROR(IF(DATEDIF(TODAY(),O492,"M")&lt;=5,"ROJO",IF(DATEDIF(TODAY(),O492,"M")&gt;=12,"VERDE",IF(AND(DATEDIF(TODAY(),O492,"M")&gt;=6,DATEDIF(TODAY(),O492,"M")&lt;=11),"AMARILLO"))),Q492))</f>
        <v/>
      </c>
      <c r="Q492" s="262">
        <f>IF(O492=0," ",IF(O492&lt;=$L$6,"VENCIDO","NO VENCIDO"))</f>
        <v/>
      </c>
      <c r="R492" s="257" t="n"/>
      <c r="S492" s="258" t="n"/>
      <c r="T492" s="258" t="n"/>
      <c r="U492" s="1184" t="n"/>
      <c r="V492" s="1184" t="n"/>
      <c r="W492" s="973" t="n"/>
      <c r="X492" s="1237" t="n"/>
      <c r="Y492" s="232" t="n"/>
      <c r="Z492" s="994" t="n"/>
      <c r="AA492" s="994" t="n"/>
      <c r="AB492" s="973" t="n"/>
      <c r="AC492" s="994" t="n"/>
      <c r="AD492" s="994" t="n"/>
      <c r="AE492" s="994" t="n"/>
      <c r="AF492" s="994" t="n"/>
      <c r="AG492" s="994" t="n"/>
      <c r="AH492" s="994" t="n"/>
      <c r="AI492" s="994" t="n"/>
      <c r="AJ492" s="994" t="n"/>
      <c r="AK492" s="994" t="n"/>
      <c r="AL492" s="994" t="n"/>
      <c r="AM492" s="973" t="n"/>
      <c r="AN492" s="726" t="n"/>
      <c r="AQ492" s="973" t="n"/>
      <c r="AR492" s="973" t="n"/>
      <c r="AS492" s="973" t="n"/>
      <c r="AT492" s="973" t="n"/>
      <c r="AU492" s="1240" t="n"/>
      <c r="AV492" s="994" t="n"/>
      <c r="AW492" s="973" t="n"/>
    </row>
    <row r="493" ht="17.25" customHeight="1">
      <c r="A493" s="973" t="n"/>
      <c r="B493" s="971" t="n"/>
      <c r="C493" s="972" t="n"/>
      <c r="D493" s="973" t="n"/>
      <c r="E493" s="973" t="n"/>
      <c r="F493" s="994" t="n"/>
      <c r="G493" s="994" t="n"/>
      <c r="H493" s="973" t="n"/>
      <c r="I493" s="973" t="n"/>
      <c r="J493" s="973" t="n"/>
      <c r="K493" s="975" t="n"/>
      <c r="L493" s="253" t="n"/>
      <c r="M493" s="254" t="n"/>
      <c r="N493" s="254" t="n"/>
      <c r="O493" s="1183" t="n"/>
      <c r="P493" s="256">
        <f>IF(O493=0," ",IFERROR(IF(DATEDIF(TODAY(),O493,"M")&lt;=5,"ROJO",IF(DATEDIF(TODAY(),O493,"M")&gt;=12,"VERDE",IF(AND(DATEDIF(TODAY(),O493,"M")&gt;=6,DATEDIF(TODAY(),O493,"M")&lt;=11),"AMARILLO"))),Q493))</f>
        <v/>
      </c>
      <c r="Q493" s="262">
        <f>IF(O493=0," ",IF(O493&lt;=$L$6,"VENCIDO","NO VENCIDO"))</f>
        <v/>
      </c>
      <c r="R493" s="257" t="n"/>
      <c r="S493" s="258" t="n"/>
      <c r="T493" s="258" t="n"/>
      <c r="U493" s="1184" t="n"/>
      <c r="V493" s="1184" t="n"/>
      <c r="W493" s="973" t="n"/>
      <c r="X493" s="1237" t="n"/>
      <c r="Y493" s="232" t="n"/>
      <c r="Z493" s="998" t="n"/>
      <c r="AA493" s="998" t="n"/>
      <c r="AB493" s="975" t="n"/>
      <c r="AC493" s="998" t="n"/>
      <c r="AD493" s="998" t="n"/>
      <c r="AE493" s="998" t="n"/>
      <c r="AF493" s="998" t="n"/>
      <c r="AG493" s="998" t="n"/>
      <c r="AH493" s="998" t="n"/>
      <c r="AI493" s="998" t="n"/>
      <c r="AJ493" s="998" t="n"/>
      <c r="AK493" s="998" t="n"/>
      <c r="AL493" s="998" t="n"/>
      <c r="AM493" s="975" t="n"/>
      <c r="AN493" s="726" t="n"/>
      <c r="AQ493" s="975" t="n"/>
      <c r="AR493" s="975" t="n"/>
      <c r="AS493" s="975" t="n"/>
      <c r="AT493" s="975" t="n"/>
      <c r="AU493" s="1240" t="n"/>
      <c r="AV493" s="998" t="n"/>
      <c r="AW493" s="975" t="n"/>
    </row>
    <row r="494" ht="17.25" customHeight="1">
      <c r="A494" s="975" t="n"/>
      <c r="B494" s="1182" t="n"/>
      <c r="C494" s="1103" t="n"/>
      <c r="D494" s="975" t="n"/>
      <c r="E494" s="975" t="n"/>
      <c r="F494" s="998" t="n"/>
      <c r="G494" s="998" t="n"/>
      <c r="H494" s="975" t="n"/>
      <c r="I494" s="975" t="n"/>
      <c r="J494" s="975" t="n"/>
      <c r="K494" s="1189">
        <f>K489=L494</f>
        <v/>
      </c>
      <c r="L494" s="491">
        <f>SUM(L489:L493)</f>
        <v/>
      </c>
      <c r="M494" s="1190" t="n"/>
      <c r="N494" s="1191" t="n"/>
      <c r="O494" s="1192" t="n"/>
      <c r="P494" s="1192" t="n"/>
      <c r="Q494" s="1192" t="n"/>
      <c r="R494" s="267">
        <f>SUM(R489:R493)</f>
        <v/>
      </c>
      <c r="S494" s="492" t="n"/>
      <c r="T494" s="492" t="n"/>
      <c r="U494" s="492" t="n"/>
      <c r="V494" s="1193" t="n"/>
      <c r="W494" s="975" t="n"/>
      <c r="X494" s="1226" t="n"/>
      <c r="Y494" s="232" t="n"/>
      <c r="Z494" s="498" t="n"/>
      <c r="AA494" s="270" t="n"/>
      <c r="AB494" s="270" t="n"/>
      <c r="AC494" s="270" t="n"/>
      <c r="AD494" s="270" t="n"/>
      <c r="AE494" s="270" t="n"/>
      <c r="AF494" s="270" t="n"/>
      <c r="AG494" s="270" t="n"/>
      <c r="AH494" s="270" t="n"/>
      <c r="AI494" s="270" t="n"/>
      <c r="AJ494" s="270" t="n"/>
      <c r="AK494" s="270" t="n"/>
      <c r="AL494" s="270" t="n"/>
      <c r="AM494" s="515" t="n"/>
      <c r="AN494" s="726" t="n"/>
      <c r="AQ494" s="498" t="n"/>
      <c r="AR494" s="270" t="n"/>
      <c r="AS494" s="270" t="n"/>
      <c r="AT494" s="515" t="n"/>
      <c r="AU494" s="1240" t="n"/>
      <c r="AV494" s="269" t="n"/>
      <c r="AW494" s="271" t="n"/>
    </row>
    <row r="495" ht="17.25" customHeight="1">
      <c r="A495" s="585">
        <f>A489+1</f>
        <v/>
      </c>
      <c r="B495" s="640" t="inlineStr">
        <is>
          <t>Vacuna de Sarampión, Rubeola y Paperas (SRP) (Cepa Leningrado-Zagreb) Liofilizado - Vial x 05 dosis - TRIPLE VIRAL</t>
        </is>
      </c>
      <c r="C495" s="965" t="n"/>
      <c r="D495" s="413">
        <f>NOVIEMBRE!K495</f>
        <v/>
      </c>
      <c r="E495" s="339">
        <f>H91</f>
        <v/>
      </c>
      <c r="F495" s="338" t="n"/>
      <c r="G495" s="338" t="n"/>
      <c r="H495" s="1235">
        <f>+F495+G495</f>
        <v/>
      </c>
      <c r="I495" s="340">
        <f>+AM495</f>
        <v/>
      </c>
      <c r="J495" s="341">
        <f>+H495+I495</f>
        <v/>
      </c>
      <c r="K495" s="583">
        <f>+(D495+E495)-(J495)</f>
        <v/>
      </c>
      <c r="L495" s="253" t="n"/>
      <c r="M495" s="254" t="n"/>
      <c r="N495" s="254" t="n"/>
      <c r="O495" s="1183" t="n"/>
      <c r="P495" s="256">
        <f>IF(O495=0," ",IFERROR(IF(DATEDIF(TODAY(),O495,"M")&lt;=5,"ROJO",IF(DATEDIF(TODAY(),O495,"M")&gt;=12,"VERDE",IF(AND(DATEDIF(TODAY(),O495,"M")&gt;=6,DATEDIF(TODAY(),O495,"M")&lt;=11),"AMARILLO"))),Q495))</f>
        <v/>
      </c>
      <c r="Q495" s="256">
        <f>IF(O495=0," ",IF(O495&lt;=$L$6,"VENCIDO","NO VENCIDO"))</f>
        <v/>
      </c>
      <c r="R495" s="257" t="n"/>
      <c r="S495" s="258" t="n"/>
      <c r="T495" s="258" t="n"/>
      <c r="U495" s="1184" t="n"/>
      <c r="V495" s="1184" t="n"/>
      <c r="W495" s="1236">
        <f>+AR495</f>
        <v/>
      </c>
      <c r="X495" s="1237" t="n"/>
      <c r="Y495" s="232" t="n"/>
      <c r="Z495" s="648" t="n"/>
      <c r="AA495" s="648" t="n"/>
      <c r="AB495" s="649">
        <f>+Z495+AA495</f>
        <v/>
      </c>
      <c r="AC495" s="648" t="n"/>
      <c r="AD495" s="648" t="n"/>
      <c r="AE495" s="648" t="n"/>
      <c r="AF495" s="648" t="n"/>
      <c r="AG495" s="648" t="n"/>
      <c r="AH495" s="648" t="n"/>
      <c r="AI495" s="648" t="n"/>
      <c r="AJ495" s="648" t="n"/>
      <c r="AK495" s="648" t="n"/>
      <c r="AL495" s="648" t="n"/>
      <c r="AM495" s="421">
        <f>SUM(AB495:AL499)</f>
        <v/>
      </c>
      <c r="AN495" s="726" t="n"/>
      <c r="AQ495" s="1238">
        <f>IFERROR(I495/J495*100,"0")</f>
        <v/>
      </c>
      <c r="AR495" s="343">
        <f>IFERROR(1/(1-(AQ495/100)),"0")</f>
        <v/>
      </c>
      <c r="AS495" s="1239" t="n"/>
      <c r="AT495" s="345" t="n"/>
      <c r="AU495" s="1240" t="n"/>
      <c r="AV495" s="1241" t="n"/>
      <c r="AW495" s="1242">
        <f>+H495-AV495</f>
        <v/>
      </c>
    </row>
    <row r="496" ht="17.25" customHeight="1">
      <c r="A496" s="973" t="n"/>
      <c r="B496" s="971" t="n"/>
      <c r="C496" s="972" t="n"/>
      <c r="D496" s="973" t="n"/>
      <c r="E496" s="973" t="n"/>
      <c r="F496" s="994" t="n"/>
      <c r="G496" s="994" t="n"/>
      <c r="H496" s="973" t="n"/>
      <c r="I496" s="973" t="n"/>
      <c r="J496" s="973" t="n"/>
      <c r="K496" s="973" t="n"/>
      <c r="L496" s="253" t="n"/>
      <c r="M496" s="254" t="n"/>
      <c r="N496" s="254" t="n"/>
      <c r="O496" s="1183" t="n"/>
      <c r="P496" s="256">
        <f>IF(O496=0," ",IFERROR(IF(DATEDIF(TODAY(),O496,"M")&lt;=5,"ROJO",IF(DATEDIF(TODAY(),O496,"M")&gt;=12,"VERDE",IF(AND(DATEDIF(TODAY(),O496,"M")&gt;=6,DATEDIF(TODAY(),O496,"M")&lt;=11),"AMARILLO"))),Q496))</f>
        <v/>
      </c>
      <c r="Q496" s="262">
        <f>IF(O496=0," ",IF(O496&lt;=$L$6,"VENCIDO","NO VENCIDO"))</f>
        <v/>
      </c>
      <c r="R496" s="257" t="n"/>
      <c r="S496" s="258" t="n"/>
      <c r="T496" s="258" t="n"/>
      <c r="U496" s="1184" t="n"/>
      <c r="V496" s="1184" t="n"/>
      <c r="W496" s="973" t="n"/>
      <c r="X496" s="1237" t="n"/>
      <c r="Y496" s="232" t="n"/>
      <c r="Z496" s="994" t="n"/>
      <c r="AA496" s="994" t="n"/>
      <c r="AB496" s="973" t="n"/>
      <c r="AC496" s="994" t="n"/>
      <c r="AD496" s="994" t="n"/>
      <c r="AE496" s="994" t="n"/>
      <c r="AF496" s="994" t="n"/>
      <c r="AG496" s="994" t="n"/>
      <c r="AH496" s="994" t="n"/>
      <c r="AI496" s="994" t="n"/>
      <c r="AJ496" s="994" t="n"/>
      <c r="AK496" s="994" t="n"/>
      <c r="AL496" s="994" t="n"/>
      <c r="AM496" s="973" t="n"/>
      <c r="AN496" s="726" t="n"/>
      <c r="AQ496" s="973" t="n"/>
      <c r="AR496" s="973" t="n"/>
      <c r="AS496" s="973" t="n"/>
      <c r="AT496" s="973" t="n"/>
      <c r="AU496" s="1240" t="n"/>
      <c r="AV496" s="994" t="n"/>
      <c r="AW496" s="973" t="n"/>
    </row>
    <row r="497" ht="17.25" customHeight="1">
      <c r="A497" s="973" t="n"/>
      <c r="B497" s="971" t="n"/>
      <c r="C497" s="972" t="n"/>
      <c r="D497" s="973" t="n"/>
      <c r="E497" s="973" t="n"/>
      <c r="F497" s="994" t="n"/>
      <c r="G497" s="994" t="n"/>
      <c r="H497" s="973" t="n"/>
      <c r="I497" s="973" t="n"/>
      <c r="J497" s="973" t="n"/>
      <c r="K497" s="973" t="n"/>
      <c r="L497" s="253" t="n"/>
      <c r="M497" s="254" t="n"/>
      <c r="N497" s="254" t="n"/>
      <c r="O497" s="1183" t="n"/>
      <c r="P497" s="256">
        <f>IF(O497=0," ",IFERROR(IF(DATEDIF(TODAY(),O497,"M")&lt;=5,"ROJO",IF(DATEDIF(TODAY(),O497,"M")&gt;=12,"VERDE",IF(AND(DATEDIF(TODAY(),O497,"M")&gt;=6,DATEDIF(TODAY(),O497,"M")&lt;=11),"AMARILLO"))),Q497))</f>
        <v/>
      </c>
      <c r="Q497" s="262">
        <f>IF(O497=0," ",IF(O497&lt;=$L$6,"VENCIDO","NO VENCIDO"))</f>
        <v/>
      </c>
      <c r="R497" s="257" t="n"/>
      <c r="S497" s="258" t="n"/>
      <c r="T497" s="258" t="n"/>
      <c r="U497" s="1184" t="n"/>
      <c r="V497" s="1184" t="n"/>
      <c r="W497" s="973" t="n"/>
      <c r="X497" s="1237" t="n"/>
      <c r="Y497" s="232" t="n"/>
      <c r="Z497" s="994" t="n"/>
      <c r="AA497" s="994" t="n"/>
      <c r="AB497" s="973" t="n"/>
      <c r="AC497" s="994" t="n"/>
      <c r="AD497" s="994" t="n"/>
      <c r="AE497" s="994" t="n"/>
      <c r="AF497" s="994" t="n"/>
      <c r="AG497" s="994" t="n"/>
      <c r="AH497" s="994" t="n"/>
      <c r="AI497" s="994" t="n"/>
      <c r="AJ497" s="994" t="n"/>
      <c r="AK497" s="994" t="n"/>
      <c r="AL497" s="994" t="n"/>
      <c r="AM497" s="973" t="n"/>
      <c r="AN497" s="726" t="n"/>
      <c r="AQ497" s="973" t="n"/>
      <c r="AR497" s="973" t="n"/>
      <c r="AS497" s="973" t="n"/>
      <c r="AT497" s="973" t="n"/>
      <c r="AU497" s="1240" t="n"/>
      <c r="AV497" s="994" t="n"/>
      <c r="AW497" s="973" t="n"/>
    </row>
    <row r="498" ht="17.25" customHeight="1">
      <c r="A498" s="973" t="n"/>
      <c r="B498" s="971" t="n"/>
      <c r="C498" s="972" t="n"/>
      <c r="D498" s="973" t="n"/>
      <c r="E498" s="973" t="n"/>
      <c r="F498" s="994" t="n"/>
      <c r="G498" s="994" t="n"/>
      <c r="H498" s="973" t="n"/>
      <c r="I498" s="973" t="n"/>
      <c r="J498" s="973" t="n"/>
      <c r="K498" s="973" t="n"/>
      <c r="L498" s="253" t="n"/>
      <c r="M498" s="254" t="n"/>
      <c r="N498" s="254" t="n"/>
      <c r="O498" s="1183" t="n"/>
      <c r="P498" s="256">
        <f>IF(O498=0," ",IFERROR(IF(DATEDIF(TODAY(),O498,"M")&lt;=5,"ROJO",IF(DATEDIF(TODAY(),O498,"M")&gt;=12,"VERDE",IF(AND(DATEDIF(TODAY(),O498,"M")&gt;=6,DATEDIF(TODAY(),O498,"M")&lt;=11),"AMARILLO"))),Q498))</f>
        <v/>
      </c>
      <c r="Q498" s="262">
        <f>IF(O498=0," ",IF(O498&lt;=$L$6,"VENCIDO","NO VENCIDO"))</f>
        <v/>
      </c>
      <c r="R498" s="257" t="n"/>
      <c r="S498" s="258" t="n"/>
      <c r="T498" s="258" t="n"/>
      <c r="U498" s="1184" t="n"/>
      <c r="V498" s="1184" t="n"/>
      <c r="W498" s="973" t="n"/>
      <c r="X498" s="1237" t="n"/>
      <c r="Y498" s="232" t="n"/>
      <c r="Z498" s="994" t="n"/>
      <c r="AA498" s="994" t="n"/>
      <c r="AB498" s="973" t="n"/>
      <c r="AC498" s="994" t="n"/>
      <c r="AD498" s="994" t="n"/>
      <c r="AE498" s="994" t="n"/>
      <c r="AF498" s="994" t="n"/>
      <c r="AG498" s="994" t="n"/>
      <c r="AH498" s="994" t="n"/>
      <c r="AI498" s="994" t="n"/>
      <c r="AJ498" s="994" t="n"/>
      <c r="AK498" s="994" t="n"/>
      <c r="AL498" s="994" t="n"/>
      <c r="AM498" s="973" t="n"/>
      <c r="AN498" s="726" t="n"/>
      <c r="AQ498" s="973" t="n"/>
      <c r="AR498" s="973" t="n"/>
      <c r="AS498" s="973" t="n"/>
      <c r="AT498" s="973" t="n"/>
      <c r="AU498" s="1240" t="n"/>
      <c r="AV498" s="994" t="n"/>
      <c r="AW498" s="973" t="n"/>
    </row>
    <row r="499" ht="17.25" customHeight="1">
      <c r="A499" s="973" t="n"/>
      <c r="B499" s="971" t="n"/>
      <c r="C499" s="972" t="n"/>
      <c r="D499" s="973" t="n"/>
      <c r="E499" s="973" t="n"/>
      <c r="F499" s="994" t="n"/>
      <c r="G499" s="994" t="n"/>
      <c r="H499" s="973" t="n"/>
      <c r="I499" s="973" t="n"/>
      <c r="J499" s="973" t="n"/>
      <c r="K499" s="975" t="n"/>
      <c r="L499" s="253" t="n"/>
      <c r="M499" s="254" t="n"/>
      <c r="N499" s="254" t="n"/>
      <c r="O499" s="1183" t="n"/>
      <c r="P499" s="256">
        <f>IF(O499=0," ",IFERROR(IF(DATEDIF(TODAY(),O499,"M")&lt;=5,"ROJO",IF(DATEDIF(TODAY(),O499,"M")&gt;=12,"VERDE",IF(AND(DATEDIF(TODAY(),O499,"M")&gt;=6,DATEDIF(TODAY(),O499,"M")&lt;=11),"AMARILLO"))),Q499))</f>
        <v/>
      </c>
      <c r="Q499" s="262">
        <f>IF(O499=0," ",IF(O499&lt;=$L$6,"VENCIDO","NO VENCIDO"))</f>
        <v/>
      </c>
      <c r="R499" s="257" t="n"/>
      <c r="S499" s="258" t="n"/>
      <c r="T499" s="258" t="n"/>
      <c r="U499" s="1184" t="n"/>
      <c r="V499" s="1184" t="n"/>
      <c r="W499" s="973" t="n"/>
      <c r="X499" s="1237" t="n"/>
      <c r="Y499" s="232" t="n"/>
      <c r="Z499" s="998" t="n"/>
      <c r="AA499" s="998" t="n"/>
      <c r="AB499" s="975" t="n"/>
      <c r="AC499" s="998" t="n"/>
      <c r="AD499" s="998" t="n"/>
      <c r="AE499" s="998" t="n"/>
      <c r="AF499" s="998" t="n"/>
      <c r="AG499" s="998" t="n"/>
      <c r="AH499" s="998" t="n"/>
      <c r="AI499" s="998" t="n"/>
      <c r="AJ499" s="998" t="n"/>
      <c r="AK499" s="998" t="n"/>
      <c r="AL499" s="998" t="n"/>
      <c r="AM499" s="975" t="n"/>
      <c r="AN499" s="726" t="n"/>
      <c r="AQ499" s="975" t="n"/>
      <c r="AR499" s="975" t="n"/>
      <c r="AS499" s="975" t="n"/>
      <c r="AT499" s="975" t="n"/>
      <c r="AU499" s="1240" t="n"/>
      <c r="AV499" s="998" t="n"/>
      <c r="AW499" s="975" t="n"/>
    </row>
    <row r="500" ht="17.25" customHeight="1">
      <c r="A500" s="975" t="n"/>
      <c r="B500" s="1182" t="n"/>
      <c r="C500" s="1103" t="n"/>
      <c r="D500" s="975" t="n"/>
      <c r="E500" s="975" t="n"/>
      <c r="F500" s="998" t="n"/>
      <c r="G500" s="998" t="n"/>
      <c r="H500" s="975" t="n"/>
      <c r="I500" s="975" t="n"/>
      <c r="J500" s="975" t="n"/>
      <c r="K500" s="1189">
        <f>K495=L500</f>
        <v/>
      </c>
      <c r="L500" s="491">
        <f>SUM(L495:L499)</f>
        <v/>
      </c>
      <c r="M500" s="1190" t="n"/>
      <c r="N500" s="1191" t="n"/>
      <c r="O500" s="1192" t="n"/>
      <c r="P500" s="1192" t="n"/>
      <c r="Q500" s="1192" t="n"/>
      <c r="R500" s="267">
        <f>SUM(R495:R499)</f>
        <v/>
      </c>
      <c r="S500" s="492" t="n"/>
      <c r="T500" s="492" t="n"/>
      <c r="U500" s="492" t="n"/>
      <c r="V500" s="1193" t="n"/>
      <c r="W500" s="975" t="n"/>
      <c r="X500" s="1226" t="n"/>
      <c r="Y500" s="232" t="n"/>
      <c r="Z500" s="498" t="n"/>
      <c r="AA500" s="270" t="n"/>
      <c r="AB500" s="270" t="n"/>
      <c r="AC500" s="270" t="n"/>
      <c r="AD500" s="270" t="n"/>
      <c r="AE500" s="270" t="n"/>
      <c r="AF500" s="270" t="n"/>
      <c r="AG500" s="270" t="n"/>
      <c r="AH500" s="270" t="n"/>
      <c r="AI500" s="270" t="n"/>
      <c r="AJ500" s="270" t="n"/>
      <c r="AK500" s="270" t="n"/>
      <c r="AL500" s="270" t="n"/>
      <c r="AM500" s="515" t="n"/>
      <c r="AN500" s="726" t="n"/>
      <c r="AQ500" s="498" t="n"/>
      <c r="AR500" s="270" t="n"/>
      <c r="AS500" s="270" t="n"/>
      <c r="AT500" s="515" t="n"/>
      <c r="AU500" s="1240" t="n"/>
      <c r="AV500" s="269" t="n"/>
      <c r="AW500" s="271" t="n"/>
    </row>
    <row r="501" ht="17.25" customHeight="1">
      <c r="A501" s="585">
        <f>A495+1</f>
        <v/>
      </c>
      <c r="B501" s="640" t="inlineStr">
        <is>
          <t>Vacuna de Sarampión, Rubeola y Paperas (SRP) (Cepa Leningrado-Zagreb) Liofilizado - Vial x 10 dosis - TRIPLE VIRAL</t>
        </is>
      </c>
      <c r="C501" s="965" t="n"/>
      <c r="D501" s="413">
        <f>NOVIEMBRE!K501</f>
        <v/>
      </c>
      <c r="E501" s="339">
        <f>H97</f>
        <v/>
      </c>
      <c r="F501" s="338" t="n"/>
      <c r="G501" s="338" t="n"/>
      <c r="H501" s="1235">
        <f>+F501+G501</f>
        <v/>
      </c>
      <c r="I501" s="340">
        <f>+AM501</f>
        <v/>
      </c>
      <c r="J501" s="341">
        <f>+H501+I501</f>
        <v/>
      </c>
      <c r="K501" s="583">
        <f>+(D501+E501)-(J501)</f>
        <v/>
      </c>
      <c r="L501" s="253" t="n"/>
      <c r="M501" s="254" t="n"/>
      <c r="N501" s="254" t="n"/>
      <c r="O501" s="1183" t="n"/>
      <c r="P501" s="256">
        <f>IF(O501=0," ",IFERROR(IF(DATEDIF(TODAY(),O501,"M")&lt;=5,"ROJO",IF(DATEDIF(TODAY(),O501,"M")&gt;=12,"VERDE",IF(AND(DATEDIF(TODAY(),O501,"M")&gt;=6,DATEDIF(TODAY(),O501,"M")&lt;=11),"AMARILLO"))),Q501))</f>
        <v/>
      </c>
      <c r="Q501" s="256">
        <f>IF(O501=0," ",IF(O501&lt;=$L$6,"VENCIDO","NO VENCIDO"))</f>
        <v/>
      </c>
      <c r="R501" s="257" t="n"/>
      <c r="S501" s="258" t="n"/>
      <c r="T501" s="258" t="n"/>
      <c r="U501" s="1184" t="n"/>
      <c r="V501" s="1184" t="n"/>
      <c r="W501" s="1236">
        <f>+AR501</f>
        <v/>
      </c>
      <c r="X501" s="1237" t="n"/>
      <c r="Y501" s="232" t="n"/>
      <c r="Z501" s="648" t="n"/>
      <c r="AA501" s="648" t="n"/>
      <c r="AB501" s="649">
        <f>+Z501+AA501</f>
        <v/>
      </c>
      <c r="AC501" s="648" t="n"/>
      <c r="AD501" s="648" t="n"/>
      <c r="AE501" s="648" t="n"/>
      <c r="AF501" s="648" t="n"/>
      <c r="AG501" s="648" t="n"/>
      <c r="AH501" s="648" t="n"/>
      <c r="AI501" s="648" t="n"/>
      <c r="AJ501" s="648" t="n"/>
      <c r="AK501" s="648" t="n"/>
      <c r="AL501" s="648" t="n"/>
      <c r="AM501" s="421">
        <f>SUM(AB501:AL505)</f>
        <v/>
      </c>
      <c r="AN501" s="726" t="n"/>
      <c r="AQ501" s="1238">
        <f>IFERROR(I501/J501*100,"0")</f>
        <v/>
      </c>
      <c r="AR501" s="343">
        <f>IFERROR(1/(1-(AQ501/100)),"0")</f>
        <v/>
      </c>
      <c r="AS501" s="1239" t="n"/>
      <c r="AT501" s="345" t="n"/>
      <c r="AU501" s="1240" t="n"/>
      <c r="AV501" s="1241" t="n"/>
      <c r="AW501" s="1242">
        <f>+H501-AV501</f>
        <v/>
      </c>
    </row>
    <row r="502" ht="17.25" customHeight="1">
      <c r="A502" s="973" t="n"/>
      <c r="B502" s="971" t="n"/>
      <c r="C502" s="972" t="n"/>
      <c r="D502" s="973" t="n"/>
      <c r="E502" s="973" t="n"/>
      <c r="F502" s="994" t="n"/>
      <c r="G502" s="994" t="n"/>
      <c r="H502" s="973" t="n"/>
      <c r="I502" s="973" t="n"/>
      <c r="J502" s="973" t="n"/>
      <c r="K502" s="973" t="n"/>
      <c r="L502" s="253" t="n"/>
      <c r="M502" s="254" t="n"/>
      <c r="N502" s="254" t="n"/>
      <c r="O502" s="1183" t="n"/>
      <c r="P502" s="256">
        <f>IF(O502=0," ",IFERROR(IF(DATEDIF(TODAY(),O502,"M")&lt;=5,"ROJO",IF(DATEDIF(TODAY(),O502,"M")&gt;=12,"VERDE",IF(AND(DATEDIF(TODAY(),O502,"M")&gt;=6,DATEDIF(TODAY(),O502,"M")&lt;=11),"AMARILLO"))),Q502))</f>
        <v/>
      </c>
      <c r="Q502" s="262">
        <f>IF(O502=0," ",IF(O502&lt;=$L$6,"VENCIDO","NO VENCIDO"))</f>
        <v/>
      </c>
      <c r="R502" s="257" t="n"/>
      <c r="S502" s="258" t="n"/>
      <c r="T502" s="258" t="n"/>
      <c r="U502" s="1184" t="n"/>
      <c r="V502" s="1184" t="n"/>
      <c r="W502" s="973" t="n"/>
      <c r="X502" s="1237" t="n"/>
      <c r="Y502" s="232" t="n"/>
      <c r="Z502" s="994" t="n"/>
      <c r="AA502" s="994" t="n"/>
      <c r="AB502" s="973" t="n"/>
      <c r="AC502" s="994" t="n"/>
      <c r="AD502" s="994" t="n"/>
      <c r="AE502" s="994" t="n"/>
      <c r="AF502" s="994" t="n"/>
      <c r="AG502" s="994" t="n"/>
      <c r="AH502" s="994" t="n"/>
      <c r="AI502" s="994" t="n"/>
      <c r="AJ502" s="994" t="n"/>
      <c r="AK502" s="994" t="n"/>
      <c r="AL502" s="994" t="n"/>
      <c r="AM502" s="973" t="n"/>
      <c r="AN502" s="726" t="n"/>
      <c r="AQ502" s="973" t="n"/>
      <c r="AR502" s="973" t="n"/>
      <c r="AS502" s="973" t="n"/>
      <c r="AT502" s="973" t="n"/>
      <c r="AU502" s="1240" t="n"/>
      <c r="AV502" s="994" t="n"/>
      <c r="AW502" s="973" t="n"/>
    </row>
    <row r="503" ht="17.25" customHeight="1">
      <c r="A503" s="973" t="n"/>
      <c r="B503" s="971" t="n"/>
      <c r="C503" s="972" t="n"/>
      <c r="D503" s="973" t="n"/>
      <c r="E503" s="973" t="n"/>
      <c r="F503" s="994" t="n"/>
      <c r="G503" s="994" t="n"/>
      <c r="H503" s="973" t="n"/>
      <c r="I503" s="973" t="n"/>
      <c r="J503" s="973" t="n"/>
      <c r="K503" s="973" t="n"/>
      <c r="L503" s="253" t="n"/>
      <c r="M503" s="254" t="n"/>
      <c r="N503" s="254" t="n"/>
      <c r="O503" s="1183" t="n"/>
      <c r="P503" s="256">
        <f>IF(O503=0," ",IFERROR(IF(DATEDIF(TODAY(),O503,"M")&lt;=5,"ROJO",IF(DATEDIF(TODAY(),O503,"M")&gt;=12,"VERDE",IF(AND(DATEDIF(TODAY(),O503,"M")&gt;=6,DATEDIF(TODAY(),O503,"M")&lt;=11),"AMARILLO"))),Q503))</f>
        <v/>
      </c>
      <c r="Q503" s="262">
        <f>IF(O503=0," ",IF(O503&lt;=$L$6,"VENCIDO","NO VENCIDO"))</f>
        <v/>
      </c>
      <c r="R503" s="257" t="n"/>
      <c r="S503" s="258" t="n"/>
      <c r="T503" s="258" t="n"/>
      <c r="U503" s="1184" t="n"/>
      <c r="V503" s="1184" t="n"/>
      <c r="W503" s="973" t="n"/>
      <c r="X503" s="1237" t="n"/>
      <c r="Y503" s="232" t="n"/>
      <c r="Z503" s="994" t="n"/>
      <c r="AA503" s="994" t="n"/>
      <c r="AB503" s="973" t="n"/>
      <c r="AC503" s="994" t="n"/>
      <c r="AD503" s="994" t="n"/>
      <c r="AE503" s="994" t="n"/>
      <c r="AF503" s="994" t="n"/>
      <c r="AG503" s="994" t="n"/>
      <c r="AH503" s="994" t="n"/>
      <c r="AI503" s="994" t="n"/>
      <c r="AJ503" s="994" t="n"/>
      <c r="AK503" s="994" t="n"/>
      <c r="AL503" s="994" t="n"/>
      <c r="AM503" s="973" t="n"/>
      <c r="AN503" s="726" t="n"/>
      <c r="AQ503" s="973" t="n"/>
      <c r="AR503" s="973" t="n"/>
      <c r="AS503" s="973" t="n"/>
      <c r="AT503" s="973" t="n"/>
      <c r="AU503" s="1240" t="n"/>
      <c r="AV503" s="994" t="n"/>
      <c r="AW503" s="973" t="n"/>
    </row>
    <row r="504" ht="17.25" customHeight="1">
      <c r="A504" s="973" t="n"/>
      <c r="B504" s="971" t="n"/>
      <c r="C504" s="972" t="n"/>
      <c r="D504" s="973" t="n"/>
      <c r="E504" s="973" t="n"/>
      <c r="F504" s="994" t="n"/>
      <c r="G504" s="994" t="n"/>
      <c r="H504" s="973" t="n"/>
      <c r="I504" s="973" t="n"/>
      <c r="J504" s="973" t="n"/>
      <c r="K504" s="973" t="n"/>
      <c r="L504" s="253" t="n"/>
      <c r="M504" s="254" t="n"/>
      <c r="N504" s="254" t="n"/>
      <c r="O504" s="1183" t="n"/>
      <c r="P504" s="256">
        <f>IF(O504=0," ",IFERROR(IF(DATEDIF(TODAY(),O504,"M")&lt;=5,"ROJO",IF(DATEDIF(TODAY(),O504,"M")&gt;=12,"VERDE",IF(AND(DATEDIF(TODAY(),O504,"M")&gt;=6,DATEDIF(TODAY(),O504,"M")&lt;=11),"AMARILLO"))),Q504))</f>
        <v/>
      </c>
      <c r="Q504" s="262">
        <f>IF(O504=0," ",IF(O504&lt;=$L$6,"VENCIDO","NO VENCIDO"))</f>
        <v/>
      </c>
      <c r="R504" s="257" t="n"/>
      <c r="S504" s="258" t="n"/>
      <c r="T504" s="258" t="n"/>
      <c r="U504" s="1184" t="n"/>
      <c r="V504" s="1184" t="n"/>
      <c r="W504" s="973" t="n"/>
      <c r="X504" s="1237" t="n"/>
      <c r="Y504" s="232" t="n"/>
      <c r="Z504" s="994" t="n"/>
      <c r="AA504" s="994" t="n"/>
      <c r="AB504" s="973" t="n"/>
      <c r="AC504" s="994" t="n"/>
      <c r="AD504" s="994" t="n"/>
      <c r="AE504" s="994" t="n"/>
      <c r="AF504" s="994" t="n"/>
      <c r="AG504" s="994" t="n"/>
      <c r="AH504" s="994" t="n"/>
      <c r="AI504" s="994" t="n"/>
      <c r="AJ504" s="994" t="n"/>
      <c r="AK504" s="994" t="n"/>
      <c r="AL504" s="994" t="n"/>
      <c r="AM504" s="973" t="n"/>
      <c r="AN504" s="726" t="n"/>
      <c r="AQ504" s="973" t="n"/>
      <c r="AR504" s="973" t="n"/>
      <c r="AS504" s="973" t="n"/>
      <c r="AT504" s="973" t="n"/>
      <c r="AU504" s="1240" t="n"/>
      <c r="AV504" s="994" t="n"/>
      <c r="AW504" s="973" t="n"/>
    </row>
    <row r="505" ht="17.25" customHeight="1">
      <c r="A505" s="973" t="n"/>
      <c r="B505" s="971" t="n"/>
      <c r="C505" s="972" t="n"/>
      <c r="D505" s="973" t="n"/>
      <c r="E505" s="973" t="n"/>
      <c r="F505" s="994" t="n"/>
      <c r="G505" s="994" t="n"/>
      <c r="H505" s="973" t="n"/>
      <c r="I505" s="973" t="n"/>
      <c r="J505" s="973" t="n"/>
      <c r="K505" s="975" t="n"/>
      <c r="L505" s="253" t="n"/>
      <c r="M505" s="254" t="n"/>
      <c r="N505" s="254" t="n"/>
      <c r="O505" s="1183" t="n"/>
      <c r="P505" s="256">
        <f>IF(O505=0," ",IFERROR(IF(DATEDIF(TODAY(),O505,"M")&lt;=5,"ROJO",IF(DATEDIF(TODAY(),O505,"M")&gt;=12,"VERDE",IF(AND(DATEDIF(TODAY(),O505,"M")&gt;=6,DATEDIF(TODAY(),O505,"M")&lt;=11),"AMARILLO"))),Q505))</f>
        <v/>
      </c>
      <c r="Q505" s="262">
        <f>IF(O505=0," ",IF(O505&lt;=$L$6,"VENCIDO","NO VENCIDO"))</f>
        <v/>
      </c>
      <c r="R505" s="257" t="n"/>
      <c r="S505" s="258" t="n"/>
      <c r="T505" s="258" t="n"/>
      <c r="U505" s="1184" t="n"/>
      <c r="V505" s="1184" t="n"/>
      <c r="W505" s="973" t="n"/>
      <c r="X505" s="1237" t="n"/>
      <c r="Y505" s="232" t="n"/>
      <c r="Z505" s="998" t="n"/>
      <c r="AA505" s="998" t="n"/>
      <c r="AB505" s="975" t="n"/>
      <c r="AC505" s="998" t="n"/>
      <c r="AD505" s="998" t="n"/>
      <c r="AE505" s="998" t="n"/>
      <c r="AF505" s="998" t="n"/>
      <c r="AG505" s="998" t="n"/>
      <c r="AH505" s="998" t="n"/>
      <c r="AI505" s="998" t="n"/>
      <c r="AJ505" s="998" t="n"/>
      <c r="AK505" s="998" t="n"/>
      <c r="AL505" s="998" t="n"/>
      <c r="AM505" s="975" t="n"/>
      <c r="AN505" s="726" t="n"/>
      <c r="AQ505" s="975" t="n"/>
      <c r="AR505" s="975" t="n"/>
      <c r="AS505" s="975" t="n"/>
      <c r="AT505" s="975" t="n"/>
      <c r="AU505" s="1240" t="n"/>
      <c r="AV505" s="998" t="n"/>
      <c r="AW505" s="975" t="n"/>
    </row>
    <row r="506" ht="17.25" customHeight="1">
      <c r="A506" s="975" t="n"/>
      <c r="B506" s="1182" t="n"/>
      <c r="C506" s="1103" t="n"/>
      <c r="D506" s="975" t="n"/>
      <c r="E506" s="975" t="n"/>
      <c r="F506" s="998" t="n"/>
      <c r="G506" s="998" t="n"/>
      <c r="H506" s="975" t="n"/>
      <c r="I506" s="975" t="n"/>
      <c r="J506" s="975" t="n"/>
      <c r="K506" s="1189">
        <f>K501=L506</f>
        <v/>
      </c>
      <c r="L506" s="491">
        <f>SUM(L501:L505)</f>
        <v/>
      </c>
      <c r="M506" s="1190" t="n"/>
      <c r="N506" s="1191" t="n"/>
      <c r="O506" s="1192" t="n"/>
      <c r="P506" s="1192" t="n"/>
      <c r="Q506" s="1192" t="n"/>
      <c r="R506" s="267">
        <f>SUM(R501:R505)</f>
        <v/>
      </c>
      <c r="S506" s="492" t="n"/>
      <c r="T506" s="492" t="n"/>
      <c r="U506" s="492" t="n"/>
      <c r="V506" s="1193" t="n"/>
      <c r="W506" s="975" t="n"/>
      <c r="X506" s="1226" t="n"/>
      <c r="Y506" s="232" t="n"/>
      <c r="Z506" s="498" t="n"/>
      <c r="AA506" s="270" t="n"/>
      <c r="AB506" s="270" t="n"/>
      <c r="AC506" s="270" t="n"/>
      <c r="AD506" s="270" t="n"/>
      <c r="AE506" s="270" t="n"/>
      <c r="AF506" s="270" t="n"/>
      <c r="AG506" s="270" t="n"/>
      <c r="AH506" s="270" t="n"/>
      <c r="AI506" s="270" t="n"/>
      <c r="AJ506" s="270" t="n"/>
      <c r="AK506" s="270" t="n"/>
      <c r="AL506" s="270" t="n"/>
      <c r="AM506" s="515" t="n"/>
      <c r="AN506" s="726" t="n"/>
      <c r="AQ506" s="498" t="n"/>
      <c r="AR506" s="270" t="n"/>
      <c r="AS506" s="270" t="n"/>
      <c r="AT506" s="515" t="n"/>
      <c r="AU506" s="1240" t="n"/>
      <c r="AV506" s="269" t="n"/>
      <c r="AW506" s="271" t="n"/>
    </row>
    <row r="507" ht="17.25" customHeight="1">
      <c r="A507" s="585">
        <f>A501+1</f>
        <v/>
      </c>
      <c r="B507" s="640" t="inlineStr">
        <is>
          <t>Vacuna de Sarampión Rubeola (SR) Liofilizada - Vial x 01 dosis -DOBLE VIRAL</t>
        </is>
      </c>
      <c r="C507" s="965" t="n"/>
      <c r="D507" s="413">
        <f>NOVIEMBRE!K507</f>
        <v/>
      </c>
      <c r="E507" s="339">
        <f>H103</f>
        <v/>
      </c>
      <c r="F507" s="338" t="n"/>
      <c r="G507" s="338" t="n"/>
      <c r="H507" s="1235">
        <f>+F507+G507</f>
        <v/>
      </c>
      <c r="I507" s="340">
        <f>+AM507</f>
        <v/>
      </c>
      <c r="J507" s="341">
        <f>+H507+I507</f>
        <v/>
      </c>
      <c r="K507" s="583">
        <f>+(D507+E507)-(J507)</f>
        <v/>
      </c>
      <c r="L507" s="253" t="n"/>
      <c r="M507" s="254" t="n"/>
      <c r="N507" s="254" t="n"/>
      <c r="O507" s="1183" t="n"/>
      <c r="P507" s="256">
        <f>IF(O507=0," ",IFERROR(IF(DATEDIF(TODAY(),O507,"M")&lt;=5,"ROJO",IF(DATEDIF(TODAY(),O507,"M")&gt;=12,"VERDE",IF(AND(DATEDIF(TODAY(),O507,"M")&gt;=6,DATEDIF(TODAY(),O507,"M")&lt;=11),"AMARILLO"))),Q507))</f>
        <v/>
      </c>
      <c r="Q507" s="256">
        <f>IF(O507=0," ",IF(O507&lt;=$L$6,"VENCIDO","NO VENCIDO"))</f>
        <v/>
      </c>
      <c r="R507" s="257" t="n"/>
      <c r="S507" s="258" t="n"/>
      <c r="T507" s="258" t="n"/>
      <c r="U507" s="1184" t="n"/>
      <c r="V507" s="1184" t="n"/>
      <c r="W507" s="1236">
        <f>+AR507</f>
        <v/>
      </c>
      <c r="X507" s="1237" t="n"/>
      <c r="Y507" s="232" t="n"/>
      <c r="Z507" s="648" t="n"/>
      <c r="AA507" s="648" t="n"/>
      <c r="AB507" s="649">
        <f>+Z507+AA507</f>
        <v/>
      </c>
      <c r="AC507" s="648" t="n"/>
      <c r="AD507" s="648" t="n"/>
      <c r="AE507" s="648" t="n"/>
      <c r="AF507" s="648" t="n"/>
      <c r="AG507" s="648" t="n"/>
      <c r="AH507" s="648" t="n"/>
      <c r="AI507" s="648" t="n"/>
      <c r="AJ507" s="648" t="n"/>
      <c r="AK507" s="648" t="n"/>
      <c r="AL507" s="648" t="n"/>
      <c r="AM507" s="421">
        <f>SUM(AB507:AL511)</f>
        <v/>
      </c>
      <c r="AN507" s="726" t="n"/>
      <c r="AQ507" s="1238">
        <f>IFERROR(I507/J507*100,"0")</f>
        <v/>
      </c>
      <c r="AR507" s="343">
        <f>IFERROR(1/(1-(AQ507/100)),"0")</f>
        <v/>
      </c>
      <c r="AS507" s="1239" t="n"/>
      <c r="AT507" s="345" t="n"/>
      <c r="AU507" s="1240" t="n"/>
      <c r="AV507" s="1241" t="n"/>
      <c r="AW507" s="1242">
        <f>+H507-AV507</f>
        <v/>
      </c>
    </row>
    <row r="508" ht="17.25" customHeight="1">
      <c r="A508" s="973" t="n"/>
      <c r="B508" s="971" t="n"/>
      <c r="C508" s="972" t="n"/>
      <c r="D508" s="973" t="n"/>
      <c r="E508" s="973" t="n"/>
      <c r="F508" s="994" t="n"/>
      <c r="G508" s="994" t="n"/>
      <c r="H508" s="973" t="n"/>
      <c r="I508" s="973" t="n"/>
      <c r="J508" s="973" t="n"/>
      <c r="K508" s="973" t="n"/>
      <c r="L508" s="253" t="n"/>
      <c r="M508" s="254" t="n"/>
      <c r="N508" s="254" t="n"/>
      <c r="O508" s="1183" t="n"/>
      <c r="P508" s="256">
        <f>IF(O508=0," ",IFERROR(IF(DATEDIF(TODAY(),O508,"M")&lt;=5,"ROJO",IF(DATEDIF(TODAY(),O508,"M")&gt;=12,"VERDE",IF(AND(DATEDIF(TODAY(),O508,"M")&gt;=6,DATEDIF(TODAY(),O508,"M")&lt;=11),"AMARILLO"))),Q508))</f>
        <v/>
      </c>
      <c r="Q508" s="262">
        <f>IF(O508=0," ",IF(O508&lt;=$L$6,"VENCIDO","NO VENCIDO"))</f>
        <v/>
      </c>
      <c r="R508" s="257" t="n"/>
      <c r="S508" s="258" t="n"/>
      <c r="T508" s="258" t="n"/>
      <c r="U508" s="1184" t="n"/>
      <c r="V508" s="1184" t="n"/>
      <c r="W508" s="973" t="n"/>
      <c r="X508" s="1237" t="n"/>
      <c r="Y508" s="232" t="n"/>
      <c r="Z508" s="994" t="n"/>
      <c r="AA508" s="994" t="n"/>
      <c r="AB508" s="973" t="n"/>
      <c r="AC508" s="994" t="n"/>
      <c r="AD508" s="994" t="n"/>
      <c r="AE508" s="994" t="n"/>
      <c r="AF508" s="994" t="n"/>
      <c r="AG508" s="994" t="n"/>
      <c r="AH508" s="994" t="n"/>
      <c r="AI508" s="994" t="n"/>
      <c r="AJ508" s="994" t="n"/>
      <c r="AK508" s="994" t="n"/>
      <c r="AL508" s="994" t="n"/>
      <c r="AM508" s="973" t="n"/>
      <c r="AN508" s="726" t="n"/>
      <c r="AQ508" s="973" t="n"/>
      <c r="AR508" s="973" t="n"/>
      <c r="AS508" s="973" t="n"/>
      <c r="AT508" s="973" t="n"/>
      <c r="AU508" s="1240" t="n"/>
      <c r="AV508" s="994" t="n"/>
      <c r="AW508" s="973" t="n"/>
    </row>
    <row r="509" ht="17.25" customHeight="1">
      <c r="A509" s="973" t="n"/>
      <c r="B509" s="971" t="n"/>
      <c r="C509" s="972" t="n"/>
      <c r="D509" s="973" t="n"/>
      <c r="E509" s="973" t="n"/>
      <c r="F509" s="994" t="n"/>
      <c r="G509" s="994" t="n"/>
      <c r="H509" s="973" t="n"/>
      <c r="I509" s="973" t="n"/>
      <c r="J509" s="973" t="n"/>
      <c r="K509" s="973" t="n"/>
      <c r="L509" s="253" t="n"/>
      <c r="M509" s="254" t="n"/>
      <c r="N509" s="254" t="n"/>
      <c r="O509" s="1183" t="n"/>
      <c r="P509" s="256">
        <f>IF(O509=0," ",IFERROR(IF(DATEDIF(TODAY(),O509,"M")&lt;=5,"ROJO",IF(DATEDIF(TODAY(),O509,"M")&gt;=12,"VERDE",IF(AND(DATEDIF(TODAY(),O509,"M")&gt;=6,DATEDIF(TODAY(),O509,"M")&lt;=11),"AMARILLO"))),Q509))</f>
        <v/>
      </c>
      <c r="Q509" s="262">
        <f>IF(O509=0," ",IF(O509&lt;=$L$6,"VENCIDO","NO VENCIDO"))</f>
        <v/>
      </c>
      <c r="R509" s="257" t="n"/>
      <c r="S509" s="258" t="n"/>
      <c r="T509" s="258" t="n"/>
      <c r="U509" s="1184" t="n"/>
      <c r="V509" s="1184" t="n"/>
      <c r="W509" s="973" t="n"/>
      <c r="X509" s="1237" t="n"/>
      <c r="Y509" s="232" t="n"/>
      <c r="Z509" s="994" t="n"/>
      <c r="AA509" s="994" t="n"/>
      <c r="AB509" s="973" t="n"/>
      <c r="AC509" s="994" t="n"/>
      <c r="AD509" s="994" t="n"/>
      <c r="AE509" s="994" t="n"/>
      <c r="AF509" s="994" t="n"/>
      <c r="AG509" s="994" t="n"/>
      <c r="AH509" s="994" t="n"/>
      <c r="AI509" s="994" t="n"/>
      <c r="AJ509" s="994" t="n"/>
      <c r="AK509" s="994" t="n"/>
      <c r="AL509" s="994" t="n"/>
      <c r="AM509" s="973" t="n"/>
      <c r="AN509" s="726" t="n"/>
      <c r="AQ509" s="973" t="n"/>
      <c r="AR509" s="973" t="n"/>
      <c r="AS509" s="973" t="n"/>
      <c r="AT509" s="973" t="n"/>
      <c r="AU509" s="1240" t="n"/>
      <c r="AV509" s="994" t="n"/>
      <c r="AW509" s="973" t="n"/>
    </row>
    <row r="510" ht="17.25" customHeight="1">
      <c r="A510" s="973" t="n"/>
      <c r="B510" s="971" t="n"/>
      <c r="C510" s="972" t="n"/>
      <c r="D510" s="973" t="n"/>
      <c r="E510" s="973" t="n"/>
      <c r="F510" s="994" t="n"/>
      <c r="G510" s="994" t="n"/>
      <c r="H510" s="973" t="n"/>
      <c r="I510" s="973" t="n"/>
      <c r="J510" s="973" t="n"/>
      <c r="K510" s="973" t="n"/>
      <c r="L510" s="253" t="n"/>
      <c r="M510" s="254" t="n"/>
      <c r="N510" s="254" t="n"/>
      <c r="O510" s="1183" t="n"/>
      <c r="P510" s="256">
        <f>IF(O510=0," ",IFERROR(IF(DATEDIF(TODAY(),O510,"M")&lt;=5,"ROJO",IF(DATEDIF(TODAY(),O510,"M")&gt;=12,"VERDE",IF(AND(DATEDIF(TODAY(),O510,"M")&gt;=6,DATEDIF(TODAY(),O510,"M")&lt;=11),"AMARILLO"))),Q510))</f>
        <v/>
      </c>
      <c r="Q510" s="262">
        <f>IF(O510=0," ",IF(O510&lt;=$L$6,"VENCIDO","NO VENCIDO"))</f>
        <v/>
      </c>
      <c r="R510" s="257" t="n"/>
      <c r="S510" s="258" t="n"/>
      <c r="T510" s="258" t="n"/>
      <c r="U510" s="1184" t="n"/>
      <c r="V510" s="1184" t="n"/>
      <c r="W510" s="973" t="n"/>
      <c r="X510" s="1237" t="n"/>
      <c r="Y510" s="232" t="n"/>
      <c r="Z510" s="994" t="n"/>
      <c r="AA510" s="994" t="n"/>
      <c r="AB510" s="973" t="n"/>
      <c r="AC510" s="994" t="n"/>
      <c r="AD510" s="994" t="n"/>
      <c r="AE510" s="994" t="n"/>
      <c r="AF510" s="994" t="n"/>
      <c r="AG510" s="994" t="n"/>
      <c r="AH510" s="994" t="n"/>
      <c r="AI510" s="994" t="n"/>
      <c r="AJ510" s="994" t="n"/>
      <c r="AK510" s="994" t="n"/>
      <c r="AL510" s="994" t="n"/>
      <c r="AM510" s="973" t="n"/>
      <c r="AN510" s="726" t="n"/>
      <c r="AQ510" s="973" t="n"/>
      <c r="AR510" s="973" t="n"/>
      <c r="AS510" s="973" t="n"/>
      <c r="AT510" s="973" t="n"/>
      <c r="AU510" s="1240" t="n"/>
      <c r="AV510" s="994" t="n"/>
      <c r="AW510" s="973" t="n"/>
    </row>
    <row r="511" ht="17.25" customHeight="1">
      <c r="A511" s="973" t="n"/>
      <c r="B511" s="971" t="n"/>
      <c r="C511" s="972" t="n"/>
      <c r="D511" s="973" t="n"/>
      <c r="E511" s="973" t="n"/>
      <c r="F511" s="994" t="n"/>
      <c r="G511" s="994" t="n"/>
      <c r="H511" s="973" t="n"/>
      <c r="I511" s="973" t="n"/>
      <c r="J511" s="973" t="n"/>
      <c r="K511" s="975" t="n"/>
      <c r="L511" s="253" t="n"/>
      <c r="M511" s="254" t="n"/>
      <c r="N511" s="254" t="n"/>
      <c r="O511" s="1183" t="n"/>
      <c r="P511" s="256">
        <f>IF(O511=0," ",IFERROR(IF(DATEDIF(TODAY(),O511,"M")&lt;=5,"ROJO",IF(DATEDIF(TODAY(),O511,"M")&gt;=12,"VERDE",IF(AND(DATEDIF(TODAY(),O511,"M")&gt;=6,DATEDIF(TODAY(),O511,"M")&lt;=11),"AMARILLO"))),Q511))</f>
        <v/>
      </c>
      <c r="Q511" s="262">
        <f>IF(O511=0," ",IF(O511&lt;=$L$6,"VENCIDO","NO VENCIDO"))</f>
        <v/>
      </c>
      <c r="R511" s="257" t="n"/>
      <c r="S511" s="258" t="n"/>
      <c r="T511" s="258" t="n"/>
      <c r="U511" s="1184" t="n"/>
      <c r="V511" s="1184" t="n"/>
      <c r="W511" s="973" t="n"/>
      <c r="X511" s="1237" t="n"/>
      <c r="Y511" s="232" t="n"/>
      <c r="Z511" s="998" t="n"/>
      <c r="AA511" s="998" t="n"/>
      <c r="AB511" s="975" t="n"/>
      <c r="AC511" s="998" t="n"/>
      <c r="AD511" s="998" t="n"/>
      <c r="AE511" s="998" t="n"/>
      <c r="AF511" s="998" t="n"/>
      <c r="AG511" s="998" t="n"/>
      <c r="AH511" s="998" t="n"/>
      <c r="AI511" s="998" t="n"/>
      <c r="AJ511" s="998" t="n"/>
      <c r="AK511" s="998" t="n"/>
      <c r="AL511" s="998" t="n"/>
      <c r="AM511" s="975" t="n"/>
      <c r="AN511" s="726" t="n"/>
      <c r="AQ511" s="975" t="n"/>
      <c r="AR511" s="975" t="n"/>
      <c r="AS511" s="975" t="n"/>
      <c r="AT511" s="975" t="n"/>
      <c r="AU511" s="1240" t="n"/>
      <c r="AV511" s="998" t="n"/>
      <c r="AW511" s="975" t="n"/>
    </row>
    <row r="512" ht="17.25" customHeight="1">
      <c r="A512" s="975" t="n"/>
      <c r="B512" s="1182" t="n"/>
      <c r="C512" s="1103" t="n"/>
      <c r="D512" s="975" t="n"/>
      <c r="E512" s="975" t="n"/>
      <c r="F512" s="998" t="n"/>
      <c r="G512" s="998" t="n"/>
      <c r="H512" s="975" t="n"/>
      <c r="I512" s="975" t="n"/>
      <c r="J512" s="975" t="n"/>
      <c r="K512" s="1189">
        <f>K507=L512</f>
        <v/>
      </c>
      <c r="L512" s="491">
        <f>SUM(L507:L511)</f>
        <v/>
      </c>
      <c r="M512" s="1190" t="n"/>
      <c r="N512" s="1191" t="n"/>
      <c r="O512" s="1192" t="n"/>
      <c r="P512" s="1192" t="n"/>
      <c r="Q512" s="1192" t="n"/>
      <c r="R512" s="267">
        <f>SUM(R507:R511)</f>
        <v/>
      </c>
      <c r="S512" s="492" t="n"/>
      <c r="T512" s="492" t="n"/>
      <c r="U512" s="492" t="n"/>
      <c r="V512" s="1193" t="n"/>
      <c r="W512" s="975" t="n"/>
      <c r="X512" s="1226" t="n"/>
      <c r="Y512" s="232" t="n"/>
      <c r="Z512" s="498" t="n"/>
      <c r="AA512" s="270" t="n"/>
      <c r="AB512" s="270" t="n"/>
      <c r="AC512" s="270" t="n"/>
      <c r="AD512" s="270" t="n"/>
      <c r="AE512" s="270" t="n"/>
      <c r="AF512" s="270" t="n"/>
      <c r="AG512" s="270" t="n"/>
      <c r="AH512" s="270" t="n"/>
      <c r="AI512" s="270" t="n"/>
      <c r="AJ512" s="270" t="n"/>
      <c r="AK512" s="270" t="n"/>
      <c r="AL512" s="270" t="n"/>
      <c r="AM512" s="515" t="n"/>
      <c r="AN512" s="726" t="n"/>
      <c r="AQ512" s="498" t="n"/>
      <c r="AR512" s="270" t="n"/>
      <c r="AS512" s="270" t="n"/>
      <c r="AT512" s="515" t="n"/>
      <c r="AU512" s="1240" t="n"/>
      <c r="AV512" s="269" t="n"/>
      <c r="AW512" s="271" t="n"/>
    </row>
    <row r="513" ht="17.25" customHeight="1">
      <c r="A513" s="585">
        <f>A507+1</f>
        <v/>
      </c>
      <c r="B513" s="640" t="inlineStr">
        <is>
          <t>Vacuna de Sarampión Rubeola (SR) Liofilizada - Vial x 10 dosis - DOBLE VIRAL</t>
        </is>
      </c>
      <c r="C513" s="965" t="n"/>
      <c r="D513" s="413">
        <f>NOVIEMBRE!K513</f>
        <v/>
      </c>
      <c r="E513" s="339">
        <f>H109</f>
        <v/>
      </c>
      <c r="F513" s="338" t="n"/>
      <c r="G513" s="338" t="n"/>
      <c r="H513" s="1235">
        <f>+F513+G513</f>
        <v/>
      </c>
      <c r="I513" s="340">
        <f>+AM513</f>
        <v/>
      </c>
      <c r="J513" s="341">
        <f>+H513+I513</f>
        <v/>
      </c>
      <c r="K513" s="583">
        <f>+(D513+E513)-(J513)</f>
        <v/>
      </c>
      <c r="L513" s="253" t="n"/>
      <c r="M513" s="254" t="n"/>
      <c r="N513" s="254" t="n"/>
      <c r="O513" s="1183" t="n"/>
      <c r="P513" s="256">
        <f>IF(O513=0," ",IFERROR(IF(DATEDIF(TODAY(),O513,"M")&lt;=5,"ROJO",IF(DATEDIF(TODAY(),O513,"M")&gt;=12,"VERDE",IF(AND(DATEDIF(TODAY(),O513,"M")&gt;=6,DATEDIF(TODAY(),O513,"M")&lt;=11),"AMARILLO"))),Q513))</f>
        <v/>
      </c>
      <c r="Q513" s="256">
        <f>IF(O513=0," ",IF(O513&lt;=$L$6,"VENCIDO","NO VENCIDO"))</f>
        <v/>
      </c>
      <c r="R513" s="257" t="n"/>
      <c r="S513" s="258" t="n"/>
      <c r="T513" s="258" t="n"/>
      <c r="U513" s="1184" t="n"/>
      <c r="V513" s="1184" t="n"/>
      <c r="W513" s="1236">
        <f>+AR513</f>
        <v/>
      </c>
      <c r="X513" s="1237" t="n"/>
      <c r="Y513" s="232" t="n"/>
      <c r="Z513" s="648" t="n"/>
      <c r="AA513" s="648" t="n"/>
      <c r="AB513" s="649">
        <f>+Z513+AA513</f>
        <v/>
      </c>
      <c r="AC513" s="648" t="n"/>
      <c r="AD513" s="648" t="n"/>
      <c r="AE513" s="648" t="n"/>
      <c r="AF513" s="648" t="n"/>
      <c r="AG513" s="648" t="n"/>
      <c r="AH513" s="648" t="n"/>
      <c r="AI513" s="648" t="n"/>
      <c r="AJ513" s="648" t="n"/>
      <c r="AK513" s="648" t="n"/>
      <c r="AL513" s="648" t="n"/>
      <c r="AM513" s="421">
        <f>SUM(AB513:AL517)</f>
        <v/>
      </c>
      <c r="AN513" s="726" t="n"/>
      <c r="AQ513" s="1238">
        <f>IFERROR(I513/J513*100,"0")</f>
        <v/>
      </c>
      <c r="AR513" s="343">
        <f>IFERROR(1/(1-(AQ513/100)),"0")</f>
        <v/>
      </c>
      <c r="AS513" s="1239" t="n"/>
      <c r="AT513" s="345" t="n"/>
      <c r="AU513" s="1240" t="n"/>
      <c r="AV513" s="1241" t="n"/>
      <c r="AW513" s="1242">
        <f>+H513-AV513</f>
        <v/>
      </c>
    </row>
    <row r="514" ht="17.25" customHeight="1">
      <c r="A514" s="973" t="n"/>
      <c r="B514" s="971" t="n"/>
      <c r="C514" s="972" t="n"/>
      <c r="D514" s="973" t="n"/>
      <c r="E514" s="973" t="n"/>
      <c r="F514" s="994" t="n"/>
      <c r="G514" s="994" t="n"/>
      <c r="H514" s="973" t="n"/>
      <c r="I514" s="973" t="n"/>
      <c r="J514" s="973" t="n"/>
      <c r="K514" s="973" t="n"/>
      <c r="L514" s="253" t="n"/>
      <c r="M514" s="254" t="n"/>
      <c r="N514" s="254" t="n"/>
      <c r="O514" s="1183" t="n"/>
      <c r="P514" s="256">
        <f>IF(O514=0," ",IFERROR(IF(DATEDIF(TODAY(),O514,"M")&lt;=5,"ROJO",IF(DATEDIF(TODAY(),O514,"M")&gt;=12,"VERDE",IF(AND(DATEDIF(TODAY(),O514,"M")&gt;=6,DATEDIF(TODAY(),O514,"M")&lt;=11),"AMARILLO"))),Q514))</f>
        <v/>
      </c>
      <c r="Q514" s="262">
        <f>IF(O514=0," ",IF(O514&lt;=$L$6,"VENCIDO","NO VENCIDO"))</f>
        <v/>
      </c>
      <c r="R514" s="257" t="n"/>
      <c r="S514" s="258" t="n"/>
      <c r="T514" s="258" t="n"/>
      <c r="U514" s="1184" t="n"/>
      <c r="V514" s="1184" t="n"/>
      <c r="W514" s="973" t="n"/>
      <c r="X514" s="1237" t="n"/>
      <c r="Y514" s="232" t="n"/>
      <c r="Z514" s="994" t="n"/>
      <c r="AA514" s="994" t="n"/>
      <c r="AB514" s="973" t="n"/>
      <c r="AC514" s="994" t="n"/>
      <c r="AD514" s="994" t="n"/>
      <c r="AE514" s="994" t="n"/>
      <c r="AF514" s="994" t="n"/>
      <c r="AG514" s="994" t="n"/>
      <c r="AH514" s="994" t="n"/>
      <c r="AI514" s="994" t="n"/>
      <c r="AJ514" s="994" t="n"/>
      <c r="AK514" s="994" t="n"/>
      <c r="AL514" s="994" t="n"/>
      <c r="AM514" s="973" t="n"/>
      <c r="AN514" s="726" t="n"/>
      <c r="AQ514" s="973" t="n"/>
      <c r="AR514" s="973" t="n"/>
      <c r="AS514" s="973" t="n"/>
      <c r="AT514" s="973" t="n"/>
      <c r="AU514" s="1240" t="n"/>
      <c r="AV514" s="994" t="n"/>
      <c r="AW514" s="973" t="n"/>
    </row>
    <row r="515" ht="17.25" customHeight="1">
      <c r="A515" s="973" t="n"/>
      <c r="B515" s="971" t="n"/>
      <c r="C515" s="972" t="n"/>
      <c r="D515" s="973" t="n"/>
      <c r="E515" s="973" t="n"/>
      <c r="F515" s="994" t="n"/>
      <c r="G515" s="994" t="n"/>
      <c r="H515" s="973" t="n"/>
      <c r="I515" s="973" t="n"/>
      <c r="J515" s="973" t="n"/>
      <c r="K515" s="973" t="n"/>
      <c r="L515" s="253" t="n"/>
      <c r="M515" s="254" t="n"/>
      <c r="N515" s="254" t="n"/>
      <c r="O515" s="1183" t="n"/>
      <c r="P515" s="256">
        <f>IF(O515=0," ",IFERROR(IF(DATEDIF(TODAY(),O515,"M")&lt;=5,"ROJO",IF(DATEDIF(TODAY(),O515,"M")&gt;=12,"VERDE",IF(AND(DATEDIF(TODAY(),O515,"M")&gt;=6,DATEDIF(TODAY(),O515,"M")&lt;=11),"AMARILLO"))),Q515))</f>
        <v/>
      </c>
      <c r="Q515" s="262">
        <f>IF(O515=0," ",IF(O515&lt;=$L$6,"VENCIDO","NO VENCIDO"))</f>
        <v/>
      </c>
      <c r="R515" s="257" t="n"/>
      <c r="S515" s="258" t="n"/>
      <c r="T515" s="258" t="n"/>
      <c r="U515" s="1184" t="n"/>
      <c r="V515" s="1184" t="n"/>
      <c r="W515" s="973" t="n"/>
      <c r="X515" s="1237" t="n"/>
      <c r="Y515" s="232" t="n"/>
      <c r="Z515" s="994" t="n"/>
      <c r="AA515" s="994" t="n"/>
      <c r="AB515" s="973" t="n"/>
      <c r="AC515" s="994" t="n"/>
      <c r="AD515" s="994" t="n"/>
      <c r="AE515" s="994" t="n"/>
      <c r="AF515" s="994" t="n"/>
      <c r="AG515" s="994" t="n"/>
      <c r="AH515" s="994" t="n"/>
      <c r="AI515" s="994" t="n"/>
      <c r="AJ515" s="994" t="n"/>
      <c r="AK515" s="994" t="n"/>
      <c r="AL515" s="994" t="n"/>
      <c r="AM515" s="973" t="n"/>
      <c r="AN515" s="726" t="n"/>
      <c r="AQ515" s="973" t="n"/>
      <c r="AR515" s="973" t="n"/>
      <c r="AS515" s="973" t="n"/>
      <c r="AT515" s="973" t="n"/>
      <c r="AU515" s="1240" t="n"/>
      <c r="AV515" s="994" t="n"/>
      <c r="AW515" s="973" t="n"/>
    </row>
    <row r="516" ht="17.25" customHeight="1">
      <c r="A516" s="973" t="n"/>
      <c r="B516" s="971" t="n"/>
      <c r="C516" s="972" t="n"/>
      <c r="D516" s="973" t="n"/>
      <c r="E516" s="973" t="n"/>
      <c r="F516" s="994" t="n"/>
      <c r="G516" s="994" t="n"/>
      <c r="H516" s="973" t="n"/>
      <c r="I516" s="973" t="n"/>
      <c r="J516" s="973" t="n"/>
      <c r="K516" s="973" t="n"/>
      <c r="L516" s="253" t="n"/>
      <c r="M516" s="254" t="n"/>
      <c r="N516" s="254" t="n"/>
      <c r="O516" s="1183" t="n"/>
      <c r="P516" s="256">
        <f>IF(O516=0," ",IFERROR(IF(DATEDIF(TODAY(),O516,"M")&lt;=5,"ROJO",IF(DATEDIF(TODAY(),O516,"M")&gt;=12,"VERDE",IF(AND(DATEDIF(TODAY(),O516,"M")&gt;=6,DATEDIF(TODAY(),O516,"M")&lt;=11),"AMARILLO"))),Q516))</f>
        <v/>
      </c>
      <c r="Q516" s="262">
        <f>IF(O516=0," ",IF(O516&lt;=$L$6,"VENCIDO","NO VENCIDO"))</f>
        <v/>
      </c>
      <c r="R516" s="257" t="n"/>
      <c r="S516" s="258" t="n"/>
      <c r="T516" s="258" t="n"/>
      <c r="U516" s="1184" t="n"/>
      <c r="V516" s="1184" t="n"/>
      <c r="W516" s="973" t="n"/>
      <c r="X516" s="1237" t="n"/>
      <c r="Y516" s="232" t="n"/>
      <c r="Z516" s="994" t="n"/>
      <c r="AA516" s="994" t="n"/>
      <c r="AB516" s="973" t="n"/>
      <c r="AC516" s="994" t="n"/>
      <c r="AD516" s="994" t="n"/>
      <c r="AE516" s="994" t="n"/>
      <c r="AF516" s="994" t="n"/>
      <c r="AG516" s="994" t="n"/>
      <c r="AH516" s="994" t="n"/>
      <c r="AI516" s="994" t="n"/>
      <c r="AJ516" s="994" t="n"/>
      <c r="AK516" s="994" t="n"/>
      <c r="AL516" s="994" t="n"/>
      <c r="AM516" s="973" t="n"/>
      <c r="AN516" s="726" t="n"/>
      <c r="AQ516" s="973" t="n"/>
      <c r="AR516" s="973" t="n"/>
      <c r="AS516" s="973" t="n"/>
      <c r="AT516" s="973" t="n"/>
      <c r="AU516" s="1240" t="n"/>
      <c r="AV516" s="994" t="n"/>
      <c r="AW516" s="973" t="n"/>
    </row>
    <row r="517" ht="17.25" customHeight="1">
      <c r="A517" s="973" t="n"/>
      <c r="B517" s="971" t="n"/>
      <c r="C517" s="972" t="n"/>
      <c r="D517" s="973" t="n"/>
      <c r="E517" s="973" t="n"/>
      <c r="F517" s="994" t="n"/>
      <c r="G517" s="994" t="n"/>
      <c r="H517" s="973" t="n"/>
      <c r="I517" s="973" t="n"/>
      <c r="J517" s="973" t="n"/>
      <c r="K517" s="975" t="n"/>
      <c r="L517" s="253" t="n"/>
      <c r="M517" s="254" t="n"/>
      <c r="N517" s="254" t="n"/>
      <c r="O517" s="1183" t="n"/>
      <c r="P517" s="256">
        <f>IF(O517=0," ",IFERROR(IF(DATEDIF(TODAY(),O517,"M")&lt;=5,"ROJO",IF(DATEDIF(TODAY(),O517,"M")&gt;=12,"VERDE",IF(AND(DATEDIF(TODAY(),O517,"M")&gt;=6,DATEDIF(TODAY(),O517,"M")&lt;=11),"AMARILLO"))),Q517))</f>
        <v/>
      </c>
      <c r="Q517" s="262">
        <f>IF(O517=0," ",IF(O517&lt;=$L$6,"VENCIDO","NO VENCIDO"))</f>
        <v/>
      </c>
      <c r="R517" s="257" t="n"/>
      <c r="S517" s="258" t="n"/>
      <c r="T517" s="258" t="n"/>
      <c r="U517" s="1184" t="n"/>
      <c r="V517" s="1184" t="n"/>
      <c r="W517" s="973" t="n"/>
      <c r="X517" s="1237" t="n"/>
      <c r="Y517" s="232" t="n"/>
      <c r="Z517" s="998" t="n"/>
      <c r="AA517" s="998" t="n"/>
      <c r="AB517" s="975" t="n"/>
      <c r="AC517" s="998" t="n"/>
      <c r="AD517" s="998" t="n"/>
      <c r="AE517" s="998" t="n"/>
      <c r="AF517" s="998" t="n"/>
      <c r="AG517" s="998" t="n"/>
      <c r="AH517" s="998" t="n"/>
      <c r="AI517" s="998" t="n"/>
      <c r="AJ517" s="998" t="n"/>
      <c r="AK517" s="998" t="n"/>
      <c r="AL517" s="998" t="n"/>
      <c r="AM517" s="975" t="n"/>
      <c r="AN517" s="726" t="n"/>
      <c r="AQ517" s="975" t="n"/>
      <c r="AR517" s="975" t="n"/>
      <c r="AS517" s="975" t="n"/>
      <c r="AT517" s="975" t="n"/>
      <c r="AU517" s="1240" t="n"/>
      <c r="AV517" s="998" t="n"/>
      <c r="AW517" s="975" t="n"/>
    </row>
    <row r="518" ht="17.25" customHeight="1">
      <c r="A518" s="975" t="n"/>
      <c r="B518" s="1182" t="n"/>
      <c r="C518" s="1103" t="n"/>
      <c r="D518" s="975" t="n"/>
      <c r="E518" s="975" t="n"/>
      <c r="F518" s="998" t="n"/>
      <c r="G518" s="998" t="n"/>
      <c r="H518" s="975" t="n"/>
      <c r="I518" s="975" t="n"/>
      <c r="J518" s="975" t="n"/>
      <c r="K518" s="1189">
        <f>K513=L518</f>
        <v/>
      </c>
      <c r="L518" s="491">
        <f>SUM(L513:L517)</f>
        <v/>
      </c>
      <c r="M518" s="1190" t="n"/>
      <c r="N518" s="1191" t="n"/>
      <c r="O518" s="1192" t="n"/>
      <c r="P518" s="1192" t="n"/>
      <c r="Q518" s="1192" t="n"/>
      <c r="R518" s="267">
        <f>SUM(R513:R517)</f>
        <v/>
      </c>
      <c r="S518" s="492" t="n"/>
      <c r="T518" s="492" t="n"/>
      <c r="U518" s="492" t="n"/>
      <c r="V518" s="1193" t="n"/>
      <c r="W518" s="975" t="n"/>
      <c r="X518" s="1226" t="n"/>
      <c r="Y518" s="232" t="n"/>
      <c r="Z518" s="498" t="n"/>
      <c r="AA518" s="270" t="n"/>
      <c r="AB518" s="270" t="n"/>
      <c r="AC518" s="270" t="n"/>
      <c r="AD518" s="270" t="n"/>
      <c r="AE518" s="270" t="n"/>
      <c r="AF518" s="270" t="n"/>
      <c r="AG518" s="270" t="n"/>
      <c r="AH518" s="270" t="n"/>
      <c r="AI518" s="270" t="n"/>
      <c r="AJ518" s="270" t="n"/>
      <c r="AK518" s="270" t="n"/>
      <c r="AL518" s="270" t="n"/>
      <c r="AM518" s="515" t="n"/>
      <c r="AN518" s="726" t="n"/>
      <c r="AQ518" s="498" t="n"/>
      <c r="AR518" s="270" t="n"/>
      <c r="AS518" s="270" t="n"/>
      <c r="AT518" s="515" t="n"/>
      <c r="AU518" s="1240" t="n"/>
      <c r="AV518" s="269" t="n"/>
      <c r="AW518" s="271" t="n"/>
    </row>
    <row r="519" ht="17.25" customHeight="1">
      <c r="A519" s="585">
        <f>A513+1</f>
        <v/>
      </c>
      <c r="B519" s="640" t="inlineStr">
        <is>
          <t>Vacuna contra el Dengue Cuadrivalente - Liofilizada</t>
        </is>
      </c>
      <c r="C519" s="965" t="n"/>
      <c r="D519" s="413">
        <f>NOVIEMBRE!K519</f>
        <v/>
      </c>
      <c r="E519" s="339">
        <f>H115</f>
        <v/>
      </c>
      <c r="F519" s="338" t="n"/>
      <c r="G519" s="338" t="n"/>
      <c r="H519" s="1235">
        <f>+F519+G519</f>
        <v/>
      </c>
      <c r="I519" s="340">
        <f>+AM519</f>
        <v/>
      </c>
      <c r="J519" s="341">
        <f>+H519+I519</f>
        <v/>
      </c>
      <c r="K519" s="583">
        <f>+(D519+E519)-(J519)</f>
        <v/>
      </c>
      <c r="L519" s="253" t="n"/>
      <c r="M519" s="254" t="n"/>
      <c r="N519" s="254" t="n"/>
      <c r="O519" s="1183" t="n"/>
      <c r="P519" s="256">
        <f>IF(O519=0," ",IFERROR(IF(DATEDIF(TODAY(),O519,"M")&lt;=5,"ROJO",IF(DATEDIF(TODAY(),O519,"M")&gt;=12,"VERDE",IF(AND(DATEDIF(TODAY(),O519,"M")&gt;=6,DATEDIF(TODAY(),O519,"M")&lt;=11),"AMARILLO"))),Q519))</f>
        <v/>
      </c>
      <c r="Q519" s="256">
        <f>IF(O519=0," ",IF(O519&lt;=$L$6,"VENCIDO","NO VENCIDO"))</f>
        <v/>
      </c>
      <c r="R519" s="257" t="n"/>
      <c r="S519" s="258" t="n"/>
      <c r="T519" s="258" t="n"/>
      <c r="U519" s="1184" t="n"/>
      <c r="V519" s="1184" t="n"/>
      <c r="W519" s="1236">
        <f>+AR519</f>
        <v/>
      </c>
      <c r="X519" s="1237" t="n"/>
      <c r="Y519" s="232" t="n"/>
      <c r="Z519" s="648" t="n"/>
      <c r="AA519" s="648" t="n"/>
      <c r="AB519" s="649">
        <f>+Z519+AA519</f>
        <v/>
      </c>
      <c r="AC519" s="648" t="n"/>
      <c r="AD519" s="648" t="n"/>
      <c r="AE519" s="648" t="n"/>
      <c r="AF519" s="648" t="n"/>
      <c r="AG519" s="648" t="n"/>
      <c r="AH519" s="648" t="n"/>
      <c r="AI519" s="648" t="n"/>
      <c r="AJ519" s="648" t="n"/>
      <c r="AK519" s="648" t="n"/>
      <c r="AL519" s="648" t="n"/>
      <c r="AM519" s="421">
        <f>SUM(AB519:AL523)</f>
        <v/>
      </c>
      <c r="AN519" s="726" t="n"/>
      <c r="AQ519" s="1238">
        <f>IFERROR(I519/J519*100,"0")</f>
        <v/>
      </c>
      <c r="AR519" s="343">
        <f>IFERROR(1/(1-(AQ519/100)),"0")</f>
        <v/>
      </c>
      <c r="AS519" s="1239" t="n"/>
      <c r="AT519" s="345" t="n"/>
      <c r="AU519" s="1240" t="n"/>
      <c r="AV519" s="1241" t="n"/>
      <c r="AW519" s="1242">
        <f>+H519-AV519</f>
        <v/>
      </c>
    </row>
    <row r="520" ht="17.25" customHeight="1">
      <c r="A520" s="973" t="n"/>
      <c r="B520" s="971" t="n"/>
      <c r="C520" s="972" t="n"/>
      <c r="D520" s="973" t="n"/>
      <c r="E520" s="973" t="n"/>
      <c r="F520" s="994" t="n"/>
      <c r="G520" s="994" t="n"/>
      <c r="H520" s="973" t="n"/>
      <c r="I520" s="973" t="n"/>
      <c r="J520" s="973" t="n"/>
      <c r="K520" s="973" t="n"/>
      <c r="L520" s="253" t="n"/>
      <c r="M520" s="254" t="n"/>
      <c r="N520" s="254" t="n"/>
      <c r="O520" s="1183" t="n"/>
      <c r="P520" s="256">
        <f>IF(O520=0," ",IFERROR(IF(DATEDIF(TODAY(),O520,"M")&lt;=5,"ROJO",IF(DATEDIF(TODAY(),O520,"M")&gt;=12,"VERDE",IF(AND(DATEDIF(TODAY(),O520,"M")&gt;=6,DATEDIF(TODAY(),O520,"M")&lt;=11),"AMARILLO"))),Q520))</f>
        <v/>
      </c>
      <c r="Q520" s="262">
        <f>IF(O520=0," ",IF(O520&lt;=$L$6,"VENCIDO","NO VENCIDO"))</f>
        <v/>
      </c>
      <c r="R520" s="257" t="n"/>
      <c r="S520" s="258" t="n"/>
      <c r="T520" s="258" t="n"/>
      <c r="U520" s="1184" t="n"/>
      <c r="V520" s="1184" t="n"/>
      <c r="W520" s="973" t="n"/>
      <c r="X520" s="1237" t="n"/>
      <c r="Y520" s="232" t="n"/>
      <c r="Z520" s="994" t="n"/>
      <c r="AA520" s="994" t="n"/>
      <c r="AB520" s="973" t="n"/>
      <c r="AC520" s="994" t="n"/>
      <c r="AD520" s="994" t="n"/>
      <c r="AE520" s="994" t="n"/>
      <c r="AF520" s="994" t="n"/>
      <c r="AG520" s="994" t="n"/>
      <c r="AH520" s="994" t="n"/>
      <c r="AI520" s="994" t="n"/>
      <c r="AJ520" s="994" t="n"/>
      <c r="AK520" s="994" t="n"/>
      <c r="AL520" s="994" t="n"/>
      <c r="AM520" s="973" t="n"/>
      <c r="AN520" s="726" t="n"/>
      <c r="AQ520" s="973" t="n"/>
      <c r="AR520" s="973" t="n"/>
      <c r="AS520" s="973" t="n"/>
      <c r="AT520" s="973" t="n"/>
      <c r="AU520" s="1240" t="n"/>
      <c r="AV520" s="994" t="n"/>
      <c r="AW520" s="973" t="n"/>
    </row>
    <row r="521" ht="17.25" customHeight="1">
      <c r="A521" s="973" t="n"/>
      <c r="B521" s="971" t="n"/>
      <c r="C521" s="972" t="n"/>
      <c r="D521" s="973" t="n"/>
      <c r="E521" s="973" t="n"/>
      <c r="F521" s="994" t="n"/>
      <c r="G521" s="994" t="n"/>
      <c r="H521" s="973" t="n"/>
      <c r="I521" s="973" t="n"/>
      <c r="J521" s="973" t="n"/>
      <c r="K521" s="973" t="n"/>
      <c r="L521" s="253" t="n"/>
      <c r="M521" s="254" t="n"/>
      <c r="N521" s="254" t="n"/>
      <c r="O521" s="1183" t="n"/>
      <c r="P521" s="256">
        <f>IF(O521=0," ",IFERROR(IF(DATEDIF(TODAY(),O521,"M")&lt;=5,"ROJO",IF(DATEDIF(TODAY(),O521,"M")&gt;=12,"VERDE",IF(AND(DATEDIF(TODAY(),O521,"M")&gt;=6,DATEDIF(TODAY(),O521,"M")&lt;=11),"AMARILLO"))),Q521))</f>
        <v/>
      </c>
      <c r="Q521" s="262">
        <f>IF(O521=0," ",IF(O521&lt;=$L$6,"VENCIDO","NO VENCIDO"))</f>
        <v/>
      </c>
      <c r="R521" s="257" t="n"/>
      <c r="S521" s="258" t="n"/>
      <c r="T521" s="258" t="n"/>
      <c r="U521" s="1184" t="n"/>
      <c r="V521" s="1184" t="n"/>
      <c r="W521" s="973" t="n"/>
      <c r="X521" s="1237" t="n"/>
      <c r="Y521" s="232" t="n"/>
      <c r="Z521" s="994" t="n"/>
      <c r="AA521" s="994" t="n"/>
      <c r="AB521" s="973" t="n"/>
      <c r="AC521" s="994" t="n"/>
      <c r="AD521" s="994" t="n"/>
      <c r="AE521" s="994" t="n"/>
      <c r="AF521" s="994" t="n"/>
      <c r="AG521" s="994" t="n"/>
      <c r="AH521" s="994" t="n"/>
      <c r="AI521" s="994" t="n"/>
      <c r="AJ521" s="994" t="n"/>
      <c r="AK521" s="994" t="n"/>
      <c r="AL521" s="994" t="n"/>
      <c r="AM521" s="973" t="n"/>
      <c r="AN521" s="726" t="n"/>
      <c r="AQ521" s="973" t="n"/>
      <c r="AR521" s="973" t="n"/>
      <c r="AS521" s="973" t="n"/>
      <c r="AT521" s="973" t="n"/>
      <c r="AU521" s="1240" t="n"/>
      <c r="AV521" s="994" t="n"/>
      <c r="AW521" s="973" t="n"/>
    </row>
    <row r="522" ht="17.25" customHeight="1">
      <c r="A522" s="973" t="n"/>
      <c r="B522" s="971" t="n"/>
      <c r="C522" s="972" t="n"/>
      <c r="D522" s="973" t="n"/>
      <c r="E522" s="973" t="n"/>
      <c r="F522" s="994" t="n"/>
      <c r="G522" s="994" t="n"/>
      <c r="H522" s="973" t="n"/>
      <c r="I522" s="973" t="n"/>
      <c r="J522" s="973" t="n"/>
      <c r="K522" s="973" t="n"/>
      <c r="L522" s="253" t="n"/>
      <c r="M522" s="254" t="n"/>
      <c r="N522" s="254" t="n"/>
      <c r="O522" s="1183" t="n"/>
      <c r="P522" s="256">
        <f>IF(O522=0," ",IFERROR(IF(DATEDIF(TODAY(),O522,"M")&lt;=5,"ROJO",IF(DATEDIF(TODAY(),O522,"M")&gt;=12,"VERDE",IF(AND(DATEDIF(TODAY(),O522,"M")&gt;=6,DATEDIF(TODAY(),O522,"M")&lt;=11),"AMARILLO"))),Q522))</f>
        <v/>
      </c>
      <c r="Q522" s="262">
        <f>IF(O522=0," ",IF(O522&lt;=$L$6,"VENCIDO","NO VENCIDO"))</f>
        <v/>
      </c>
      <c r="R522" s="257" t="n"/>
      <c r="S522" s="258" t="n"/>
      <c r="T522" s="258" t="n"/>
      <c r="U522" s="1184" t="n"/>
      <c r="V522" s="1184" t="n"/>
      <c r="W522" s="973" t="n"/>
      <c r="X522" s="1237" t="n"/>
      <c r="Y522" s="232" t="n"/>
      <c r="Z522" s="994" t="n"/>
      <c r="AA522" s="994" t="n"/>
      <c r="AB522" s="973" t="n"/>
      <c r="AC522" s="994" t="n"/>
      <c r="AD522" s="994" t="n"/>
      <c r="AE522" s="994" t="n"/>
      <c r="AF522" s="994" t="n"/>
      <c r="AG522" s="994" t="n"/>
      <c r="AH522" s="994" t="n"/>
      <c r="AI522" s="994" t="n"/>
      <c r="AJ522" s="994" t="n"/>
      <c r="AK522" s="994" t="n"/>
      <c r="AL522" s="994" t="n"/>
      <c r="AM522" s="973" t="n"/>
      <c r="AN522" s="726" t="n"/>
      <c r="AQ522" s="973" t="n"/>
      <c r="AR522" s="973" t="n"/>
      <c r="AS522" s="973" t="n"/>
      <c r="AT522" s="973" t="n"/>
      <c r="AU522" s="1240" t="n"/>
      <c r="AV522" s="994" t="n"/>
      <c r="AW522" s="973" t="n"/>
    </row>
    <row r="523" ht="17.25" customHeight="1">
      <c r="A523" s="973" t="n"/>
      <c r="B523" s="971" t="n"/>
      <c r="C523" s="972" t="n"/>
      <c r="D523" s="973" t="n"/>
      <c r="E523" s="973" t="n"/>
      <c r="F523" s="994" t="n"/>
      <c r="G523" s="994" t="n"/>
      <c r="H523" s="973" t="n"/>
      <c r="I523" s="973" t="n"/>
      <c r="J523" s="973" t="n"/>
      <c r="K523" s="975" t="n"/>
      <c r="L523" s="253" t="n"/>
      <c r="M523" s="254" t="n"/>
      <c r="N523" s="254" t="n"/>
      <c r="O523" s="1183" t="n"/>
      <c r="P523" s="256">
        <f>IF(O523=0," ",IFERROR(IF(DATEDIF(TODAY(),O523,"M")&lt;=5,"ROJO",IF(DATEDIF(TODAY(),O523,"M")&gt;=12,"VERDE",IF(AND(DATEDIF(TODAY(),O523,"M")&gt;=6,DATEDIF(TODAY(),O523,"M")&lt;=11),"AMARILLO"))),Q523))</f>
        <v/>
      </c>
      <c r="Q523" s="262">
        <f>IF(O523=0," ",IF(O523&lt;=$L$6,"VENCIDO","NO VENCIDO"))</f>
        <v/>
      </c>
      <c r="R523" s="257" t="n"/>
      <c r="S523" s="258" t="n"/>
      <c r="T523" s="258" t="n"/>
      <c r="U523" s="1184" t="n"/>
      <c r="V523" s="1184" t="n"/>
      <c r="W523" s="973" t="n"/>
      <c r="X523" s="1237" t="n"/>
      <c r="Y523" s="232" t="n"/>
      <c r="Z523" s="998" t="n"/>
      <c r="AA523" s="998" t="n"/>
      <c r="AB523" s="975" t="n"/>
      <c r="AC523" s="998" t="n"/>
      <c r="AD523" s="998" t="n"/>
      <c r="AE523" s="998" t="n"/>
      <c r="AF523" s="998" t="n"/>
      <c r="AG523" s="998" t="n"/>
      <c r="AH523" s="998" t="n"/>
      <c r="AI523" s="998" t="n"/>
      <c r="AJ523" s="998" t="n"/>
      <c r="AK523" s="998" t="n"/>
      <c r="AL523" s="998" t="n"/>
      <c r="AM523" s="975" t="n"/>
      <c r="AN523" s="726" t="n"/>
      <c r="AQ523" s="975" t="n"/>
      <c r="AR523" s="975" t="n"/>
      <c r="AS523" s="975" t="n"/>
      <c r="AT523" s="975" t="n"/>
      <c r="AU523" s="1240" t="n"/>
      <c r="AV523" s="998" t="n"/>
      <c r="AW523" s="975" t="n"/>
    </row>
    <row r="524" ht="17.25" customHeight="1">
      <c r="A524" s="975" t="n"/>
      <c r="B524" s="1182" t="n"/>
      <c r="C524" s="1103" t="n"/>
      <c r="D524" s="975" t="n"/>
      <c r="E524" s="975" t="n"/>
      <c r="F524" s="998" t="n"/>
      <c r="G524" s="998" t="n"/>
      <c r="H524" s="975" t="n"/>
      <c r="I524" s="975" t="n"/>
      <c r="J524" s="975" t="n"/>
      <c r="K524" s="1189">
        <f>K519=L524</f>
        <v/>
      </c>
      <c r="L524" s="491">
        <f>SUM(L519:L523)</f>
        <v/>
      </c>
      <c r="M524" s="1190" t="n"/>
      <c r="N524" s="1191" t="n"/>
      <c r="O524" s="1192" t="n"/>
      <c r="P524" s="1192" t="n"/>
      <c r="Q524" s="1192" t="n"/>
      <c r="R524" s="267">
        <f>SUM(R519:R523)</f>
        <v/>
      </c>
      <c r="S524" s="492" t="n"/>
      <c r="T524" s="492" t="n"/>
      <c r="U524" s="492" t="n"/>
      <c r="V524" s="1193" t="n"/>
      <c r="W524" s="975" t="n"/>
      <c r="X524" s="1226" t="n"/>
      <c r="Y524" s="232" t="n"/>
      <c r="Z524" s="498" t="n"/>
      <c r="AA524" s="270" t="n"/>
      <c r="AB524" s="270" t="n"/>
      <c r="AC524" s="270" t="n"/>
      <c r="AD524" s="270" t="n"/>
      <c r="AE524" s="270" t="n"/>
      <c r="AF524" s="270" t="n"/>
      <c r="AG524" s="270" t="n"/>
      <c r="AH524" s="270" t="n"/>
      <c r="AI524" s="270" t="n"/>
      <c r="AJ524" s="270" t="n"/>
      <c r="AK524" s="270" t="n"/>
      <c r="AL524" s="270" t="n"/>
      <c r="AM524" s="515" t="n"/>
      <c r="AN524" s="726" t="n"/>
      <c r="AQ524" s="498" t="n"/>
      <c r="AR524" s="270" t="n"/>
      <c r="AS524" s="270" t="n"/>
      <c r="AT524" s="515" t="n"/>
      <c r="AU524" s="1240" t="n"/>
      <c r="AV524" s="269" t="n"/>
      <c r="AW524" s="271" t="n"/>
    </row>
    <row r="525" ht="17.25" customHeight="1">
      <c r="A525" s="585">
        <f>A519+1</f>
        <v/>
      </c>
      <c r="B525" s="640" t="inlineStr">
        <is>
          <t>Vacuna de Fiebre Amarilla (Antiamarilica) Liofilizada</t>
        </is>
      </c>
      <c r="C525" s="965" t="n"/>
      <c r="D525" s="413">
        <f>NOVIEMBRE!K525</f>
        <v/>
      </c>
      <c r="E525" s="339">
        <f>H121</f>
        <v/>
      </c>
      <c r="F525" s="338" t="n"/>
      <c r="G525" s="338" t="n"/>
      <c r="H525" s="1235">
        <f>+F525+G525</f>
        <v/>
      </c>
      <c r="I525" s="340">
        <f>+AM525</f>
        <v/>
      </c>
      <c r="J525" s="341">
        <f>+H525+I525</f>
        <v/>
      </c>
      <c r="K525" s="583">
        <f>+(D525+E525)-(J525)</f>
        <v/>
      </c>
      <c r="L525" s="253" t="n"/>
      <c r="M525" s="254" t="n"/>
      <c r="N525" s="254" t="n"/>
      <c r="O525" s="1183" t="n"/>
      <c r="P525" s="256">
        <f>IF(O525=0," ",IFERROR(IF(DATEDIF(TODAY(),O525,"M")&lt;=5,"ROJO",IF(DATEDIF(TODAY(),O525,"M")&gt;=12,"VERDE",IF(AND(DATEDIF(TODAY(),O525,"M")&gt;=6,DATEDIF(TODAY(),O525,"M")&lt;=11),"AMARILLO"))),Q525))</f>
        <v/>
      </c>
      <c r="Q525" s="256">
        <f>IF(O525=0," ",IF(O525&lt;=$L$6,"VENCIDO","NO VENCIDO"))</f>
        <v/>
      </c>
      <c r="R525" s="257" t="n"/>
      <c r="S525" s="258" t="n"/>
      <c r="T525" s="258" t="n"/>
      <c r="U525" s="1184" t="n"/>
      <c r="V525" s="1184" t="n"/>
      <c r="W525" s="1236">
        <f>+AR525</f>
        <v/>
      </c>
      <c r="X525" s="1237" t="n"/>
      <c r="Y525" s="232" t="n"/>
      <c r="Z525" s="648" t="n"/>
      <c r="AA525" s="648" t="n"/>
      <c r="AB525" s="649">
        <f>+Z525+AA525</f>
        <v/>
      </c>
      <c r="AC525" s="648" t="n"/>
      <c r="AD525" s="648" t="n"/>
      <c r="AE525" s="648" t="n"/>
      <c r="AF525" s="648" t="n"/>
      <c r="AG525" s="648" t="n"/>
      <c r="AH525" s="648" t="n"/>
      <c r="AI525" s="648" t="n"/>
      <c r="AJ525" s="648" t="n"/>
      <c r="AK525" s="648" t="n"/>
      <c r="AL525" s="648" t="n"/>
      <c r="AM525" s="421">
        <f>SUM(AB525:AL529)</f>
        <v/>
      </c>
      <c r="AN525" s="726" t="n"/>
      <c r="AQ525" s="1238">
        <f>IFERROR(I525/J525*100,"0")</f>
        <v/>
      </c>
      <c r="AR525" s="343">
        <f>IFERROR(1/(1-(AQ525/100)),"0")</f>
        <v/>
      </c>
      <c r="AS525" s="1239" t="n"/>
      <c r="AT525" s="345" t="n"/>
      <c r="AU525" s="1240" t="n"/>
      <c r="AV525" s="1241" t="n"/>
      <c r="AW525" s="1242">
        <f>+H525-AV525</f>
        <v/>
      </c>
    </row>
    <row r="526" ht="17.25" customHeight="1">
      <c r="A526" s="973" t="n"/>
      <c r="B526" s="971" t="n"/>
      <c r="C526" s="972" t="n"/>
      <c r="D526" s="973" t="n"/>
      <c r="E526" s="973" t="n"/>
      <c r="F526" s="994" t="n"/>
      <c r="G526" s="994" t="n"/>
      <c r="H526" s="973" t="n"/>
      <c r="I526" s="973" t="n"/>
      <c r="J526" s="973" t="n"/>
      <c r="K526" s="973" t="n"/>
      <c r="L526" s="253" t="n"/>
      <c r="M526" s="254" t="n"/>
      <c r="N526" s="254" t="n"/>
      <c r="O526" s="1183" t="n"/>
      <c r="P526" s="256">
        <f>IF(O526=0," ",IFERROR(IF(DATEDIF(TODAY(),O526,"M")&lt;=5,"ROJO",IF(DATEDIF(TODAY(),O526,"M")&gt;=12,"VERDE",IF(AND(DATEDIF(TODAY(),O526,"M")&gt;=6,DATEDIF(TODAY(),O526,"M")&lt;=11),"AMARILLO"))),Q526))</f>
        <v/>
      </c>
      <c r="Q526" s="262">
        <f>IF(O526=0," ",IF(O526&lt;=$L$6,"VENCIDO","NO VENCIDO"))</f>
        <v/>
      </c>
      <c r="R526" s="257" t="n"/>
      <c r="S526" s="258" t="n"/>
      <c r="T526" s="258" t="n"/>
      <c r="U526" s="1184" t="n"/>
      <c r="V526" s="1184" t="n"/>
      <c r="W526" s="973" t="n"/>
      <c r="X526" s="1237" t="n"/>
      <c r="Y526" s="232" t="n"/>
      <c r="Z526" s="994" t="n"/>
      <c r="AA526" s="994" t="n"/>
      <c r="AB526" s="973" t="n"/>
      <c r="AC526" s="994" t="n"/>
      <c r="AD526" s="994" t="n"/>
      <c r="AE526" s="994" t="n"/>
      <c r="AF526" s="994" t="n"/>
      <c r="AG526" s="994" t="n"/>
      <c r="AH526" s="994" t="n"/>
      <c r="AI526" s="994" t="n"/>
      <c r="AJ526" s="994" t="n"/>
      <c r="AK526" s="994" t="n"/>
      <c r="AL526" s="994" t="n"/>
      <c r="AM526" s="973" t="n"/>
      <c r="AN526" s="726" t="n"/>
      <c r="AQ526" s="973" t="n"/>
      <c r="AR526" s="973" t="n"/>
      <c r="AS526" s="973" t="n"/>
      <c r="AT526" s="973" t="n"/>
      <c r="AU526" s="1240" t="n"/>
      <c r="AV526" s="994" t="n"/>
      <c r="AW526" s="973" t="n"/>
    </row>
    <row r="527" ht="17.25" customHeight="1">
      <c r="A527" s="973" t="n"/>
      <c r="B527" s="971" t="n"/>
      <c r="C527" s="972" t="n"/>
      <c r="D527" s="973" t="n"/>
      <c r="E527" s="973" t="n"/>
      <c r="F527" s="994" t="n"/>
      <c r="G527" s="994" t="n"/>
      <c r="H527" s="973" t="n"/>
      <c r="I527" s="973" t="n"/>
      <c r="J527" s="973" t="n"/>
      <c r="K527" s="973" t="n"/>
      <c r="L527" s="253" t="n"/>
      <c r="M527" s="254" t="n"/>
      <c r="N527" s="254" t="n"/>
      <c r="O527" s="1183" t="n"/>
      <c r="P527" s="256">
        <f>IF(O527=0," ",IFERROR(IF(DATEDIF(TODAY(),O527,"M")&lt;=5,"ROJO",IF(DATEDIF(TODAY(),O527,"M")&gt;=12,"VERDE",IF(AND(DATEDIF(TODAY(),O527,"M")&gt;=6,DATEDIF(TODAY(),O527,"M")&lt;=11),"AMARILLO"))),Q527))</f>
        <v/>
      </c>
      <c r="Q527" s="262">
        <f>IF(O527=0," ",IF(O527&lt;=$L$6,"VENCIDO","NO VENCIDO"))</f>
        <v/>
      </c>
      <c r="R527" s="257" t="n"/>
      <c r="S527" s="258" t="n"/>
      <c r="T527" s="258" t="n"/>
      <c r="U527" s="1184" t="n"/>
      <c r="V527" s="1184" t="n"/>
      <c r="W527" s="973" t="n"/>
      <c r="X527" s="1237" t="n"/>
      <c r="Y527" s="232" t="n"/>
      <c r="Z527" s="994" t="n"/>
      <c r="AA527" s="994" t="n"/>
      <c r="AB527" s="973" t="n"/>
      <c r="AC527" s="994" t="n"/>
      <c r="AD527" s="994" t="n"/>
      <c r="AE527" s="994" t="n"/>
      <c r="AF527" s="994" t="n"/>
      <c r="AG527" s="994" t="n"/>
      <c r="AH527" s="994" t="n"/>
      <c r="AI527" s="994" t="n"/>
      <c r="AJ527" s="994" t="n"/>
      <c r="AK527" s="994" t="n"/>
      <c r="AL527" s="994" t="n"/>
      <c r="AM527" s="973" t="n"/>
      <c r="AN527" s="726" t="n"/>
      <c r="AQ527" s="973" t="n"/>
      <c r="AR527" s="973" t="n"/>
      <c r="AS527" s="973" t="n"/>
      <c r="AT527" s="973" t="n"/>
      <c r="AU527" s="1240" t="n"/>
      <c r="AV527" s="994" t="n"/>
      <c r="AW527" s="973" t="n"/>
    </row>
    <row r="528" ht="17.25" customHeight="1">
      <c r="A528" s="973" t="n"/>
      <c r="B528" s="971" t="n"/>
      <c r="C528" s="972" t="n"/>
      <c r="D528" s="973" t="n"/>
      <c r="E528" s="973" t="n"/>
      <c r="F528" s="994" t="n"/>
      <c r="G528" s="994" t="n"/>
      <c r="H528" s="973" t="n"/>
      <c r="I528" s="973" t="n"/>
      <c r="J528" s="973" t="n"/>
      <c r="K528" s="973" t="n"/>
      <c r="L528" s="253" t="n"/>
      <c r="M528" s="254" t="n"/>
      <c r="N528" s="254" t="n"/>
      <c r="O528" s="1183" t="n"/>
      <c r="P528" s="256">
        <f>IF(O528=0," ",IFERROR(IF(DATEDIF(TODAY(),O528,"M")&lt;=5,"ROJO",IF(DATEDIF(TODAY(),O528,"M")&gt;=12,"VERDE",IF(AND(DATEDIF(TODAY(),O528,"M")&gt;=6,DATEDIF(TODAY(),O528,"M")&lt;=11),"AMARILLO"))),Q528))</f>
        <v/>
      </c>
      <c r="Q528" s="262">
        <f>IF(O528=0," ",IF(O528&lt;=$L$6,"VENCIDO","NO VENCIDO"))</f>
        <v/>
      </c>
      <c r="R528" s="257" t="n"/>
      <c r="S528" s="258" t="n"/>
      <c r="T528" s="258" t="n"/>
      <c r="U528" s="1184" t="n"/>
      <c r="V528" s="1184" t="n"/>
      <c r="W528" s="973" t="n"/>
      <c r="X528" s="1237" t="n"/>
      <c r="Y528" s="232" t="n"/>
      <c r="Z528" s="994" t="n"/>
      <c r="AA528" s="994" t="n"/>
      <c r="AB528" s="973" t="n"/>
      <c r="AC528" s="994" t="n"/>
      <c r="AD528" s="994" t="n"/>
      <c r="AE528" s="994" t="n"/>
      <c r="AF528" s="994" t="n"/>
      <c r="AG528" s="994" t="n"/>
      <c r="AH528" s="994" t="n"/>
      <c r="AI528" s="994" t="n"/>
      <c r="AJ528" s="994" t="n"/>
      <c r="AK528" s="994" t="n"/>
      <c r="AL528" s="994" t="n"/>
      <c r="AM528" s="973" t="n"/>
      <c r="AN528" s="726" t="n"/>
      <c r="AQ528" s="973" t="n"/>
      <c r="AR528" s="973" t="n"/>
      <c r="AS528" s="973" t="n"/>
      <c r="AT528" s="973" t="n"/>
      <c r="AU528" s="1240" t="n"/>
      <c r="AV528" s="994" t="n"/>
      <c r="AW528" s="973" t="n"/>
    </row>
    <row r="529" ht="17.25" customHeight="1">
      <c r="A529" s="973" t="n"/>
      <c r="B529" s="971" t="n"/>
      <c r="C529" s="972" t="n"/>
      <c r="D529" s="973" t="n"/>
      <c r="E529" s="973" t="n"/>
      <c r="F529" s="994" t="n"/>
      <c r="G529" s="994" t="n"/>
      <c r="H529" s="973" t="n"/>
      <c r="I529" s="973" t="n"/>
      <c r="J529" s="973" t="n"/>
      <c r="K529" s="975" t="n"/>
      <c r="L529" s="253" t="n"/>
      <c r="M529" s="254" t="n"/>
      <c r="N529" s="254" t="n"/>
      <c r="O529" s="1183" t="n"/>
      <c r="P529" s="256">
        <f>IF(O529=0," ",IFERROR(IF(DATEDIF(TODAY(),O529,"M")&lt;=5,"ROJO",IF(DATEDIF(TODAY(),O529,"M")&gt;=12,"VERDE",IF(AND(DATEDIF(TODAY(),O529,"M")&gt;=6,DATEDIF(TODAY(),O529,"M")&lt;=11),"AMARILLO"))),Q529))</f>
        <v/>
      </c>
      <c r="Q529" s="262">
        <f>IF(O529=0," ",IF(O529&lt;=$L$6,"VENCIDO","NO VENCIDO"))</f>
        <v/>
      </c>
      <c r="R529" s="257" t="n"/>
      <c r="S529" s="258" t="n"/>
      <c r="T529" s="258" t="n"/>
      <c r="U529" s="1184" t="n"/>
      <c r="V529" s="1184" t="n"/>
      <c r="W529" s="973" t="n"/>
      <c r="X529" s="1237" t="n"/>
      <c r="Y529" s="232" t="n"/>
      <c r="Z529" s="998" t="n"/>
      <c r="AA529" s="998" t="n"/>
      <c r="AB529" s="975" t="n"/>
      <c r="AC529" s="998" t="n"/>
      <c r="AD529" s="998" t="n"/>
      <c r="AE529" s="998" t="n"/>
      <c r="AF529" s="998" t="n"/>
      <c r="AG529" s="998" t="n"/>
      <c r="AH529" s="998" t="n"/>
      <c r="AI529" s="998" t="n"/>
      <c r="AJ529" s="998" t="n"/>
      <c r="AK529" s="998" t="n"/>
      <c r="AL529" s="998" t="n"/>
      <c r="AM529" s="975" t="n"/>
      <c r="AN529" s="726" t="n"/>
      <c r="AQ529" s="975" t="n"/>
      <c r="AR529" s="975" t="n"/>
      <c r="AS529" s="975" t="n"/>
      <c r="AT529" s="975" t="n"/>
      <c r="AU529" s="1240" t="n"/>
      <c r="AV529" s="998" t="n"/>
      <c r="AW529" s="975" t="n"/>
    </row>
    <row r="530" ht="17.25" customHeight="1">
      <c r="A530" s="975" t="n"/>
      <c r="B530" s="1182" t="n"/>
      <c r="C530" s="1103" t="n"/>
      <c r="D530" s="975" t="n"/>
      <c r="E530" s="975" t="n"/>
      <c r="F530" s="998" t="n"/>
      <c r="G530" s="998" t="n"/>
      <c r="H530" s="975" t="n"/>
      <c r="I530" s="975" t="n"/>
      <c r="J530" s="975" t="n"/>
      <c r="K530" s="1189">
        <f>K525=L530</f>
        <v/>
      </c>
      <c r="L530" s="491">
        <f>SUM(L525:L529)</f>
        <v/>
      </c>
      <c r="M530" s="1190" t="n"/>
      <c r="N530" s="1191" t="n"/>
      <c r="O530" s="1192" t="n"/>
      <c r="P530" s="1192" t="n"/>
      <c r="Q530" s="1192" t="n"/>
      <c r="R530" s="267">
        <f>SUM(R525:R529)</f>
        <v/>
      </c>
      <c r="S530" s="492" t="n"/>
      <c r="T530" s="492" t="n"/>
      <c r="U530" s="492" t="n"/>
      <c r="V530" s="1193" t="n"/>
      <c r="W530" s="975" t="n"/>
      <c r="X530" s="1226" t="n"/>
      <c r="Y530" s="232" t="n"/>
      <c r="Z530" s="498" t="n"/>
      <c r="AA530" s="270" t="n"/>
      <c r="AB530" s="270" t="n"/>
      <c r="AC530" s="270" t="n"/>
      <c r="AD530" s="270" t="n"/>
      <c r="AE530" s="270" t="n"/>
      <c r="AF530" s="270" t="n"/>
      <c r="AG530" s="270" t="n"/>
      <c r="AH530" s="270" t="n"/>
      <c r="AI530" s="270" t="n"/>
      <c r="AJ530" s="270" t="n"/>
      <c r="AK530" s="270" t="n"/>
      <c r="AL530" s="270" t="n"/>
      <c r="AM530" s="515" t="n"/>
      <c r="AN530" s="726" t="n"/>
      <c r="AQ530" s="498" t="n"/>
      <c r="AR530" s="270" t="n"/>
      <c r="AS530" s="270" t="n"/>
      <c r="AT530" s="515" t="n"/>
      <c r="AU530" s="1240" t="n"/>
      <c r="AV530" s="269" t="n"/>
      <c r="AW530" s="271" t="n"/>
    </row>
    <row r="531" ht="17.25" customHeight="1">
      <c r="A531" s="585">
        <f>A525+1</f>
        <v/>
      </c>
      <c r="B531" s="640" t="inlineStr">
        <is>
          <t>Vacuna de Hepatitis A Pediátrica - Liquida</t>
        </is>
      </c>
      <c r="C531" s="965" t="n"/>
      <c r="D531" s="413">
        <f>NOVIEMBRE!K531</f>
        <v/>
      </c>
      <c r="E531" s="339">
        <f>H127</f>
        <v/>
      </c>
      <c r="F531" s="338" t="n"/>
      <c r="G531" s="338" t="n"/>
      <c r="H531" s="1235">
        <f>+F531+G531</f>
        <v/>
      </c>
      <c r="I531" s="340">
        <f>+AM531</f>
        <v/>
      </c>
      <c r="J531" s="341">
        <f>+H531+I531</f>
        <v/>
      </c>
      <c r="K531" s="583">
        <f>+(D531+E531)-(J531)</f>
        <v/>
      </c>
      <c r="L531" s="253" t="n"/>
      <c r="M531" s="254" t="n"/>
      <c r="N531" s="254" t="n"/>
      <c r="O531" s="1183" t="n"/>
      <c r="P531" s="256">
        <f>IF(O531=0," ",IFERROR(IF(DATEDIF(TODAY(),O531,"M")&lt;=5,"ROJO",IF(DATEDIF(TODAY(),O531,"M")&gt;=12,"VERDE",IF(AND(DATEDIF(TODAY(),O531,"M")&gt;=6,DATEDIF(TODAY(),O531,"M")&lt;=11),"AMARILLO"))),Q531))</f>
        <v/>
      </c>
      <c r="Q531" s="256">
        <f>IF(O531=0," ",IF(O531&lt;=$L$6,"VENCIDO","NO VENCIDO"))</f>
        <v/>
      </c>
      <c r="R531" s="257" t="n"/>
      <c r="S531" s="258" t="n"/>
      <c r="T531" s="258" t="n"/>
      <c r="U531" s="1184" t="n"/>
      <c r="V531" s="1184" t="n"/>
      <c r="W531" s="1236">
        <f>+AR531</f>
        <v/>
      </c>
      <c r="X531" s="1237" t="n"/>
      <c r="Y531" s="232" t="n"/>
      <c r="Z531" s="648" t="n"/>
      <c r="AA531" s="648" t="n"/>
      <c r="AB531" s="649">
        <f>+Z531+AA531</f>
        <v/>
      </c>
      <c r="AC531" s="648" t="n"/>
      <c r="AD531" s="648" t="n"/>
      <c r="AE531" s="648" t="n"/>
      <c r="AF531" s="648" t="n"/>
      <c r="AG531" s="648" t="n"/>
      <c r="AH531" s="648" t="n"/>
      <c r="AI531" s="648" t="n"/>
      <c r="AJ531" s="648" t="n"/>
      <c r="AK531" s="648" t="n"/>
      <c r="AL531" s="648" t="n"/>
      <c r="AM531" s="421">
        <f>SUM(AB531:AL535)</f>
        <v/>
      </c>
      <c r="AN531" s="726" t="n"/>
      <c r="AQ531" s="1238">
        <f>IFERROR(I531/J531*100,"0")</f>
        <v/>
      </c>
      <c r="AR531" s="343">
        <f>IFERROR(1/(1-(AQ531/100)),"0")</f>
        <v/>
      </c>
      <c r="AS531" s="1239" t="n"/>
      <c r="AT531" s="345" t="n"/>
      <c r="AU531" s="1240" t="n"/>
      <c r="AV531" s="1241" t="n"/>
      <c r="AW531" s="1242">
        <f>+H531-AV531</f>
        <v/>
      </c>
    </row>
    <row r="532" ht="17.25" customHeight="1">
      <c r="A532" s="973" t="n"/>
      <c r="B532" s="971" t="n"/>
      <c r="C532" s="972" t="n"/>
      <c r="D532" s="973" t="n"/>
      <c r="E532" s="973" t="n"/>
      <c r="F532" s="994" t="n"/>
      <c r="G532" s="994" t="n"/>
      <c r="H532" s="973" t="n"/>
      <c r="I532" s="973" t="n"/>
      <c r="J532" s="973" t="n"/>
      <c r="K532" s="973" t="n"/>
      <c r="L532" s="253" t="n"/>
      <c r="M532" s="254" t="n"/>
      <c r="N532" s="254" t="n"/>
      <c r="O532" s="1183" t="n"/>
      <c r="P532" s="256">
        <f>IF(O532=0," ",IFERROR(IF(DATEDIF(TODAY(),O532,"M")&lt;=5,"ROJO",IF(DATEDIF(TODAY(),O532,"M")&gt;=12,"VERDE",IF(AND(DATEDIF(TODAY(),O532,"M")&gt;=6,DATEDIF(TODAY(),O532,"M")&lt;=11),"AMARILLO"))),Q532))</f>
        <v/>
      </c>
      <c r="Q532" s="262">
        <f>IF(O532=0," ",IF(O532&lt;=$L$6,"VENCIDO","NO VENCIDO"))</f>
        <v/>
      </c>
      <c r="R532" s="257" t="n"/>
      <c r="S532" s="258" t="n"/>
      <c r="T532" s="258" t="n"/>
      <c r="U532" s="1184" t="n"/>
      <c r="V532" s="1184" t="n"/>
      <c r="W532" s="973" t="n"/>
      <c r="X532" s="1237" t="n"/>
      <c r="Y532" s="232" t="n"/>
      <c r="Z532" s="994" t="n"/>
      <c r="AA532" s="994" t="n"/>
      <c r="AB532" s="973" t="n"/>
      <c r="AC532" s="994" t="n"/>
      <c r="AD532" s="994" t="n"/>
      <c r="AE532" s="994" t="n"/>
      <c r="AF532" s="994" t="n"/>
      <c r="AG532" s="994" t="n"/>
      <c r="AH532" s="994" t="n"/>
      <c r="AI532" s="994" t="n"/>
      <c r="AJ532" s="994" t="n"/>
      <c r="AK532" s="994" t="n"/>
      <c r="AL532" s="994" t="n"/>
      <c r="AM532" s="973" t="n"/>
      <c r="AN532" s="726" t="n"/>
      <c r="AQ532" s="973" t="n"/>
      <c r="AR532" s="973" t="n"/>
      <c r="AS532" s="973" t="n"/>
      <c r="AT532" s="973" t="n"/>
      <c r="AU532" s="1240" t="n"/>
      <c r="AV532" s="994" t="n"/>
      <c r="AW532" s="973" t="n"/>
    </row>
    <row r="533" ht="17.25" customHeight="1">
      <c r="A533" s="973" t="n"/>
      <c r="B533" s="971" t="n"/>
      <c r="C533" s="972" t="n"/>
      <c r="D533" s="973" t="n"/>
      <c r="E533" s="973" t="n"/>
      <c r="F533" s="994" t="n"/>
      <c r="G533" s="994" t="n"/>
      <c r="H533" s="973" t="n"/>
      <c r="I533" s="973" t="n"/>
      <c r="J533" s="973" t="n"/>
      <c r="K533" s="973" t="n"/>
      <c r="L533" s="253" t="n"/>
      <c r="M533" s="254" t="n"/>
      <c r="N533" s="254" t="n"/>
      <c r="O533" s="1183" t="n"/>
      <c r="P533" s="256">
        <f>IF(O533=0," ",IFERROR(IF(DATEDIF(TODAY(),O533,"M")&lt;=5,"ROJO",IF(DATEDIF(TODAY(),O533,"M")&gt;=12,"VERDE",IF(AND(DATEDIF(TODAY(),O533,"M")&gt;=6,DATEDIF(TODAY(),O533,"M")&lt;=11),"AMARILLO"))),Q533))</f>
        <v/>
      </c>
      <c r="Q533" s="262">
        <f>IF(O533=0," ",IF(O533&lt;=$L$6,"VENCIDO","NO VENCIDO"))</f>
        <v/>
      </c>
      <c r="R533" s="257" t="n"/>
      <c r="S533" s="258" t="n"/>
      <c r="T533" s="258" t="n"/>
      <c r="U533" s="1184" t="n"/>
      <c r="V533" s="1184" t="n"/>
      <c r="W533" s="973" t="n"/>
      <c r="X533" s="1237" t="n"/>
      <c r="Y533" s="232" t="n"/>
      <c r="Z533" s="994" t="n"/>
      <c r="AA533" s="994" t="n"/>
      <c r="AB533" s="973" t="n"/>
      <c r="AC533" s="994" t="n"/>
      <c r="AD533" s="994" t="n"/>
      <c r="AE533" s="994" t="n"/>
      <c r="AF533" s="994" t="n"/>
      <c r="AG533" s="994" t="n"/>
      <c r="AH533" s="994" t="n"/>
      <c r="AI533" s="994" t="n"/>
      <c r="AJ533" s="994" t="n"/>
      <c r="AK533" s="994" t="n"/>
      <c r="AL533" s="994" t="n"/>
      <c r="AM533" s="973" t="n"/>
      <c r="AN533" s="726" t="n"/>
      <c r="AQ533" s="973" t="n"/>
      <c r="AR533" s="973" t="n"/>
      <c r="AS533" s="973" t="n"/>
      <c r="AT533" s="973" t="n"/>
      <c r="AU533" s="1240" t="n"/>
      <c r="AV533" s="994" t="n"/>
      <c r="AW533" s="973" t="n"/>
    </row>
    <row r="534" ht="17.25" customHeight="1">
      <c r="A534" s="973" t="n"/>
      <c r="B534" s="971" t="n"/>
      <c r="C534" s="972" t="n"/>
      <c r="D534" s="973" t="n"/>
      <c r="E534" s="973" t="n"/>
      <c r="F534" s="994" t="n"/>
      <c r="G534" s="994" t="n"/>
      <c r="H534" s="973" t="n"/>
      <c r="I534" s="973" t="n"/>
      <c r="J534" s="973" t="n"/>
      <c r="K534" s="973" t="n"/>
      <c r="L534" s="253" t="n"/>
      <c r="M534" s="254" t="n"/>
      <c r="N534" s="254" t="n"/>
      <c r="O534" s="1183" t="n"/>
      <c r="P534" s="256">
        <f>IF(O534=0," ",IFERROR(IF(DATEDIF(TODAY(),O534,"M")&lt;=5,"ROJO",IF(DATEDIF(TODAY(),O534,"M")&gt;=12,"VERDE",IF(AND(DATEDIF(TODAY(),O534,"M")&gt;=6,DATEDIF(TODAY(),O534,"M")&lt;=11),"AMARILLO"))),Q534))</f>
        <v/>
      </c>
      <c r="Q534" s="262">
        <f>IF(O534=0," ",IF(O534&lt;=$L$6,"VENCIDO","NO VENCIDO"))</f>
        <v/>
      </c>
      <c r="R534" s="257" t="n"/>
      <c r="S534" s="258" t="n"/>
      <c r="T534" s="258" t="n"/>
      <c r="U534" s="1184" t="n"/>
      <c r="V534" s="1184" t="n"/>
      <c r="W534" s="973" t="n"/>
      <c r="X534" s="1237" t="n"/>
      <c r="Y534" s="232" t="n"/>
      <c r="Z534" s="994" t="n"/>
      <c r="AA534" s="994" t="n"/>
      <c r="AB534" s="973" t="n"/>
      <c r="AC534" s="994" t="n"/>
      <c r="AD534" s="994" t="n"/>
      <c r="AE534" s="994" t="n"/>
      <c r="AF534" s="994" t="n"/>
      <c r="AG534" s="994" t="n"/>
      <c r="AH534" s="994" t="n"/>
      <c r="AI534" s="994" t="n"/>
      <c r="AJ534" s="994" t="n"/>
      <c r="AK534" s="994" t="n"/>
      <c r="AL534" s="994" t="n"/>
      <c r="AM534" s="973" t="n"/>
      <c r="AN534" s="726" t="n"/>
      <c r="AQ534" s="973" t="n"/>
      <c r="AR534" s="973" t="n"/>
      <c r="AS534" s="973" t="n"/>
      <c r="AT534" s="973" t="n"/>
      <c r="AU534" s="1240" t="n"/>
      <c r="AV534" s="994" t="n"/>
      <c r="AW534" s="973" t="n"/>
    </row>
    <row r="535" ht="17.25" customHeight="1">
      <c r="A535" s="973" t="n"/>
      <c r="B535" s="971" t="n"/>
      <c r="C535" s="972" t="n"/>
      <c r="D535" s="973" t="n"/>
      <c r="E535" s="973" t="n"/>
      <c r="F535" s="994" t="n"/>
      <c r="G535" s="994" t="n"/>
      <c r="H535" s="973" t="n"/>
      <c r="I535" s="973" t="n"/>
      <c r="J535" s="973" t="n"/>
      <c r="K535" s="975" t="n"/>
      <c r="L535" s="253" t="n"/>
      <c r="M535" s="254" t="n"/>
      <c r="N535" s="254" t="n"/>
      <c r="O535" s="1183" t="n"/>
      <c r="P535" s="256">
        <f>IF(O535=0," ",IFERROR(IF(DATEDIF(TODAY(),O535,"M")&lt;=5,"ROJO",IF(DATEDIF(TODAY(),O535,"M")&gt;=12,"VERDE",IF(AND(DATEDIF(TODAY(),O535,"M")&gt;=6,DATEDIF(TODAY(),O535,"M")&lt;=11),"AMARILLO"))),Q535))</f>
        <v/>
      </c>
      <c r="Q535" s="262">
        <f>IF(O535=0," ",IF(O535&lt;=$L$6,"VENCIDO","NO VENCIDO"))</f>
        <v/>
      </c>
      <c r="R535" s="257" t="n"/>
      <c r="S535" s="258" t="n"/>
      <c r="T535" s="258" t="n"/>
      <c r="U535" s="1184" t="n"/>
      <c r="V535" s="1184" t="n"/>
      <c r="W535" s="973" t="n"/>
      <c r="X535" s="1237" t="n"/>
      <c r="Y535" s="232" t="n"/>
      <c r="Z535" s="998" t="n"/>
      <c r="AA535" s="998" t="n"/>
      <c r="AB535" s="975" t="n"/>
      <c r="AC535" s="998" t="n"/>
      <c r="AD535" s="998" t="n"/>
      <c r="AE535" s="998" t="n"/>
      <c r="AF535" s="998" t="n"/>
      <c r="AG535" s="998" t="n"/>
      <c r="AH535" s="998" t="n"/>
      <c r="AI535" s="998" t="n"/>
      <c r="AJ535" s="998" t="n"/>
      <c r="AK535" s="998" t="n"/>
      <c r="AL535" s="998" t="n"/>
      <c r="AM535" s="975" t="n"/>
      <c r="AN535" s="726" t="n"/>
      <c r="AQ535" s="975" t="n"/>
      <c r="AR535" s="975" t="n"/>
      <c r="AS535" s="975" t="n"/>
      <c r="AT535" s="975" t="n"/>
      <c r="AU535" s="1240" t="n"/>
      <c r="AV535" s="998" t="n"/>
      <c r="AW535" s="975" t="n"/>
    </row>
    <row r="536" ht="17.25" customHeight="1">
      <c r="A536" s="975" t="n"/>
      <c r="B536" s="1182" t="n"/>
      <c r="C536" s="1103" t="n"/>
      <c r="D536" s="975" t="n"/>
      <c r="E536" s="975" t="n"/>
      <c r="F536" s="998" t="n"/>
      <c r="G536" s="998" t="n"/>
      <c r="H536" s="975" t="n"/>
      <c r="I536" s="975" t="n"/>
      <c r="J536" s="975" t="n"/>
      <c r="K536" s="1189">
        <f>K531=L536</f>
        <v/>
      </c>
      <c r="L536" s="491">
        <f>SUM(L531:L535)</f>
        <v/>
      </c>
      <c r="M536" s="1190" t="n"/>
      <c r="N536" s="1191" t="n"/>
      <c r="O536" s="1192" t="n"/>
      <c r="P536" s="1192" t="n"/>
      <c r="Q536" s="1192" t="n"/>
      <c r="R536" s="267">
        <f>SUM(R531:R535)</f>
        <v/>
      </c>
      <c r="S536" s="492" t="n"/>
      <c r="T536" s="492" t="n"/>
      <c r="U536" s="492" t="n"/>
      <c r="V536" s="1193" t="n"/>
      <c r="W536" s="975" t="n"/>
      <c r="X536" s="1226" t="n"/>
      <c r="Y536" s="232" t="n"/>
      <c r="Z536" s="498" t="n"/>
      <c r="AA536" s="270" t="n"/>
      <c r="AB536" s="270" t="n"/>
      <c r="AC536" s="270" t="n"/>
      <c r="AD536" s="270" t="n"/>
      <c r="AE536" s="270" t="n"/>
      <c r="AF536" s="270" t="n"/>
      <c r="AG536" s="270" t="n"/>
      <c r="AH536" s="270" t="n"/>
      <c r="AI536" s="270" t="n"/>
      <c r="AJ536" s="270" t="n"/>
      <c r="AK536" s="270" t="n"/>
      <c r="AL536" s="270" t="n"/>
      <c r="AM536" s="515" t="n"/>
      <c r="AN536" s="726" t="n"/>
      <c r="AQ536" s="498" t="n"/>
      <c r="AR536" s="270" t="n"/>
      <c r="AS536" s="270" t="n"/>
      <c r="AT536" s="515" t="n"/>
      <c r="AU536" s="1240" t="n"/>
      <c r="AV536" s="269" t="n"/>
      <c r="AW536" s="271" t="n"/>
    </row>
    <row r="537" ht="17.25" customHeight="1">
      <c r="A537" s="585">
        <f>A531+1</f>
        <v/>
      </c>
      <c r="B537" s="640" t="inlineStr">
        <is>
          <t>Vacuna de Varicela Cepa OKA Liofilizada - Liquida</t>
        </is>
      </c>
      <c r="C537" s="965" t="n"/>
      <c r="D537" s="413">
        <f>NOVIEMBRE!K537</f>
        <v/>
      </c>
      <c r="E537" s="339">
        <f>H133</f>
        <v/>
      </c>
      <c r="F537" s="338" t="n"/>
      <c r="G537" s="338" t="n"/>
      <c r="H537" s="1235">
        <f>+F537+G537</f>
        <v/>
      </c>
      <c r="I537" s="340">
        <f>+AM537</f>
        <v/>
      </c>
      <c r="J537" s="341">
        <f>+H537+I537</f>
        <v/>
      </c>
      <c r="K537" s="583">
        <f>+(D537+E537)-(J537)</f>
        <v/>
      </c>
      <c r="L537" s="253" t="n"/>
      <c r="M537" s="254" t="n"/>
      <c r="N537" s="254" t="n"/>
      <c r="O537" s="1183" t="n"/>
      <c r="P537" s="256">
        <f>IF(O537=0," ",IFERROR(IF(DATEDIF(TODAY(),O537,"M")&lt;=5,"ROJO",IF(DATEDIF(TODAY(),O537,"M")&gt;=12,"VERDE",IF(AND(DATEDIF(TODAY(),O537,"M")&gt;=6,DATEDIF(TODAY(),O537,"M")&lt;=11),"AMARILLO"))),Q537))</f>
        <v/>
      </c>
      <c r="Q537" s="256">
        <f>IF(O537=0," ",IF(O537&lt;=$L$6,"VENCIDO","NO VENCIDO"))</f>
        <v/>
      </c>
      <c r="R537" s="257" t="n"/>
      <c r="S537" s="258" t="n"/>
      <c r="T537" s="258" t="n"/>
      <c r="U537" s="1184" t="n"/>
      <c r="V537" s="1184" t="n"/>
      <c r="W537" s="1236">
        <f>+AR537</f>
        <v/>
      </c>
      <c r="X537" s="1237" t="n"/>
      <c r="Y537" s="232" t="n"/>
      <c r="Z537" s="648" t="n"/>
      <c r="AA537" s="648" t="n"/>
      <c r="AB537" s="649">
        <f>+Z537+AA537</f>
        <v/>
      </c>
      <c r="AC537" s="648" t="n"/>
      <c r="AD537" s="648" t="n"/>
      <c r="AE537" s="648" t="n"/>
      <c r="AF537" s="648" t="n"/>
      <c r="AG537" s="648" t="n"/>
      <c r="AH537" s="648" t="n"/>
      <c r="AI537" s="648" t="n"/>
      <c r="AJ537" s="648" t="n"/>
      <c r="AK537" s="648" t="n"/>
      <c r="AL537" s="648" t="n"/>
      <c r="AM537" s="421">
        <f>SUM(AB537:AL541)</f>
        <v/>
      </c>
      <c r="AN537" s="726" t="n"/>
      <c r="AQ537" s="1238">
        <f>IFERROR(I537/J537*100,"0")</f>
        <v/>
      </c>
      <c r="AR537" s="343">
        <f>IFERROR(1/(1-(AQ537/100)),"0")</f>
        <v/>
      </c>
      <c r="AS537" s="1239" t="n"/>
      <c r="AT537" s="345" t="n"/>
      <c r="AU537" s="1240" t="n"/>
      <c r="AV537" s="1241" t="n"/>
      <c r="AW537" s="1242">
        <f>+H537-AV537</f>
        <v/>
      </c>
    </row>
    <row r="538" ht="17.25" customHeight="1">
      <c r="A538" s="973" t="n"/>
      <c r="B538" s="971" t="n"/>
      <c r="C538" s="972" t="n"/>
      <c r="D538" s="973" t="n"/>
      <c r="E538" s="973" t="n"/>
      <c r="F538" s="994" t="n"/>
      <c r="G538" s="994" t="n"/>
      <c r="H538" s="973" t="n"/>
      <c r="I538" s="973" t="n"/>
      <c r="J538" s="973" t="n"/>
      <c r="K538" s="973" t="n"/>
      <c r="L538" s="253" t="n"/>
      <c r="M538" s="254" t="n"/>
      <c r="N538" s="254" t="n"/>
      <c r="O538" s="1183" t="n"/>
      <c r="P538" s="256">
        <f>IF(O538=0," ",IFERROR(IF(DATEDIF(TODAY(),O538,"M")&lt;=5,"ROJO",IF(DATEDIF(TODAY(),O538,"M")&gt;=12,"VERDE",IF(AND(DATEDIF(TODAY(),O538,"M")&gt;=6,DATEDIF(TODAY(),O538,"M")&lt;=11),"AMARILLO"))),Q538))</f>
        <v/>
      </c>
      <c r="Q538" s="262">
        <f>IF(O538=0," ",IF(O538&lt;=$L$6,"VENCIDO","NO VENCIDO"))</f>
        <v/>
      </c>
      <c r="R538" s="257" t="n"/>
      <c r="S538" s="258" t="n"/>
      <c r="T538" s="258" t="n"/>
      <c r="U538" s="1184" t="n"/>
      <c r="V538" s="1184" t="n"/>
      <c r="W538" s="973" t="n"/>
      <c r="X538" s="1237" t="n"/>
      <c r="Y538" s="232" t="n"/>
      <c r="Z538" s="994" t="n"/>
      <c r="AA538" s="994" t="n"/>
      <c r="AB538" s="973" t="n"/>
      <c r="AC538" s="994" t="n"/>
      <c r="AD538" s="994" t="n"/>
      <c r="AE538" s="994" t="n"/>
      <c r="AF538" s="994" t="n"/>
      <c r="AG538" s="994" t="n"/>
      <c r="AH538" s="994" t="n"/>
      <c r="AI538" s="994" t="n"/>
      <c r="AJ538" s="994" t="n"/>
      <c r="AK538" s="994" t="n"/>
      <c r="AL538" s="994" t="n"/>
      <c r="AM538" s="973" t="n"/>
      <c r="AN538" s="726" t="n"/>
      <c r="AQ538" s="973" t="n"/>
      <c r="AR538" s="973" t="n"/>
      <c r="AS538" s="973" t="n"/>
      <c r="AT538" s="973" t="n"/>
      <c r="AU538" s="1240" t="n"/>
      <c r="AV538" s="994" t="n"/>
      <c r="AW538" s="973" t="n"/>
    </row>
    <row r="539" ht="17.25" customHeight="1">
      <c r="A539" s="973" t="n"/>
      <c r="B539" s="971" t="n"/>
      <c r="C539" s="972" t="n"/>
      <c r="D539" s="973" t="n"/>
      <c r="E539" s="973" t="n"/>
      <c r="F539" s="994" t="n"/>
      <c r="G539" s="994" t="n"/>
      <c r="H539" s="973" t="n"/>
      <c r="I539" s="973" t="n"/>
      <c r="J539" s="973" t="n"/>
      <c r="K539" s="973" t="n"/>
      <c r="L539" s="253" t="n"/>
      <c r="M539" s="254" t="n"/>
      <c r="N539" s="254" t="n"/>
      <c r="O539" s="1183" t="n"/>
      <c r="P539" s="256">
        <f>IF(O539=0," ",IFERROR(IF(DATEDIF(TODAY(),O539,"M")&lt;=5,"ROJO",IF(DATEDIF(TODAY(),O539,"M")&gt;=12,"VERDE",IF(AND(DATEDIF(TODAY(),O539,"M")&gt;=6,DATEDIF(TODAY(),O539,"M")&lt;=11),"AMARILLO"))),Q539))</f>
        <v/>
      </c>
      <c r="Q539" s="262">
        <f>IF(O539=0," ",IF(O539&lt;=$L$6,"VENCIDO","NO VENCIDO"))</f>
        <v/>
      </c>
      <c r="R539" s="257" t="n"/>
      <c r="S539" s="258" t="n"/>
      <c r="T539" s="258" t="n"/>
      <c r="U539" s="1184" t="n"/>
      <c r="V539" s="1184" t="n"/>
      <c r="W539" s="973" t="n"/>
      <c r="X539" s="1237" t="n"/>
      <c r="Y539" s="232" t="n"/>
      <c r="Z539" s="994" t="n"/>
      <c r="AA539" s="994" t="n"/>
      <c r="AB539" s="973" t="n"/>
      <c r="AC539" s="994" t="n"/>
      <c r="AD539" s="994" t="n"/>
      <c r="AE539" s="994" t="n"/>
      <c r="AF539" s="994" t="n"/>
      <c r="AG539" s="994" t="n"/>
      <c r="AH539" s="994" t="n"/>
      <c r="AI539" s="994" t="n"/>
      <c r="AJ539" s="994" t="n"/>
      <c r="AK539" s="994" t="n"/>
      <c r="AL539" s="994" t="n"/>
      <c r="AM539" s="973" t="n"/>
      <c r="AN539" s="726" t="n"/>
      <c r="AQ539" s="973" t="n"/>
      <c r="AR539" s="973" t="n"/>
      <c r="AS539" s="973" t="n"/>
      <c r="AT539" s="973" t="n"/>
      <c r="AU539" s="1240" t="n"/>
      <c r="AV539" s="994" t="n"/>
      <c r="AW539" s="973" t="n"/>
    </row>
    <row r="540" ht="17.25" customHeight="1">
      <c r="A540" s="973" t="n"/>
      <c r="B540" s="971" t="n"/>
      <c r="C540" s="972" t="n"/>
      <c r="D540" s="973" t="n"/>
      <c r="E540" s="973" t="n"/>
      <c r="F540" s="994" t="n"/>
      <c r="G540" s="994" t="n"/>
      <c r="H540" s="973" t="n"/>
      <c r="I540" s="973" t="n"/>
      <c r="J540" s="973" t="n"/>
      <c r="K540" s="973" t="n"/>
      <c r="L540" s="253" t="n"/>
      <c r="M540" s="254" t="n"/>
      <c r="N540" s="254" t="n"/>
      <c r="O540" s="1183" t="n"/>
      <c r="P540" s="256">
        <f>IF(O540=0," ",IFERROR(IF(DATEDIF(TODAY(),O540,"M")&lt;=5,"ROJO",IF(DATEDIF(TODAY(),O540,"M")&gt;=12,"VERDE",IF(AND(DATEDIF(TODAY(),O540,"M")&gt;=6,DATEDIF(TODAY(),O540,"M")&lt;=11),"AMARILLO"))),Q540))</f>
        <v/>
      </c>
      <c r="Q540" s="262">
        <f>IF(O540=0," ",IF(O540&lt;=$L$6,"VENCIDO","NO VENCIDO"))</f>
        <v/>
      </c>
      <c r="R540" s="257" t="n"/>
      <c r="S540" s="258" t="n"/>
      <c r="T540" s="258" t="n"/>
      <c r="U540" s="1184" t="n"/>
      <c r="V540" s="1184" t="n"/>
      <c r="W540" s="973" t="n"/>
      <c r="X540" s="1237" t="n"/>
      <c r="Y540" s="232" t="n"/>
      <c r="Z540" s="994" t="n"/>
      <c r="AA540" s="994" t="n"/>
      <c r="AB540" s="973" t="n"/>
      <c r="AC540" s="994" t="n"/>
      <c r="AD540" s="994" t="n"/>
      <c r="AE540" s="994" t="n"/>
      <c r="AF540" s="994" t="n"/>
      <c r="AG540" s="994" t="n"/>
      <c r="AH540" s="994" t="n"/>
      <c r="AI540" s="994" t="n"/>
      <c r="AJ540" s="994" t="n"/>
      <c r="AK540" s="994" t="n"/>
      <c r="AL540" s="994" t="n"/>
      <c r="AM540" s="973" t="n"/>
      <c r="AN540" s="726" t="n"/>
      <c r="AQ540" s="973" t="n"/>
      <c r="AR540" s="973" t="n"/>
      <c r="AS540" s="973" t="n"/>
      <c r="AT540" s="973" t="n"/>
      <c r="AU540" s="1240" t="n"/>
      <c r="AV540" s="994" t="n"/>
      <c r="AW540" s="973" t="n"/>
    </row>
    <row r="541" ht="17.25" customHeight="1">
      <c r="A541" s="973" t="n"/>
      <c r="B541" s="971" t="n"/>
      <c r="C541" s="972" t="n"/>
      <c r="D541" s="973" t="n"/>
      <c r="E541" s="973" t="n"/>
      <c r="F541" s="994" t="n"/>
      <c r="G541" s="994" t="n"/>
      <c r="H541" s="973" t="n"/>
      <c r="I541" s="973" t="n"/>
      <c r="J541" s="973" t="n"/>
      <c r="K541" s="975" t="n"/>
      <c r="L541" s="253" t="n"/>
      <c r="M541" s="254" t="n"/>
      <c r="N541" s="254" t="n"/>
      <c r="O541" s="1183" t="n"/>
      <c r="P541" s="256">
        <f>IF(O541=0," ",IFERROR(IF(DATEDIF(TODAY(),O541,"M")&lt;=5,"ROJO",IF(DATEDIF(TODAY(),O541,"M")&gt;=12,"VERDE",IF(AND(DATEDIF(TODAY(),O541,"M")&gt;=6,DATEDIF(TODAY(),O541,"M")&lt;=11),"AMARILLO"))),Q541))</f>
        <v/>
      </c>
      <c r="Q541" s="262">
        <f>IF(O541=0," ",IF(O541&lt;=$L$6,"VENCIDO","NO VENCIDO"))</f>
        <v/>
      </c>
      <c r="R541" s="257" t="n"/>
      <c r="S541" s="258" t="n"/>
      <c r="T541" s="258" t="n"/>
      <c r="U541" s="1184" t="n"/>
      <c r="V541" s="1184" t="n"/>
      <c r="W541" s="973" t="n"/>
      <c r="X541" s="1237" t="n"/>
      <c r="Y541" s="232" t="n"/>
      <c r="Z541" s="998" t="n"/>
      <c r="AA541" s="998" t="n"/>
      <c r="AB541" s="975" t="n"/>
      <c r="AC541" s="998" t="n"/>
      <c r="AD541" s="998" t="n"/>
      <c r="AE541" s="998" t="n"/>
      <c r="AF541" s="998" t="n"/>
      <c r="AG541" s="998" t="n"/>
      <c r="AH541" s="998" t="n"/>
      <c r="AI541" s="998" t="n"/>
      <c r="AJ541" s="998" t="n"/>
      <c r="AK541" s="998" t="n"/>
      <c r="AL541" s="998" t="n"/>
      <c r="AM541" s="975" t="n"/>
      <c r="AN541" s="726" t="n"/>
      <c r="AQ541" s="975" t="n"/>
      <c r="AR541" s="975" t="n"/>
      <c r="AS541" s="975" t="n"/>
      <c r="AT541" s="975" t="n"/>
      <c r="AU541" s="1240" t="n"/>
      <c r="AV541" s="998" t="n"/>
      <c r="AW541" s="975" t="n"/>
    </row>
    <row r="542" ht="17.25" customHeight="1">
      <c r="A542" s="975" t="n"/>
      <c r="B542" s="1182" t="n"/>
      <c r="C542" s="1103" t="n"/>
      <c r="D542" s="975" t="n"/>
      <c r="E542" s="975" t="n"/>
      <c r="F542" s="998" t="n"/>
      <c r="G542" s="998" t="n"/>
      <c r="H542" s="975" t="n"/>
      <c r="I542" s="975" t="n"/>
      <c r="J542" s="975" t="n"/>
      <c r="K542" s="1189">
        <f>K537=L542</f>
        <v/>
      </c>
      <c r="L542" s="491">
        <f>SUM(L537:L541)</f>
        <v/>
      </c>
      <c r="M542" s="1190" t="n"/>
      <c r="N542" s="1191" t="n"/>
      <c r="O542" s="1192" t="n"/>
      <c r="P542" s="1192" t="n"/>
      <c r="Q542" s="1192" t="n"/>
      <c r="R542" s="267">
        <f>SUM(R537:R541)</f>
        <v/>
      </c>
      <c r="S542" s="492" t="n"/>
      <c r="T542" s="492" t="n"/>
      <c r="U542" s="492" t="n"/>
      <c r="V542" s="1193" t="n"/>
      <c r="W542" s="975" t="n"/>
      <c r="X542" s="1226" t="n"/>
      <c r="Y542" s="232" t="n"/>
      <c r="Z542" s="498" t="n"/>
      <c r="AA542" s="270" t="n"/>
      <c r="AB542" s="270" t="n"/>
      <c r="AC542" s="270" t="n"/>
      <c r="AD542" s="270" t="n"/>
      <c r="AE542" s="270" t="n"/>
      <c r="AF542" s="270" t="n"/>
      <c r="AG542" s="270" t="n"/>
      <c r="AH542" s="270" t="n"/>
      <c r="AI542" s="270" t="n"/>
      <c r="AJ542" s="270" t="n"/>
      <c r="AK542" s="270" t="n"/>
      <c r="AL542" s="270" t="n"/>
      <c r="AM542" s="515" t="n"/>
      <c r="AN542" s="726" t="n"/>
      <c r="AQ542" s="498" t="n"/>
      <c r="AR542" s="270" t="n"/>
      <c r="AS542" s="270" t="n"/>
      <c r="AT542" s="515" t="n"/>
      <c r="AU542" s="1240" t="n"/>
      <c r="AV542" s="269" t="n"/>
      <c r="AW542" s="271" t="n"/>
    </row>
    <row r="543" ht="17.25" customHeight="1">
      <c r="A543" s="585">
        <f>A537+1</f>
        <v/>
      </c>
      <c r="B543" s="640" t="inlineStr">
        <is>
          <t>Vacuna Contra la Viruela y la Viruela del Mono (Mpox) Liquida</t>
        </is>
      </c>
      <c r="C543" s="965" t="n"/>
      <c r="D543" s="413">
        <f>NOVIEMBRE!K543</f>
        <v/>
      </c>
      <c r="E543" s="339">
        <f>H139</f>
        <v/>
      </c>
      <c r="F543" s="338" t="n"/>
      <c r="G543" s="338" t="n"/>
      <c r="H543" s="1235">
        <f>+F543+G543</f>
        <v/>
      </c>
      <c r="I543" s="340">
        <f>+AM543</f>
        <v/>
      </c>
      <c r="J543" s="341">
        <f>+H543+I543</f>
        <v/>
      </c>
      <c r="K543" s="583">
        <f>+(D543+E543)-(J543)</f>
        <v/>
      </c>
      <c r="L543" s="253" t="n"/>
      <c r="M543" s="254" t="n"/>
      <c r="N543" s="254" t="n"/>
      <c r="O543" s="1183" t="n"/>
      <c r="P543" s="256">
        <f>IF(O543=0," ",IFERROR(IF(DATEDIF(TODAY(),O543,"M")&lt;=5,"ROJO",IF(DATEDIF(TODAY(),O543,"M")&gt;=12,"VERDE",IF(AND(DATEDIF(TODAY(),O543,"M")&gt;=6,DATEDIF(TODAY(),O543,"M")&lt;=11),"AMARILLO"))),Q543))</f>
        <v/>
      </c>
      <c r="Q543" s="256">
        <f>IF(O543=0," ",IF(O543&lt;=$L$6,"VENCIDO","NO VENCIDO"))</f>
        <v/>
      </c>
      <c r="R543" s="257" t="n"/>
      <c r="S543" s="258" t="n"/>
      <c r="T543" s="258" t="n"/>
      <c r="U543" s="1184" t="n"/>
      <c r="V543" s="1184" t="n"/>
      <c r="W543" s="1236">
        <f>+AR543</f>
        <v/>
      </c>
      <c r="X543" s="1237" t="n"/>
      <c r="Y543" s="232" t="n"/>
      <c r="Z543" s="648" t="n"/>
      <c r="AA543" s="648" t="n"/>
      <c r="AB543" s="649">
        <f>+Z543+AA543</f>
        <v/>
      </c>
      <c r="AC543" s="648" t="n"/>
      <c r="AD543" s="648" t="n"/>
      <c r="AE543" s="648" t="n"/>
      <c r="AF543" s="648" t="n"/>
      <c r="AG543" s="648" t="n"/>
      <c r="AH543" s="648" t="n"/>
      <c r="AI543" s="648" t="n"/>
      <c r="AJ543" s="648" t="n"/>
      <c r="AK543" s="648" t="n"/>
      <c r="AL543" s="648" t="n"/>
      <c r="AM543" s="421">
        <f>SUM(AB543:AL547)</f>
        <v/>
      </c>
      <c r="AN543" s="726" t="n"/>
      <c r="AQ543" s="1238">
        <f>IFERROR(I543/J543*100,"0")</f>
        <v/>
      </c>
      <c r="AR543" s="343">
        <f>IFERROR(1/(1-(AQ543/100)),"0")</f>
        <v/>
      </c>
      <c r="AS543" s="1239" t="n"/>
      <c r="AT543" s="345" t="n"/>
      <c r="AU543" s="1240" t="n"/>
      <c r="AV543" s="1241" t="n"/>
      <c r="AW543" s="1242">
        <f>+H543-AV543</f>
        <v/>
      </c>
    </row>
    <row r="544" ht="17.25" customHeight="1">
      <c r="A544" s="973" t="n"/>
      <c r="B544" s="971" t="n"/>
      <c r="C544" s="972" t="n"/>
      <c r="D544" s="973" t="n"/>
      <c r="E544" s="973" t="n"/>
      <c r="F544" s="994" t="n"/>
      <c r="G544" s="994" t="n"/>
      <c r="H544" s="973" t="n"/>
      <c r="I544" s="973" t="n"/>
      <c r="J544" s="973" t="n"/>
      <c r="K544" s="973" t="n"/>
      <c r="L544" s="253" t="n"/>
      <c r="M544" s="254" t="n"/>
      <c r="N544" s="254" t="n"/>
      <c r="O544" s="1183" t="n"/>
      <c r="P544" s="256">
        <f>IF(O544=0," ",IFERROR(IF(DATEDIF(TODAY(),O544,"M")&lt;=5,"ROJO",IF(DATEDIF(TODAY(),O544,"M")&gt;=12,"VERDE",IF(AND(DATEDIF(TODAY(),O544,"M")&gt;=6,DATEDIF(TODAY(),O544,"M")&lt;=11),"AMARILLO"))),Q544))</f>
        <v/>
      </c>
      <c r="Q544" s="262">
        <f>IF(O544=0," ",IF(O544&lt;=$L$6,"VENCIDO","NO VENCIDO"))</f>
        <v/>
      </c>
      <c r="R544" s="257" t="n"/>
      <c r="S544" s="258" t="n"/>
      <c r="T544" s="258" t="n"/>
      <c r="U544" s="1184" t="n"/>
      <c r="V544" s="1184" t="n"/>
      <c r="W544" s="973" t="n"/>
      <c r="X544" s="1237" t="n"/>
      <c r="Y544" s="232" t="n"/>
      <c r="Z544" s="994" t="n"/>
      <c r="AA544" s="994" t="n"/>
      <c r="AB544" s="973" t="n"/>
      <c r="AC544" s="994" t="n"/>
      <c r="AD544" s="994" t="n"/>
      <c r="AE544" s="994" t="n"/>
      <c r="AF544" s="994" t="n"/>
      <c r="AG544" s="994" t="n"/>
      <c r="AH544" s="994" t="n"/>
      <c r="AI544" s="994" t="n"/>
      <c r="AJ544" s="994" t="n"/>
      <c r="AK544" s="994" t="n"/>
      <c r="AL544" s="994" t="n"/>
      <c r="AM544" s="973" t="n"/>
      <c r="AN544" s="726" t="n"/>
      <c r="AQ544" s="973" t="n"/>
      <c r="AR544" s="973" t="n"/>
      <c r="AS544" s="973" t="n"/>
      <c r="AT544" s="973" t="n"/>
      <c r="AU544" s="1240" t="n"/>
      <c r="AV544" s="994" t="n"/>
      <c r="AW544" s="973" t="n"/>
    </row>
    <row r="545" ht="17.25" customHeight="1">
      <c r="A545" s="973" t="n"/>
      <c r="B545" s="971" t="n"/>
      <c r="C545" s="972" t="n"/>
      <c r="D545" s="973" t="n"/>
      <c r="E545" s="973" t="n"/>
      <c r="F545" s="994" t="n"/>
      <c r="G545" s="994" t="n"/>
      <c r="H545" s="973" t="n"/>
      <c r="I545" s="973" t="n"/>
      <c r="J545" s="973" t="n"/>
      <c r="K545" s="973" t="n"/>
      <c r="L545" s="253" t="n"/>
      <c r="M545" s="254" t="n"/>
      <c r="N545" s="254" t="n"/>
      <c r="O545" s="1183" t="n"/>
      <c r="P545" s="256">
        <f>IF(O545=0," ",IFERROR(IF(DATEDIF(TODAY(),O545,"M")&lt;=5,"ROJO",IF(DATEDIF(TODAY(),O545,"M")&gt;=12,"VERDE",IF(AND(DATEDIF(TODAY(),O545,"M")&gt;=6,DATEDIF(TODAY(),O545,"M")&lt;=11),"AMARILLO"))),Q545))</f>
        <v/>
      </c>
      <c r="Q545" s="262">
        <f>IF(O545=0," ",IF(O545&lt;=$L$6,"VENCIDO","NO VENCIDO"))</f>
        <v/>
      </c>
      <c r="R545" s="257" t="n"/>
      <c r="S545" s="258" t="n"/>
      <c r="T545" s="258" t="n"/>
      <c r="U545" s="1184" t="n"/>
      <c r="V545" s="1184" t="n"/>
      <c r="W545" s="973" t="n"/>
      <c r="X545" s="1237" t="n"/>
      <c r="Y545" s="232" t="n"/>
      <c r="Z545" s="994" t="n"/>
      <c r="AA545" s="994" t="n"/>
      <c r="AB545" s="973" t="n"/>
      <c r="AC545" s="994" t="n"/>
      <c r="AD545" s="994" t="n"/>
      <c r="AE545" s="994" t="n"/>
      <c r="AF545" s="994" t="n"/>
      <c r="AG545" s="994" t="n"/>
      <c r="AH545" s="994" t="n"/>
      <c r="AI545" s="994" t="n"/>
      <c r="AJ545" s="994" t="n"/>
      <c r="AK545" s="994" t="n"/>
      <c r="AL545" s="994" t="n"/>
      <c r="AM545" s="973" t="n"/>
      <c r="AN545" s="726" t="n"/>
      <c r="AQ545" s="973" t="n"/>
      <c r="AR545" s="973" t="n"/>
      <c r="AS545" s="973" t="n"/>
      <c r="AT545" s="973" t="n"/>
      <c r="AU545" s="1240" t="n"/>
      <c r="AV545" s="994" t="n"/>
      <c r="AW545" s="973" t="n"/>
    </row>
    <row r="546" ht="17.25" customHeight="1">
      <c r="A546" s="973" t="n"/>
      <c r="B546" s="971" t="n"/>
      <c r="C546" s="972" t="n"/>
      <c r="D546" s="973" t="n"/>
      <c r="E546" s="973" t="n"/>
      <c r="F546" s="994" t="n"/>
      <c r="G546" s="994" t="n"/>
      <c r="H546" s="973" t="n"/>
      <c r="I546" s="973" t="n"/>
      <c r="J546" s="973" t="n"/>
      <c r="K546" s="973" t="n"/>
      <c r="L546" s="253" t="n"/>
      <c r="M546" s="254" t="n"/>
      <c r="N546" s="254" t="n"/>
      <c r="O546" s="1183" t="n"/>
      <c r="P546" s="256">
        <f>IF(O546=0," ",IFERROR(IF(DATEDIF(TODAY(),O546,"M")&lt;=5,"ROJO",IF(DATEDIF(TODAY(),O546,"M")&gt;=12,"VERDE",IF(AND(DATEDIF(TODAY(),O546,"M")&gt;=6,DATEDIF(TODAY(),O546,"M")&lt;=11),"AMARILLO"))),Q546))</f>
        <v/>
      </c>
      <c r="Q546" s="262">
        <f>IF(O546=0," ",IF(O546&lt;=$L$6,"VENCIDO","NO VENCIDO"))</f>
        <v/>
      </c>
      <c r="R546" s="257" t="n"/>
      <c r="S546" s="258" t="n"/>
      <c r="T546" s="258" t="n"/>
      <c r="U546" s="1184" t="n"/>
      <c r="V546" s="1184" t="n"/>
      <c r="W546" s="973" t="n"/>
      <c r="X546" s="1237" t="n"/>
      <c r="Y546" s="232" t="n"/>
      <c r="Z546" s="994" t="n"/>
      <c r="AA546" s="994" t="n"/>
      <c r="AB546" s="973" t="n"/>
      <c r="AC546" s="994" t="n"/>
      <c r="AD546" s="994" t="n"/>
      <c r="AE546" s="994" t="n"/>
      <c r="AF546" s="994" t="n"/>
      <c r="AG546" s="994" t="n"/>
      <c r="AH546" s="994" t="n"/>
      <c r="AI546" s="994" t="n"/>
      <c r="AJ546" s="994" t="n"/>
      <c r="AK546" s="994" t="n"/>
      <c r="AL546" s="994" t="n"/>
      <c r="AM546" s="973" t="n"/>
      <c r="AN546" s="726" t="n"/>
      <c r="AQ546" s="973" t="n"/>
      <c r="AR546" s="973" t="n"/>
      <c r="AS546" s="973" t="n"/>
      <c r="AT546" s="973" t="n"/>
      <c r="AU546" s="1240" t="n"/>
      <c r="AV546" s="994" t="n"/>
      <c r="AW546" s="973" t="n"/>
    </row>
    <row r="547" ht="17.25" customHeight="1">
      <c r="A547" s="973" t="n"/>
      <c r="B547" s="971" t="n"/>
      <c r="C547" s="972" t="n"/>
      <c r="D547" s="973" t="n"/>
      <c r="E547" s="973" t="n"/>
      <c r="F547" s="994" t="n"/>
      <c r="G547" s="994" t="n"/>
      <c r="H547" s="973" t="n"/>
      <c r="I547" s="973" t="n"/>
      <c r="J547" s="973" t="n"/>
      <c r="K547" s="975" t="n"/>
      <c r="L547" s="253" t="n"/>
      <c r="M547" s="254" t="n"/>
      <c r="N547" s="254" t="n"/>
      <c r="O547" s="1183" t="n"/>
      <c r="P547" s="256">
        <f>IF(O547=0," ",IFERROR(IF(DATEDIF(TODAY(),O547,"M")&lt;=5,"ROJO",IF(DATEDIF(TODAY(),O547,"M")&gt;=12,"VERDE",IF(AND(DATEDIF(TODAY(),O547,"M")&gt;=6,DATEDIF(TODAY(),O547,"M")&lt;=11),"AMARILLO"))),Q547))</f>
        <v/>
      </c>
      <c r="Q547" s="262">
        <f>IF(O547=0," ",IF(O547&lt;=$L$6,"VENCIDO","NO VENCIDO"))</f>
        <v/>
      </c>
      <c r="R547" s="257" t="n"/>
      <c r="S547" s="258" t="n"/>
      <c r="T547" s="258" t="n"/>
      <c r="U547" s="1184" t="n"/>
      <c r="V547" s="1184" t="n"/>
      <c r="W547" s="973" t="n"/>
      <c r="X547" s="1237" t="n"/>
      <c r="Y547" s="232" t="n"/>
      <c r="Z547" s="998" t="n"/>
      <c r="AA547" s="998" t="n"/>
      <c r="AB547" s="975" t="n"/>
      <c r="AC547" s="998" t="n"/>
      <c r="AD547" s="998" t="n"/>
      <c r="AE547" s="998" t="n"/>
      <c r="AF547" s="998" t="n"/>
      <c r="AG547" s="998" t="n"/>
      <c r="AH547" s="998" t="n"/>
      <c r="AI547" s="998" t="n"/>
      <c r="AJ547" s="998" t="n"/>
      <c r="AK547" s="998" t="n"/>
      <c r="AL547" s="998" t="n"/>
      <c r="AM547" s="975" t="n"/>
      <c r="AN547" s="726" t="n"/>
      <c r="AQ547" s="975" t="n"/>
      <c r="AR547" s="975" t="n"/>
      <c r="AS547" s="975" t="n"/>
      <c r="AT547" s="975" t="n"/>
      <c r="AU547" s="1240" t="n"/>
      <c r="AV547" s="998" t="n"/>
      <c r="AW547" s="975" t="n"/>
    </row>
    <row r="548" ht="17.25" customHeight="1">
      <c r="A548" s="975" t="n"/>
      <c r="B548" s="1182" t="n"/>
      <c r="C548" s="1103" t="n"/>
      <c r="D548" s="975" t="n"/>
      <c r="E548" s="975" t="n"/>
      <c r="F548" s="998" t="n"/>
      <c r="G548" s="998" t="n"/>
      <c r="H548" s="975" t="n"/>
      <c r="I548" s="975" t="n"/>
      <c r="J548" s="975" t="n"/>
      <c r="K548" s="1189">
        <f>K543=L548</f>
        <v/>
      </c>
      <c r="L548" s="491">
        <f>SUM(L543:L547)</f>
        <v/>
      </c>
      <c r="M548" s="1190" t="n"/>
      <c r="N548" s="1191" t="n"/>
      <c r="O548" s="1192" t="n"/>
      <c r="P548" s="1192" t="n"/>
      <c r="Q548" s="1192" t="n"/>
      <c r="R548" s="267">
        <f>SUM(R543:R547)</f>
        <v/>
      </c>
      <c r="S548" s="492" t="n"/>
      <c r="T548" s="492" t="n"/>
      <c r="U548" s="492" t="n"/>
      <c r="V548" s="1193" t="n"/>
      <c r="W548" s="975" t="n"/>
      <c r="X548" s="1226" t="n"/>
      <c r="Y548" s="232" t="n"/>
      <c r="Z548" s="498" t="n"/>
      <c r="AA548" s="270" t="n"/>
      <c r="AB548" s="270" t="n"/>
      <c r="AC548" s="270" t="n"/>
      <c r="AD548" s="270" t="n"/>
      <c r="AE548" s="270" t="n"/>
      <c r="AF548" s="270" t="n"/>
      <c r="AG548" s="270" t="n"/>
      <c r="AH548" s="270" t="n"/>
      <c r="AI548" s="270" t="n"/>
      <c r="AJ548" s="270" t="n"/>
      <c r="AK548" s="270" t="n"/>
      <c r="AL548" s="270" t="n"/>
      <c r="AM548" s="515" t="n"/>
      <c r="AN548" s="726" t="n"/>
      <c r="AQ548" s="498" t="n"/>
      <c r="AR548" s="270" t="n"/>
      <c r="AS548" s="270" t="n"/>
      <c r="AT548" s="515" t="n"/>
      <c r="AU548" s="1240" t="n"/>
      <c r="AV548" s="269" t="n"/>
      <c r="AW548" s="271" t="n"/>
    </row>
    <row r="549" ht="17.25" customHeight="1">
      <c r="A549" s="585">
        <f>A543+1</f>
        <v/>
      </c>
      <c r="B549" s="640" t="inlineStr">
        <is>
          <t>Vacuna de Tétanos y difteria (Td) Adulto (Toxoide Diftérico) - Liquida</t>
        </is>
      </c>
      <c r="C549" s="965" t="n"/>
      <c r="D549" s="413">
        <f>NOVIEMBRE!K549</f>
        <v/>
      </c>
      <c r="E549" s="339">
        <f>H145</f>
        <v/>
      </c>
      <c r="F549" s="338" t="n"/>
      <c r="G549" s="338" t="n"/>
      <c r="H549" s="1235">
        <f>+F549+G549</f>
        <v/>
      </c>
      <c r="I549" s="340">
        <f>+AM549</f>
        <v/>
      </c>
      <c r="J549" s="341">
        <f>+H549+I549</f>
        <v/>
      </c>
      <c r="K549" s="583">
        <f>+(D549+E549)-(J549)</f>
        <v/>
      </c>
      <c r="L549" s="253" t="n"/>
      <c r="M549" s="254" t="n"/>
      <c r="N549" s="254" t="n"/>
      <c r="O549" s="1183" t="n"/>
      <c r="P549" s="256">
        <f>IF(O549=0," ",IFERROR(IF(DATEDIF(TODAY(),O549,"M")&lt;=5,"ROJO",IF(DATEDIF(TODAY(),O549,"M")&gt;=12,"VERDE",IF(AND(DATEDIF(TODAY(),O549,"M")&gt;=6,DATEDIF(TODAY(),O549,"M")&lt;=11),"AMARILLO"))),Q549))</f>
        <v/>
      </c>
      <c r="Q549" s="256">
        <f>IF(O549=0," ",IF(O549&lt;=$L$6,"VENCIDO","NO VENCIDO"))</f>
        <v/>
      </c>
      <c r="R549" s="257" t="n"/>
      <c r="S549" s="258" t="n"/>
      <c r="T549" s="258" t="n"/>
      <c r="U549" s="1184" t="n"/>
      <c r="V549" s="1184" t="n"/>
      <c r="W549" s="1236">
        <f>+AR549</f>
        <v/>
      </c>
      <c r="X549" s="1237" t="n"/>
      <c r="Y549" s="232" t="n"/>
      <c r="Z549" s="648" t="n"/>
      <c r="AA549" s="648" t="n"/>
      <c r="AB549" s="649">
        <f>+Z549+AA549</f>
        <v/>
      </c>
      <c r="AC549" s="648" t="n"/>
      <c r="AD549" s="648" t="n"/>
      <c r="AE549" s="648" t="n"/>
      <c r="AF549" s="648" t="n"/>
      <c r="AG549" s="648" t="n"/>
      <c r="AH549" s="648" t="n"/>
      <c r="AI549" s="648" t="n"/>
      <c r="AJ549" s="648" t="n"/>
      <c r="AK549" s="648" t="n"/>
      <c r="AL549" s="648" t="n"/>
      <c r="AM549" s="421">
        <f>SUM(AB549:AL553)</f>
        <v/>
      </c>
      <c r="AN549" s="726" t="n"/>
      <c r="AQ549" s="1238">
        <f>IFERROR(I549/J549*100,"0")</f>
        <v/>
      </c>
      <c r="AR549" s="343">
        <f>IFERROR(1/(1-(AQ549/100)),"0")</f>
        <v/>
      </c>
      <c r="AS549" s="1239" t="n"/>
      <c r="AT549" s="345" t="n"/>
      <c r="AU549" s="1240" t="n"/>
      <c r="AV549" s="1241" t="n"/>
      <c r="AW549" s="1242">
        <f>+H549-AV549</f>
        <v/>
      </c>
    </row>
    <row r="550" ht="17.25" customHeight="1">
      <c r="A550" s="973" t="n"/>
      <c r="B550" s="971" t="n"/>
      <c r="C550" s="972" t="n"/>
      <c r="D550" s="973" t="n"/>
      <c r="E550" s="973" t="n"/>
      <c r="F550" s="994" t="n"/>
      <c r="G550" s="994" t="n"/>
      <c r="H550" s="973" t="n"/>
      <c r="I550" s="973" t="n"/>
      <c r="J550" s="973" t="n"/>
      <c r="K550" s="973" t="n"/>
      <c r="L550" s="253" t="n"/>
      <c r="M550" s="254" t="n"/>
      <c r="N550" s="254" t="n"/>
      <c r="O550" s="1183" t="n"/>
      <c r="P550" s="256">
        <f>IF(O550=0," ",IFERROR(IF(DATEDIF(TODAY(),O550,"M")&lt;=5,"ROJO",IF(DATEDIF(TODAY(),O550,"M")&gt;=12,"VERDE",IF(AND(DATEDIF(TODAY(),O550,"M")&gt;=6,DATEDIF(TODAY(),O550,"M")&lt;=11),"AMARILLO"))),Q550))</f>
        <v/>
      </c>
      <c r="Q550" s="262">
        <f>IF(O550=0," ",IF(O550&lt;=$L$6,"VENCIDO","NO VENCIDO"))</f>
        <v/>
      </c>
      <c r="R550" s="257" t="n"/>
      <c r="S550" s="258" t="n"/>
      <c r="T550" s="258" t="n"/>
      <c r="U550" s="1184" t="n"/>
      <c r="V550" s="1184" t="n"/>
      <c r="W550" s="973" t="n"/>
      <c r="X550" s="1237" t="n"/>
      <c r="Y550" s="232" t="n"/>
      <c r="Z550" s="994" t="n"/>
      <c r="AA550" s="994" t="n"/>
      <c r="AB550" s="973" t="n"/>
      <c r="AC550" s="994" t="n"/>
      <c r="AD550" s="994" t="n"/>
      <c r="AE550" s="994" t="n"/>
      <c r="AF550" s="994" t="n"/>
      <c r="AG550" s="994" t="n"/>
      <c r="AH550" s="994" t="n"/>
      <c r="AI550" s="994" t="n"/>
      <c r="AJ550" s="994" t="n"/>
      <c r="AK550" s="994" t="n"/>
      <c r="AL550" s="994" t="n"/>
      <c r="AM550" s="973" t="n"/>
      <c r="AN550" s="726" t="n"/>
      <c r="AQ550" s="973" t="n"/>
      <c r="AR550" s="973" t="n"/>
      <c r="AS550" s="973" t="n"/>
      <c r="AT550" s="973" t="n"/>
      <c r="AU550" s="1240" t="n"/>
      <c r="AV550" s="994" t="n"/>
      <c r="AW550" s="973" t="n"/>
    </row>
    <row r="551" ht="17.25" customHeight="1">
      <c r="A551" s="973" t="n"/>
      <c r="B551" s="971" t="n"/>
      <c r="C551" s="972" t="n"/>
      <c r="D551" s="973" t="n"/>
      <c r="E551" s="973" t="n"/>
      <c r="F551" s="994" t="n"/>
      <c r="G551" s="994" t="n"/>
      <c r="H551" s="973" t="n"/>
      <c r="I551" s="973" t="n"/>
      <c r="J551" s="973" t="n"/>
      <c r="K551" s="973" t="n"/>
      <c r="L551" s="253" t="n"/>
      <c r="M551" s="254" t="n"/>
      <c r="N551" s="254" t="n"/>
      <c r="O551" s="1183" t="n"/>
      <c r="P551" s="256">
        <f>IF(O551=0," ",IFERROR(IF(DATEDIF(TODAY(),O551,"M")&lt;=5,"ROJO",IF(DATEDIF(TODAY(),O551,"M")&gt;=12,"VERDE",IF(AND(DATEDIF(TODAY(),O551,"M")&gt;=6,DATEDIF(TODAY(),O551,"M")&lt;=11),"AMARILLO"))),Q551))</f>
        <v/>
      </c>
      <c r="Q551" s="262">
        <f>IF(O551=0," ",IF(O551&lt;=$L$6,"VENCIDO","NO VENCIDO"))</f>
        <v/>
      </c>
      <c r="R551" s="257" t="n"/>
      <c r="S551" s="258" t="n"/>
      <c r="T551" s="258" t="n"/>
      <c r="U551" s="1184" t="n"/>
      <c r="V551" s="1184" t="n"/>
      <c r="W551" s="973" t="n"/>
      <c r="X551" s="1237" t="n"/>
      <c r="Y551" s="232" t="n"/>
      <c r="Z551" s="994" t="n"/>
      <c r="AA551" s="994" t="n"/>
      <c r="AB551" s="973" t="n"/>
      <c r="AC551" s="994" t="n"/>
      <c r="AD551" s="994" t="n"/>
      <c r="AE551" s="994" t="n"/>
      <c r="AF551" s="994" t="n"/>
      <c r="AG551" s="994" t="n"/>
      <c r="AH551" s="994" t="n"/>
      <c r="AI551" s="994" t="n"/>
      <c r="AJ551" s="994" t="n"/>
      <c r="AK551" s="994" t="n"/>
      <c r="AL551" s="994" t="n"/>
      <c r="AM551" s="973" t="n"/>
      <c r="AN551" s="726" t="n"/>
      <c r="AQ551" s="973" t="n"/>
      <c r="AR551" s="973" t="n"/>
      <c r="AS551" s="973" t="n"/>
      <c r="AT551" s="973" t="n"/>
      <c r="AU551" s="1240" t="n"/>
      <c r="AV551" s="994" t="n"/>
      <c r="AW551" s="973" t="n"/>
    </row>
    <row r="552" ht="17.25" customHeight="1">
      <c r="A552" s="973" t="n"/>
      <c r="B552" s="971" t="n"/>
      <c r="C552" s="972" t="n"/>
      <c r="D552" s="973" t="n"/>
      <c r="E552" s="973" t="n"/>
      <c r="F552" s="994" t="n"/>
      <c r="G552" s="994" t="n"/>
      <c r="H552" s="973" t="n"/>
      <c r="I552" s="973" t="n"/>
      <c r="J552" s="973" t="n"/>
      <c r="K552" s="973" t="n"/>
      <c r="L552" s="253" t="n"/>
      <c r="M552" s="254" t="n"/>
      <c r="N552" s="254" t="n"/>
      <c r="O552" s="1183" t="n"/>
      <c r="P552" s="256">
        <f>IF(O552=0," ",IFERROR(IF(DATEDIF(TODAY(),O552,"M")&lt;=5,"ROJO",IF(DATEDIF(TODAY(),O552,"M")&gt;=12,"VERDE",IF(AND(DATEDIF(TODAY(),O552,"M")&gt;=6,DATEDIF(TODAY(),O552,"M")&lt;=11),"AMARILLO"))),Q552))</f>
        <v/>
      </c>
      <c r="Q552" s="262">
        <f>IF(O552=0," ",IF(O552&lt;=$L$6,"VENCIDO","NO VENCIDO"))</f>
        <v/>
      </c>
      <c r="R552" s="257" t="n"/>
      <c r="S552" s="258" t="n"/>
      <c r="T552" s="258" t="n"/>
      <c r="U552" s="1184" t="n"/>
      <c r="V552" s="1184" t="n"/>
      <c r="W552" s="973" t="n"/>
      <c r="X552" s="1237" t="n"/>
      <c r="Y552" s="232" t="n"/>
      <c r="Z552" s="994" t="n"/>
      <c r="AA552" s="994" t="n"/>
      <c r="AB552" s="973" t="n"/>
      <c r="AC552" s="994" t="n"/>
      <c r="AD552" s="994" t="n"/>
      <c r="AE552" s="994" t="n"/>
      <c r="AF552" s="994" t="n"/>
      <c r="AG552" s="994" t="n"/>
      <c r="AH552" s="994" t="n"/>
      <c r="AI552" s="994" t="n"/>
      <c r="AJ552" s="994" t="n"/>
      <c r="AK552" s="994" t="n"/>
      <c r="AL552" s="994" t="n"/>
      <c r="AM552" s="973" t="n"/>
      <c r="AN552" s="726" t="n"/>
      <c r="AQ552" s="973" t="n"/>
      <c r="AR552" s="973" t="n"/>
      <c r="AS552" s="973" t="n"/>
      <c r="AT552" s="973" t="n"/>
      <c r="AU552" s="1240" t="n"/>
      <c r="AV552" s="994" t="n"/>
      <c r="AW552" s="973" t="n"/>
    </row>
    <row r="553" ht="17.25" customHeight="1">
      <c r="A553" s="973" t="n"/>
      <c r="B553" s="971" t="n"/>
      <c r="C553" s="972" t="n"/>
      <c r="D553" s="973" t="n"/>
      <c r="E553" s="973" t="n"/>
      <c r="F553" s="994" t="n"/>
      <c r="G553" s="994" t="n"/>
      <c r="H553" s="973" t="n"/>
      <c r="I553" s="973" t="n"/>
      <c r="J553" s="973" t="n"/>
      <c r="K553" s="975" t="n"/>
      <c r="L553" s="253" t="n"/>
      <c r="M553" s="254" t="n"/>
      <c r="N553" s="254" t="n"/>
      <c r="O553" s="1183" t="n"/>
      <c r="P553" s="256">
        <f>IF(O553=0," ",IFERROR(IF(DATEDIF(TODAY(),O553,"M")&lt;=5,"ROJO",IF(DATEDIF(TODAY(),O553,"M")&gt;=12,"VERDE",IF(AND(DATEDIF(TODAY(),O553,"M")&gt;=6,DATEDIF(TODAY(),O553,"M")&lt;=11),"AMARILLO"))),Q553))</f>
        <v/>
      </c>
      <c r="Q553" s="262">
        <f>IF(O553=0," ",IF(O553&lt;=$L$6,"VENCIDO","NO VENCIDO"))</f>
        <v/>
      </c>
      <c r="R553" s="257" t="n"/>
      <c r="S553" s="258" t="n"/>
      <c r="T553" s="258" t="n"/>
      <c r="U553" s="1184" t="n"/>
      <c r="V553" s="1184" t="n"/>
      <c r="W553" s="973" t="n"/>
      <c r="X553" s="1237" t="n"/>
      <c r="Y553" s="232" t="n"/>
      <c r="Z553" s="998" t="n"/>
      <c r="AA553" s="998" t="n"/>
      <c r="AB553" s="975" t="n"/>
      <c r="AC553" s="998" t="n"/>
      <c r="AD553" s="998" t="n"/>
      <c r="AE553" s="998" t="n"/>
      <c r="AF553" s="998" t="n"/>
      <c r="AG553" s="998" t="n"/>
      <c r="AH553" s="998" t="n"/>
      <c r="AI553" s="998" t="n"/>
      <c r="AJ553" s="998" t="n"/>
      <c r="AK553" s="998" t="n"/>
      <c r="AL553" s="998" t="n"/>
      <c r="AM553" s="975" t="n"/>
      <c r="AN553" s="726" t="n"/>
      <c r="AQ553" s="975" t="n"/>
      <c r="AR553" s="975" t="n"/>
      <c r="AS553" s="975" t="n"/>
      <c r="AT553" s="975" t="n"/>
      <c r="AU553" s="1240" t="n"/>
      <c r="AV553" s="998" t="n"/>
      <c r="AW553" s="975" t="n"/>
    </row>
    <row r="554" ht="17.25" customHeight="1">
      <c r="A554" s="975" t="n"/>
      <c r="B554" s="1182" t="n"/>
      <c r="C554" s="1103" t="n"/>
      <c r="D554" s="975" t="n"/>
      <c r="E554" s="975" t="n"/>
      <c r="F554" s="998" t="n"/>
      <c r="G554" s="998" t="n"/>
      <c r="H554" s="975" t="n"/>
      <c r="I554" s="975" t="n"/>
      <c r="J554" s="975" t="n"/>
      <c r="K554" s="1189">
        <f>K549=L554</f>
        <v/>
      </c>
      <c r="L554" s="491">
        <f>SUM(L549:L553)</f>
        <v/>
      </c>
      <c r="M554" s="1190" t="n"/>
      <c r="N554" s="1191" t="n"/>
      <c r="O554" s="1192" t="n"/>
      <c r="P554" s="1192" t="n"/>
      <c r="Q554" s="1192" t="n"/>
      <c r="R554" s="267">
        <f>SUM(R549:R553)</f>
        <v/>
      </c>
      <c r="S554" s="492" t="n"/>
      <c r="T554" s="492" t="n"/>
      <c r="U554" s="492" t="n"/>
      <c r="V554" s="1193" t="n"/>
      <c r="W554" s="975" t="n"/>
      <c r="X554" s="1226" t="n"/>
      <c r="Y554" s="232" t="n"/>
      <c r="Z554" s="498" t="n"/>
      <c r="AA554" s="270" t="n"/>
      <c r="AB554" s="270" t="n"/>
      <c r="AC554" s="270" t="n"/>
      <c r="AD554" s="270" t="n"/>
      <c r="AE554" s="270" t="n"/>
      <c r="AF554" s="270" t="n"/>
      <c r="AG554" s="270" t="n"/>
      <c r="AH554" s="270" t="n"/>
      <c r="AI554" s="270" t="n"/>
      <c r="AJ554" s="270" t="n"/>
      <c r="AK554" s="270" t="n"/>
      <c r="AL554" s="270" t="n"/>
      <c r="AM554" s="515" t="n"/>
      <c r="AN554" s="726" t="n"/>
      <c r="AQ554" s="498" t="n"/>
      <c r="AR554" s="270" t="n"/>
      <c r="AS554" s="270" t="n"/>
      <c r="AT554" s="515" t="n"/>
      <c r="AU554" s="1240" t="n"/>
      <c r="AV554" s="269" t="n"/>
      <c r="AW554" s="271" t="n"/>
    </row>
    <row r="555" ht="17.25" customHeight="1">
      <c r="A555" s="585">
        <f>A549+1</f>
        <v/>
      </c>
      <c r="B555" s="640" t="inlineStr">
        <is>
          <t>Vacuna de Toxoide Difterico, Toxoide Tétanos y Tos Ferina Acelular (Dtap) (Bordetella pertussis) Adolescente/Adultos/Gesta - Liquida</t>
        </is>
      </c>
      <c r="C555" s="965" t="n"/>
      <c r="D555" s="413">
        <f>NOVIEMBRE!K555</f>
        <v/>
      </c>
      <c r="E555" s="339">
        <f>H151</f>
        <v/>
      </c>
      <c r="F555" s="338" t="n"/>
      <c r="G555" s="338" t="n"/>
      <c r="H555" s="1235">
        <f>+F555+G555</f>
        <v/>
      </c>
      <c r="I555" s="340">
        <f>+AM555</f>
        <v/>
      </c>
      <c r="J555" s="341">
        <f>+H555+I555</f>
        <v/>
      </c>
      <c r="K555" s="583">
        <f>+(D555+E555)-(J555)</f>
        <v/>
      </c>
      <c r="L555" s="253" t="n"/>
      <c r="M555" s="254" t="n"/>
      <c r="N555" s="254" t="n"/>
      <c r="O555" s="1183" t="n"/>
      <c r="P555" s="256">
        <f>IF(O555=0," ",IFERROR(IF(DATEDIF(TODAY(),O555,"M")&lt;=5,"ROJO",IF(DATEDIF(TODAY(),O555,"M")&gt;=12,"VERDE",IF(AND(DATEDIF(TODAY(),O555,"M")&gt;=6,DATEDIF(TODAY(),O555,"M")&lt;=11),"AMARILLO"))),Q555))</f>
        <v/>
      </c>
      <c r="Q555" s="256">
        <f>IF(O555=0," ",IF(O555&lt;=$L$6,"VENCIDO","NO VENCIDO"))</f>
        <v/>
      </c>
      <c r="R555" s="257" t="n"/>
      <c r="S555" s="258" t="n"/>
      <c r="T555" s="258" t="n"/>
      <c r="U555" s="1184" t="n"/>
      <c r="V555" s="1184" t="n"/>
      <c r="W555" s="1236">
        <f>+AR555</f>
        <v/>
      </c>
      <c r="X555" s="1237" t="n"/>
      <c r="Y555" s="232" t="n"/>
      <c r="Z555" s="648" t="n"/>
      <c r="AA555" s="648" t="n"/>
      <c r="AB555" s="649">
        <f>+Z555+AA555</f>
        <v/>
      </c>
      <c r="AC555" s="648" t="n"/>
      <c r="AD555" s="648" t="n"/>
      <c r="AE555" s="648" t="n"/>
      <c r="AF555" s="648" t="n"/>
      <c r="AG555" s="648" t="n"/>
      <c r="AH555" s="648" t="n"/>
      <c r="AI555" s="648" t="n"/>
      <c r="AJ555" s="648" t="n"/>
      <c r="AK555" s="648" t="n"/>
      <c r="AL555" s="648" t="n"/>
      <c r="AM555" s="421">
        <f>SUM(AB555:AL559)</f>
        <v/>
      </c>
      <c r="AN555" s="726" t="n"/>
      <c r="AQ555" s="1238">
        <f>IFERROR(I555/J555*100,"0")</f>
        <v/>
      </c>
      <c r="AR555" s="343">
        <f>IFERROR(1/(1-(AQ555/100)),"0")</f>
        <v/>
      </c>
      <c r="AS555" s="1239" t="n"/>
      <c r="AT555" s="345" t="n"/>
      <c r="AU555" s="1240" t="n"/>
      <c r="AV555" s="1241" t="n"/>
      <c r="AW555" s="1242">
        <f>+H555-AV555</f>
        <v/>
      </c>
    </row>
    <row r="556" ht="17.25" customHeight="1">
      <c r="A556" s="973" t="n"/>
      <c r="B556" s="971" t="n"/>
      <c r="C556" s="972" t="n"/>
      <c r="D556" s="973" t="n"/>
      <c r="E556" s="973" t="n"/>
      <c r="F556" s="994" t="n"/>
      <c r="G556" s="994" t="n"/>
      <c r="H556" s="973" t="n"/>
      <c r="I556" s="973" t="n"/>
      <c r="J556" s="973" t="n"/>
      <c r="K556" s="973" t="n"/>
      <c r="L556" s="253" t="n"/>
      <c r="M556" s="254" t="n"/>
      <c r="N556" s="254" t="n"/>
      <c r="O556" s="1183" t="n"/>
      <c r="P556" s="256">
        <f>IF(O556=0," ",IFERROR(IF(DATEDIF(TODAY(),O556,"M")&lt;=5,"ROJO",IF(DATEDIF(TODAY(),O556,"M")&gt;=12,"VERDE",IF(AND(DATEDIF(TODAY(),O556,"M")&gt;=6,DATEDIF(TODAY(),O556,"M")&lt;=11),"AMARILLO"))),Q556))</f>
        <v/>
      </c>
      <c r="Q556" s="262">
        <f>IF(O556=0," ",IF(O556&lt;=$L$6,"VENCIDO","NO VENCIDO"))</f>
        <v/>
      </c>
      <c r="R556" s="257" t="n"/>
      <c r="S556" s="258" t="n"/>
      <c r="T556" s="258" t="n"/>
      <c r="U556" s="1184" t="n"/>
      <c r="V556" s="1184" t="n"/>
      <c r="W556" s="973" t="n"/>
      <c r="X556" s="1237" t="n"/>
      <c r="Y556" s="232" t="n"/>
      <c r="Z556" s="994" t="n"/>
      <c r="AA556" s="994" t="n"/>
      <c r="AB556" s="973" t="n"/>
      <c r="AC556" s="994" t="n"/>
      <c r="AD556" s="994" t="n"/>
      <c r="AE556" s="994" t="n"/>
      <c r="AF556" s="994" t="n"/>
      <c r="AG556" s="994" t="n"/>
      <c r="AH556" s="994" t="n"/>
      <c r="AI556" s="994" t="n"/>
      <c r="AJ556" s="994" t="n"/>
      <c r="AK556" s="994" t="n"/>
      <c r="AL556" s="994" t="n"/>
      <c r="AM556" s="973" t="n"/>
      <c r="AN556" s="726" t="n"/>
      <c r="AQ556" s="973" t="n"/>
      <c r="AR556" s="973" t="n"/>
      <c r="AS556" s="973" t="n"/>
      <c r="AT556" s="973" t="n"/>
      <c r="AU556" s="1240" t="n"/>
      <c r="AV556" s="994" t="n"/>
      <c r="AW556" s="973" t="n"/>
    </row>
    <row r="557" ht="17.25" customHeight="1">
      <c r="A557" s="973" t="n"/>
      <c r="B557" s="971" t="n"/>
      <c r="C557" s="972" t="n"/>
      <c r="D557" s="973" t="n"/>
      <c r="E557" s="973" t="n"/>
      <c r="F557" s="994" t="n"/>
      <c r="G557" s="994" t="n"/>
      <c r="H557" s="973" t="n"/>
      <c r="I557" s="973" t="n"/>
      <c r="J557" s="973" t="n"/>
      <c r="K557" s="973" t="n"/>
      <c r="L557" s="253" t="n"/>
      <c r="M557" s="254" t="n"/>
      <c r="N557" s="254" t="n"/>
      <c r="O557" s="1183" t="n"/>
      <c r="P557" s="256">
        <f>IF(O557=0," ",IFERROR(IF(DATEDIF(TODAY(),O557,"M")&lt;=5,"ROJO",IF(DATEDIF(TODAY(),O557,"M")&gt;=12,"VERDE",IF(AND(DATEDIF(TODAY(),O557,"M")&gt;=6,DATEDIF(TODAY(),O557,"M")&lt;=11),"AMARILLO"))),Q557))</f>
        <v/>
      </c>
      <c r="Q557" s="262">
        <f>IF(O557=0," ",IF(O557&lt;=$L$6,"VENCIDO","NO VENCIDO"))</f>
        <v/>
      </c>
      <c r="R557" s="257" t="n"/>
      <c r="S557" s="258" t="n"/>
      <c r="T557" s="258" t="n"/>
      <c r="U557" s="1184" t="n"/>
      <c r="V557" s="1184" t="n"/>
      <c r="W557" s="973" t="n"/>
      <c r="X557" s="1237" t="n"/>
      <c r="Y557" s="232" t="n"/>
      <c r="Z557" s="994" t="n"/>
      <c r="AA557" s="994" t="n"/>
      <c r="AB557" s="973" t="n"/>
      <c r="AC557" s="994" t="n"/>
      <c r="AD557" s="994" t="n"/>
      <c r="AE557" s="994" t="n"/>
      <c r="AF557" s="994" t="n"/>
      <c r="AG557" s="994" t="n"/>
      <c r="AH557" s="994" t="n"/>
      <c r="AI557" s="994" t="n"/>
      <c r="AJ557" s="994" t="n"/>
      <c r="AK557" s="994" t="n"/>
      <c r="AL557" s="994" t="n"/>
      <c r="AM557" s="973" t="n"/>
      <c r="AN557" s="726" t="n"/>
      <c r="AQ557" s="973" t="n"/>
      <c r="AR557" s="973" t="n"/>
      <c r="AS557" s="973" t="n"/>
      <c r="AT557" s="973" t="n"/>
      <c r="AU557" s="1240" t="n"/>
      <c r="AV557" s="994" t="n"/>
      <c r="AW557" s="973" t="n"/>
    </row>
    <row r="558" ht="17.25" customHeight="1">
      <c r="A558" s="973" t="n"/>
      <c r="B558" s="971" t="n"/>
      <c r="C558" s="972" t="n"/>
      <c r="D558" s="973" t="n"/>
      <c r="E558" s="973" t="n"/>
      <c r="F558" s="994" t="n"/>
      <c r="G558" s="994" t="n"/>
      <c r="H558" s="973" t="n"/>
      <c r="I558" s="973" t="n"/>
      <c r="J558" s="973" t="n"/>
      <c r="K558" s="973" t="n"/>
      <c r="L558" s="253" t="n"/>
      <c r="M558" s="254" t="n"/>
      <c r="N558" s="254" t="n"/>
      <c r="O558" s="1183" t="n"/>
      <c r="P558" s="256">
        <f>IF(O558=0," ",IFERROR(IF(DATEDIF(TODAY(),O558,"M")&lt;=5,"ROJO",IF(DATEDIF(TODAY(),O558,"M")&gt;=12,"VERDE",IF(AND(DATEDIF(TODAY(),O558,"M")&gt;=6,DATEDIF(TODAY(),O558,"M")&lt;=11),"AMARILLO"))),Q558))</f>
        <v/>
      </c>
      <c r="Q558" s="262">
        <f>IF(O558=0," ",IF(O558&lt;=$L$6,"VENCIDO","NO VENCIDO"))</f>
        <v/>
      </c>
      <c r="R558" s="257" t="n"/>
      <c r="S558" s="258" t="n"/>
      <c r="T558" s="258" t="n"/>
      <c r="U558" s="1184" t="n"/>
      <c r="V558" s="1184" t="n"/>
      <c r="W558" s="973" t="n"/>
      <c r="X558" s="1237" t="n"/>
      <c r="Y558" s="232" t="n"/>
      <c r="Z558" s="994" t="n"/>
      <c r="AA558" s="994" t="n"/>
      <c r="AB558" s="973" t="n"/>
      <c r="AC558" s="994" t="n"/>
      <c r="AD558" s="994" t="n"/>
      <c r="AE558" s="994" t="n"/>
      <c r="AF558" s="994" t="n"/>
      <c r="AG558" s="994" t="n"/>
      <c r="AH558" s="994" t="n"/>
      <c r="AI558" s="994" t="n"/>
      <c r="AJ558" s="994" t="n"/>
      <c r="AK558" s="994" t="n"/>
      <c r="AL558" s="994" t="n"/>
      <c r="AM558" s="973" t="n"/>
      <c r="AN558" s="726" t="n"/>
      <c r="AQ558" s="973" t="n"/>
      <c r="AR558" s="973" t="n"/>
      <c r="AS558" s="973" t="n"/>
      <c r="AT558" s="973" t="n"/>
      <c r="AU558" s="1240" t="n"/>
      <c r="AV558" s="994" t="n"/>
      <c r="AW558" s="973" t="n"/>
    </row>
    <row r="559" ht="17.25" customHeight="1">
      <c r="A559" s="973" t="n"/>
      <c r="B559" s="971" t="n"/>
      <c r="C559" s="972" t="n"/>
      <c r="D559" s="973" t="n"/>
      <c r="E559" s="973" t="n"/>
      <c r="F559" s="994" t="n"/>
      <c r="G559" s="994" t="n"/>
      <c r="H559" s="973" t="n"/>
      <c r="I559" s="973" t="n"/>
      <c r="J559" s="973" t="n"/>
      <c r="K559" s="975" t="n"/>
      <c r="L559" s="253" t="n"/>
      <c r="M559" s="254" t="n"/>
      <c r="N559" s="254" t="n"/>
      <c r="O559" s="1183" t="n"/>
      <c r="P559" s="256">
        <f>IF(O559=0," ",IFERROR(IF(DATEDIF(TODAY(),O559,"M")&lt;=5,"ROJO",IF(DATEDIF(TODAY(),O559,"M")&gt;=12,"VERDE",IF(AND(DATEDIF(TODAY(),O559,"M")&gt;=6,DATEDIF(TODAY(),O559,"M")&lt;=11),"AMARILLO"))),Q559))</f>
        <v/>
      </c>
      <c r="Q559" s="262">
        <f>IF(O559=0," ",IF(O559&lt;=$L$6,"VENCIDO","NO VENCIDO"))</f>
        <v/>
      </c>
      <c r="R559" s="257" t="n"/>
      <c r="S559" s="258" t="n"/>
      <c r="T559" s="258" t="n"/>
      <c r="U559" s="1184" t="n"/>
      <c r="V559" s="1184" t="n"/>
      <c r="W559" s="973" t="n"/>
      <c r="X559" s="1237" t="n"/>
      <c r="Y559" s="232" t="n"/>
      <c r="Z559" s="998" t="n"/>
      <c r="AA559" s="998" t="n"/>
      <c r="AB559" s="975" t="n"/>
      <c r="AC559" s="998" t="n"/>
      <c r="AD559" s="998" t="n"/>
      <c r="AE559" s="998" t="n"/>
      <c r="AF559" s="998" t="n"/>
      <c r="AG559" s="998" t="n"/>
      <c r="AH559" s="998" t="n"/>
      <c r="AI559" s="998" t="n"/>
      <c r="AJ559" s="998" t="n"/>
      <c r="AK559" s="998" t="n"/>
      <c r="AL559" s="998" t="n"/>
      <c r="AM559" s="975" t="n"/>
      <c r="AN559" s="726" t="n"/>
      <c r="AQ559" s="975" t="n"/>
      <c r="AR559" s="975" t="n"/>
      <c r="AS559" s="975" t="n"/>
      <c r="AT559" s="975" t="n"/>
      <c r="AU559" s="1240" t="n"/>
      <c r="AV559" s="998" t="n"/>
      <c r="AW559" s="975" t="n"/>
    </row>
    <row r="560" ht="17.25" customHeight="1">
      <c r="A560" s="975" t="n"/>
      <c r="B560" s="1182" t="n"/>
      <c r="C560" s="1103" t="n"/>
      <c r="D560" s="975" t="n"/>
      <c r="E560" s="975" t="n"/>
      <c r="F560" s="998" t="n"/>
      <c r="G560" s="998" t="n"/>
      <c r="H560" s="975" t="n"/>
      <c r="I560" s="975" t="n"/>
      <c r="J560" s="975" t="n"/>
      <c r="K560" s="1189">
        <f>K555=L560</f>
        <v/>
      </c>
      <c r="L560" s="491">
        <f>SUM(L555:L559)</f>
        <v/>
      </c>
      <c r="M560" s="1190" t="n"/>
      <c r="N560" s="1191" t="n"/>
      <c r="O560" s="1192" t="n"/>
      <c r="P560" s="1192" t="n"/>
      <c r="Q560" s="1192" t="n"/>
      <c r="R560" s="267">
        <f>SUM(R555:R559)</f>
        <v/>
      </c>
      <c r="S560" s="492" t="n"/>
      <c r="T560" s="492" t="n"/>
      <c r="U560" s="492" t="n"/>
      <c r="V560" s="1193" t="n"/>
      <c r="W560" s="975" t="n"/>
      <c r="X560" s="1226" t="n"/>
      <c r="Y560" s="232" t="n"/>
      <c r="Z560" s="498" t="n"/>
      <c r="AA560" s="270" t="n"/>
      <c r="AB560" s="270" t="n"/>
      <c r="AC560" s="270" t="n"/>
      <c r="AD560" s="270" t="n"/>
      <c r="AE560" s="270" t="n"/>
      <c r="AF560" s="270" t="n"/>
      <c r="AG560" s="270" t="n"/>
      <c r="AH560" s="270" t="n"/>
      <c r="AI560" s="270" t="n"/>
      <c r="AJ560" s="270" t="n"/>
      <c r="AK560" s="270" t="n"/>
      <c r="AL560" s="270" t="n"/>
      <c r="AM560" s="515" t="n"/>
      <c r="AN560" s="726" t="n"/>
      <c r="AQ560" s="498" t="n"/>
      <c r="AR560" s="270" t="n"/>
      <c r="AS560" s="270" t="n"/>
      <c r="AT560" s="515" t="n"/>
      <c r="AU560" s="1240" t="n"/>
      <c r="AV560" s="269" t="n"/>
      <c r="AW560" s="271" t="n"/>
    </row>
    <row r="561" ht="19.5" customHeight="1">
      <c r="A561" s="585">
        <f>A555+1</f>
        <v/>
      </c>
      <c r="B561" s="678" t="inlineStr">
        <is>
          <t>Vacuna de Influenza estacional - Trivalente - Hemisferio Sur 2025 - Pediátrica (Desde los 6 meses a 35 meses) - Liquida - Dosis de 0,25mL</t>
        </is>
      </c>
      <c r="C561" s="965" t="n"/>
      <c r="D561" s="1266">
        <f>NOVIEMBRE!K561</f>
        <v/>
      </c>
      <c r="E561" s="339">
        <f>H157</f>
        <v/>
      </c>
      <c r="F561" s="338" t="n"/>
      <c r="G561" s="338" t="n"/>
      <c r="H561" s="1235">
        <f>+F561+G561</f>
        <v/>
      </c>
      <c r="I561" s="340">
        <f>+AM561</f>
        <v/>
      </c>
      <c r="J561" s="341">
        <f>+H561+I561</f>
        <v/>
      </c>
      <c r="K561" s="583">
        <f>+(D561-D564+D565)+E561-J561</f>
        <v/>
      </c>
      <c r="L561" s="253" t="n"/>
      <c r="M561" s="254" t="n"/>
      <c r="N561" s="254" t="n"/>
      <c r="O561" s="1183" t="n"/>
      <c r="P561" s="256">
        <f>IF(O561=0," ",IFERROR(IF(DATEDIF(TODAY(),O561,"M")&lt;=5,"ROJO",IF(DATEDIF(TODAY(),O561,"M")&gt;=12,"VERDE",IF(AND(DATEDIF(TODAY(),O561,"M")&gt;=6,DATEDIF(TODAY(),O561,"M")&lt;=11),"AMARILLO"))),Q561))</f>
        <v/>
      </c>
      <c r="Q561" s="256">
        <f>IF(O561=0," ",IF(O561&lt;=$L$6,"VENCIDO","NO VENCIDO"))</f>
        <v/>
      </c>
      <c r="R561" s="257" t="n"/>
      <c r="S561" s="258" t="n"/>
      <c r="T561" s="258" t="n"/>
      <c r="U561" s="1184" t="n"/>
      <c r="V561" s="1184" t="n"/>
      <c r="W561" s="1236">
        <f>+AR561</f>
        <v/>
      </c>
      <c r="X561" s="1237" t="n"/>
      <c r="Y561" s="232" t="n"/>
      <c r="Z561" s="648" t="n"/>
      <c r="AA561" s="648" t="n"/>
      <c r="AB561" s="649">
        <f>+Z561+AA561</f>
        <v/>
      </c>
      <c r="AC561" s="648" t="n"/>
      <c r="AD561" s="648" t="n"/>
      <c r="AE561" s="648" t="n"/>
      <c r="AF561" s="648" t="n"/>
      <c r="AG561" s="648" t="n"/>
      <c r="AH561" s="648" t="n"/>
      <c r="AI561" s="648" t="n"/>
      <c r="AJ561" s="648" t="n"/>
      <c r="AK561" s="648" t="n"/>
      <c r="AL561" s="648" t="n"/>
      <c r="AM561" s="421">
        <f>SUM(AB561:AL565)</f>
        <v/>
      </c>
      <c r="AN561" s="726" t="n"/>
      <c r="AQ561" s="1238">
        <f>IFERROR(I561/J561*100,"0")</f>
        <v/>
      </c>
      <c r="AR561" s="343">
        <f>IFERROR(1/(1-(AQ561/100)),"0")</f>
        <v/>
      </c>
      <c r="AS561" s="1239" t="n"/>
      <c r="AT561" s="345" t="n"/>
      <c r="AU561" s="1240" t="n"/>
      <c r="AV561" s="1241" t="n"/>
      <c r="AW561" s="1242">
        <f>+H561-AV561</f>
        <v/>
      </c>
    </row>
    <row r="562" ht="19.5" customHeight="1">
      <c r="A562" s="973" t="n"/>
      <c r="B562" s="971" t="n"/>
      <c r="C562" s="972" t="n"/>
      <c r="D562" s="973" t="n"/>
      <c r="E562" s="973" t="n"/>
      <c r="F562" s="994" t="n"/>
      <c r="G562" s="994" t="n"/>
      <c r="H562" s="973" t="n"/>
      <c r="I562" s="973" t="n"/>
      <c r="J562" s="973" t="n"/>
      <c r="K562" s="973" t="n"/>
      <c r="L562" s="253" t="n"/>
      <c r="M562" s="254" t="n"/>
      <c r="N562" s="254" t="n"/>
      <c r="O562" s="1183" t="n"/>
      <c r="P562" s="256">
        <f>IF(O562=0," ",IFERROR(IF(DATEDIF(TODAY(),O562,"M")&lt;=5,"ROJO",IF(DATEDIF(TODAY(),O562,"M")&gt;=12,"VERDE",IF(AND(DATEDIF(TODAY(),O562,"M")&gt;=6,DATEDIF(TODAY(),O562,"M")&lt;=11),"AMARILLO"))),Q562))</f>
        <v/>
      </c>
      <c r="Q562" s="262">
        <f>IF(O562=0," ",IF(O562&lt;=$L$6,"VENCIDO","NO VENCIDO"))</f>
        <v/>
      </c>
      <c r="R562" s="257" t="n"/>
      <c r="S562" s="258" t="n"/>
      <c r="T562" s="258" t="n"/>
      <c r="U562" s="1184" t="n"/>
      <c r="V562" s="1184" t="n"/>
      <c r="W562" s="973" t="n"/>
      <c r="X562" s="1237" t="n"/>
      <c r="Y562" s="232" t="n"/>
      <c r="Z562" s="994" t="n"/>
      <c r="AA562" s="994" t="n"/>
      <c r="AB562" s="973" t="n"/>
      <c r="AC562" s="994" t="n"/>
      <c r="AD562" s="994" t="n"/>
      <c r="AE562" s="994" t="n"/>
      <c r="AF562" s="994" t="n"/>
      <c r="AG562" s="994" t="n"/>
      <c r="AH562" s="994" t="n"/>
      <c r="AI562" s="994" t="n"/>
      <c r="AJ562" s="994" t="n"/>
      <c r="AK562" s="994" t="n"/>
      <c r="AL562" s="994" t="n"/>
      <c r="AM562" s="973" t="n"/>
      <c r="AN562" s="726" t="n"/>
      <c r="AQ562" s="973" t="n"/>
      <c r="AR562" s="973" t="n"/>
      <c r="AS562" s="973" t="n"/>
      <c r="AT562" s="973" t="n"/>
      <c r="AU562" s="1240" t="n"/>
      <c r="AV562" s="994" t="n"/>
      <c r="AW562" s="973" t="n"/>
    </row>
    <row r="563" ht="19.5" customHeight="1">
      <c r="A563" s="973" t="n"/>
      <c r="B563" s="1182" t="n"/>
      <c r="C563" s="1103" t="n"/>
      <c r="D563" s="975" t="n"/>
      <c r="E563" s="973" t="n"/>
      <c r="F563" s="994" t="n"/>
      <c r="G563" s="994" t="n"/>
      <c r="H563" s="973" t="n"/>
      <c r="I563" s="973" t="n"/>
      <c r="J563" s="973" t="n"/>
      <c r="K563" s="973" t="n"/>
      <c r="L563" s="253" t="n"/>
      <c r="M563" s="254" t="n"/>
      <c r="N563" s="254" t="n"/>
      <c r="O563" s="1183" t="n"/>
      <c r="P563" s="256">
        <f>IF(O563=0," ",IFERROR(IF(DATEDIF(TODAY(),O563,"M")&lt;=5,"ROJO",IF(DATEDIF(TODAY(),O563,"M")&gt;=12,"VERDE",IF(AND(DATEDIF(TODAY(),O563,"M")&gt;=6,DATEDIF(TODAY(),O563,"M")&lt;=11),"AMARILLO"))),Q563))</f>
        <v/>
      </c>
      <c r="Q563" s="262">
        <f>IF(O563=0," ",IF(O563&lt;=$L$6,"VENCIDO","NO VENCIDO"))</f>
        <v/>
      </c>
      <c r="R563" s="257" t="n"/>
      <c r="S563" s="258" t="n"/>
      <c r="T563" s="258" t="n"/>
      <c r="U563" s="1184" t="n"/>
      <c r="V563" s="1184" t="n"/>
      <c r="W563" s="973" t="n"/>
      <c r="X563" s="1237" t="n"/>
      <c r="Y563" s="232" t="n"/>
      <c r="Z563" s="994" t="n"/>
      <c r="AA563" s="994" t="n"/>
      <c r="AB563" s="973" t="n"/>
      <c r="AC563" s="994" t="n"/>
      <c r="AD563" s="994" t="n"/>
      <c r="AE563" s="994" t="n"/>
      <c r="AF563" s="994" t="n"/>
      <c r="AG563" s="994" t="n"/>
      <c r="AH563" s="994" t="n"/>
      <c r="AI563" s="994" t="n"/>
      <c r="AJ563" s="994" t="n"/>
      <c r="AK563" s="994" t="n"/>
      <c r="AL563" s="994" t="n"/>
      <c r="AM563" s="973" t="n"/>
      <c r="AN563" s="726" t="n"/>
      <c r="AQ563" s="973" t="n"/>
      <c r="AR563" s="973" t="n"/>
      <c r="AS563" s="973" t="n"/>
      <c r="AT563" s="973" t="n"/>
      <c r="AU563" s="1240" t="n"/>
      <c r="AV563" s="994" t="n"/>
      <c r="AW563" s="973" t="n"/>
    </row>
    <row r="564" ht="34.5" customHeight="1">
      <c r="A564" s="973" t="n"/>
      <c r="B564" s="685" t="inlineStr">
        <is>
          <t>Salida por conversión de dosis de 0,25mL (Desde los 6 a 35 meses) a 0,5mL (Desde los 36 meses en adelante)</t>
        </is>
      </c>
      <c r="C564" s="967" t="n"/>
      <c r="D564" s="427" t="n"/>
      <c r="E564" s="973" t="n"/>
      <c r="F564" s="994" t="n"/>
      <c r="G564" s="994" t="n"/>
      <c r="H564" s="973" t="n"/>
      <c r="I564" s="973" t="n"/>
      <c r="J564" s="973" t="n"/>
      <c r="K564" s="973" t="n"/>
      <c r="L564" s="253" t="n"/>
      <c r="M564" s="254" t="n"/>
      <c r="N564" s="254" t="n"/>
      <c r="O564" s="1183" t="n"/>
      <c r="P564" s="256">
        <f>IF(O564=0," ",IFERROR(IF(DATEDIF(TODAY(),O564,"M")&lt;=5,"ROJO",IF(DATEDIF(TODAY(),O564,"M")&gt;=12,"VERDE",IF(AND(DATEDIF(TODAY(),O564,"M")&gt;=6,DATEDIF(TODAY(),O564,"M")&lt;=11),"AMARILLO"))),Q564))</f>
        <v/>
      </c>
      <c r="Q564" s="262">
        <f>IF(O564=0," ",IF(O564&lt;=$L$6,"VENCIDO","NO VENCIDO"))</f>
        <v/>
      </c>
      <c r="R564" s="257" t="n"/>
      <c r="S564" s="258" t="n"/>
      <c r="T564" s="258" t="n"/>
      <c r="U564" s="1184" t="n"/>
      <c r="V564" s="1184" t="n"/>
      <c r="W564" s="973" t="n"/>
      <c r="X564" s="1237" t="n"/>
      <c r="Y564" s="232" t="n"/>
      <c r="Z564" s="994" t="n"/>
      <c r="AA564" s="994" t="n"/>
      <c r="AB564" s="973" t="n"/>
      <c r="AC564" s="994" t="n"/>
      <c r="AD564" s="994" t="n"/>
      <c r="AE564" s="994" t="n"/>
      <c r="AF564" s="994" t="n"/>
      <c r="AG564" s="994" t="n"/>
      <c r="AH564" s="994" t="n"/>
      <c r="AI564" s="994" t="n"/>
      <c r="AJ564" s="994" t="n"/>
      <c r="AK564" s="994" t="n"/>
      <c r="AL564" s="994" t="n"/>
      <c r="AM564" s="973" t="n"/>
      <c r="AN564" s="726" t="n"/>
      <c r="AQ564" s="973" t="n"/>
      <c r="AR564" s="973" t="n"/>
      <c r="AS564" s="973" t="n"/>
      <c r="AT564" s="973" t="n"/>
      <c r="AU564" s="1240" t="n"/>
      <c r="AV564" s="994" t="n"/>
      <c r="AW564" s="973" t="n"/>
    </row>
    <row r="565" ht="34.5" customHeight="1">
      <c r="A565" s="973" t="n"/>
      <c r="B565" s="675" t="inlineStr">
        <is>
          <t>Ingreso por conversión dosis de 0,5mL (Desde los 36 meses en adelante) a 0,25mL (Desde los 6 a 35 meses)</t>
        </is>
      </c>
      <c r="C565" s="965" t="n"/>
      <c r="D565" s="336">
        <f>+D570*2</f>
        <v/>
      </c>
      <c r="E565" s="973" t="n"/>
      <c r="F565" s="994" t="n"/>
      <c r="G565" s="994" t="n"/>
      <c r="H565" s="973" t="n"/>
      <c r="I565" s="973" t="n"/>
      <c r="J565" s="973" t="n"/>
      <c r="K565" s="975" t="n"/>
      <c r="L565" s="253" t="n"/>
      <c r="M565" s="254" t="n"/>
      <c r="N565" s="254" t="n"/>
      <c r="O565" s="1183" t="n"/>
      <c r="P565" s="256">
        <f>IF(O565=0," ",IFERROR(IF(DATEDIF(TODAY(),O565,"M")&lt;=5,"ROJO",IF(DATEDIF(TODAY(),O565,"M")&gt;=12,"VERDE",IF(AND(DATEDIF(TODAY(),O565,"M")&gt;=6,DATEDIF(TODAY(),O565,"M")&lt;=11),"AMARILLO"))),Q565))</f>
        <v/>
      </c>
      <c r="Q565" s="262">
        <f>IF(O565=0," ",IF(O565&lt;=$L$6,"VENCIDO","NO VENCIDO"))</f>
        <v/>
      </c>
      <c r="R565" s="257" t="n"/>
      <c r="S565" s="258" t="n"/>
      <c r="T565" s="258" t="n"/>
      <c r="U565" s="1184" t="n"/>
      <c r="V565" s="1184" t="n"/>
      <c r="W565" s="973" t="n"/>
      <c r="X565" s="1237" t="n"/>
      <c r="Y565" s="232" t="n"/>
      <c r="Z565" s="998" t="n"/>
      <c r="AA565" s="998" t="n"/>
      <c r="AB565" s="975" t="n"/>
      <c r="AC565" s="998" t="n"/>
      <c r="AD565" s="998" t="n"/>
      <c r="AE565" s="998" t="n"/>
      <c r="AF565" s="998" t="n"/>
      <c r="AG565" s="998" t="n"/>
      <c r="AH565" s="998" t="n"/>
      <c r="AI565" s="998" t="n"/>
      <c r="AJ565" s="998" t="n"/>
      <c r="AK565" s="998" t="n"/>
      <c r="AL565" s="998" t="n"/>
      <c r="AM565" s="975" t="n"/>
      <c r="AN565" s="726" t="n"/>
      <c r="AQ565" s="975" t="n"/>
      <c r="AR565" s="975" t="n"/>
      <c r="AS565" s="975" t="n"/>
      <c r="AT565" s="975" t="n"/>
      <c r="AU565" s="1240" t="n"/>
      <c r="AV565" s="998" t="n"/>
      <c r="AW565" s="975" t="n"/>
    </row>
    <row r="566" ht="19.5" customHeight="1">
      <c r="A566" s="975" t="n"/>
      <c r="B566" s="677" t="inlineStr">
        <is>
          <t>Total Disponible + conversión</t>
        </is>
      </c>
      <c r="C566" s="967" t="n"/>
      <c r="D566" s="337">
        <f>+D561-D564+D565</f>
        <v/>
      </c>
      <c r="E566" s="975" t="n"/>
      <c r="F566" s="998" t="n"/>
      <c r="G566" s="998" t="n"/>
      <c r="H566" s="975" t="n"/>
      <c r="I566" s="975" t="n"/>
      <c r="J566" s="975" t="n"/>
      <c r="K566" s="1189">
        <f>K561=L566</f>
        <v/>
      </c>
      <c r="L566" s="491">
        <f>SUM(L561:L565)</f>
        <v/>
      </c>
      <c r="M566" s="1190" t="n"/>
      <c r="N566" s="1191" t="n"/>
      <c r="O566" s="1192" t="n"/>
      <c r="P566" s="1192" t="n"/>
      <c r="Q566" s="1192" t="n"/>
      <c r="R566" s="267">
        <f>SUM(R561:R565)</f>
        <v/>
      </c>
      <c r="S566" s="492" t="n"/>
      <c r="T566" s="492" t="n"/>
      <c r="U566" s="492" t="n"/>
      <c r="V566" s="1193" t="n"/>
      <c r="W566" s="975" t="n"/>
      <c r="X566" s="1230" t="n"/>
      <c r="Y566" s="232" t="n"/>
      <c r="Z566" s="498" t="n"/>
      <c r="AA566" s="270" t="n"/>
      <c r="AB566" s="270" t="n"/>
      <c r="AC566" s="270" t="n"/>
      <c r="AD566" s="270" t="n"/>
      <c r="AE566" s="270" t="n"/>
      <c r="AF566" s="270" t="n"/>
      <c r="AG566" s="270" t="n"/>
      <c r="AH566" s="270" t="n"/>
      <c r="AI566" s="270" t="n"/>
      <c r="AJ566" s="270" t="n"/>
      <c r="AK566" s="270" t="n"/>
      <c r="AL566" s="270" t="n"/>
      <c r="AM566" s="515" t="n"/>
      <c r="AN566" s="726" t="n"/>
      <c r="AQ566" s="498" t="n"/>
      <c r="AR566" s="270" t="n"/>
      <c r="AS566" s="270" t="n"/>
      <c r="AT566" s="515" t="n"/>
      <c r="AU566" s="1240" t="n"/>
      <c r="AV566" s="269" t="n"/>
      <c r="AW566" s="271" t="n"/>
    </row>
    <row r="567" ht="19.5" customHeight="1">
      <c r="A567" s="585">
        <f>A561+1</f>
        <v/>
      </c>
      <c r="B567" s="678" t="inlineStr">
        <is>
          <t>Vacuna de Influenza estacional - Trivalente - Hemisferio Sur 2025 - Adultos (&gt;=03 Años) - Liquida - Dosis de 0,5mL</t>
        </is>
      </c>
      <c r="C567" s="965" t="n"/>
      <c r="D567" s="1266">
        <f>NOVIEMBRE!K567</f>
        <v/>
      </c>
      <c r="E567" s="1244">
        <f>H163</f>
        <v/>
      </c>
      <c r="F567" s="338" t="n"/>
      <c r="G567" s="338" t="n"/>
      <c r="H567" s="1235">
        <f>+F567+G567</f>
        <v/>
      </c>
      <c r="I567" s="340">
        <f>+AM567</f>
        <v/>
      </c>
      <c r="J567" s="341">
        <f>+H567+I567</f>
        <v/>
      </c>
      <c r="K567" s="583">
        <f>(D567-D570+D571+E567)-(J567)</f>
        <v/>
      </c>
      <c r="L567" s="253" t="n"/>
      <c r="M567" s="254" t="n"/>
      <c r="N567" s="254" t="n"/>
      <c r="O567" s="1183" t="n"/>
      <c r="P567" s="256">
        <f>IF(O567=0," ",IFERROR(IF(DATEDIF(TODAY(),O567,"M")&lt;=5,"ROJO",IF(DATEDIF(TODAY(),O567,"M")&gt;=12,"VERDE",IF(AND(DATEDIF(TODAY(),O567,"M")&gt;=6,DATEDIF(TODAY(),O567,"M")&lt;=11),"AMARILLO"))),Q567))</f>
        <v/>
      </c>
      <c r="Q567" s="256">
        <f>IF(O567=0," ",IF(O567&lt;=$L$6,"VENCIDO","NO VENCIDO"))</f>
        <v/>
      </c>
      <c r="R567" s="257" t="n"/>
      <c r="S567" s="258" t="n"/>
      <c r="T567" s="258" t="n"/>
      <c r="U567" s="1184" t="n"/>
      <c r="V567" s="1184" t="n"/>
      <c r="W567" s="1236">
        <f>+AR567</f>
        <v/>
      </c>
      <c r="X567" s="1237" t="n"/>
      <c r="Y567" s="232" t="n"/>
      <c r="Z567" s="648" t="n"/>
      <c r="AA567" s="648" t="n"/>
      <c r="AB567" s="649">
        <f>+Z567+AA567</f>
        <v/>
      </c>
      <c r="AC567" s="648" t="n"/>
      <c r="AD567" s="648" t="n"/>
      <c r="AE567" s="648" t="n"/>
      <c r="AF567" s="648" t="n"/>
      <c r="AG567" s="648" t="n"/>
      <c r="AH567" s="648" t="n"/>
      <c r="AI567" s="648" t="n"/>
      <c r="AJ567" s="648" t="n"/>
      <c r="AK567" s="648" t="n"/>
      <c r="AL567" s="648" t="n"/>
      <c r="AM567" s="421">
        <f>SUM(AB567:AL571)</f>
        <v/>
      </c>
      <c r="AN567" s="726" t="n"/>
      <c r="AQ567" s="1238">
        <f>IFERROR(I567/J567*100,"0")</f>
        <v/>
      </c>
      <c r="AR567" s="343">
        <f>IFERROR(1/(1-(AQ567/100)),"0")</f>
        <v/>
      </c>
      <c r="AS567" s="1239" t="n"/>
      <c r="AT567" s="345" t="n"/>
      <c r="AU567" s="1240" t="n"/>
      <c r="AV567" s="1241" t="n"/>
      <c r="AW567" s="1242">
        <f>+H567-AV567</f>
        <v/>
      </c>
    </row>
    <row r="568" ht="19.5" customHeight="1">
      <c r="A568" s="973" t="n"/>
      <c r="B568" s="971" t="n"/>
      <c r="C568" s="972" t="n"/>
      <c r="D568" s="973" t="n"/>
      <c r="E568" s="973" t="n"/>
      <c r="F568" s="994" t="n"/>
      <c r="G568" s="994" t="n"/>
      <c r="H568" s="973" t="n"/>
      <c r="I568" s="973" t="n"/>
      <c r="J568" s="973" t="n"/>
      <c r="K568" s="973" t="n"/>
      <c r="L568" s="253" t="n"/>
      <c r="M568" s="254" t="n"/>
      <c r="N568" s="254" t="n"/>
      <c r="O568" s="1183" t="n"/>
      <c r="P568" s="256">
        <f>IF(O568=0," ",IFERROR(IF(DATEDIF(TODAY(),O568,"M")&lt;=5,"ROJO",IF(DATEDIF(TODAY(),O568,"M")&gt;=12,"VERDE",IF(AND(DATEDIF(TODAY(),O568,"M")&gt;=6,DATEDIF(TODAY(),O568,"M")&lt;=11),"AMARILLO"))),Q568))</f>
        <v/>
      </c>
      <c r="Q568" s="262">
        <f>IF(O568=0," ",IF(O568&lt;=$L$6,"VENCIDO","NO VENCIDO"))</f>
        <v/>
      </c>
      <c r="R568" s="257" t="n"/>
      <c r="S568" s="258" t="n"/>
      <c r="T568" s="258" t="n"/>
      <c r="U568" s="1184" t="n"/>
      <c r="V568" s="1184" t="n"/>
      <c r="W568" s="973" t="n"/>
      <c r="X568" s="1237" t="n"/>
      <c r="Y568" s="232" t="n"/>
      <c r="Z568" s="994" t="n"/>
      <c r="AA568" s="994" t="n"/>
      <c r="AB568" s="973" t="n"/>
      <c r="AC568" s="994" t="n"/>
      <c r="AD568" s="994" t="n"/>
      <c r="AE568" s="994" t="n"/>
      <c r="AF568" s="994" t="n"/>
      <c r="AG568" s="994" t="n"/>
      <c r="AH568" s="994" t="n"/>
      <c r="AI568" s="994" t="n"/>
      <c r="AJ568" s="994" t="n"/>
      <c r="AK568" s="994" t="n"/>
      <c r="AL568" s="994" t="n"/>
      <c r="AM568" s="973" t="n"/>
      <c r="AN568" s="726" t="n"/>
      <c r="AQ568" s="973" t="n"/>
      <c r="AR568" s="973" t="n"/>
      <c r="AS568" s="973" t="n"/>
      <c r="AT568" s="973" t="n"/>
      <c r="AU568" s="1240" t="n"/>
      <c r="AV568" s="994" t="n"/>
      <c r="AW568" s="973" t="n"/>
    </row>
    <row r="569" ht="19.5" customHeight="1">
      <c r="A569" s="973" t="n"/>
      <c r="B569" s="1182" t="n"/>
      <c r="C569" s="1103" t="n"/>
      <c r="D569" s="975" t="n"/>
      <c r="E569" s="973" t="n"/>
      <c r="F569" s="994" t="n"/>
      <c r="G569" s="994" t="n"/>
      <c r="H569" s="973" t="n"/>
      <c r="I569" s="973" t="n"/>
      <c r="J569" s="973" t="n"/>
      <c r="K569" s="973" t="n"/>
      <c r="L569" s="253" t="n"/>
      <c r="M569" s="254" t="n"/>
      <c r="N569" s="254" t="n"/>
      <c r="O569" s="1183" t="n"/>
      <c r="P569" s="256">
        <f>IF(O569=0," ",IFERROR(IF(DATEDIF(TODAY(),O569,"M")&lt;=5,"ROJO",IF(DATEDIF(TODAY(),O569,"M")&gt;=12,"VERDE",IF(AND(DATEDIF(TODAY(),O569,"M")&gt;=6,DATEDIF(TODAY(),O569,"M")&lt;=11),"AMARILLO"))),Q569))</f>
        <v/>
      </c>
      <c r="Q569" s="262">
        <f>IF(O569=0," ",IF(O569&lt;=$L$6,"VENCIDO","NO VENCIDO"))</f>
        <v/>
      </c>
      <c r="R569" s="257" t="n"/>
      <c r="S569" s="258" t="n"/>
      <c r="T569" s="258" t="n"/>
      <c r="U569" s="1184" t="n"/>
      <c r="V569" s="1184" t="n"/>
      <c r="W569" s="973" t="n"/>
      <c r="X569" s="1237" t="n"/>
      <c r="Y569" s="232" t="n"/>
      <c r="Z569" s="994" t="n"/>
      <c r="AA569" s="994" t="n"/>
      <c r="AB569" s="973" t="n"/>
      <c r="AC569" s="994" t="n"/>
      <c r="AD569" s="994" t="n"/>
      <c r="AE569" s="994" t="n"/>
      <c r="AF569" s="994" t="n"/>
      <c r="AG569" s="994" t="n"/>
      <c r="AH569" s="994" t="n"/>
      <c r="AI569" s="994" t="n"/>
      <c r="AJ569" s="994" t="n"/>
      <c r="AK569" s="994" t="n"/>
      <c r="AL569" s="994" t="n"/>
      <c r="AM569" s="973" t="n"/>
      <c r="AN569" s="726" t="n"/>
      <c r="AQ569" s="973" t="n"/>
      <c r="AR569" s="973" t="n"/>
      <c r="AS569" s="973" t="n"/>
      <c r="AT569" s="973" t="n"/>
      <c r="AU569" s="1240" t="n"/>
      <c r="AV569" s="994" t="n"/>
      <c r="AW569" s="973" t="n"/>
    </row>
    <row r="570" ht="34.5" customHeight="1">
      <c r="A570" s="973" t="n"/>
      <c r="B570" s="675" t="inlineStr">
        <is>
          <t>Salida por conversión de ds de 0,5mL (Desde los 36 meses en adelante) a 0,25mL (Desde los 6 a 35 meses)</t>
        </is>
      </c>
      <c r="C570" s="965" t="n"/>
      <c r="D570" s="428" t="n"/>
      <c r="E570" s="973" t="n"/>
      <c r="F570" s="994" t="n"/>
      <c r="G570" s="994" t="n"/>
      <c r="H570" s="973" t="n"/>
      <c r="I570" s="973" t="n"/>
      <c r="J570" s="973" t="n"/>
      <c r="K570" s="973" t="n"/>
      <c r="L570" s="253" t="n"/>
      <c r="M570" s="254" t="n"/>
      <c r="N570" s="254" t="n"/>
      <c r="O570" s="1183" t="n"/>
      <c r="P570" s="256">
        <f>IF(O570=0," ",IFERROR(IF(DATEDIF(TODAY(),O570,"M")&lt;=5,"ROJO",IF(DATEDIF(TODAY(),O570,"M")&gt;=12,"VERDE",IF(AND(DATEDIF(TODAY(),O570,"M")&gt;=6,DATEDIF(TODAY(),O570,"M")&lt;=11),"AMARILLO"))),Q570))</f>
        <v/>
      </c>
      <c r="Q570" s="262">
        <f>IF(O570=0," ",IF(O570&lt;=$L$6,"VENCIDO","NO VENCIDO"))</f>
        <v/>
      </c>
      <c r="R570" s="257" t="n"/>
      <c r="S570" s="258" t="n"/>
      <c r="T570" s="258" t="n"/>
      <c r="U570" s="1184" t="n"/>
      <c r="V570" s="1184" t="n"/>
      <c r="W570" s="973" t="n"/>
      <c r="X570" s="1237" t="n"/>
      <c r="Y570" s="232" t="n"/>
      <c r="Z570" s="994" t="n"/>
      <c r="AA570" s="994" t="n"/>
      <c r="AB570" s="973" t="n"/>
      <c r="AC570" s="994" t="n"/>
      <c r="AD570" s="994" t="n"/>
      <c r="AE570" s="994" t="n"/>
      <c r="AF570" s="994" t="n"/>
      <c r="AG570" s="994" t="n"/>
      <c r="AH570" s="994" t="n"/>
      <c r="AI570" s="994" t="n"/>
      <c r="AJ570" s="994" t="n"/>
      <c r="AK570" s="994" t="n"/>
      <c r="AL570" s="994" t="n"/>
      <c r="AM570" s="973" t="n"/>
      <c r="AN570" s="726" t="n"/>
      <c r="AQ570" s="973" t="n"/>
      <c r="AR570" s="973" t="n"/>
      <c r="AS570" s="973" t="n"/>
      <c r="AT570" s="973" t="n"/>
      <c r="AU570" s="1240" t="n"/>
      <c r="AV570" s="994" t="n"/>
      <c r="AW570" s="973" t="n"/>
    </row>
    <row r="571" ht="34.5" customHeight="1">
      <c r="A571" s="973" t="n"/>
      <c r="B571" s="676" t="inlineStr">
        <is>
          <t>Ingreso por conversión de ds de 0,25mL (Desde los 6 a 35 meses) a 0,5mL (Desde los 6 a 35 meses)</t>
        </is>
      </c>
      <c r="C571" s="965" t="n"/>
      <c r="D571" s="335">
        <f>+D564/2</f>
        <v/>
      </c>
      <c r="E571" s="973" t="n"/>
      <c r="F571" s="994" t="n"/>
      <c r="G571" s="994" t="n"/>
      <c r="H571" s="973" t="n"/>
      <c r="I571" s="973" t="n"/>
      <c r="J571" s="973" t="n"/>
      <c r="K571" s="975" t="n"/>
      <c r="L571" s="253" t="n"/>
      <c r="M571" s="254" t="n"/>
      <c r="N571" s="254" t="n"/>
      <c r="O571" s="1183" t="n"/>
      <c r="P571" s="256">
        <f>IF(O571=0," ",IFERROR(IF(DATEDIF(TODAY(),O571,"M")&lt;=5,"ROJO",IF(DATEDIF(TODAY(),O571,"M")&gt;=12,"VERDE",IF(AND(DATEDIF(TODAY(),O571,"M")&gt;=6,DATEDIF(TODAY(),O571,"M")&lt;=11),"AMARILLO"))),Q571))</f>
        <v/>
      </c>
      <c r="Q571" s="262">
        <f>IF(O571=0," ",IF(O571&lt;=$L$6,"VENCIDO","NO VENCIDO"))</f>
        <v/>
      </c>
      <c r="R571" s="257" t="n"/>
      <c r="S571" s="258" t="n"/>
      <c r="T571" s="258" t="n"/>
      <c r="U571" s="1184" t="n"/>
      <c r="V571" s="1184" t="n"/>
      <c r="W571" s="973" t="n"/>
      <c r="X571" s="1237" t="n"/>
      <c r="Y571" s="232" t="n"/>
      <c r="Z571" s="998" t="n"/>
      <c r="AA571" s="998" t="n"/>
      <c r="AB571" s="975" t="n"/>
      <c r="AC571" s="998" t="n"/>
      <c r="AD571" s="998" t="n"/>
      <c r="AE571" s="998" t="n"/>
      <c r="AF571" s="998" t="n"/>
      <c r="AG571" s="998" t="n"/>
      <c r="AH571" s="998" t="n"/>
      <c r="AI571" s="998" t="n"/>
      <c r="AJ571" s="998" t="n"/>
      <c r="AK571" s="998" t="n"/>
      <c r="AL571" s="998" t="n"/>
      <c r="AM571" s="975" t="n"/>
      <c r="AN571" s="726" t="n"/>
      <c r="AQ571" s="975" t="n"/>
      <c r="AR571" s="975" t="n"/>
      <c r="AS571" s="975" t="n"/>
      <c r="AT571" s="975" t="n"/>
      <c r="AU571" s="1240" t="n"/>
      <c r="AV571" s="998" t="n"/>
      <c r="AW571" s="975" t="n"/>
    </row>
    <row r="572" ht="19.5" customHeight="1">
      <c r="A572" s="975" t="n"/>
      <c r="B572" s="677" t="inlineStr">
        <is>
          <t>Total Disponible + conversión</t>
        </is>
      </c>
      <c r="C572" s="967" t="n"/>
      <c r="D572" s="337">
        <f>+D567+D571-D570</f>
        <v/>
      </c>
      <c r="E572" s="975" t="n"/>
      <c r="F572" s="998" t="n"/>
      <c r="G572" s="998" t="n"/>
      <c r="H572" s="975" t="n"/>
      <c r="I572" s="975" t="n"/>
      <c r="J572" s="975" t="n"/>
      <c r="K572" s="1189">
        <f>K567=L572</f>
        <v/>
      </c>
      <c r="L572" s="491">
        <f>SUM(L567:L571)</f>
        <v/>
      </c>
      <c r="M572" s="1190" t="n"/>
      <c r="N572" s="1191" t="n"/>
      <c r="O572" s="1192" t="n"/>
      <c r="P572" s="1192" t="n"/>
      <c r="Q572" s="1192" t="n"/>
      <c r="R572" s="267">
        <f>SUM(R567:R571)</f>
        <v/>
      </c>
      <c r="S572" s="492" t="n"/>
      <c r="T572" s="492" t="n"/>
      <c r="U572" s="492" t="n"/>
      <c r="V572" s="1193" t="n"/>
      <c r="W572" s="975" t="n"/>
      <c r="X572" s="1230" t="n"/>
      <c r="Y572" s="232" t="n"/>
      <c r="Z572" s="498" t="n"/>
      <c r="AA572" s="270" t="n"/>
      <c r="AB572" s="270" t="n"/>
      <c r="AC572" s="270" t="n"/>
      <c r="AD572" s="270" t="n"/>
      <c r="AE572" s="270" t="n"/>
      <c r="AF572" s="270" t="n"/>
      <c r="AG572" s="270" t="n"/>
      <c r="AH572" s="270" t="n"/>
      <c r="AI572" s="270" t="n"/>
      <c r="AJ572" s="270" t="n"/>
      <c r="AK572" s="270" t="n"/>
      <c r="AL572" s="270" t="n"/>
      <c r="AM572" s="515" t="n"/>
      <c r="AN572" s="726" t="n"/>
      <c r="AQ572" s="498" t="n"/>
      <c r="AR572" s="270" t="n"/>
      <c r="AS572" s="270" t="n"/>
      <c r="AT572" s="515" t="n"/>
      <c r="AU572" s="1240" t="n"/>
      <c r="AV572" s="269" t="n"/>
      <c r="AW572" s="271" t="n"/>
    </row>
    <row r="573" ht="17.25" customHeight="1">
      <c r="A573" s="585">
        <f>A567+1</f>
        <v/>
      </c>
      <c r="B573" s="640" t="inlineStr">
        <is>
          <t>Virus Sincitial Respiratorio (VRS) - Liofilizada</t>
        </is>
      </c>
      <c r="C573" s="965" t="n"/>
      <c r="D573" s="413">
        <f>NOVIEMBRE!K573</f>
        <v/>
      </c>
      <c r="E573" s="339">
        <f>H169</f>
        <v/>
      </c>
      <c r="F573" s="338" t="n"/>
      <c r="G573" s="338" t="n"/>
      <c r="H573" s="1235">
        <f>+F573+G573</f>
        <v/>
      </c>
      <c r="I573" s="340">
        <f>+AM573</f>
        <v/>
      </c>
      <c r="J573" s="341">
        <f>+H573+I573</f>
        <v/>
      </c>
      <c r="K573" s="583">
        <f>+(D573+E573)-(J573)</f>
        <v/>
      </c>
      <c r="L573" s="253" t="n"/>
      <c r="M573" s="254" t="n"/>
      <c r="N573" s="254" t="n"/>
      <c r="O573" s="1183" t="n"/>
      <c r="P573" s="256">
        <f>IF(O573=0," ",IFERROR(IF(DATEDIF(TODAY(),O573,"M")&lt;=5,"ROJO",IF(DATEDIF(TODAY(),O573,"M")&gt;=12,"VERDE",IF(AND(DATEDIF(TODAY(),O573,"M")&gt;=6,DATEDIF(TODAY(),O573,"M")&lt;=11),"AMARILLO"))),Q573))</f>
        <v/>
      </c>
      <c r="Q573" s="256">
        <f>IF(O573=0," ",IF(O573&lt;=$L$6,"VENCIDO","NO VENCIDO"))</f>
        <v/>
      </c>
      <c r="R573" s="257" t="n"/>
      <c r="S573" s="258" t="n"/>
      <c r="T573" s="258" t="n"/>
      <c r="U573" s="1184" t="n"/>
      <c r="V573" s="1184" t="n"/>
      <c r="W573" s="1236">
        <f>+AR573</f>
        <v/>
      </c>
      <c r="X573" s="1237" t="n"/>
      <c r="Y573" s="232" t="n"/>
      <c r="Z573" s="648" t="n"/>
      <c r="AA573" s="648" t="n"/>
      <c r="AB573" s="649">
        <f>+Z573+AA573</f>
        <v/>
      </c>
      <c r="AC573" s="648" t="n"/>
      <c r="AD573" s="648" t="n"/>
      <c r="AE573" s="648" t="n"/>
      <c r="AF573" s="648" t="n"/>
      <c r="AG573" s="648" t="n"/>
      <c r="AH573" s="648" t="n"/>
      <c r="AI573" s="648" t="n"/>
      <c r="AJ573" s="648" t="n"/>
      <c r="AK573" s="648" t="n"/>
      <c r="AL573" s="648" t="n"/>
      <c r="AM573" s="421">
        <f>SUM(AB573:AL577)</f>
        <v/>
      </c>
      <c r="AN573" s="726" t="n"/>
      <c r="AQ573" s="1238">
        <f>IFERROR(I573/J573*100,"0")</f>
        <v/>
      </c>
      <c r="AR573" s="343">
        <f>IFERROR(1/(1-(AQ573/100)),"0")</f>
        <v/>
      </c>
      <c r="AS573" s="1239" t="n"/>
      <c r="AT573" s="345" t="n"/>
      <c r="AU573" s="1240" t="n"/>
      <c r="AV573" s="1241" t="n"/>
      <c r="AW573" s="1242">
        <f>+H573-AV573</f>
        <v/>
      </c>
    </row>
    <row r="574" ht="17.25" customHeight="1">
      <c r="A574" s="973" t="n"/>
      <c r="B574" s="971" t="n"/>
      <c r="C574" s="972" t="n"/>
      <c r="D574" s="973" t="n"/>
      <c r="E574" s="973" t="n"/>
      <c r="F574" s="994" t="n"/>
      <c r="G574" s="994" t="n"/>
      <c r="H574" s="973" t="n"/>
      <c r="I574" s="973" t="n"/>
      <c r="J574" s="973" t="n"/>
      <c r="K574" s="973" t="n"/>
      <c r="L574" s="253" t="n"/>
      <c r="M574" s="254" t="n"/>
      <c r="N574" s="254" t="n"/>
      <c r="O574" s="1183" t="n"/>
      <c r="P574" s="256">
        <f>IF(O574=0," ",IFERROR(IF(DATEDIF(TODAY(),O574,"M")&lt;=5,"ROJO",IF(DATEDIF(TODAY(),O574,"M")&gt;=12,"VERDE",IF(AND(DATEDIF(TODAY(),O574,"M")&gt;=6,DATEDIF(TODAY(),O574,"M")&lt;=11),"AMARILLO"))),Q574))</f>
        <v/>
      </c>
      <c r="Q574" s="262">
        <f>IF(O574=0," ",IF(O574&lt;=$L$6,"VENCIDO","NO VENCIDO"))</f>
        <v/>
      </c>
      <c r="R574" s="257" t="n"/>
      <c r="S574" s="258" t="n"/>
      <c r="T574" s="258" t="n"/>
      <c r="U574" s="1184" t="n"/>
      <c r="V574" s="1184" t="n"/>
      <c r="W574" s="973" t="n"/>
      <c r="X574" s="1237" t="n"/>
      <c r="Y574" s="232" t="n"/>
      <c r="Z574" s="994" t="n"/>
      <c r="AA574" s="994" t="n"/>
      <c r="AB574" s="973" t="n"/>
      <c r="AC574" s="994" t="n"/>
      <c r="AD574" s="994" t="n"/>
      <c r="AE574" s="994" t="n"/>
      <c r="AF574" s="994" t="n"/>
      <c r="AG574" s="994" t="n"/>
      <c r="AH574" s="994" t="n"/>
      <c r="AI574" s="994" t="n"/>
      <c r="AJ574" s="994" t="n"/>
      <c r="AK574" s="994" t="n"/>
      <c r="AL574" s="994" t="n"/>
      <c r="AM574" s="973" t="n"/>
      <c r="AN574" s="726" t="n"/>
      <c r="AQ574" s="973" t="n"/>
      <c r="AR574" s="973" t="n"/>
      <c r="AS574" s="973" t="n"/>
      <c r="AT574" s="973" t="n"/>
      <c r="AU574" s="1240" t="n"/>
      <c r="AV574" s="994" t="n"/>
      <c r="AW574" s="973" t="n"/>
    </row>
    <row r="575" ht="17.25" customHeight="1">
      <c r="A575" s="973" t="n"/>
      <c r="B575" s="971" t="n"/>
      <c r="C575" s="972" t="n"/>
      <c r="D575" s="973" t="n"/>
      <c r="E575" s="973" t="n"/>
      <c r="F575" s="994" t="n"/>
      <c r="G575" s="994" t="n"/>
      <c r="H575" s="973" t="n"/>
      <c r="I575" s="973" t="n"/>
      <c r="J575" s="973" t="n"/>
      <c r="K575" s="973" t="n"/>
      <c r="L575" s="253" t="n"/>
      <c r="M575" s="254" t="n"/>
      <c r="N575" s="254" t="n"/>
      <c r="O575" s="1183" t="n"/>
      <c r="P575" s="256">
        <f>IF(O575=0," ",IFERROR(IF(DATEDIF(TODAY(),O575,"M")&lt;=5,"ROJO",IF(DATEDIF(TODAY(),O575,"M")&gt;=12,"VERDE",IF(AND(DATEDIF(TODAY(),O575,"M")&gt;=6,DATEDIF(TODAY(),O575,"M")&lt;=11),"AMARILLO"))),Q575))</f>
        <v/>
      </c>
      <c r="Q575" s="262">
        <f>IF(O575=0," ",IF(O575&lt;=$L$6,"VENCIDO","NO VENCIDO"))</f>
        <v/>
      </c>
      <c r="R575" s="257" t="n"/>
      <c r="S575" s="258" t="n"/>
      <c r="T575" s="258" t="n"/>
      <c r="U575" s="1184" t="n"/>
      <c r="V575" s="1184" t="n"/>
      <c r="W575" s="973" t="n"/>
      <c r="X575" s="1237" t="n"/>
      <c r="Y575" s="232" t="n"/>
      <c r="Z575" s="994" t="n"/>
      <c r="AA575" s="994" t="n"/>
      <c r="AB575" s="973" t="n"/>
      <c r="AC575" s="994" t="n"/>
      <c r="AD575" s="994" t="n"/>
      <c r="AE575" s="994" t="n"/>
      <c r="AF575" s="994" t="n"/>
      <c r="AG575" s="994" t="n"/>
      <c r="AH575" s="994" t="n"/>
      <c r="AI575" s="994" t="n"/>
      <c r="AJ575" s="994" t="n"/>
      <c r="AK575" s="994" t="n"/>
      <c r="AL575" s="994" t="n"/>
      <c r="AM575" s="973" t="n"/>
      <c r="AN575" s="726" t="n"/>
      <c r="AQ575" s="973" t="n"/>
      <c r="AR575" s="973" t="n"/>
      <c r="AS575" s="973" t="n"/>
      <c r="AT575" s="973" t="n"/>
      <c r="AU575" s="1240" t="n"/>
      <c r="AV575" s="994" t="n"/>
      <c r="AW575" s="973" t="n"/>
    </row>
    <row r="576" ht="17.25" customHeight="1">
      <c r="A576" s="973" t="n"/>
      <c r="B576" s="971" t="n"/>
      <c r="C576" s="972" t="n"/>
      <c r="D576" s="973" t="n"/>
      <c r="E576" s="973" t="n"/>
      <c r="F576" s="994" t="n"/>
      <c r="G576" s="994" t="n"/>
      <c r="H576" s="973" t="n"/>
      <c r="I576" s="973" t="n"/>
      <c r="J576" s="973" t="n"/>
      <c r="K576" s="973" t="n"/>
      <c r="L576" s="253" t="n"/>
      <c r="M576" s="254" t="n"/>
      <c r="N576" s="254" t="n"/>
      <c r="O576" s="1183" t="n"/>
      <c r="P576" s="256">
        <f>IF(O576=0," ",IFERROR(IF(DATEDIF(TODAY(),O576,"M")&lt;=5,"ROJO",IF(DATEDIF(TODAY(),O576,"M")&gt;=12,"VERDE",IF(AND(DATEDIF(TODAY(),O576,"M")&gt;=6,DATEDIF(TODAY(),O576,"M")&lt;=11),"AMARILLO"))),Q576))</f>
        <v/>
      </c>
      <c r="Q576" s="262">
        <f>IF(O576=0," ",IF(O576&lt;=$L$6,"VENCIDO","NO VENCIDO"))</f>
        <v/>
      </c>
      <c r="R576" s="257" t="n"/>
      <c r="S576" s="258" t="n"/>
      <c r="T576" s="258" t="n"/>
      <c r="U576" s="1184" t="n"/>
      <c r="V576" s="1184" t="n"/>
      <c r="W576" s="973" t="n"/>
      <c r="X576" s="1237" t="n"/>
      <c r="Y576" s="232" t="n"/>
      <c r="Z576" s="994" t="n"/>
      <c r="AA576" s="994" t="n"/>
      <c r="AB576" s="973" t="n"/>
      <c r="AC576" s="994" t="n"/>
      <c r="AD576" s="994" t="n"/>
      <c r="AE576" s="994" t="n"/>
      <c r="AF576" s="994" t="n"/>
      <c r="AG576" s="994" t="n"/>
      <c r="AH576" s="994" t="n"/>
      <c r="AI576" s="994" t="n"/>
      <c r="AJ576" s="994" t="n"/>
      <c r="AK576" s="994" t="n"/>
      <c r="AL576" s="994" t="n"/>
      <c r="AM576" s="973" t="n"/>
      <c r="AN576" s="726" t="n"/>
      <c r="AQ576" s="973" t="n"/>
      <c r="AR576" s="973" t="n"/>
      <c r="AS576" s="973" t="n"/>
      <c r="AT576" s="973" t="n"/>
      <c r="AU576" s="1240" t="n"/>
      <c r="AV576" s="994" t="n"/>
      <c r="AW576" s="973" t="n"/>
    </row>
    <row r="577" ht="17.25" customHeight="1">
      <c r="A577" s="973" t="n"/>
      <c r="B577" s="971" t="n"/>
      <c r="C577" s="972" t="n"/>
      <c r="D577" s="973" t="n"/>
      <c r="E577" s="973" t="n"/>
      <c r="F577" s="994" t="n"/>
      <c r="G577" s="994" t="n"/>
      <c r="H577" s="973" t="n"/>
      <c r="I577" s="973" t="n"/>
      <c r="J577" s="973" t="n"/>
      <c r="K577" s="975" t="n"/>
      <c r="L577" s="253" t="n"/>
      <c r="M577" s="254" t="n"/>
      <c r="N577" s="254" t="n"/>
      <c r="O577" s="1183" t="n"/>
      <c r="P577" s="256">
        <f>IF(O577=0," ",IFERROR(IF(DATEDIF(TODAY(),O577,"M")&lt;=5,"ROJO",IF(DATEDIF(TODAY(),O577,"M")&gt;=12,"VERDE",IF(AND(DATEDIF(TODAY(),O577,"M")&gt;=6,DATEDIF(TODAY(),O577,"M")&lt;=11),"AMARILLO"))),Q577))</f>
        <v/>
      </c>
      <c r="Q577" s="262">
        <f>IF(O577=0," ",IF(O577&lt;=$L$6,"VENCIDO","NO VENCIDO"))</f>
        <v/>
      </c>
      <c r="R577" s="257" t="n"/>
      <c r="S577" s="258" t="n"/>
      <c r="T577" s="258" t="n"/>
      <c r="U577" s="1184" t="n"/>
      <c r="V577" s="1184" t="n"/>
      <c r="W577" s="973" t="n"/>
      <c r="X577" s="1237" t="n"/>
      <c r="Y577" s="232" t="n"/>
      <c r="Z577" s="998" t="n"/>
      <c r="AA577" s="998" t="n"/>
      <c r="AB577" s="975" t="n"/>
      <c r="AC577" s="998" t="n"/>
      <c r="AD577" s="998" t="n"/>
      <c r="AE577" s="998" t="n"/>
      <c r="AF577" s="998" t="n"/>
      <c r="AG577" s="998" t="n"/>
      <c r="AH577" s="998" t="n"/>
      <c r="AI577" s="998" t="n"/>
      <c r="AJ577" s="998" t="n"/>
      <c r="AK577" s="998" t="n"/>
      <c r="AL577" s="998" t="n"/>
      <c r="AM577" s="975" t="n"/>
      <c r="AN577" s="726" t="n"/>
      <c r="AQ577" s="975" t="n"/>
      <c r="AR577" s="975" t="n"/>
      <c r="AS577" s="975" t="n"/>
      <c r="AT577" s="975" t="n"/>
      <c r="AU577" s="1240" t="n"/>
      <c r="AV577" s="998" t="n"/>
      <c r="AW577" s="975" t="n"/>
    </row>
    <row r="578" ht="17.25" customHeight="1">
      <c r="A578" s="975" t="n"/>
      <c r="B578" s="1182" t="n"/>
      <c r="C578" s="1103" t="n"/>
      <c r="D578" s="975" t="n"/>
      <c r="E578" s="975" t="n"/>
      <c r="F578" s="998" t="n"/>
      <c r="G578" s="998" t="n"/>
      <c r="H578" s="975" t="n"/>
      <c r="I578" s="975" t="n"/>
      <c r="J578" s="975" t="n"/>
      <c r="K578" s="1189">
        <f>K573=L578</f>
        <v/>
      </c>
      <c r="L578" s="491">
        <f>SUM(L573:L577)</f>
        <v/>
      </c>
      <c r="M578" s="1190" t="n"/>
      <c r="N578" s="1191" t="n"/>
      <c r="O578" s="1192" t="n"/>
      <c r="P578" s="1192" t="n"/>
      <c r="Q578" s="1192" t="n"/>
      <c r="R578" s="267">
        <f>SUM(R573:R577)</f>
        <v/>
      </c>
      <c r="S578" s="492" t="n"/>
      <c r="T578" s="492" t="n"/>
      <c r="U578" s="492" t="n"/>
      <c r="V578" s="1193" t="n"/>
      <c r="W578" s="975" t="n"/>
      <c r="X578" s="1226" t="n"/>
      <c r="Y578" s="232" t="n"/>
      <c r="Z578" s="498" t="n"/>
      <c r="AA578" s="270" t="n"/>
      <c r="AB578" s="270" t="n"/>
      <c r="AC578" s="270" t="n"/>
      <c r="AD578" s="270" t="n"/>
      <c r="AE578" s="270" t="n"/>
      <c r="AF578" s="270" t="n"/>
      <c r="AG578" s="270" t="n"/>
      <c r="AH578" s="270" t="n"/>
      <c r="AI578" s="270" t="n"/>
      <c r="AJ578" s="270" t="n"/>
      <c r="AK578" s="270" t="n"/>
      <c r="AL578" s="270" t="n"/>
      <c r="AM578" s="515" t="n"/>
      <c r="AN578" s="726" t="n"/>
      <c r="AQ578" s="498" t="n"/>
      <c r="AR578" s="270" t="n"/>
      <c r="AS578" s="270" t="n"/>
      <c r="AT578" s="515" t="n"/>
      <c r="AU578" s="1240" t="n"/>
      <c r="AV578" s="269" t="n"/>
      <c r="AW578" s="271" t="n"/>
    </row>
    <row r="579" ht="17.25" customHeight="1">
      <c r="A579" s="585">
        <f>A573+1</f>
        <v/>
      </c>
      <c r="B579" s="640" t="inlineStr">
        <is>
          <t>Vacuna contra el virus del papiloma humano - VPH4 (Cuadrivalente)</t>
        </is>
      </c>
      <c r="C579" s="965" t="n"/>
      <c r="D579" s="413">
        <f>NOVIEMBRE!K579</f>
        <v/>
      </c>
      <c r="E579" s="339">
        <f>H175</f>
        <v/>
      </c>
      <c r="F579" s="338" t="n"/>
      <c r="G579" s="338" t="n"/>
      <c r="H579" s="1235">
        <f>+F579+G579</f>
        <v/>
      </c>
      <c r="I579" s="340">
        <f>+AM579</f>
        <v/>
      </c>
      <c r="J579" s="341">
        <f>+H579+I579</f>
        <v/>
      </c>
      <c r="K579" s="583">
        <f>+(D579+E579)-(J579)</f>
        <v/>
      </c>
      <c r="L579" s="253" t="n"/>
      <c r="M579" s="254" t="n"/>
      <c r="N579" s="254" t="n"/>
      <c r="O579" s="1183" t="n"/>
      <c r="P579" s="256">
        <f>IF(O579=0," ",IFERROR(IF(DATEDIF(TODAY(),O579,"M")&lt;=5,"ROJO",IF(DATEDIF(TODAY(),O579,"M")&gt;=12,"VERDE",IF(AND(DATEDIF(TODAY(),O579,"M")&gt;=6,DATEDIF(TODAY(),O579,"M")&lt;=11),"AMARILLO"))),Q579))</f>
        <v/>
      </c>
      <c r="Q579" s="256">
        <f>IF(O579=0," ",IF(O579&lt;=$L$6,"VENCIDO","NO VENCIDO"))</f>
        <v/>
      </c>
      <c r="R579" s="257" t="n"/>
      <c r="S579" s="258" t="n"/>
      <c r="T579" s="258" t="n"/>
      <c r="U579" s="1184" t="n"/>
      <c r="V579" s="1184" t="n"/>
      <c r="W579" s="1236">
        <f>+AR579</f>
        <v/>
      </c>
      <c r="X579" s="1237" t="n"/>
      <c r="Y579" s="232" t="n"/>
      <c r="Z579" s="648" t="n"/>
      <c r="AA579" s="648" t="n"/>
      <c r="AB579" s="649">
        <f>+Z579+AA579</f>
        <v/>
      </c>
      <c r="AC579" s="648" t="n"/>
      <c r="AD579" s="648" t="n"/>
      <c r="AE579" s="648" t="n"/>
      <c r="AF579" s="648" t="n"/>
      <c r="AG579" s="648" t="n"/>
      <c r="AH579" s="648" t="n"/>
      <c r="AI579" s="648" t="n"/>
      <c r="AJ579" s="648" t="n"/>
      <c r="AK579" s="648" t="n"/>
      <c r="AL579" s="648" t="n"/>
      <c r="AM579" s="421">
        <f>SUM(AB579:AL583)</f>
        <v/>
      </c>
      <c r="AN579" s="726" t="n"/>
      <c r="AQ579" s="1238">
        <f>IFERROR(I579/J579*100,"0")</f>
        <v/>
      </c>
      <c r="AR579" s="343">
        <f>IFERROR(1/(1-(AQ579/100)),"0")</f>
        <v/>
      </c>
      <c r="AS579" s="1239" t="n"/>
      <c r="AT579" s="345" t="n"/>
      <c r="AU579" s="1240" t="n"/>
      <c r="AV579" s="1241" t="n"/>
      <c r="AW579" s="1242">
        <f>+H579-AV579</f>
        <v/>
      </c>
    </row>
    <row r="580" ht="17.25" customHeight="1">
      <c r="A580" s="973" t="n"/>
      <c r="B580" s="971" t="n"/>
      <c r="C580" s="972" t="n"/>
      <c r="D580" s="973" t="n"/>
      <c r="E580" s="973" t="n"/>
      <c r="F580" s="994" t="n"/>
      <c r="G580" s="994" t="n"/>
      <c r="H580" s="973" t="n"/>
      <c r="I580" s="973" t="n"/>
      <c r="J580" s="973" t="n"/>
      <c r="K580" s="973" t="n"/>
      <c r="L580" s="253" t="n"/>
      <c r="M580" s="254" t="n"/>
      <c r="N580" s="254" t="n"/>
      <c r="O580" s="1183" t="n"/>
      <c r="P580" s="256">
        <f>IF(O580=0," ",IFERROR(IF(DATEDIF(TODAY(),O580,"M")&lt;=5,"ROJO",IF(DATEDIF(TODAY(),O580,"M")&gt;=12,"VERDE",IF(AND(DATEDIF(TODAY(),O580,"M")&gt;=6,DATEDIF(TODAY(),O580,"M")&lt;=11),"AMARILLO"))),Q580))</f>
        <v/>
      </c>
      <c r="Q580" s="262">
        <f>IF(O580=0," ",IF(O580&lt;=$L$6,"VENCIDO","NO VENCIDO"))</f>
        <v/>
      </c>
      <c r="R580" s="257" t="n"/>
      <c r="S580" s="258" t="n"/>
      <c r="T580" s="258" t="n"/>
      <c r="U580" s="1184" t="n"/>
      <c r="V580" s="1184" t="n"/>
      <c r="W580" s="973" t="n"/>
      <c r="X580" s="1237" t="n"/>
      <c r="Y580" s="232" t="n"/>
      <c r="Z580" s="994" t="n"/>
      <c r="AA580" s="994" t="n"/>
      <c r="AB580" s="973" t="n"/>
      <c r="AC580" s="994" t="n"/>
      <c r="AD580" s="994" t="n"/>
      <c r="AE580" s="994" t="n"/>
      <c r="AF580" s="994" t="n"/>
      <c r="AG580" s="994" t="n"/>
      <c r="AH580" s="994" t="n"/>
      <c r="AI580" s="994" t="n"/>
      <c r="AJ580" s="994" t="n"/>
      <c r="AK580" s="994" t="n"/>
      <c r="AL580" s="994" t="n"/>
      <c r="AM580" s="973" t="n"/>
      <c r="AN580" s="726" t="n"/>
      <c r="AQ580" s="973" t="n"/>
      <c r="AR580" s="973" t="n"/>
      <c r="AS580" s="973" t="n"/>
      <c r="AT580" s="973" t="n"/>
      <c r="AU580" s="1240" t="n"/>
      <c r="AV580" s="994" t="n"/>
      <c r="AW580" s="973" t="n"/>
    </row>
    <row r="581" ht="17.25" customHeight="1">
      <c r="A581" s="973" t="n"/>
      <c r="B581" s="971" t="n"/>
      <c r="C581" s="972" t="n"/>
      <c r="D581" s="973" t="n"/>
      <c r="E581" s="973" t="n"/>
      <c r="F581" s="994" t="n"/>
      <c r="G581" s="994" t="n"/>
      <c r="H581" s="973" t="n"/>
      <c r="I581" s="973" t="n"/>
      <c r="J581" s="973" t="n"/>
      <c r="K581" s="973" t="n"/>
      <c r="L581" s="253" t="n"/>
      <c r="M581" s="254" t="n"/>
      <c r="N581" s="254" t="n"/>
      <c r="O581" s="1183" t="n"/>
      <c r="P581" s="256">
        <f>IF(O581=0," ",IFERROR(IF(DATEDIF(TODAY(),O581,"M")&lt;=5,"ROJO",IF(DATEDIF(TODAY(),O581,"M")&gt;=12,"VERDE",IF(AND(DATEDIF(TODAY(),O581,"M")&gt;=6,DATEDIF(TODAY(),O581,"M")&lt;=11),"AMARILLO"))),Q581))</f>
        <v/>
      </c>
      <c r="Q581" s="262">
        <f>IF(O581=0," ",IF(O581&lt;=$L$6,"VENCIDO","NO VENCIDO"))</f>
        <v/>
      </c>
      <c r="R581" s="257" t="n"/>
      <c r="S581" s="258" t="n"/>
      <c r="T581" s="258" t="n"/>
      <c r="U581" s="1184" t="n"/>
      <c r="V581" s="1184" t="n"/>
      <c r="W581" s="973" t="n"/>
      <c r="X581" s="1237" t="n"/>
      <c r="Y581" s="232" t="n"/>
      <c r="Z581" s="994" t="n"/>
      <c r="AA581" s="994" t="n"/>
      <c r="AB581" s="973" t="n"/>
      <c r="AC581" s="994" t="n"/>
      <c r="AD581" s="994" t="n"/>
      <c r="AE581" s="994" t="n"/>
      <c r="AF581" s="994" t="n"/>
      <c r="AG581" s="994" t="n"/>
      <c r="AH581" s="994" t="n"/>
      <c r="AI581" s="994" t="n"/>
      <c r="AJ581" s="994" t="n"/>
      <c r="AK581" s="994" t="n"/>
      <c r="AL581" s="994" t="n"/>
      <c r="AM581" s="973" t="n"/>
      <c r="AN581" s="726" t="n"/>
      <c r="AQ581" s="973" t="n"/>
      <c r="AR581" s="973" t="n"/>
      <c r="AS581" s="973" t="n"/>
      <c r="AT581" s="973" t="n"/>
      <c r="AU581" s="1240" t="n"/>
      <c r="AV581" s="994" t="n"/>
      <c r="AW581" s="973" t="n"/>
    </row>
    <row r="582" ht="17.25" customHeight="1">
      <c r="A582" s="973" t="n"/>
      <c r="B582" s="971" t="n"/>
      <c r="C582" s="972" t="n"/>
      <c r="D582" s="973" t="n"/>
      <c r="E582" s="973" t="n"/>
      <c r="F582" s="994" t="n"/>
      <c r="G582" s="994" t="n"/>
      <c r="H582" s="973" t="n"/>
      <c r="I582" s="973" t="n"/>
      <c r="J582" s="973" t="n"/>
      <c r="K582" s="973" t="n"/>
      <c r="L582" s="253" t="n"/>
      <c r="M582" s="254" t="n"/>
      <c r="N582" s="254" t="n"/>
      <c r="O582" s="1183" t="n"/>
      <c r="P582" s="256">
        <f>IF(O582=0," ",IFERROR(IF(DATEDIF(TODAY(),O582,"M")&lt;=5,"ROJO",IF(DATEDIF(TODAY(),O582,"M")&gt;=12,"VERDE",IF(AND(DATEDIF(TODAY(),O582,"M")&gt;=6,DATEDIF(TODAY(),O582,"M")&lt;=11),"AMARILLO"))),Q582))</f>
        <v/>
      </c>
      <c r="Q582" s="262">
        <f>IF(O582=0," ",IF(O582&lt;=$L$6,"VENCIDO","NO VENCIDO"))</f>
        <v/>
      </c>
      <c r="R582" s="257" t="n"/>
      <c r="S582" s="258" t="n"/>
      <c r="T582" s="258" t="n"/>
      <c r="U582" s="1184" t="n"/>
      <c r="V582" s="1184" t="n"/>
      <c r="W582" s="973" t="n"/>
      <c r="X582" s="1237" t="n"/>
      <c r="Y582" s="232" t="n"/>
      <c r="Z582" s="994" t="n"/>
      <c r="AA582" s="994" t="n"/>
      <c r="AB582" s="973" t="n"/>
      <c r="AC582" s="994" t="n"/>
      <c r="AD582" s="994" t="n"/>
      <c r="AE582" s="994" t="n"/>
      <c r="AF582" s="994" t="n"/>
      <c r="AG582" s="994" t="n"/>
      <c r="AH582" s="994" t="n"/>
      <c r="AI582" s="994" t="n"/>
      <c r="AJ582" s="994" t="n"/>
      <c r="AK582" s="994" t="n"/>
      <c r="AL582" s="994" t="n"/>
      <c r="AM582" s="973" t="n"/>
      <c r="AN582" s="726" t="n"/>
      <c r="AQ582" s="973" t="n"/>
      <c r="AR582" s="973" t="n"/>
      <c r="AS582" s="973" t="n"/>
      <c r="AT582" s="973" t="n"/>
      <c r="AU582" s="1240" t="n"/>
      <c r="AV582" s="994" t="n"/>
      <c r="AW582" s="973" t="n"/>
    </row>
    <row r="583" ht="17.25" customHeight="1">
      <c r="A583" s="973" t="n"/>
      <c r="B583" s="971" t="n"/>
      <c r="C583" s="972" t="n"/>
      <c r="D583" s="973" t="n"/>
      <c r="E583" s="973" t="n"/>
      <c r="F583" s="994" t="n"/>
      <c r="G583" s="994" t="n"/>
      <c r="H583" s="973" t="n"/>
      <c r="I583" s="973" t="n"/>
      <c r="J583" s="973" t="n"/>
      <c r="K583" s="975" t="n"/>
      <c r="L583" s="253" t="n"/>
      <c r="M583" s="254" t="n"/>
      <c r="N583" s="254" t="n"/>
      <c r="O583" s="1183" t="n"/>
      <c r="P583" s="256">
        <f>IF(O583=0," ",IFERROR(IF(DATEDIF(TODAY(),O583,"M")&lt;=5,"ROJO",IF(DATEDIF(TODAY(),O583,"M")&gt;=12,"VERDE",IF(AND(DATEDIF(TODAY(),O583,"M")&gt;=6,DATEDIF(TODAY(),O583,"M")&lt;=11),"AMARILLO"))),Q583))</f>
        <v/>
      </c>
      <c r="Q583" s="262">
        <f>IF(O583=0," ",IF(O583&lt;=$L$6,"VENCIDO","NO VENCIDO"))</f>
        <v/>
      </c>
      <c r="R583" s="257" t="n"/>
      <c r="S583" s="258" t="n"/>
      <c r="T583" s="258" t="n"/>
      <c r="U583" s="1184" t="n"/>
      <c r="V583" s="1184" t="n"/>
      <c r="W583" s="973" t="n"/>
      <c r="X583" s="1237" t="n"/>
      <c r="Y583" s="232" t="n"/>
      <c r="Z583" s="998" t="n"/>
      <c r="AA583" s="998" t="n"/>
      <c r="AB583" s="975" t="n"/>
      <c r="AC583" s="998" t="n"/>
      <c r="AD583" s="998" t="n"/>
      <c r="AE583" s="998" t="n"/>
      <c r="AF583" s="998" t="n"/>
      <c r="AG583" s="998" t="n"/>
      <c r="AH583" s="998" t="n"/>
      <c r="AI583" s="998" t="n"/>
      <c r="AJ583" s="998" t="n"/>
      <c r="AK583" s="998" t="n"/>
      <c r="AL583" s="998" t="n"/>
      <c r="AM583" s="975" t="n"/>
      <c r="AN583" s="726" t="n"/>
      <c r="AQ583" s="975" t="n"/>
      <c r="AR583" s="975" t="n"/>
      <c r="AS583" s="975" t="n"/>
      <c r="AT583" s="975" t="n"/>
      <c r="AU583" s="1240" t="n"/>
      <c r="AV583" s="998" t="n"/>
      <c r="AW583" s="975" t="n"/>
    </row>
    <row r="584" ht="17.25" customHeight="1">
      <c r="A584" s="975" t="n"/>
      <c r="B584" s="1182" t="n"/>
      <c r="C584" s="1103" t="n"/>
      <c r="D584" s="975" t="n"/>
      <c r="E584" s="975" t="n"/>
      <c r="F584" s="998" t="n"/>
      <c r="G584" s="998" t="n"/>
      <c r="H584" s="975" t="n"/>
      <c r="I584" s="975" t="n"/>
      <c r="J584" s="975" t="n"/>
      <c r="K584" s="1189">
        <f>K579=L584</f>
        <v/>
      </c>
      <c r="L584" s="491">
        <f>SUM(L579:L583)</f>
        <v/>
      </c>
      <c r="M584" s="1190" t="n"/>
      <c r="N584" s="1191" t="n"/>
      <c r="O584" s="1192" t="n"/>
      <c r="P584" s="1192" t="n"/>
      <c r="Q584" s="1192" t="n"/>
      <c r="R584" s="267">
        <f>SUM(R579:R583)</f>
        <v/>
      </c>
      <c r="S584" s="492" t="n"/>
      <c r="T584" s="492" t="n"/>
      <c r="U584" s="492" t="n"/>
      <c r="V584" s="1193" t="n"/>
      <c r="W584" s="975" t="n"/>
      <c r="X584" s="1226" t="n"/>
      <c r="Y584" s="232" t="n"/>
      <c r="Z584" s="498" t="n"/>
      <c r="AA584" s="270" t="n"/>
      <c r="AB584" s="270" t="n"/>
      <c r="AC584" s="270" t="n"/>
      <c r="AD584" s="270" t="n"/>
      <c r="AE584" s="270" t="n"/>
      <c r="AF584" s="270" t="n"/>
      <c r="AG584" s="270" t="n"/>
      <c r="AH584" s="270" t="n"/>
      <c r="AI584" s="270" t="n"/>
      <c r="AJ584" s="270" t="n"/>
      <c r="AK584" s="270" t="n"/>
      <c r="AL584" s="270" t="n"/>
      <c r="AM584" s="515" t="n"/>
      <c r="AN584" s="726" t="n"/>
      <c r="AQ584" s="498" t="n"/>
      <c r="AR584" s="270" t="n"/>
      <c r="AS584" s="270" t="n"/>
      <c r="AT584" s="515" t="n"/>
      <c r="AU584" s="1240" t="n"/>
      <c r="AV584" s="269" t="n"/>
      <c r="AW584" s="271" t="n"/>
    </row>
    <row r="585" ht="17.25" customHeight="1">
      <c r="A585" s="585">
        <f>A579+1</f>
        <v/>
      </c>
      <c r="B585" s="640" t="inlineStr">
        <is>
          <t>Vacuna contra el virus del papiloma humano - VPH9 (Nonavalente)</t>
        </is>
      </c>
      <c r="C585" s="965" t="n"/>
      <c r="D585" s="413">
        <f>NOVIEMBRE!K585</f>
        <v/>
      </c>
      <c r="E585" s="339">
        <f>H181</f>
        <v/>
      </c>
      <c r="F585" s="338" t="n"/>
      <c r="G585" s="338" t="n"/>
      <c r="H585" s="1235">
        <f>+F585+G585</f>
        <v/>
      </c>
      <c r="I585" s="340">
        <f>+AM585</f>
        <v/>
      </c>
      <c r="J585" s="341">
        <f>+H585+I585</f>
        <v/>
      </c>
      <c r="K585" s="583">
        <f>+(D585+E585)-(J585)</f>
        <v/>
      </c>
      <c r="L585" s="253" t="n"/>
      <c r="M585" s="254" t="n"/>
      <c r="N585" s="254" t="n"/>
      <c r="O585" s="1183" t="n"/>
      <c r="P585" s="256">
        <f>IF(O585=0," ",IFERROR(IF(DATEDIF(TODAY(),O585,"M")&lt;=5,"ROJO",IF(DATEDIF(TODAY(),O585,"M")&gt;=12,"VERDE",IF(AND(DATEDIF(TODAY(),O585,"M")&gt;=6,DATEDIF(TODAY(),O585,"M")&lt;=11),"AMARILLO"))),Q585))</f>
        <v/>
      </c>
      <c r="Q585" s="256">
        <f>IF(O585=0," ",IF(O585&lt;=$L$6,"VENCIDO","NO VENCIDO"))</f>
        <v/>
      </c>
      <c r="R585" s="257" t="n"/>
      <c r="S585" s="258" t="n"/>
      <c r="T585" s="258" t="n"/>
      <c r="U585" s="1184" t="n"/>
      <c r="V585" s="1184" t="n"/>
      <c r="W585" s="1236">
        <f>+AR585</f>
        <v/>
      </c>
      <c r="X585" s="1237" t="n"/>
      <c r="Y585" s="232" t="n"/>
      <c r="Z585" s="648" t="n"/>
      <c r="AA585" s="648" t="n"/>
      <c r="AB585" s="649">
        <f>+Z585+AA585</f>
        <v/>
      </c>
      <c r="AC585" s="648" t="n"/>
      <c r="AD585" s="648" t="n"/>
      <c r="AE585" s="648" t="n"/>
      <c r="AF585" s="648" t="n"/>
      <c r="AG585" s="648" t="n"/>
      <c r="AH585" s="648" t="n"/>
      <c r="AI585" s="648" t="n"/>
      <c r="AJ585" s="648" t="n"/>
      <c r="AK585" s="648" t="n"/>
      <c r="AL585" s="648" t="n"/>
      <c r="AM585" s="421">
        <f>SUM(AB585:AL589)</f>
        <v/>
      </c>
      <c r="AN585" s="726" t="n"/>
      <c r="AQ585" s="1238">
        <f>IFERROR(I585/J585*100,"0")</f>
        <v/>
      </c>
      <c r="AR585" s="343">
        <f>IFERROR(1/(1-(AQ585/100)),"0")</f>
        <v/>
      </c>
      <c r="AS585" s="1239" t="n"/>
      <c r="AT585" s="345" t="n"/>
      <c r="AU585" s="1240" t="n"/>
      <c r="AV585" s="1241" t="n"/>
      <c r="AW585" s="1242">
        <f>+H585-AV585</f>
        <v/>
      </c>
    </row>
    <row r="586" ht="17.25" customHeight="1">
      <c r="A586" s="973" t="n"/>
      <c r="B586" s="971" t="n"/>
      <c r="C586" s="972" t="n"/>
      <c r="D586" s="973" t="n"/>
      <c r="E586" s="973" t="n"/>
      <c r="F586" s="994" t="n"/>
      <c r="G586" s="994" t="n"/>
      <c r="H586" s="973" t="n"/>
      <c r="I586" s="973" t="n"/>
      <c r="J586" s="973" t="n"/>
      <c r="K586" s="973" t="n"/>
      <c r="L586" s="253" t="n"/>
      <c r="M586" s="254" t="n"/>
      <c r="N586" s="254" t="n"/>
      <c r="O586" s="1183" t="n"/>
      <c r="P586" s="256">
        <f>IF(O586=0," ",IFERROR(IF(DATEDIF(TODAY(),O586,"M")&lt;=5,"ROJO",IF(DATEDIF(TODAY(),O586,"M")&gt;=12,"VERDE",IF(AND(DATEDIF(TODAY(),O586,"M")&gt;=6,DATEDIF(TODAY(),O586,"M")&lt;=11),"AMARILLO"))),Q586))</f>
        <v/>
      </c>
      <c r="Q586" s="262">
        <f>IF(O586=0," ",IF(O586&lt;=$L$6,"VENCIDO","NO VENCIDO"))</f>
        <v/>
      </c>
      <c r="R586" s="257" t="n"/>
      <c r="S586" s="258" t="n"/>
      <c r="T586" s="258" t="n"/>
      <c r="U586" s="1184" t="n"/>
      <c r="V586" s="1184" t="n"/>
      <c r="W586" s="973" t="n"/>
      <c r="X586" s="1237" t="n"/>
      <c r="Y586" s="232" t="n"/>
      <c r="Z586" s="994" t="n"/>
      <c r="AA586" s="994" t="n"/>
      <c r="AB586" s="973" t="n"/>
      <c r="AC586" s="994" t="n"/>
      <c r="AD586" s="994" t="n"/>
      <c r="AE586" s="994" t="n"/>
      <c r="AF586" s="994" t="n"/>
      <c r="AG586" s="994" t="n"/>
      <c r="AH586" s="994" t="n"/>
      <c r="AI586" s="994" t="n"/>
      <c r="AJ586" s="994" t="n"/>
      <c r="AK586" s="994" t="n"/>
      <c r="AL586" s="994" t="n"/>
      <c r="AM586" s="973" t="n"/>
      <c r="AN586" s="726" t="n"/>
      <c r="AQ586" s="973" t="n"/>
      <c r="AR586" s="973" t="n"/>
      <c r="AS586" s="973" t="n"/>
      <c r="AT586" s="973" t="n"/>
      <c r="AU586" s="1240" t="n"/>
      <c r="AV586" s="994" t="n"/>
      <c r="AW586" s="973" t="n"/>
    </row>
    <row r="587" ht="17.25" customHeight="1">
      <c r="A587" s="973" t="n"/>
      <c r="B587" s="971" t="n"/>
      <c r="C587" s="972" t="n"/>
      <c r="D587" s="973" t="n"/>
      <c r="E587" s="973" t="n"/>
      <c r="F587" s="994" t="n"/>
      <c r="G587" s="994" t="n"/>
      <c r="H587" s="973" t="n"/>
      <c r="I587" s="973" t="n"/>
      <c r="J587" s="973" t="n"/>
      <c r="K587" s="973" t="n"/>
      <c r="L587" s="253" t="n"/>
      <c r="M587" s="254" t="n"/>
      <c r="N587" s="254" t="n"/>
      <c r="O587" s="1183" t="n"/>
      <c r="P587" s="256">
        <f>IF(O587=0," ",IFERROR(IF(DATEDIF(TODAY(),O587,"M")&lt;=5,"ROJO",IF(DATEDIF(TODAY(),O587,"M")&gt;=12,"VERDE",IF(AND(DATEDIF(TODAY(),O587,"M")&gt;=6,DATEDIF(TODAY(),O587,"M")&lt;=11),"AMARILLO"))),Q587))</f>
        <v/>
      </c>
      <c r="Q587" s="262">
        <f>IF(O587=0," ",IF(O587&lt;=$L$6,"VENCIDO","NO VENCIDO"))</f>
        <v/>
      </c>
      <c r="R587" s="257" t="n"/>
      <c r="S587" s="258" t="n"/>
      <c r="T587" s="258" t="n"/>
      <c r="U587" s="1184" t="n"/>
      <c r="V587" s="1184" t="n"/>
      <c r="W587" s="973" t="n"/>
      <c r="X587" s="1237" t="n"/>
      <c r="Y587" s="232" t="n"/>
      <c r="Z587" s="994" t="n"/>
      <c r="AA587" s="994" t="n"/>
      <c r="AB587" s="973" t="n"/>
      <c r="AC587" s="994" t="n"/>
      <c r="AD587" s="994" t="n"/>
      <c r="AE587" s="994" t="n"/>
      <c r="AF587" s="994" t="n"/>
      <c r="AG587" s="994" t="n"/>
      <c r="AH587" s="994" t="n"/>
      <c r="AI587" s="994" t="n"/>
      <c r="AJ587" s="994" t="n"/>
      <c r="AK587" s="994" t="n"/>
      <c r="AL587" s="994" t="n"/>
      <c r="AM587" s="973" t="n"/>
      <c r="AN587" s="726" t="n"/>
      <c r="AQ587" s="973" t="n"/>
      <c r="AR587" s="973" t="n"/>
      <c r="AS587" s="973" t="n"/>
      <c r="AT587" s="973" t="n"/>
      <c r="AU587" s="1240" t="n"/>
      <c r="AV587" s="994" t="n"/>
      <c r="AW587" s="973" t="n"/>
    </row>
    <row r="588" ht="17.25" customHeight="1">
      <c r="A588" s="973" t="n"/>
      <c r="B588" s="971" t="n"/>
      <c r="C588" s="972" t="n"/>
      <c r="D588" s="973" t="n"/>
      <c r="E588" s="973" t="n"/>
      <c r="F588" s="994" t="n"/>
      <c r="G588" s="994" t="n"/>
      <c r="H588" s="973" t="n"/>
      <c r="I588" s="973" t="n"/>
      <c r="J588" s="973" t="n"/>
      <c r="K588" s="973" t="n"/>
      <c r="L588" s="253" t="n"/>
      <c r="M588" s="254" t="n"/>
      <c r="N588" s="254" t="n"/>
      <c r="O588" s="1183" t="n"/>
      <c r="P588" s="256">
        <f>IF(O588=0," ",IFERROR(IF(DATEDIF(TODAY(),O588,"M")&lt;=5,"ROJO",IF(DATEDIF(TODAY(),O588,"M")&gt;=12,"VERDE",IF(AND(DATEDIF(TODAY(),O588,"M")&gt;=6,DATEDIF(TODAY(),O588,"M")&lt;=11),"AMARILLO"))),Q588))</f>
        <v/>
      </c>
      <c r="Q588" s="262">
        <f>IF(O588=0," ",IF(O588&lt;=$L$6,"VENCIDO","NO VENCIDO"))</f>
        <v/>
      </c>
      <c r="R588" s="257" t="n"/>
      <c r="S588" s="258" t="n"/>
      <c r="T588" s="258" t="n"/>
      <c r="U588" s="1184" t="n"/>
      <c r="V588" s="1184" t="n"/>
      <c r="W588" s="973" t="n"/>
      <c r="X588" s="1237" t="n"/>
      <c r="Y588" s="232" t="n"/>
      <c r="Z588" s="994" t="n"/>
      <c r="AA588" s="994" t="n"/>
      <c r="AB588" s="973" t="n"/>
      <c r="AC588" s="994" t="n"/>
      <c r="AD588" s="994" t="n"/>
      <c r="AE588" s="994" t="n"/>
      <c r="AF588" s="994" t="n"/>
      <c r="AG588" s="994" t="n"/>
      <c r="AH588" s="994" t="n"/>
      <c r="AI588" s="994" t="n"/>
      <c r="AJ588" s="994" t="n"/>
      <c r="AK588" s="994" t="n"/>
      <c r="AL588" s="994" t="n"/>
      <c r="AM588" s="973" t="n"/>
      <c r="AN588" s="726" t="n"/>
      <c r="AQ588" s="973" t="n"/>
      <c r="AR588" s="973" t="n"/>
      <c r="AS588" s="973" t="n"/>
      <c r="AT588" s="973" t="n"/>
      <c r="AU588" s="1240" t="n"/>
      <c r="AV588" s="994" t="n"/>
      <c r="AW588" s="973" t="n"/>
    </row>
    <row r="589" ht="17.25" customHeight="1">
      <c r="A589" s="973" t="n"/>
      <c r="B589" s="971" t="n"/>
      <c r="C589" s="972" t="n"/>
      <c r="D589" s="973" t="n"/>
      <c r="E589" s="973" t="n"/>
      <c r="F589" s="994" t="n"/>
      <c r="G589" s="994" t="n"/>
      <c r="H589" s="973" t="n"/>
      <c r="I589" s="973" t="n"/>
      <c r="J589" s="973" t="n"/>
      <c r="K589" s="975" t="n"/>
      <c r="L589" s="253" t="n"/>
      <c r="M589" s="254" t="n"/>
      <c r="N589" s="254" t="n"/>
      <c r="O589" s="1183" t="n"/>
      <c r="P589" s="256">
        <f>IF(O589=0," ",IFERROR(IF(DATEDIF(TODAY(),O589,"M")&lt;=5,"ROJO",IF(DATEDIF(TODAY(),O589,"M")&gt;=12,"VERDE",IF(AND(DATEDIF(TODAY(),O589,"M")&gt;=6,DATEDIF(TODAY(),O589,"M")&lt;=11),"AMARILLO"))),Q589))</f>
        <v/>
      </c>
      <c r="Q589" s="262">
        <f>IF(O589=0," ",IF(O589&lt;=$L$6,"VENCIDO","NO VENCIDO"))</f>
        <v/>
      </c>
      <c r="R589" s="257" t="n"/>
      <c r="S589" s="258" t="n"/>
      <c r="T589" s="258" t="n"/>
      <c r="U589" s="1184" t="n"/>
      <c r="V589" s="1184" t="n"/>
      <c r="W589" s="973" t="n"/>
      <c r="X589" s="1237" t="n"/>
      <c r="Y589" s="232" t="n"/>
      <c r="Z589" s="998" t="n"/>
      <c r="AA589" s="998" t="n"/>
      <c r="AB589" s="975" t="n"/>
      <c r="AC589" s="998" t="n"/>
      <c r="AD589" s="998" t="n"/>
      <c r="AE589" s="998" t="n"/>
      <c r="AF589" s="998" t="n"/>
      <c r="AG589" s="998" t="n"/>
      <c r="AH589" s="998" t="n"/>
      <c r="AI589" s="998" t="n"/>
      <c r="AJ589" s="998" t="n"/>
      <c r="AK589" s="998" t="n"/>
      <c r="AL589" s="998" t="n"/>
      <c r="AM589" s="975" t="n"/>
      <c r="AN589" s="726" t="n"/>
      <c r="AQ589" s="975" t="n"/>
      <c r="AR589" s="975" t="n"/>
      <c r="AS589" s="975" t="n"/>
      <c r="AT589" s="975" t="n"/>
      <c r="AU589" s="1240" t="n"/>
      <c r="AV589" s="998" t="n"/>
      <c r="AW589" s="975" t="n"/>
    </row>
    <row r="590" ht="17.25" customHeight="1">
      <c r="A590" s="975" t="n"/>
      <c r="B590" s="1182" t="n"/>
      <c r="C590" s="1103" t="n"/>
      <c r="D590" s="975" t="n"/>
      <c r="E590" s="975" t="n"/>
      <c r="F590" s="998" t="n"/>
      <c r="G590" s="998" t="n"/>
      <c r="H590" s="975" t="n"/>
      <c r="I590" s="975" t="n"/>
      <c r="J590" s="975" t="n"/>
      <c r="K590" s="1189">
        <f>K585=L590</f>
        <v/>
      </c>
      <c r="L590" s="491">
        <f>SUM(L585:L589)</f>
        <v/>
      </c>
      <c r="M590" s="1190" t="n"/>
      <c r="N590" s="1191" t="n"/>
      <c r="O590" s="1192" t="n"/>
      <c r="P590" s="1192" t="n"/>
      <c r="Q590" s="1192" t="n"/>
      <c r="R590" s="267">
        <f>SUM(R585:R589)</f>
        <v/>
      </c>
      <c r="S590" s="492" t="n"/>
      <c r="T590" s="492" t="n"/>
      <c r="U590" s="492" t="n"/>
      <c r="V590" s="1193" t="n"/>
      <c r="W590" s="975" t="n"/>
      <c r="X590" s="1226" t="n"/>
      <c r="Y590" s="232" t="n"/>
      <c r="Z590" s="498" t="n"/>
      <c r="AA590" s="270" t="n"/>
      <c r="AB590" s="270" t="n"/>
      <c r="AC590" s="270" t="n"/>
      <c r="AD590" s="270" t="n"/>
      <c r="AE590" s="270" t="n"/>
      <c r="AF590" s="270" t="n"/>
      <c r="AG590" s="270" t="n"/>
      <c r="AH590" s="270" t="n"/>
      <c r="AI590" s="270" t="n"/>
      <c r="AJ590" s="270" t="n"/>
      <c r="AK590" s="270" t="n"/>
      <c r="AL590" s="270" t="n"/>
      <c r="AM590" s="515" t="n"/>
      <c r="AN590" s="726" t="n"/>
      <c r="AQ590" s="498" t="n"/>
      <c r="AR590" s="270" t="n"/>
      <c r="AS590" s="270" t="n"/>
      <c r="AT590" s="515" t="n"/>
      <c r="AU590" s="1240" t="n"/>
      <c r="AV590" s="269" t="n"/>
      <c r="AW590" s="271" t="n"/>
    </row>
    <row r="591" ht="17.25" customHeight="1">
      <c r="A591" s="585">
        <f>A585+1</f>
        <v/>
      </c>
      <c r="B591" s="640" t="inlineStr">
        <is>
          <t>Vacuna Antirrábica Humana de Células Vero (vacuna IM)</t>
        </is>
      </c>
      <c r="C591" s="965" t="n"/>
      <c r="D591" s="413">
        <f>NOVIEMBRE!K591</f>
        <v/>
      </c>
      <c r="E591" s="339">
        <f>H187</f>
        <v/>
      </c>
      <c r="F591" s="338" t="n"/>
      <c r="G591" s="338" t="n"/>
      <c r="H591" s="1235">
        <f>+F591+G591</f>
        <v/>
      </c>
      <c r="I591" s="340">
        <f>+AM591</f>
        <v/>
      </c>
      <c r="J591" s="341">
        <f>+H591+I591</f>
        <v/>
      </c>
      <c r="K591" s="583">
        <f>+(D591+E591)-(J591)</f>
        <v/>
      </c>
      <c r="L591" s="253" t="n"/>
      <c r="M591" s="254" t="n"/>
      <c r="N591" s="254" t="n"/>
      <c r="O591" s="1183" t="n"/>
      <c r="P591" s="256">
        <f>IF(O591=0," ",IFERROR(IF(DATEDIF(TODAY(),O591,"M")&lt;=5,"ROJO",IF(DATEDIF(TODAY(),O591,"M")&gt;=12,"VERDE",IF(AND(DATEDIF(TODAY(),O591,"M")&gt;=6,DATEDIF(TODAY(),O591,"M")&lt;=11),"AMARILLO"))),Q591))</f>
        <v/>
      </c>
      <c r="Q591" s="256">
        <f>IF(O591=0," ",IF(O591&lt;=$L$6,"VENCIDO","NO VENCIDO"))</f>
        <v/>
      </c>
      <c r="R591" s="257" t="n"/>
      <c r="S591" s="258" t="n"/>
      <c r="T591" s="258" t="n"/>
      <c r="U591" s="1184" t="n"/>
      <c r="V591" s="1184" t="n"/>
      <c r="W591" s="1236">
        <f>+AR591</f>
        <v/>
      </c>
      <c r="X591" s="1237" t="n"/>
      <c r="Y591" s="232" t="n"/>
      <c r="Z591" s="648" t="n"/>
      <c r="AA591" s="648" t="n"/>
      <c r="AB591" s="649">
        <f>+Z591+AA591</f>
        <v/>
      </c>
      <c r="AC591" s="648" t="n"/>
      <c r="AD591" s="648" t="n"/>
      <c r="AE591" s="648" t="n"/>
      <c r="AF591" s="648" t="n"/>
      <c r="AG591" s="648" t="n"/>
      <c r="AH591" s="648" t="n"/>
      <c r="AI591" s="648" t="n"/>
      <c r="AJ591" s="648" t="n"/>
      <c r="AK591" s="648" t="n"/>
      <c r="AL591" s="648" t="n"/>
      <c r="AM591" s="421">
        <f>SUM(AB591:AL595)</f>
        <v/>
      </c>
      <c r="AN591" s="726" t="n"/>
      <c r="AQ591" s="1238">
        <f>IFERROR(I591/J591*100,"0")</f>
        <v/>
      </c>
      <c r="AR591" s="343">
        <f>IFERROR(1/(1-(AQ591/100)),"0")</f>
        <v/>
      </c>
      <c r="AS591" s="1239" t="n"/>
      <c r="AT591" s="345" t="n"/>
      <c r="AU591" s="1240" t="n"/>
      <c r="AV591" s="1241" t="n"/>
      <c r="AW591" s="1242">
        <f>+H591-AV591</f>
        <v/>
      </c>
    </row>
    <row r="592" ht="17.25" customHeight="1">
      <c r="A592" s="973" t="n"/>
      <c r="B592" s="971" t="n"/>
      <c r="C592" s="972" t="n"/>
      <c r="D592" s="973" t="n"/>
      <c r="E592" s="973" t="n"/>
      <c r="F592" s="994" t="n"/>
      <c r="G592" s="994" t="n"/>
      <c r="H592" s="973" t="n"/>
      <c r="I592" s="973" t="n"/>
      <c r="J592" s="973" t="n"/>
      <c r="K592" s="973" t="n"/>
      <c r="L592" s="253" t="n"/>
      <c r="M592" s="254" t="n"/>
      <c r="N592" s="254" t="n"/>
      <c r="O592" s="1183" t="n"/>
      <c r="P592" s="256">
        <f>IF(O592=0," ",IFERROR(IF(DATEDIF(TODAY(),O592,"M")&lt;=5,"ROJO",IF(DATEDIF(TODAY(),O592,"M")&gt;=12,"VERDE",IF(AND(DATEDIF(TODAY(),O592,"M")&gt;=6,DATEDIF(TODAY(),O592,"M")&lt;=11),"AMARILLO"))),Q592))</f>
        <v/>
      </c>
      <c r="Q592" s="262">
        <f>IF(O592=0," ",IF(O592&lt;=$L$6,"VENCIDO","NO VENCIDO"))</f>
        <v/>
      </c>
      <c r="R592" s="257" t="n"/>
      <c r="S592" s="258" t="n"/>
      <c r="T592" s="258" t="n"/>
      <c r="U592" s="1184" t="n"/>
      <c r="V592" s="1184" t="n"/>
      <c r="W592" s="973" t="n"/>
      <c r="X592" s="1237" t="n"/>
      <c r="Y592" s="232" t="n"/>
      <c r="Z592" s="994" t="n"/>
      <c r="AA592" s="994" t="n"/>
      <c r="AB592" s="973" t="n"/>
      <c r="AC592" s="994" t="n"/>
      <c r="AD592" s="994" t="n"/>
      <c r="AE592" s="994" t="n"/>
      <c r="AF592" s="994" t="n"/>
      <c r="AG592" s="994" t="n"/>
      <c r="AH592" s="994" t="n"/>
      <c r="AI592" s="994" t="n"/>
      <c r="AJ592" s="994" t="n"/>
      <c r="AK592" s="994" t="n"/>
      <c r="AL592" s="994" t="n"/>
      <c r="AM592" s="973" t="n"/>
      <c r="AN592" s="726" t="n"/>
      <c r="AQ592" s="973" t="n"/>
      <c r="AR592" s="973" t="n"/>
      <c r="AS592" s="973" t="n"/>
      <c r="AT592" s="973" t="n"/>
      <c r="AU592" s="1240" t="n"/>
      <c r="AV592" s="994" t="n"/>
      <c r="AW592" s="973" t="n"/>
    </row>
    <row r="593" ht="17.25" customHeight="1">
      <c r="A593" s="973" t="n"/>
      <c r="B593" s="971" t="n"/>
      <c r="C593" s="972" t="n"/>
      <c r="D593" s="973" t="n"/>
      <c r="E593" s="973" t="n"/>
      <c r="F593" s="994" t="n"/>
      <c r="G593" s="994" t="n"/>
      <c r="H593" s="973" t="n"/>
      <c r="I593" s="973" t="n"/>
      <c r="J593" s="973" t="n"/>
      <c r="K593" s="973" t="n"/>
      <c r="L593" s="253" t="n"/>
      <c r="M593" s="254" t="n"/>
      <c r="N593" s="254" t="n"/>
      <c r="O593" s="1183" t="n"/>
      <c r="P593" s="256">
        <f>IF(O593=0," ",IFERROR(IF(DATEDIF(TODAY(),O593,"M")&lt;=5,"ROJO",IF(DATEDIF(TODAY(),O593,"M")&gt;=12,"VERDE",IF(AND(DATEDIF(TODAY(),O593,"M")&gt;=6,DATEDIF(TODAY(),O593,"M")&lt;=11),"AMARILLO"))),Q593))</f>
        <v/>
      </c>
      <c r="Q593" s="262">
        <f>IF(O593=0," ",IF(O593&lt;=$L$6,"VENCIDO","NO VENCIDO"))</f>
        <v/>
      </c>
      <c r="R593" s="257" t="n"/>
      <c r="S593" s="258" t="n"/>
      <c r="T593" s="258" t="n"/>
      <c r="U593" s="1184" t="n"/>
      <c r="V593" s="1184" t="n"/>
      <c r="W593" s="973" t="n"/>
      <c r="X593" s="1237" t="n"/>
      <c r="Y593" s="232" t="n"/>
      <c r="Z593" s="994" t="n"/>
      <c r="AA593" s="994" t="n"/>
      <c r="AB593" s="973" t="n"/>
      <c r="AC593" s="994" t="n"/>
      <c r="AD593" s="994" t="n"/>
      <c r="AE593" s="994" t="n"/>
      <c r="AF593" s="994" t="n"/>
      <c r="AG593" s="994" t="n"/>
      <c r="AH593" s="994" t="n"/>
      <c r="AI593" s="994" t="n"/>
      <c r="AJ593" s="994" t="n"/>
      <c r="AK593" s="994" t="n"/>
      <c r="AL593" s="994" t="n"/>
      <c r="AM593" s="973" t="n"/>
      <c r="AN593" s="726" t="n"/>
      <c r="AQ593" s="973" t="n"/>
      <c r="AR593" s="973" t="n"/>
      <c r="AS593" s="973" t="n"/>
      <c r="AT593" s="973" t="n"/>
      <c r="AU593" s="1240" t="n"/>
      <c r="AV593" s="994" t="n"/>
      <c r="AW593" s="973" t="n"/>
    </row>
    <row r="594" ht="17.25" customHeight="1">
      <c r="A594" s="973" t="n"/>
      <c r="B594" s="971" t="n"/>
      <c r="C594" s="972" t="n"/>
      <c r="D594" s="973" t="n"/>
      <c r="E594" s="973" t="n"/>
      <c r="F594" s="994" t="n"/>
      <c r="G594" s="994" t="n"/>
      <c r="H594" s="973" t="n"/>
      <c r="I594" s="973" t="n"/>
      <c r="J594" s="973" t="n"/>
      <c r="K594" s="973" t="n"/>
      <c r="L594" s="253" t="n"/>
      <c r="M594" s="254" t="n"/>
      <c r="N594" s="254" t="n"/>
      <c r="O594" s="1183" t="n"/>
      <c r="P594" s="256">
        <f>IF(O594=0," ",IFERROR(IF(DATEDIF(TODAY(),O594,"M")&lt;=5,"ROJO",IF(DATEDIF(TODAY(),O594,"M")&gt;=12,"VERDE",IF(AND(DATEDIF(TODAY(),O594,"M")&gt;=6,DATEDIF(TODAY(),O594,"M")&lt;=11),"AMARILLO"))),Q594))</f>
        <v/>
      </c>
      <c r="Q594" s="262">
        <f>IF(O594=0," ",IF(O594&lt;=$L$6,"VENCIDO","NO VENCIDO"))</f>
        <v/>
      </c>
      <c r="R594" s="257" t="n"/>
      <c r="S594" s="258" t="n"/>
      <c r="T594" s="258" t="n"/>
      <c r="U594" s="1184" t="n"/>
      <c r="V594" s="1184" t="n"/>
      <c r="W594" s="973" t="n"/>
      <c r="X594" s="1237" t="n"/>
      <c r="Y594" s="232" t="n"/>
      <c r="Z594" s="994" t="n"/>
      <c r="AA594" s="994" t="n"/>
      <c r="AB594" s="973" t="n"/>
      <c r="AC594" s="994" t="n"/>
      <c r="AD594" s="994" t="n"/>
      <c r="AE594" s="994" t="n"/>
      <c r="AF594" s="994" t="n"/>
      <c r="AG594" s="994" t="n"/>
      <c r="AH594" s="994" t="n"/>
      <c r="AI594" s="994" t="n"/>
      <c r="AJ594" s="994" t="n"/>
      <c r="AK594" s="994" t="n"/>
      <c r="AL594" s="994" t="n"/>
      <c r="AM594" s="973" t="n"/>
      <c r="AN594" s="726" t="n"/>
      <c r="AQ594" s="973" t="n"/>
      <c r="AR594" s="973" t="n"/>
      <c r="AS594" s="973" t="n"/>
      <c r="AT594" s="973" t="n"/>
      <c r="AU594" s="1240" t="n"/>
      <c r="AV594" s="994" t="n"/>
      <c r="AW594" s="973" t="n"/>
    </row>
    <row r="595" ht="17.25" customHeight="1">
      <c r="A595" s="973" t="n"/>
      <c r="B595" s="971" t="n"/>
      <c r="C595" s="972" t="n"/>
      <c r="D595" s="973" t="n"/>
      <c r="E595" s="973" t="n"/>
      <c r="F595" s="994" t="n"/>
      <c r="G595" s="994" t="n"/>
      <c r="H595" s="973" t="n"/>
      <c r="I595" s="973" t="n"/>
      <c r="J595" s="973" t="n"/>
      <c r="K595" s="975" t="n"/>
      <c r="L595" s="253" t="n"/>
      <c r="M595" s="254" t="n"/>
      <c r="N595" s="254" t="n"/>
      <c r="O595" s="1183" t="n"/>
      <c r="P595" s="256">
        <f>IF(O595=0," ",IFERROR(IF(DATEDIF(TODAY(),O595,"M")&lt;=5,"ROJO",IF(DATEDIF(TODAY(),O595,"M")&gt;=12,"VERDE",IF(AND(DATEDIF(TODAY(),O595,"M")&gt;=6,DATEDIF(TODAY(),O595,"M")&lt;=11),"AMARILLO"))),Q595))</f>
        <v/>
      </c>
      <c r="Q595" s="262">
        <f>IF(O595=0," ",IF(O595&lt;=$L$6,"VENCIDO","NO VENCIDO"))</f>
        <v/>
      </c>
      <c r="R595" s="257" t="n"/>
      <c r="S595" s="258" t="n"/>
      <c r="T595" s="258" t="n"/>
      <c r="U595" s="1184" t="n"/>
      <c r="V595" s="1184" t="n"/>
      <c r="W595" s="973" t="n"/>
      <c r="X595" s="1237" t="n"/>
      <c r="Y595" s="232" t="n"/>
      <c r="Z595" s="998" t="n"/>
      <c r="AA595" s="998" t="n"/>
      <c r="AB595" s="975" t="n"/>
      <c r="AC595" s="998" t="n"/>
      <c r="AD595" s="998" t="n"/>
      <c r="AE595" s="998" t="n"/>
      <c r="AF595" s="998" t="n"/>
      <c r="AG595" s="998" t="n"/>
      <c r="AH595" s="998" t="n"/>
      <c r="AI595" s="998" t="n"/>
      <c r="AJ595" s="998" t="n"/>
      <c r="AK595" s="998" t="n"/>
      <c r="AL595" s="998" t="n"/>
      <c r="AM595" s="975" t="n"/>
      <c r="AN595" s="726" t="n"/>
      <c r="AQ595" s="975" t="n"/>
      <c r="AR595" s="975" t="n"/>
      <c r="AS595" s="975" t="n"/>
      <c r="AT595" s="975" t="n"/>
      <c r="AU595" s="1240" t="n"/>
      <c r="AV595" s="998" t="n"/>
      <c r="AW595" s="975" t="n"/>
    </row>
    <row r="596" ht="17.25" customHeight="1">
      <c r="A596" s="975" t="n"/>
      <c r="B596" s="1182" t="n"/>
      <c r="C596" s="1103" t="n"/>
      <c r="D596" s="975" t="n"/>
      <c r="E596" s="975" t="n"/>
      <c r="F596" s="998" t="n"/>
      <c r="G596" s="998" t="n"/>
      <c r="H596" s="975" t="n"/>
      <c r="I596" s="975" t="n"/>
      <c r="J596" s="975" t="n"/>
      <c r="K596" s="1189">
        <f>K591=L596</f>
        <v/>
      </c>
      <c r="L596" s="491">
        <f>SUM(L591:L595)</f>
        <v/>
      </c>
      <c r="M596" s="1190" t="n"/>
      <c r="N596" s="1191" t="n"/>
      <c r="O596" s="1192" t="n"/>
      <c r="P596" s="1192" t="n"/>
      <c r="Q596" s="1192" t="n"/>
      <c r="R596" s="267">
        <f>SUM(R591:R595)</f>
        <v/>
      </c>
      <c r="S596" s="492" t="n"/>
      <c r="T596" s="492" t="n"/>
      <c r="U596" s="492" t="n"/>
      <c r="V596" s="1193" t="n"/>
      <c r="W596" s="975" t="n"/>
      <c r="X596" s="1226" t="n"/>
      <c r="Y596" s="232" t="n"/>
      <c r="Z596" s="498" t="n"/>
      <c r="AA596" s="270" t="n"/>
      <c r="AB596" s="270" t="n"/>
      <c r="AC596" s="270" t="n"/>
      <c r="AD596" s="270" t="n"/>
      <c r="AE596" s="270" t="n"/>
      <c r="AF596" s="270" t="n"/>
      <c r="AG596" s="270" t="n"/>
      <c r="AH596" s="270" t="n"/>
      <c r="AI596" s="270" t="n"/>
      <c r="AJ596" s="270" t="n"/>
      <c r="AK596" s="270" t="n"/>
      <c r="AL596" s="270" t="n"/>
      <c r="AM596" s="515" t="n"/>
      <c r="AN596" s="726" t="n"/>
      <c r="AQ596" s="498" t="n"/>
      <c r="AR596" s="270" t="n"/>
      <c r="AS596" s="270" t="n"/>
      <c r="AT596" s="515" t="n"/>
      <c r="AU596" s="1240" t="n"/>
      <c r="AV596" s="269" t="n"/>
      <c r="AW596" s="271" t="n"/>
    </row>
    <row r="597" ht="17.25" customHeight="1">
      <c r="A597" s="585">
        <f>A591+1</f>
        <v/>
      </c>
      <c r="B597" s="640" t="inlineStr">
        <is>
          <t>Inmunoglobulina Antirrábica de origen Humana (IGRH - Suero) - Homologa - 2 ml x 300 IU</t>
        </is>
      </c>
      <c r="C597" s="965" t="n"/>
      <c r="D597" s="413">
        <f>NOVIEMBRE!K597</f>
        <v/>
      </c>
      <c r="E597" s="339">
        <f>H193</f>
        <v/>
      </c>
      <c r="F597" s="338" t="n"/>
      <c r="G597" s="338" t="n"/>
      <c r="H597" s="1235">
        <f>+F597+G597</f>
        <v/>
      </c>
      <c r="I597" s="340">
        <f>+AM597</f>
        <v/>
      </c>
      <c r="J597" s="341">
        <f>+H597+I597</f>
        <v/>
      </c>
      <c r="K597" s="583">
        <f>+(D597+E597)-(J597)</f>
        <v/>
      </c>
      <c r="L597" s="253" t="n"/>
      <c r="M597" s="254" t="n"/>
      <c r="N597" s="254" t="n"/>
      <c r="O597" s="1183" t="n"/>
      <c r="P597" s="256">
        <f>IF(O597=0," ",IFERROR(IF(DATEDIF(TODAY(),O597,"M")&lt;=5,"ROJO",IF(DATEDIF(TODAY(),O597,"M")&gt;=12,"VERDE",IF(AND(DATEDIF(TODAY(),O597,"M")&gt;=6,DATEDIF(TODAY(),O597,"M")&lt;=11),"AMARILLO"))),Q597))</f>
        <v/>
      </c>
      <c r="Q597" s="256">
        <f>IF(O597=0," ",IF(O597&lt;=$L$6,"VENCIDO","NO VENCIDO"))</f>
        <v/>
      </c>
      <c r="R597" s="257" t="n"/>
      <c r="S597" s="258" t="n"/>
      <c r="T597" s="258" t="n"/>
      <c r="U597" s="1184" t="n"/>
      <c r="V597" s="1184" t="n"/>
      <c r="W597" s="1236">
        <f>+AR597</f>
        <v/>
      </c>
      <c r="X597" s="1237" t="n"/>
      <c r="Y597" s="232" t="n"/>
      <c r="Z597" s="648" t="n"/>
      <c r="AA597" s="648" t="n"/>
      <c r="AB597" s="649">
        <f>+Z597+AA597</f>
        <v/>
      </c>
      <c r="AC597" s="648" t="n"/>
      <c r="AD597" s="648" t="n"/>
      <c r="AE597" s="648" t="n"/>
      <c r="AF597" s="648" t="n"/>
      <c r="AG597" s="648" t="n"/>
      <c r="AH597" s="648" t="n"/>
      <c r="AI597" s="648" t="n"/>
      <c r="AJ597" s="648" t="n"/>
      <c r="AK597" s="648" t="n"/>
      <c r="AL597" s="648" t="n"/>
      <c r="AM597" s="421">
        <f>SUM(AB597:AL601)</f>
        <v/>
      </c>
      <c r="AN597" s="726" t="n"/>
      <c r="AQ597" s="1238">
        <f>IFERROR(I597/J597*100,"0")</f>
        <v/>
      </c>
      <c r="AR597" s="343">
        <f>IFERROR(1/(1-(AQ597/100)),"0")</f>
        <v/>
      </c>
      <c r="AS597" s="1239" t="n"/>
      <c r="AT597" s="345" t="n"/>
      <c r="AU597" s="1240" t="n"/>
      <c r="AV597" s="1241" t="n"/>
      <c r="AW597" s="1242">
        <f>+H597-AV597</f>
        <v/>
      </c>
    </row>
    <row r="598" ht="17.25" customHeight="1">
      <c r="A598" s="973" t="n"/>
      <c r="B598" s="971" t="n"/>
      <c r="C598" s="972" t="n"/>
      <c r="D598" s="973" t="n"/>
      <c r="E598" s="973" t="n"/>
      <c r="F598" s="994" t="n"/>
      <c r="G598" s="994" t="n"/>
      <c r="H598" s="973" t="n"/>
      <c r="I598" s="973" t="n"/>
      <c r="J598" s="973" t="n"/>
      <c r="K598" s="973" t="n"/>
      <c r="L598" s="253" t="n"/>
      <c r="M598" s="254" t="n"/>
      <c r="N598" s="254" t="n"/>
      <c r="O598" s="1183" t="n"/>
      <c r="P598" s="256">
        <f>IF(O598=0," ",IFERROR(IF(DATEDIF(TODAY(),O598,"M")&lt;=5,"ROJO",IF(DATEDIF(TODAY(),O598,"M")&gt;=12,"VERDE",IF(AND(DATEDIF(TODAY(),O598,"M")&gt;=6,DATEDIF(TODAY(),O598,"M")&lt;=11),"AMARILLO"))),Q598))</f>
        <v/>
      </c>
      <c r="Q598" s="262">
        <f>IF(O598=0," ",IF(O598&lt;=$L$6,"VENCIDO","NO VENCIDO"))</f>
        <v/>
      </c>
      <c r="R598" s="257" t="n"/>
      <c r="S598" s="258" t="n"/>
      <c r="T598" s="258" t="n"/>
      <c r="U598" s="1184" t="n"/>
      <c r="V598" s="1184" t="n"/>
      <c r="W598" s="973" t="n"/>
      <c r="X598" s="1237" t="n"/>
      <c r="Y598" s="232" t="n"/>
      <c r="Z598" s="994" t="n"/>
      <c r="AA598" s="994" t="n"/>
      <c r="AB598" s="973" t="n"/>
      <c r="AC598" s="994" t="n"/>
      <c r="AD598" s="994" t="n"/>
      <c r="AE598" s="994" t="n"/>
      <c r="AF598" s="994" t="n"/>
      <c r="AG598" s="994" t="n"/>
      <c r="AH598" s="994" t="n"/>
      <c r="AI598" s="994" t="n"/>
      <c r="AJ598" s="994" t="n"/>
      <c r="AK598" s="994" t="n"/>
      <c r="AL598" s="994" t="n"/>
      <c r="AM598" s="973" t="n"/>
      <c r="AN598" s="726" t="n"/>
      <c r="AQ598" s="973" t="n"/>
      <c r="AR598" s="973" t="n"/>
      <c r="AS598" s="973" t="n"/>
      <c r="AT598" s="973" t="n"/>
      <c r="AU598" s="1240" t="n"/>
      <c r="AV598" s="994" t="n"/>
      <c r="AW598" s="973" t="n"/>
    </row>
    <row r="599" ht="17.25" customHeight="1">
      <c r="A599" s="973" t="n"/>
      <c r="B599" s="971" t="n"/>
      <c r="C599" s="972" t="n"/>
      <c r="D599" s="973" t="n"/>
      <c r="E599" s="973" t="n"/>
      <c r="F599" s="994" t="n"/>
      <c r="G599" s="994" t="n"/>
      <c r="H599" s="973" t="n"/>
      <c r="I599" s="973" t="n"/>
      <c r="J599" s="973" t="n"/>
      <c r="K599" s="973" t="n"/>
      <c r="L599" s="253" t="n"/>
      <c r="M599" s="254" t="n"/>
      <c r="N599" s="254" t="n"/>
      <c r="O599" s="1183" t="n"/>
      <c r="P599" s="256">
        <f>IF(O599=0," ",IFERROR(IF(DATEDIF(TODAY(),O599,"M")&lt;=5,"ROJO",IF(DATEDIF(TODAY(),O599,"M")&gt;=12,"VERDE",IF(AND(DATEDIF(TODAY(),O599,"M")&gt;=6,DATEDIF(TODAY(),O599,"M")&lt;=11),"AMARILLO"))),Q599))</f>
        <v/>
      </c>
      <c r="Q599" s="262">
        <f>IF(O599=0," ",IF(O599&lt;=$L$6,"VENCIDO","NO VENCIDO"))</f>
        <v/>
      </c>
      <c r="R599" s="257" t="n"/>
      <c r="S599" s="258" t="n"/>
      <c r="T599" s="258" t="n"/>
      <c r="U599" s="1184" t="n"/>
      <c r="V599" s="1184" t="n"/>
      <c r="W599" s="973" t="n"/>
      <c r="X599" s="1237" t="n"/>
      <c r="Y599" s="232" t="n"/>
      <c r="Z599" s="994" t="n"/>
      <c r="AA599" s="994" t="n"/>
      <c r="AB599" s="973" t="n"/>
      <c r="AC599" s="994" t="n"/>
      <c r="AD599" s="994" t="n"/>
      <c r="AE599" s="994" t="n"/>
      <c r="AF599" s="994" t="n"/>
      <c r="AG599" s="994" t="n"/>
      <c r="AH599" s="994" t="n"/>
      <c r="AI599" s="994" t="n"/>
      <c r="AJ599" s="994" t="n"/>
      <c r="AK599" s="994" t="n"/>
      <c r="AL599" s="994" t="n"/>
      <c r="AM599" s="973" t="n"/>
      <c r="AN599" s="726" t="n"/>
      <c r="AQ599" s="973" t="n"/>
      <c r="AR599" s="973" t="n"/>
      <c r="AS599" s="973" t="n"/>
      <c r="AT599" s="973" t="n"/>
      <c r="AU599" s="1240" t="n"/>
      <c r="AV599" s="994" t="n"/>
      <c r="AW599" s="973" t="n"/>
    </row>
    <row r="600" ht="17.25" customHeight="1">
      <c r="A600" s="973" t="n"/>
      <c r="B600" s="971" t="n"/>
      <c r="C600" s="972" t="n"/>
      <c r="D600" s="973" t="n"/>
      <c r="E600" s="973" t="n"/>
      <c r="F600" s="994" t="n"/>
      <c r="G600" s="994" t="n"/>
      <c r="H600" s="973" t="n"/>
      <c r="I600" s="973" t="n"/>
      <c r="J600" s="973" t="n"/>
      <c r="K600" s="973" t="n"/>
      <c r="L600" s="253" t="n"/>
      <c r="M600" s="254" t="n"/>
      <c r="N600" s="254" t="n"/>
      <c r="O600" s="1183" t="n"/>
      <c r="P600" s="256">
        <f>IF(O600=0," ",IFERROR(IF(DATEDIF(TODAY(),O600,"M")&lt;=5,"ROJO",IF(DATEDIF(TODAY(),O600,"M")&gt;=12,"VERDE",IF(AND(DATEDIF(TODAY(),O600,"M")&gt;=6,DATEDIF(TODAY(),O600,"M")&lt;=11),"AMARILLO"))),Q600))</f>
        <v/>
      </c>
      <c r="Q600" s="262">
        <f>IF(O600=0," ",IF(O600&lt;=$L$6,"VENCIDO","NO VENCIDO"))</f>
        <v/>
      </c>
      <c r="R600" s="257" t="n"/>
      <c r="S600" s="258" t="n"/>
      <c r="T600" s="258" t="n"/>
      <c r="U600" s="1184" t="n"/>
      <c r="V600" s="1184" t="n"/>
      <c r="W600" s="973" t="n"/>
      <c r="X600" s="1237" t="n"/>
      <c r="Y600" s="232" t="n"/>
      <c r="Z600" s="994" t="n"/>
      <c r="AA600" s="994" t="n"/>
      <c r="AB600" s="973" t="n"/>
      <c r="AC600" s="994" t="n"/>
      <c r="AD600" s="994" t="n"/>
      <c r="AE600" s="994" t="n"/>
      <c r="AF600" s="994" t="n"/>
      <c r="AG600" s="994" t="n"/>
      <c r="AH600" s="994" t="n"/>
      <c r="AI600" s="994" t="n"/>
      <c r="AJ600" s="994" t="n"/>
      <c r="AK600" s="994" t="n"/>
      <c r="AL600" s="994" t="n"/>
      <c r="AM600" s="973" t="n"/>
      <c r="AN600" s="726" t="n"/>
      <c r="AQ600" s="973" t="n"/>
      <c r="AR600" s="973" t="n"/>
      <c r="AS600" s="973" t="n"/>
      <c r="AT600" s="973" t="n"/>
      <c r="AU600" s="1240" t="n"/>
      <c r="AV600" s="994" t="n"/>
      <c r="AW600" s="973" t="n"/>
    </row>
    <row r="601" ht="17.25" customHeight="1">
      <c r="A601" s="973" t="n"/>
      <c r="B601" s="971" t="n"/>
      <c r="C601" s="972" t="n"/>
      <c r="D601" s="973" t="n"/>
      <c r="E601" s="973" t="n"/>
      <c r="F601" s="994" t="n"/>
      <c r="G601" s="994" t="n"/>
      <c r="H601" s="973" t="n"/>
      <c r="I601" s="973" t="n"/>
      <c r="J601" s="973" t="n"/>
      <c r="K601" s="975" t="n"/>
      <c r="L601" s="253" t="n"/>
      <c r="M601" s="254" t="n"/>
      <c r="N601" s="254" t="n"/>
      <c r="O601" s="1183" t="n"/>
      <c r="P601" s="256">
        <f>IF(O601=0," ",IFERROR(IF(DATEDIF(TODAY(),O601,"M")&lt;=5,"ROJO",IF(DATEDIF(TODAY(),O601,"M")&gt;=12,"VERDE",IF(AND(DATEDIF(TODAY(),O601,"M")&gt;=6,DATEDIF(TODAY(),O601,"M")&lt;=11),"AMARILLO"))),Q601))</f>
        <v/>
      </c>
      <c r="Q601" s="262">
        <f>IF(O601=0," ",IF(O601&lt;=$L$6,"VENCIDO","NO VENCIDO"))</f>
        <v/>
      </c>
      <c r="R601" s="257" t="n"/>
      <c r="S601" s="258" t="n"/>
      <c r="T601" s="258" t="n"/>
      <c r="U601" s="1184" t="n"/>
      <c r="V601" s="1184" t="n"/>
      <c r="W601" s="973" t="n"/>
      <c r="X601" s="1237" t="n"/>
      <c r="Y601" s="232" t="n"/>
      <c r="Z601" s="998" t="n"/>
      <c r="AA601" s="998" t="n"/>
      <c r="AB601" s="975" t="n"/>
      <c r="AC601" s="998" t="n"/>
      <c r="AD601" s="998" t="n"/>
      <c r="AE601" s="998" t="n"/>
      <c r="AF601" s="998" t="n"/>
      <c r="AG601" s="998" t="n"/>
      <c r="AH601" s="998" t="n"/>
      <c r="AI601" s="998" t="n"/>
      <c r="AJ601" s="998" t="n"/>
      <c r="AK601" s="998" t="n"/>
      <c r="AL601" s="998" t="n"/>
      <c r="AM601" s="975" t="n"/>
      <c r="AN601" s="726" t="n"/>
      <c r="AQ601" s="975" t="n"/>
      <c r="AR601" s="975" t="n"/>
      <c r="AS601" s="975" t="n"/>
      <c r="AT601" s="975" t="n"/>
      <c r="AU601" s="1240" t="n"/>
      <c r="AV601" s="998" t="n"/>
      <c r="AW601" s="975" t="n"/>
    </row>
    <row r="602" ht="17.25" customHeight="1">
      <c r="A602" s="975" t="n"/>
      <c r="B602" s="1182" t="n"/>
      <c r="C602" s="1103" t="n"/>
      <c r="D602" s="975" t="n"/>
      <c r="E602" s="975" t="n"/>
      <c r="F602" s="998" t="n"/>
      <c r="G602" s="998" t="n"/>
      <c r="H602" s="975" t="n"/>
      <c r="I602" s="975" t="n"/>
      <c r="J602" s="975" t="n"/>
      <c r="K602" s="1189">
        <f>K597=L602</f>
        <v/>
      </c>
      <c r="L602" s="491">
        <f>SUM(L597:L601)</f>
        <v/>
      </c>
      <c r="M602" s="1190" t="n"/>
      <c r="N602" s="1191" t="n"/>
      <c r="O602" s="1192" t="n"/>
      <c r="P602" s="1192" t="n"/>
      <c r="Q602" s="1192" t="n"/>
      <c r="R602" s="267">
        <f>SUM(R597:R601)</f>
        <v/>
      </c>
      <c r="S602" s="492" t="n"/>
      <c r="T602" s="492" t="n"/>
      <c r="U602" s="492" t="n"/>
      <c r="V602" s="1193" t="n"/>
      <c r="W602" s="975" t="n"/>
      <c r="X602" s="1226" t="n"/>
      <c r="Y602" s="232" t="n"/>
      <c r="Z602" s="498" t="n"/>
      <c r="AA602" s="270" t="n"/>
      <c r="AB602" s="270" t="n"/>
      <c r="AC602" s="270" t="n"/>
      <c r="AD602" s="270" t="n"/>
      <c r="AE602" s="270" t="n"/>
      <c r="AF602" s="270" t="n"/>
      <c r="AG602" s="270" t="n"/>
      <c r="AH602" s="270" t="n"/>
      <c r="AI602" s="270" t="n"/>
      <c r="AJ602" s="270" t="n"/>
      <c r="AK602" s="270" t="n"/>
      <c r="AL602" s="270" t="n"/>
      <c r="AM602" s="515" t="n"/>
      <c r="AN602" s="726" t="n"/>
      <c r="AQ602" s="498" t="n"/>
      <c r="AR602" s="270" t="n"/>
      <c r="AS602" s="270" t="n"/>
      <c r="AT602" s="515" t="n"/>
      <c r="AU602" s="1240" t="n"/>
      <c r="AV602" s="269" t="n"/>
      <c r="AW602" s="271" t="n"/>
    </row>
    <row r="603" ht="17.25" customHeight="1">
      <c r="A603" s="585">
        <f>A597+1</f>
        <v/>
      </c>
      <c r="B603" s="640" t="inlineStr">
        <is>
          <t>Inmunoglobulina Antirrábica de origen Equino (IGR-E) Liquida x 200UI/mL - Vial de 1.000UI/5mL (Heteróloga)</t>
        </is>
      </c>
      <c r="C603" s="965" t="n"/>
      <c r="D603" s="413">
        <f>NOVIEMBRE!K603</f>
        <v/>
      </c>
      <c r="E603" s="339">
        <f>H199</f>
        <v/>
      </c>
      <c r="F603" s="338" t="n"/>
      <c r="G603" s="338" t="n"/>
      <c r="H603" s="1235">
        <f>+F603+G603</f>
        <v/>
      </c>
      <c r="I603" s="340">
        <f>+AM603</f>
        <v/>
      </c>
      <c r="J603" s="341">
        <f>+H603+I603</f>
        <v/>
      </c>
      <c r="K603" s="583">
        <f>+(D603+E603)-(J603)</f>
        <v/>
      </c>
      <c r="L603" s="253" t="n"/>
      <c r="M603" s="254" t="n"/>
      <c r="N603" s="254" t="n"/>
      <c r="O603" s="1183" t="n"/>
      <c r="P603" s="256">
        <f>IF(O603=0," ",IFERROR(IF(DATEDIF(TODAY(),O603,"M")&lt;=5,"ROJO",IF(DATEDIF(TODAY(),O603,"M")&gt;=12,"VERDE",IF(AND(DATEDIF(TODAY(),O603,"M")&gt;=6,DATEDIF(TODAY(),O603,"M")&lt;=11),"AMARILLO"))),Q603))</f>
        <v/>
      </c>
      <c r="Q603" s="256">
        <f>IF(O603=0," ",IF(O603&lt;=$L$6,"VENCIDO","NO VENCIDO"))</f>
        <v/>
      </c>
      <c r="R603" s="257" t="n"/>
      <c r="S603" s="258" t="n"/>
      <c r="T603" s="258" t="n"/>
      <c r="U603" s="1184" t="n"/>
      <c r="V603" s="1184" t="n"/>
      <c r="W603" s="1236">
        <f>+AR603</f>
        <v/>
      </c>
      <c r="X603" s="1237" t="n"/>
      <c r="Y603" s="232" t="n"/>
      <c r="Z603" s="648" t="n"/>
      <c r="AA603" s="648" t="n"/>
      <c r="AB603" s="649">
        <f>+Z603+AA603</f>
        <v/>
      </c>
      <c r="AC603" s="648" t="n"/>
      <c r="AD603" s="648" t="n"/>
      <c r="AE603" s="648" t="n"/>
      <c r="AF603" s="648" t="n"/>
      <c r="AG603" s="648" t="n"/>
      <c r="AH603" s="648" t="n"/>
      <c r="AI603" s="648" t="n"/>
      <c r="AJ603" s="648" t="n"/>
      <c r="AK603" s="648" t="n"/>
      <c r="AL603" s="648" t="n"/>
      <c r="AM603" s="421">
        <f>SUM(AB603:AL607)</f>
        <v/>
      </c>
      <c r="AN603" s="726" t="n"/>
      <c r="AQ603" s="1238">
        <f>IFERROR(I603/J603*100,"0")</f>
        <v/>
      </c>
      <c r="AR603" s="343">
        <f>IFERROR(1/(1-(AQ603/100)),"0")</f>
        <v/>
      </c>
      <c r="AS603" s="1239" t="n"/>
      <c r="AT603" s="345" t="n"/>
      <c r="AU603" s="1240" t="n"/>
      <c r="AV603" s="1241" t="n"/>
      <c r="AW603" s="1242">
        <f>+H603-AV603</f>
        <v/>
      </c>
    </row>
    <row r="604" ht="17.25" customHeight="1">
      <c r="A604" s="973" t="n"/>
      <c r="B604" s="971" t="n"/>
      <c r="C604" s="972" t="n"/>
      <c r="D604" s="973" t="n"/>
      <c r="E604" s="973" t="n"/>
      <c r="F604" s="994" t="n"/>
      <c r="G604" s="994" t="n"/>
      <c r="H604" s="973" t="n"/>
      <c r="I604" s="973" t="n"/>
      <c r="J604" s="973" t="n"/>
      <c r="K604" s="973" t="n"/>
      <c r="L604" s="253" t="n"/>
      <c r="M604" s="254" t="n"/>
      <c r="N604" s="254" t="n"/>
      <c r="O604" s="1183" t="n"/>
      <c r="P604" s="256">
        <f>IF(O604=0," ",IFERROR(IF(DATEDIF(TODAY(),O604,"M")&lt;=5,"ROJO",IF(DATEDIF(TODAY(),O604,"M")&gt;=12,"VERDE",IF(AND(DATEDIF(TODAY(),O604,"M")&gt;=6,DATEDIF(TODAY(),O604,"M")&lt;=11),"AMARILLO"))),Q604))</f>
        <v/>
      </c>
      <c r="Q604" s="262">
        <f>IF(O604=0," ",IF(O604&lt;=$L$6,"VENCIDO","NO VENCIDO"))</f>
        <v/>
      </c>
      <c r="R604" s="257" t="n"/>
      <c r="S604" s="258" t="n"/>
      <c r="T604" s="258" t="n"/>
      <c r="U604" s="1184" t="n"/>
      <c r="V604" s="1184" t="n"/>
      <c r="W604" s="973" t="n"/>
      <c r="X604" s="1237" t="n"/>
      <c r="Y604" s="232" t="n"/>
      <c r="Z604" s="994" t="n"/>
      <c r="AA604" s="994" t="n"/>
      <c r="AB604" s="973" t="n"/>
      <c r="AC604" s="994" t="n"/>
      <c r="AD604" s="994" t="n"/>
      <c r="AE604" s="994" t="n"/>
      <c r="AF604" s="994" t="n"/>
      <c r="AG604" s="994" t="n"/>
      <c r="AH604" s="994" t="n"/>
      <c r="AI604" s="994" t="n"/>
      <c r="AJ604" s="994" t="n"/>
      <c r="AK604" s="994" t="n"/>
      <c r="AL604" s="994" t="n"/>
      <c r="AM604" s="973" t="n"/>
      <c r="AN604" s="726" t="n"/>
      <c r="AQ604" s="973" t="n"/>
      <c r="AR604" s="973" t="n"/>
      <c r="AS604" s="973" t="n"/>
      <c r="AT604" s="973" t="n"/>
      <c r="AU604" s="1240" t="n"/>
      <c r="AV604" s="994" t="n"/>
      <c r="AW604" s="973" t="n"/>
    </row>
    <row r="605" ht="17.25" customHeight="1">
      <c r="A605" s="973" t="n"/>
      <c r="B605" s="971" t="n"/>
      <c r="C605" s="972" t="n"/>
      <c r="D605" s="973" t="n"/>
      <c r="E605" s="973" t="n"/>
      <c r="F605" s="994" t="n"/>
      <c r="G605" s="994" t="n"/>
      <c r="H605" s="973" t="n"/>
      <c r="I605" s="973" t="n"/>
      <c r="J605" s="973" t="n"/>
      <c r="K605" s="973" t="n"/>
      <c r="L605" s="253" t="n"/>
      <c r="M605" s="254" t="n"/>
      <c r="N605" s="254" t="n"/>
      <c r="O605" s="1183" t="n"/>
      <c r="P605" s="256">
        <f>IF(O605=0," ",IFERROR(IF(DATEDIF(TODAY(),O605,"M")&lt;=5,"ROJO",IF(DATEDIF(TODAY(),O605,"M")&gt;=12,"VERDE",IF(AND(DATEDIF(TODAY(),O605,"M")&gt;=6,DATEDIF(TODAY(),O605,"M")&lt;=11),"AMARILLO"))),Q605))</f>
        <v/>
      </c>
      <c r="Q605" s="262">
        <f>IF(O605=0," ",IF(O605&lt;=$L$6,"VENCIDO","NO VENCIDO"))</f>
        <v/>
      </c>
      <c r="R605" s="257" t="n"/>
      <c r="S605" s="258" t="n"/>
      <c r="T605" s="258" t="n"/>
      <c r="U605" s="1184" t="n"/>
      <c r="V605" s="1184" t="n"/>
      <c r="W605" s="973" t="n"/>
      <c r="X605" s="1237" t="n"/>
      <c r="Y605" s="232" t="n"/>
      <c r="Z605" s="994" t="n"/>
      <c r="AA605" s="994" t="n"/>
      <c r="AB605" s="973" t="n"/>
      <c r="AC605" s="994" t="n"/>
      <c r="AD605" s="994" t="n"/>
      <c r="AE605" s="994" t="n"/>
      <c r="AF605" s="994" t="n"/>
      <c r="AG605" s="994" t="n"/>
      <c r="AH605" s="994" t="n"/>
      <c r="AI605" s="994" t="n"/>
      <c r="AJ605" s="994" t="n"/>
      <c r="AK605" s="994" t="n"/>
      <c r="AL605" s="994" t="n"/>
      <c r="AM605" s="973" t="n"/>
      <c r="AN605" s="726" t="n"/>
      <c r="AQ605" s="973" t="n"/>
      <c r="AR605" s="973" t="n"/>
      <c r="AS605" s="973" t="n"/>
      <c r="AT605" s="973" t="n"/>
      <c r="AU605" s="1240" t="n"/>
      <c r="AV605" s="994" t="n"/>
      <c r="AW605" s="973" t="n"/>
    </row>
    <row r="606" ht="17.25" customHeight="1">
      <c r="A606" s="973" t="n"/>
      <c r="B606" s="971" t="n"/>
      <c r="C606" s="972" t="n"/>
      <c r="D606" s="973" t="n"/>
      <c r="E606" s="973" t="n"/>
      <c r="F606" s="994" t="n"/>
      <c r="G606" s="994" t="n"/>
      <c r="H606" s="973" t="n"/>
      <c r="I606" s="973" t="n"/>
      <c r="J606" s="973" t="n"/>
      <c r="K606" s="973" t="n"/>
      <c r="L606" s="253" t="n"/>
      <c r="M606" s="254" t="n"/>
      <c r="N606" s="254" t="n"/>
      <c r="O606" s="1183" t="n"/>
      <c r="P606" s="256">
        <f>IF(O606=0," ",IFERROR(IF(DATEDIF(TODAY(),O606,"M")&lt;=5,"ROJO",IF(DATEDIF(TODAY(),O606,"M")&gt;=12,"VERDE",IF(AND(DATEDIF(TODAY(),O606,"M")&gt;=6,DATEDIF(TODAY(),O606,"M")&lt;=11),"AMARILLO"))),Q606))</f>
        <v/>
      </c>
      <c r="Q606" s="262">
        <f>IF(O606=0," ",IF(O606&lt;=$L$6,"VENCIDO","NO VENCIDO"))</f>
        <v/>
      </c>
      <c r="R606" s="257" t="n"/>
      <c r="S606" s="258" t="n"/>
      <c r="T606" s="258" t="n"/>
      <c r="U606" s="1184" t="n"/>
      <c r="V606" s="1184" t="n"/>
      <c r="W606" s="973" t="n"/>
      <c r="X606" s="1237" t="n"/>
      <c r="Y606" s="232" t="n"/>
      <c r="Z606" s="994" t="n"/>
      <c r="AA606" s="994" t="n"/>
      <c r="AB606" s="973" t="n"/>
      <c r="AC606" s="994" t="n"/>
      <c r="AD606" s="994" t="n"/>
      <c r="AE606" s="994" t="n"/>
      <c r="AF606" s="994" t="n"/>
      <c r="AG606" s="994" t="n"/>
      <c r="AH606" s="994" t="n"/>
      <c r="AI606" s="994" t="n"/>
      <c r="AJ606" s="994" t="n"/>
      <c r="AK606" s="994" t="n"/>
      <c r="AL606" s="994" t="n"/>
      <c r="AM606" s="973" t="n"/>
      <c r="AN606" s="726" t="n"/>
      <c r="AQ606" s="973" t="n"/>
      <c r="AR606" s="973" t="n"/>
      <c r="AS606" s="973" t="n"/>
      <c r="AT606" s="973" t="n"/>
      <c r="AU606" s="1240" t="n"/>
      <c r="AV606" s="994" t="n"/>
      <c r="AW606" s="973" t="n"/>
    </row>
    <row r="607" ht="17.25" customHeight="1">
      <c r="A607" s="973" t="n"/>
      <c r="B607" s="971" t="n"/>
      <c r="C607" s="972" t="n"/>
      <c r="D607" s="973" t="n"/>
      <c r="E607" s="973" t="n"/>
      <c r="F607" s="994" t="n"/>
      <c r="G607" s="994" t="n"/>
      <c r="H607" s="973" t="n"/>
      <c r="I607" s="973" t="n"/>
      <c r="J607" s="973" t="n"/>
      <c r="K607" s="975" t="n"/>
      <c r="L607" s="253" t="n"/>
      <c r="M607" s="254" t="n"/>
      <c r="N607" s="254" t="n"/>
      <c r="O607" s="1183" t="n"/>
      <c r="P607" s="256">
        <f>IF(O607=0," ",IFERROR(IF(DATEDIF(TODAY(),O607,"M")&lt;=5,"ROJO",IF(DATEDIF(TODAY(),O607,"M")&gt;=12,"VERDE",IF(AND(DATEDIF(TODAY(),O607,"M")&gt;=6,DATEDIF(TODAY(),O607,"M")&lt;=11),"AMARILLO"))),Q607))</f>
        <v/>
      </c>
      <c r="Q607" s="262">
        <f>IF(O607=0," ",IF(O607&lt;=$L$6,"VENCIDO","NO VENCIDO"))</f>
        <v/>
      </c>
      <c r="R607" s="257" t="n"/>
      <c r="S607" s="258" t="n"/>
      <c r="T607" s="258" t="n"/>
      <c r="U607" s="1184" t="n"/>
      <c r="V607" s="1184" t="n"/>
      <c r="W607" s="973" t="n"/>
      <c r="X607" s="1237" t="n"/>
      <c r="Y607" s="232" t="n"/>
      <c r="Z607" s="998" t="n"/>
      <c r="AA607" s="998" t="n"/>
      <c r="AB607" s="975" t="n"/>
      <c r="AC607" s="998" t="n"/>
      <c r="AD607" s="998" t="n"/>
      <c r="AE607" s="998" t="n"/>
      <c r="AF607" s="998" t="n"/>
      <c r="AG607" s="998" t="n"/>
      <c r="AH607" s="998" t="n"/>
      <c r="AI607" s="998" t="n"/>
      <c r="AJ607" s="998" t="n"/>
      <c r="AK607" s="998" t="n"/>
      <c r="AL607" s="998" t="n"/>
      <c r="AM607" s="975" t="n"/>
      <c r="AN607" s="726" t="n"/>
      <c r="AQ607" s="975" t="n"/>
      <c r="AR607" s="975" t="n"/>
      <c r="AS607" s="975" t="n"/>
      <c r="AT607" s="975" t="n"/>
      <c r="AU607" s="1240" t="n"/>
      <c r="AV607" s="998" t="n"/>
      <c r="AW607" s="975" t="n"/>
    </row>
    <row r="608" ht="17.25" customHeight="1">
      <c r="A608" s="975" t="n"/>
      <c r="B608" s="1182" t="n"/>
      <c r="C608" s="1103" t="n"/>
      <c r="D608" s="975" t="n"/>
      <c r="E608" s="975" t="n"/>
      <c r="F608" s="998" t="n"/>
      <c r="G608" s="998" t="n"/>
      <c r="H608" s="975" t="n"/>
      <c r="I608" s="975" t="n"/>
      <c r="J608" s="975" t="n"/>
      <c r="K608" s="1189">
        <f>K603=L608</f>
        <v/>
      </c>
      <c r="L608" s="491">
        <f>SUM(L603:L607)</f>
        <v/>
      </c>
      <c r="M608" s="1190" t="n"/>
      <c r="N608" s="1191" t="n"/>
      <c r="O608" s="1192" t="n"/>
      <c r="P608" s="1192" t="n"/>
      <c r="Q608" s="1192" t="n"/>
      <c r="R608" s="267">
        <f>SUM(R603:R607)</f>
        <v/>
      </c>
      <c r="S608" s="492" t="n"/>
      <c r="T608" s="492" t="n"/>
      <c r="U608" s="492" t="n"/>
      <c r="V608" s="1193" t="n"/>
      <c r="W608" s="975" t="n"/>
      <c r="X608" s="1226" t="n"/>
      <c r="Y608" s="232" t="n"/>
      <c r="Z608" s="498" t="n"/>
      <c r="AA608" s="270" t="n"/>
      <c r="AB608" s="270" t="n"/>
      <c r="AC608" s="270" t="n"/>
      <c r="AD608" s="270" t="n"/>
      <c r="AE608" s="270" t="n"/>
      <c r="AF608" s="270" t="n"/>
      <c r="AG608" s="270" t="n"/>
      <c r="AH608" s="270" t="n"/>
      <c r="AI608" s="270" t="n"/>
      <c r="AJ608" s="270" t="n"/>
      <c r="AK608" s="270" t="n"/>
      <c r="AL608" s="270" t="n"/>
      <c r="AM608" s="515" t="n"/>
      <c r="AN608" s="726" t="n"/>
      <c r="AQ608" s="498" t="n"/>
      <c r="AR608" s="270" t="n"/>
      <c r="AS608" s="270" t="n"/>
      <c r="AT608" s="515" t="n"/>
      <c r="AU608" s="1240" t="n"/>
      <c r="AV608" s="269" t="n"/>
      <c r="AW608" s="271" t="n"/>
    </row>
    <row r="609" ht="17.25" customHeight="1">
      <c r="A609" s="585">
        <f>A603+1</f>
        <v/>
      </c>
      <c r="B609" s="640" t="inlineStr">
        <is>
          <t>Inmunoglobulina Humana Antihepatitis B (IGHB) 1 ml x 200 IU - Liquida</t>
        </is>
      </c>
      <c r="C609" s="965" t="n"/>
      <c r="D609" s="413">
        <f>NOVIEMBRE!K609</f>
        <v/>
      </c>
      <c r="E609" s="339">
        <f>H205</f>
        <v/>
      </c>
      <c r="F609" s="338" t="n"/>
      <c r="G609" s="338" t="n"/>
      <c r="H609" s="1235">
        <f>+F609+G609</f>
        <v/>
      </c>
      <c r="I609" s="340">
        <f>+AM609</f>
        <v/>
      </c>
      <c r="J609" s="341">
        <f>+H609+I609</f>
        <v/>
      </c>
      <c r="K609" s="583">
        <f>+(D609+E609)-(J609)</f>
        <v/>
      </c>
      <c r="L609" s="253" t="n"/>
      <c r="M609" s="254" t="n"/>
      <c r="N609" s="254" t="n"/>
      <c r="O609" s="1183" t="n"/>
      <c r="P609" s="256">
        <f>IF(O609=0," ",IFERROR(IF(DATEDIF(TODAY(),O609,"M")&lt;=5,"ROJO",IF(DATEDIF(TODAY(),O609,"M")&gt;=12,"VERDE",IF(AND(DATEDIF(TODAY(),O609,"M")&gt;=6,DATEDIF(TODAY(),O609,"M")&lt;=11),"AMARILLO"))),Q609))</f>
        <v/>
      </c>
      <c r="Q609" s="256">
        <f>IF(O609=0," ",IF(O609&lt;=$L$6,"VENCIDO","NO VENCIDO"))</f>
        <v/>
      </c>
      <c r="R609" s="257" t="n"/>
      <c r="S609" s="258" t="n"/>
      <c r="T609" s="258" t="n"/>
      <c r="U609" s="1184" t="n"/>
      <c r="V609" s="1184" t="n"/>
      <c r="W609" s="1236">
        <f>+AR609</f>
        <v/>
      </c>
      <c r="X609" s="1237" t="n"/>
      <c r="Y609" s="232" t="n"/>
      <c r="Z609" s="648" t="n"/>
      <c r="AA609" s="648" t="n"/>
      <c r="AB609" s="649">
        <f>+Z609+AA609</f>
        <v/>
      </c>
      <c r="AC609" s="648" t="n"/>
      <c r="AD609" s="648" t="n"/>
      <c r="AE609" s="648" t="n"/>
      <c r="AF609" s="648" t="n"/>
      <c r="AG609" s="648" t="n"/>
      <c r="AH609" s="648" t="n"/>
      <c r="AI609" s="648" t="n"/>
      <c r="AJ609" s="648" t="n"/>
      <c r="AK609" s="648" t="n"/>
      <c r="AL609" s="648" t="n"/>
      <c r="AM609" s="421">
        <f>SUM(AB609:AL613)</f>
        <v/>
      </c>
      <c r="AN609" s="726" t="n"/>
      <c r="AQ609" s="1238">
        <f>IFERROR(I609/J609*100,"0")</f>
        <v/>
      </c>
      <c r="AR609" s="343">
        <f>IFERROR(1/(1-(AQ609/100)),"0")</f>
        <v/>
      </c>
      <c r="AS609" s="1239" t="n"/>
      <c r="AT609" s="345" t="n"/>
      <c r="AU609" s="1240" t="n"/>
      <c r="AV609" s="1241" t="n"/>
      <c r="AW609" s="1242">
        <f>+H609-AV609</f>
        <v/>
      </c>
    </row>
    <row r="610" ht="17.25" customHeight="1">
      <c r="A610" s="973" t="n"/>
      <c r="B610" s="971" t="n"/>
      <c r="C610" s="972" t="n"/>
      <c r="D610" s="973" t="n"/>
      <c r="E610" s="973" t="n"/>
      <c r="F610" s="994" t="n"/>
      <c r="G610" s="994" t="n"/>
      <c r="H610" s="973" t="n"/>
      <c r="I610" s="973" t="n"/>
      <c r="J610" s="973" t="n"/>
      <c r="K610" s="973" t="n"/>
      <c r="L610" s="253" t="n"/>
      <c r="M610" s="254" t="n"/>
      <c r="N610" s="254" t="n"/>
      <c r="O610" s="1183" t="n"/>
      <c r="P610" s="256">
        <f>IF(O610=0," ",IFERROR(IF(DATEDIF(TODAY(),O610,"M")&lt;=5,"ROJO",IF(DATEDIF(TODAY(),O610,"M")&gt;=12,"VERDE",IF(AND(DATEDIF(TODAY(),O610,"M")&gt;=6,DATEDIF(TODAY(),O610,"M")&lt;=11),"AMARILLO"))),Q610))</f>
        <v/>
      </c>
      <c r="Q610" s="262">
        <f>IF(O610=0," ",IF(O610&lt;=$L$6,"VENCIDO","NO VENCIDO"))</f>
        <v/>
      </c>
      <c r="R610" s="257" t="n"/>
      <c r="S610" s="258" t="n"/>
      <c r="T610" s="258" t="n"/>
      <c r="U610" s="1184" t="n"/>
      <c r="V610" s="1184" t="n"/>
      <c r="W610" s="973" t="n"/>
      <c r="X610" s="1237" t="n"/>
      <c r="Y610" s="232" t="n"/>
      <c r="Z610" s="994" t="n"/>
      <c r="AA610" s="994" t="n"/>
      <c r="AB610" s="973" t="n"/>
      <c r="AC610" s="994" t="n"/>
      <c r="AD610" s="994" t="n"/>
      <c r="AE610" s="994" t="n"/>
      <c r="AF610" s="994" t="n"/>
      <c r="AG610" s="994" t="n"/>
      <c r="AH610" s="994" t="n"/>
      <c r="AI610" s="994" t="n"/>
      <c r="AJ610" s="994" t="n"/>
      <c r="AK610" s="994" t="n"/>
      <c r="AL610" s="994" t="n"/>
      <c r="AM610" s="973" t="n"/>
      <c r="AN610" s="726" t="n"/>
      <c r="AQ610" s="973" t="n"/>
      <c r="AR610" s="973" t="n"/>
      <c r="AS610" s="973" t="n"/>
      <c r="AT610" s="973" t="n"/>
      <c r="AU610" s="1240" t="n"/>
      <c r="AV610" s="994" t="n"/>
      <c r="AW610" s="973" t="n"/>
    </row>
    <row r="611" ht="17.25" customHeight="1">
      <c r="A611" s="973" t="n"/>
      <c r="B611" s="971" t="n"/>
      <c r="C611" s="972" t="n"/>
      <c r="D611" s="973" t="n"/>
      <c r="E611" s="973" t="n"/>
      <c r="F611" s="994" t="n"/>
      <c r="G611" s="994" t="n"/>
      <c r="H611" s="973" t="n"/>
      <c r="I611" s="973" t="n"/>
      <c r="J611" s="973" t="n"/>
      <c r="K611" s="973" t="n"/>
      <c r="L611" s="253" t="n"/>
      <c r="M611" s="254" t="n"/>
      <c r="N611" s="254" t="n"/>
      <c r="O611" s="1183" t="n"/>
      <c r="P611" s="256">
        <f>IF(O611=0," ",IFERROR(IF(DATEDIF(TODAY(),O611,"M")&lt;=5,"ROJO",IF(DATEDIF(TODAY(),O611,"M")&gt;=12,"VERDE",IF(AND(DATEDIF(TODAY(),O611,"M")&gt;=6,DATEDIF(TODAY(),O611,"M")&lt;=11),"AMARILLO"))),Q611))</f>
        <v/>
      </c>
      <c r="Q611" s="262">
        <f>IF(O611=0," ",IF(O611&lt;=$L$6,"VENCIDO","NO VENCIDO"))</f>
        <v/>
      </c>
      <c r="R611" s="257" t="n"/>
      <c r="S611" s="258" t="n"/>
      <c r="T611" s="258" t="n"/>
      <c r="U611" s="1184" t="n"/>
      <c r="V611" s="1184" t="n"/>
      <c r="W611" s="973" t="n"/>
      <c r="X611" s="1237" t="n"/>
      <c r="Y611" s="232" t="n"/>
      <c r="Z611" s="994" t="n"/>
      <c r="AA611" s="994" t="n"/>
      <c r="AB611" s="973" t="n"/>
      <c r="AC611" s="994" t="n"/>
      <c r="AD611" s="994" t="n"/>
      <c r="AE611" s="994" t="n"/>
      <c r="AF611" s="994" t="n"/>
      <c r="AG611" s="994" t="n"/>
      <c r="AH611" s="994" t="n"/>
      <c r="AI611" s="994" t="n"/>
      <c r="AJ611" s="994" t="n"/>
      <c r="AK611" s="994" t="n"/>
      <c r="AL611" s="994" t="n"/>
      <c r="AM611" s="973" t="n"/>
      <c r="AN611" s="726" t="n"/>
      <c r="AQ611" s="973" t="n"/>
      <c r="AR611" s="973" t="n"/>
      <c r="AS611" s="973" t="n"/>
      <c r="AT611" s="973" t="n"/>
      <c r="AU611" s="1240" t="n"/>
      <c r="AV611" s="994" t="n"/>
      <c r="AW611" s="973" t="n"/>
    </row>
    <row r="612" ht="17.25" customHeight="1">
      <c r="A612" s="973" t="n"/>
      <c r="B612" s="971" t="n"/>
      <c r="C612" s="972" t="n"/>
      <c r="D612" s="973" t="n"/>
      <c r="E612" s="973" t="n"/>
      <c r="F612" s="994" t="n"/>
      <c r="G612" s="994" t="n"/>
      <c r="H612" s="973" t="n"/>
      <c r="I612" s="973" t="n"/>
      <c r="J612" s="973" t="n"/>
      <c r="K612" s="973" t="n"/>
      <c r="L612" s="253" t="n"/>
      <c r="M612" s="254" t="n"/>
      <c r="N612" s="254" t="n"/>
      <c r="O612" s="1183" t="n"/>
      <c r="P612" s="256">
        <f>IF(O612=0," ",IFERROR(IF(DATEDIF(TODAY(),O612,"M")&lt;=5,"ROJO",IF(DATEDIF(TODAY(),O612,"M")&gt;=12,"VERDE",IF(AND(DATEDIF(TODAY(),O612,"M")&gt;=6,DATEDIF(TODAY(),O612,"M")&lt;=11),"AMARILLO"))),Q612))</f>
        <v/>
      </c>
      <c r="Q612" s="262">
        <f>IF(O612=0," ",IF(O612&lt;=$L$6,"VENCIDO","NO VENCIDO"))</f>
        <v/>
      </c>
      <c r="R612" s="257" t="n"/>
      <c r="S612" s="258" t="n"/>
      <c r="T612" s="258" t="n"/>
      <c r="U612" s="1184" t="n"/>
      <c r="V612" s="1184" t="n"/>
      <c r="W612" s="973" t="n"/>
      <c r="X612" s="1237" t="n"/>
      <c r="Y612" s="232" t="n"/>
      <c r="Z612" s="994" t="n"/>
      <c r="AA612" s="994" t="n"/>
      <c r="AB612" s="973" t="n"/>
      <c r="AC612" s="994" t="n"/>
      <c r="AD612" s="994" t="n"/>
      <c r="AE612" s="994" t="n"/>
      <c r="AF612" s="994" t="n"/>
      <c r="AG612" s="994" t="n"/>
      <c r="AH612" s="994" t="n"/>
      <c r="AI612" s="994" t="n"/>
      <c r="AJ612" s="994" t="n"/>
      <c r="AK612" s="994" t="n"/>
      <c r="AL612" s="994" t="n"/>
      <c r="AM612" s="973" t="n"/>
      <c r="AN612" s="726" t="n"/>
      <c r="AQ612" s="973" t="n"/>
      <c r="AR612" s="973" t="n"/>
      <c r="AS612" s="973" t="n"/>
      <c r="AT612" s="973" t="n"/>
      <c r="AU612" s="1240" t="n"/>
      <c r="AV612" s="994" t="n"/>
      <c r="AW612" s="973" t="n"/>
    </row>
    <row r="613" ht="17.25" customHeight="1">
      <c r="A613" s="973" t="n"/>
      <c r="B613" s="971" t="n"/>
      <c r="C613" s="972" t="n"/>
      <c r="D613" s="973" t="n"/>
      <c r="E613" s="973" t="n"/>
      <c r="F613" s="994" t="n"/>
      <c r="G613" s="994" t="n"/>
      <c r="H613" s="973" t="n"/>
      <c r="I613" s="973" t="n"/>
      <c r="J613" s="973" t="n"/>
      <c r="K613" s="975" t="n"/>
      <c r="L613" s="253" t="n"/>
      <c r="M613" s="254" t="n"/>
      <c r="N613" s="254" t="n"/>
      <c r="O613" s="1183" t="n"/>
      <c r="P613" s="256">
        <f>IF(O613=0," ",IFERROR(IF(DATEDIF(TODAY(),O613,"M")&lt;=5,"ROJO",IF(DATEDIF(TODAY(),O613,"M")&gt;=12,"VERDE",IF(AND(DATEDIF(TODAY(),O613,"M")&gt;=6,DATEDIF(TODAY(),O613,"M")&lt;=11),"AMARILLO"))),Q613))</f>
        <v/>
      </c>
      <c r="Q613" s="262">
        <f>IF(O613=0," ",IF(O613&lt;=$L$6,"VENCIDO","NO VENCIDO"))</f>
        <v/>
      </c>
      <c r="R613" s="257" t="n"/>
      <c r="S613" s="258" t="n"/>
      <c r="T613" s="258" t="n"/>
      <c r="U613" s="1184" t="n"/>
      <c r="V613" s="1184" t="n"/>
      <c r="W613" s="973" t="n"/>
      <c r="X613" s="1237" t="n"/>
      <c r="Y613" s="232" t="n"/>
      <c r="Z613" s="998" t="n"/>
      <c r="AA613" s="998" t="n"/>
      <c r="AB613" s="975" t="n"/>
      <c r="AC613" s="998" t="n"/>
      <c r="AD613" s="998" t="n"/>
      <c r="AE613" s="998" t="n"/>
      <c r="AF613" s="998" t="n"/>
      <c r="AG613" s="998" t="n"/>
      <c r="AH613" s="998" t="n"/>
      <c r="AI613" s="998" t="n"/>
      <c r="AJ613" s="998" t="n"/>
      <c r="AK613" s="998" t="n"/>
      <c r="AL613" s="998" t="n"/>
      <c r="AM613" s="975" t="n"/>
      <c r="AN613" s="726" t="n"/>
      <c r="AQ613" s="975" t="n"/>
      <c r="AR613" s="975" t="n"/>
      <c r="AS613" s="975" t="n"/>
      <c r="AT613" s="975" t="n"/>
      <c r="AU613" s="1240" t="n"/>
      <c r="AV613" s="998" t="n"/>
      <c r="AW613" s="975" t="n"/>
    </row>
    <row r="614" ht="17.25" customHeight="1">
      <c r="A614" s="975" t="n"/>
      <c r="B614" s="1182" t="n"/>
      <c r="C614" s="1103" t="n"/>
      <c r="D614" s="975" t="n"/>
      <c r="E614" s="975" t="n"/>
      <c r="F614" s="998" t="n"/>
      <c r="G614" s="998" t="n"/>
      <c r="H614" s="975" t="n"/>
      <c r="I614" s="975" t="n"/>
      <c r="J614" s="975" t="n"/>
      <c r="K614" s="1189">
        <f>K609=L614</f>
        <v/>
      </c>
      <c r="L614" s="491">
        <f>SUM(L609:L613)</f>
        <v/>
      </c>
      <c r="M614" s="1190" t="n"/>
      <c r="N614" s="1191" t="n"/>
      <c r="O614" s="1192" t="n"/>
      <c r="P614" s="1192" t="n"/>
      <c r="Q614" s="1192" t="n"/>
      <c r="R614" s="267">
        <f>SUM(R609:R613)</f>
        <v/>
      </c>
      <c r="S614" s="492" t="n"/>
      <c r="T614" s="492" t="n"/>
      <c r="U614" s="492" t="n"/>
      <c r="V614" s="1193" t="n"/>
      <c r="W614" s="975" t="n"/>
      <c r="X614" s="1226" t="n"/>
      <c r="Y614" s="232" t="n"/>
      <c r="Z614" s="498" t="n"/>
      <c r="AA614" s="270" t="n"/>
      <c r="AB614" s="270" t="n"/>
      <c r="AC614" s="270" t="n"/>
      <c r="AD614" s="270" t="n"/>
      <c r="AE614" s="270" t="n"/>
      <c r="AF614" s="270" t="n"/>
      <c r="AG614" s="270" t="n"/>
      <c r="AH614" s="270" t="n"/>
      <c r="AI614" s="270" t="n"/>
      <c r="AJ614" s="270" t="n"/>
      <c r="AK614" s="270" t="n"/>
      <c r="AL614" s="270" t="n"/>
      <c r="AM614" s="515" t="n"/>
      <c r="AN614" s="726" t="n"/>
      <c r="AQ614" s="498" t="n"/>
      <c r="AR614" s="270" t="n"/>
      <c r="AS614" s="270" t="n"/>
      <c r="AT614" s="515" t="n"/>
      <c r="AU614" s="1240" t="n"/>
      <c r="AV614" s="269" t="n"/>
      <c r="AW614" s="271" t="n"/>
    </row>
    <row r="615" ht="17.25" customHeight="1">
      <c r="A615" s="585">
        <f>A609+1</f>
        <v/>
      </c>
      <c r="B615" s="640" t="inlineStr">
        <is>
          <t>Inmunoglobulina Humana Antitetánica (IGTH) 1 ml x 250 IU - Liquida</t>
        </is>
      </c>
      <c r="C615" s="965" t="n"/>
      <c r="D615" s="413">
        <f>NOVIEMBRE!K615</f>
        <v/>
      </c>
      <c r="E615" s="339">
        <f>H211</f>
        <v/>
      </c>
      <c r="F615" s="338" t="n"/>
      <c r="G615" s="338" t="n"/>
      <c r="H615" s="1235">
        <f>+F615+G615</f>
        <v/>
      </c>
      <c r="I615" s="340">
        <f>+AM615</f>
        <v/>
      </c>
      <c r="J615" s="341">
        <f>+H615+I615</f>
        <v/>
      </c>
      <c r="K615" s="583">
        <f>+(D615+E615)-(J615)</f>
        <v/>
      </c>
      <c r="L615" s="253" t="n"/>
      <c r="M615" s="254" t="n"/>
      <c r="N615" s="254" t="n"/>
      <c r="O615" s="1183" t="n"/>
      <c r="P615" s="256">
        <f>IF(O615=0," ",IFERROR(IF(DATEDIF(TODAY(),O615,"M")&lt;=5,"ROJO",IF(DATEDIF(TODAY(),O615,"M")&gt;=12,"VERDE",IF(AND(DATEDIF(TODAY(),O615,"M")&gt;=6,DATEDIF(TODAY(),O615,"M")&lt;=11),"AMARILLO"))),Q615))</f>
        <v/>
      </c>
      <c r="Q615" s="256">
        <f>IF(O615=0," ",IF(O615&lt;=$L$6,"VENCIDO","NO VENCIDO"))</f>
        <v/>
      </c>
      <c r="R615" s="257" t="n"/>
      <c r="S615" s="258" t="n"/>
      <c r="T615" s="258" t="n"/>
      <c r="U615" s="1184" t="n"/>
      <c r="V615" s="1184" t="n"/>
      <c r="W615" s="1236">
        <f>+AR615</f>
        <v/>
      </c>
      <c r="X615" s="1237" t="n"/>
      <c r="Y615" s="232" t="n"/>
      <c r="Z615" s="648" t="n"/>
      <c r="AA615" s="648" t="n"/>
      <c r="AB615" s="649">
        <f>+Z615+AA615</f>
        <v/>
      </c>
      <c r="AC615" s="648" t="n"/>
      <c r="AD615" s="648" t="n"/>
      <c r="AE615" s="648" t="n"/>
      <c r="AF615" s="648" t="n"/>
      <c r="AG615" s="648" t="n"/>
      <c r="AH615" s="648" t="n"/>
      <c r="AI615" s="648" t="n"/>
      <c r="AJ615" s="648" t="n"/>
      <c r="AK615" s="648" t="n"/>
      <c r="AL615" s="648" t="n"/>
      <c r="AM615" s="421">
        <f>SUM(AB615:AL619)</f>
        <v/>
      </c>
      <c r="AN615" s="726" t="n"/>
      <c r="AQ615" s="1238">
        <f>IFERROR(I615/J615*100,"0")</f>
        <v/>
      </c>
      <c r="AR615" s="343">
        <f>IFERROR(1/(1-(AQ615/100)),"0")</f>
        <v/>
      </c>
      <c r="AS615" s="1239" t="n"/>
      <c r="AT615" s="345" t="n"/>
      <c r="AU615" s="1240" t="n"/>
      <c r="AV615" s="1241" t="n"/>
      <c r="AW615" s="1242">
        <f>+H615-AV615</f>
        <v/>
      </c>
    </row>
    <row r="616" ht="17.25" customHeight="1">
      <c r="A616" s="973" t="n"/>
      <c r="B616" s="971" t="n"/>
      <c r="C616" s="972" t="n"/>
      <c r="D616" s="973" t="n"/>
      <c r="E616" s="973" t="n"/>
      <c r="F616" s="994" t="n"/>
      <c r="G616" s="994" t="n"/>
      <c r="H616" s="973" t="n"/>
      <c r="I616" s="973" t="n"/>
      <c r="J616" s="973" t="n"/>
      <c r="K616" s="973" t="n"/>
      <c r="L616" s="253" t="n"/>
      <c r="M616" s="254" t="n"/>
      <c r="N616" s="254" t="n"/>
      <c r="O616" s="1183" t="n"/>
      <c r="P616" s="256">
        <f>IF(O616=0," ",IFERROR(IF(DATEDIF(TODAY(),O616,"M")&lt;=5,"ROJO",IF(DATEDIF(TODAY(),O616,"M")&gt;=12,"VERDE",IF(AND(DATEDIF(TODAY(),O616,"M")&gt;=6,DATEDIF(TODAY(),O616,"M")&lt;=11),"AMARILLO"))),Q616))</f>
        <v/>
      </c>
      <c r="Q616" s="262">
        <f>IF(O616=0," ",IF(O616&lt;=$L$6,"VENCIDO","NO VENCIDO"))</f>
        <v/>
      </c>
      <c r="R616" s="257" t="n"/>
      <c r="S616" s="258" t="n"/>
      <c r="T616" s="258" t="n"/>
      <c r="U616" s="1184" t="n"/>
      <c r="V616" s="1184" t="n"/>
      <c r="W616" s="973" t="n"/>
      <c r="X616" s="1237" t="n"/>
      <c r="Y616" s="232" t="n"/>
      <c r="Z616" s="994" t="n"/>
      <c r="AA616" s="994" t="n"/>
      <c r="AB616" s="973" t="n"/>
      <c r="AC616" s="994" t="n"/>
      <c r="AD616" s="994" t="n"/>
      <c r="AE616" s="994" t="n"/>
      <c r="AF616" s="994" t="n"/>
      <c r="AG616" s="994" t="n"/>
      <c r="AH616" s="994" t="n"/>
      <c r="AI616" s="994" t="n"/>
      <c r="AJ616" s="994" t="n"/>
      <c r="AK616" s="994" t="n"/>
      <c r="AL616" s="994" t="n"/>
      <c r="AM616" s="973" t="n"/>
      <c r="AN616" s="726" t="n"/>
      <c r="AQ616" s="973" t="n"/>
      <c r="AR616" s="973" t="n"/>
      <c r="AS616" s="973" t="n"/>
      <c r="AT616" s="973" t="n"/>
      <c r="AU616" s="1240" t="n"/>
      <c r="AV616" s="994" t="n"/>
      <c r="AW616" s="973" t="n"/>
    </row>
    <row r="617" ht="17.25" customHeight="1">
      <c r="A617" s="973" t="n"/>
      <c r="B617" s="971" t="n"/>
      <c r="C617" s="972" t="n"/>
      <c r="D617" s="973" t="n"/>
      <c r="E617" s="973" t="n"/>
      <c r="F617" s="994" t="n"/>
      <c r="G617" s="994" t="n"/>
      <c r="H617" s="973" t="n"/>
      <c r="I617" s="973" t="n"/>
      <c r="J617" s="973" t="n"/>
      <c r="K617" s="973" t="n"/>
      <c r="L617" s="253" t="n"/>
      <c r="M617" s="254" t="n"/>
      <c r="N617" s="254" t="n"/>
      <c r="O617" s="1183" t="n"/>
      <c r="P617" s="256">
        <f>IF(O617=0," ",IFERROR(IF(DATEDIF(TODAY(),O617,"M")&lt;=5,"ROJO",IF(DATEDIF(TODAY(),O617,"M")&gt;=12,"VERDE",IF(AND(DATEDIF(TODAY(),O617,"M")&gt;=6,DATEDIF(TODAY(),O617,"M")&lt;=11),"AMARILLO"))),Q617))</f>
        <v/>
      </c>
      <c r="Q617" s="262">
        <f>IF(O617=0," ",IF(O617&lt;=$L$6,"VENCIDO","NO VENCIDO"))</f>
        <v/>
      </c>
      <c r="R617" s="257" t="n"/>
      <c r="S617" s="258" t="n"/>
      <c r="T617" s="258" t="n"/>
      <c r="U617" s="1184" t="n"/>
      <c r="V617" s="1184" t="n"/>
      <c r="W617" s="973" t="n"/>
      <c r="X617" s="1237" t="n"/>
      <c r="Y617" s="232" t="n"/>
      <c r="Z617" s="994" t="n"/>
      <c r="AA617" s="994" t="n"/>
      <c r="AB617" s="973" t="n"/>
      <c r="AC617" s="994" t="n"/>
      <c r="AD617" s="994" t="n"/>
      <c r="AE617" s="994" t="n"/>
      <c r="AF617" s="994" t="n"/>
      <c r="AG617" s="994" t="n"/>
      <c r="AH617" s="994" t="n"/>
      <c r="AI617" s="994" t="n"/>
      <c r="AJ617" s="994" t="n"/>
      <c r="AK617" s="994" t="n"/>
      <c r="AL617" s="994" t="n"/>
      <c r="AM617" s="973" t="n"/>
      <c r="AN617" s="726" t="n"/>
      <c r="AQ617" s="973" t="n"/>
      <c r="AR617" s="973" t="n"/>
      <c r="AS617" s="973" t="n"/>
      <c r="AT617" s="973" t="n"/>
      <c r="AU617" s="1240" t="n"/>
      <c r="AV617" s="994" t="n"/>
      <c r="AW617" s="973" t="n"/>
    </row>
    <row r="618" ht="17.25" customHeight="1">
      <c r="A618" s="973" t="n"/>
      <c r="B618" s="971" t="n"/>
      <c r="C618" s="972" t="n"/>
      <c r="D618" s="973" t="n"/>
      <c r="E618" s="973" t="n"/>
      <c r="F618" s="994" t="n"/>
      <c r="G618" s="994" t="n"/>
      <c r="H618" s="973" t="n"/>
      <c r="I618" s="973" t="n"/>
      <c r="J618" s="973" t="n"/>
      <c r="K618" s="973" t="n"/>
      <c r="L618" s="253" t="n"/>
      <c r="M618" s="254" t="n"/>
      <c r="N618" s="254" t="n"/>
      <c r="O618" s="1183" t="n"/>
      <c r="P618" s="256">
        <f>IF(O618=0," ",IFERROR(IF(DATEDIF(TODAY(),O618,"M")&lt;=5,"ROJO",IF(DATEDIF(TODAY(),O618,"M")&gt;=12,"VERDE",IF(AND(DATEDIF(TODAY(),O618,"M")&gt;=6,DATEDIF(TODAY(),O618,"M")&lt;=11),"AMARILLO"))),Q618))</f>
        <v/>
      </c>
      <c r="Q618" s="262">
        <f>IF(O618=0," ",IF(O618&lt;=$L$6,"VENCIDO","NO VENCIDO"))</f>
        <v/>
      </c>
      <c r="R618" s="257" t="n"/>
      <c r="S618" s="258" t="n"/>
      <c r="T618" s="258" t="n"/>
      <c r="U618" s="1184" t="n"/>
      <c r="V618" s="1184" t="n"/>
      <c r="W618" s="973" t="n"/>
      <c r="X618" s="1237" t="n"/>
      <c r="Y618" s="232" t="n"/>
      <c r="Z618" s="994" t="n"/>
      <c r="AA618" s="994" t="n"/>
      <c r="AB618" s="973" t="n"/>
      <c r="AC618" s="994" t="n"/>
      <c r="AD618" s="994" t="n"/>
      <c r="AE618" s="994" t="n"/>
      <c r="AF618" s="994" t="n"/>
      <c r="AG618" s="994" t="n"/>
      <c r="AH618" s="994" t="n"/>
      <c r="AI618" s="994" t="n"/>
      <c r="AJ618" s="994" t="n"/>
      <c r="AK618" s="994" t="n"/>
      <c r="AL618" s="994" t="n"/>
      <c r="AM618" s="973" t="n"/>
      <c r="AN618" s="726" t="n"/>
      <c r="AQ618" s="973" t="n"/>
      <c r="AR618" s="973" t="n"/>
      <c r="AS618" s="973" t="n"/>
      <c r="AT618" s="973" t="n"/>
      <c r="AU618" s="1240" t="n"/>
      <c r="AV618" s="994" t="n"/>
      <c r="AW618" s="973" t="n"/>
    </row>
    <row r="619" ht="17.25" customHeight="1">
      <c r="A619" s="973" t="n"/>
      <c r="B619" s="971" t="n"/>
      <c r="C619" s="972" t="n"/>
      <c r="D619" s="973" t="n"/>
      <c r="E619" s="973" t="n"/>
      <c r="F619" s="994" t="n"/>
      <c r="G619" s="994" t="n"/>
      <c r="H619" s="973" t="n"/>
      <c r="I619" s="973" t="n"/>
      <c r="J619" s="973" t="n"/>
      <c r="K619" s="975" t="n"/>
      <c r="L619" s="253" t="n"/>
      <c r="M619" s="254" t="n"/>
      <c r="N619" s="254" t="n"/>
      <c r="O619" s="1183" t="n"/>
      <c r="P619" s="256">
        <f>IF(O619=0," ",IFERROR(IF(DATEDIF(TODAY(),O619,"M")&lt;=5,"ROJO",IF(DATEDIF(TODAY(),O619,"M")&gt;=12,"VERDE",IF(AND(DATEDIF(TODAY(),O619,"M")&gt;=6,DATEDIF(TODAY(),O619,"M")&lt;=11),"AMARILLO"))),Q619))</f>
        <v/>
      </c>
      <c r="Q619" s="262">
        <f>IF(O619=0," ",IF(O619&lt;=$L$6,"VENCIDO","NO VENCIDO"))</f>
        <v/>
      </c>
      <c r="R619" s="257" t="n"/>
      <c r="S619" s="258" t="n"/>
      <c r="T619" s="258" t="n"/>
      <c r="U619" s="1184" t="n"/>
      <c r="V619" s="1184" t="n"/>
      <c r="W619" s="973" t="n"/>
      <c r="X619" s="1237" t="n"/>
      <c r="Y619" s="232" t="n"/>
      <c r="Z619" s="998" t="n"/>
      <c r="AA619" s="998" t="n"/>
      <c r="AB619" s="975" t="n"/>
      <c r="AC619" s="998" t="n"/>
      <c r="AD619" s="998" t="n"/>
      <c r="AE619" s="998" t="n"/>
      <c r="AF619" s="998" t="n"/>
      <c r="AG619" s="998" t="n"/>
      <c r="AH619" s="998" t="n"/>
      <c r="AI619" s="998" t="n"/>
      <c r="AJ619" s="998" t="n"/>
      <c r="AK619" s="998" t="n"/>
      <c r="AL619" s="998" t="n"/>
      <c r="AM619" s="975" t="n"/>
      <c r="AN619" s="726" t="n"/>
      <c r="AQ619" s="975" t="n"/>
      <c r="AR619" s="975" t="n"/>
      <c r="AS619" s="975" t="n"/>
      <c r="AT619" s="975" t="n"/>
      <c r="AU619" s="1240" t="n"/>
      <c r="AV619" s="998" t="n"/>
      <c r="AW619" s="975" t="n"/>
    </row>
    <row r="620" ht="17.25" customHeight="1">
      <c r="A620" s="975" t="n"/>
      <c r="B620" s="1182" t="n"/>
      <c r="C620" s="1103" t="n"/>
      <c r="D620" s="975" t="n"/>
      <c r="E620" s="975" t="n"/>
      <c r="F620" s="998" t="n"/>
      <c r="G620" s="998" t="n"/>
      <c r="H620" s="975" t="n"/>
      <c r="I620" s="975" t="n"/>
      <c r="J620" s="975" t="n"/>
      <c r="K620" s="1189">
        <f>K615=L620</f>
        <v/>
      </c>
      <c r="L620" s="491">
        <f>SUM(L615:L619)</f>
        <v/>
      </c>
      <c r="M620" s="1190" t="n"/>
      <c r="N620" s="1191" t="n"/>
      <c r="O620" s="1192" t="n"/>
      <c r="P620" s="1192" t="n"/>
      <c r="Q620" s="1192" t="n"/>
      <c r="R620" s="267">
        <f>SUM(R615:R619)</f>
        <v/>
      </c>
      <c r="S620" s="492" t="n"/>
      <c r="T620" s="492" t="n"/>
      <c r="U620" s="492" t="n"/>
      <c r="V620" s="1193" t="n"/>
      <c r="W620" s="975" t="n"/>
      <c r="X620" s="1226" t="n"/>
      <c r="Y620" s="232" t="n"/>
      <c r="Z620" s="498" t="n"/>
      <c r="AA620" s="270" t="n"/>
      <c r="AB620" s="270" t="n"/>
      <c r="AC620" s="270" t="n"/>
      <c r="AD620" s="270" t="n"/>
      <c r="AE620" s="270" t="n"/>
      <c r="AF620" s="270" t="n"/>
      <c r="AG620" s="270" t="n"/>
      <c r="AH620" s="270" t="n"/>
      <c r="AI620" s="270" t="n"/>
      <c r="AJ620" s="270" t="n"/>
      <c r="AK620" s="270" t="n"/>
      <c r="AL620" s="270" t="n"/>
      <c r="AM620" s="515" t="n"/>
      <c r="AN620" s="726" t="n"/>
      <c r="AQ620" s="498" t="n"/>
      <c r="AR620" s="270" t="n"/>
      <c r="AS620" s="270" t="n"/>
      <c r="AT620" s="515" t="n"/>
      <c r="AU620" s="1240" t="n"/>
      <c r="AV620" s="269" t="n"/>
      <c r="AW620" s="271" t="n"/>
    </row>
    <row r="621" ht="17.25" customHeight="1">
      <c r="A621" s="585">
        <f>A615+1</f>
        <v/>
      </c>
      <c r="B621" s="640" t="inlineStr">
        <is>
          <t>Vacunas de Antitoxina Diftérica (1.000 UI/mL) x 10 mL (1.000 UI/mL) x 10 mL - Liquida</t>
        </is>
      </c>
      <c r="C621" s="965" t="n"/>
      <c r="D621" s="413">
        <f>NOVIEMBRE!K621</f>
        <v/>
      </c>
      <c r="E621" s="339">
        <f>H217</f>
        <v/>
      </c>
      <c r="F621" s="338" t="n"/>
      <c r="G621" s="338" t="n"/>
      <c r="H621" s="1235">
        <f>+F621+G621</f>
        <v/>
      </c>
      <c r="I621" s="340">
        <f>+AM621</f>
        <v/>
      </c>
      <c r="J621" s="341">
        <f>+H621+I621</f>
        <v/>
      </c>
      <c r="K621" s="584">
        <f>+(D621+E621)-(J621)</f>
        <v/>
      </c>
      <c r="L621" s="253" t="n"/>
      <c r="M621" s="254" t="n"/>
      <c r="N621" s="254" t="n"/>
      <c r="O621" s="1183" t="n"/>
      <c r="P621" s="256">
        <f>IF(O621=0," ",IFERROR(IF(DATEDIF(TODAY(),O621,"M")&lt;=5,"ROJO",IF(DATEDIF(TODAY(),O621,"M")&gt;=12,"VERDE",IF(AND(DATEDIF(TODAY(),O621,"M")&gt;=6,DATEDIF(TODAY(),O621,"M")&lt;=11),"AMARILLO"))),Q621))</f>
        <v/>
      </c>
      <c r="Q621" s="256">
        <f>IF(O621=0," ",IF(O621&lt;=$L$6,"VENCIDO","NO VENCIDO"))</f>
        <v/>
      </c>
      <c r="R621" s="257" t="n"/>
      <c r="S621" s="258" t="n"/>
      <c r="T621" s="258" t="n"/>
      <c r="U621" s="1184" t="n"/>
      <c r="V621" s="1184" t="n"/>
      <c r="W621" s="1236">
        <f>+AR621</f>
        <v/>
      </c>
      <c r="X621" s="1237" t="n"/>
      <c r="Y621" s="232" t="n"/>
      <c r="Z621" s="648" t="n"/>
      <c r="AA621" s="648" t="n"/>
      <c r="AB621" s="649">
        <f>+Z621+AA621</f>
        <v/>
      </c>
      <c r="AC621" s="648" t="n"/>
      <c r="AD621" s="648" t="n"/>
      <c r="AE621" s="648" t="n"/>
      <c r="AF621" s="648" t="n"/>
      <c r="AG621" s="648" t="n"/>
      <c r="AH621" s="648" t="n"/>
      <c r="AI621" s="648" t="n"/>
      <c r="AJ621" s="648" t="n"/>
      <c r="AK621" s="648" t="n"/>
      <c r="AL621" s="648" t="n"/>
      <c r="AM621" s="421">
        <f>SUM(AB621:AL625)</f>
        <v/>
      </c>
      <c r="AN621" s="726" t="n"/>
      <c r="AQ621" s="1238">
        <f>IFERROR(I621/J621*100,"0")</f>
        <v/>
      </c>
      <c r="AR621" s="343">
        <f>IFERROR(1/(1-(AQ621/100)),"0")</f>
        <v/>
      </c>
      <c r="AS621" s="1239" t="n"/>
      <c r="AT621" s="345" t="n"/>
      <c r="AU621" s="1240" t="n"/>
      <c r="AV621" s="1241" t="n"/>
      <c r="AW621" s="1242">
        <f>+H621-AV621</f>
        <v/>
      </c>
    </row>
    <row r="622" ht="17.25" customHeight="1">
      <c r="A622" s="973" t="n"/>
      <c r="B622" s="971" t="n"/>
      <c r="C622" s="972" t="n"/>
      <c r="D622" s="973" t="n"/>
      <c r="E622" s="973" t="n"/>
      <c r="F622" s="994" t="n"/>
      <c r="G622" s="994" t="n"/>
      <c r="H622" s="973" t="n"/>
      <c r="I622" s="973" t="n"/>
      <c r="J622" s="973" t="n"/>
      <c r="K622" s="973" t="n"/>
      <c r="L622" s="253" t="n"/>
      <c r="M622" s="254" t="n"/>
      <c r="N622" s="254" t="n"/>
      <c r="O622" s="1183" t="n"/>
      <c r="P622" s="256">
        <f>IF(O622=0," ",IFERROR(IF(DATEDIF(TODAY(),O622,"M")&lt;=5,"ROJO",IF(DATEDIF(TODAY(),O622,"M")&gt;=12,"VERDE",IF(AND(DATEDIF(TODAY(),O622,"M")&gt;=6,DATEDIF(TODAY(),O622,"M")&lt;=11),"AMARILLO"))),Q622))</f>
        <v/>
      </c>
      <c r="Q622" s="262">
        <f>IF(O622=0," ",IF(O622&lt;=$L$6,"VENCIDO","NO VENCIDO"))</f>
        <v/>
      </c>
      <c r="R622" s="257" t="n"/>
      <c r="S622" s="258" t="n"/>
      <c r="T622" s="258" t="n"/>
      <c r="U622" s="1184" t="n"/>
      <c r="V622" s="1184" t="n"/>
      <c r="W622" s="973" t="n"/>
      <c r="X622" s="1237" t="n"/>
      <c r="Y622" s="232" t="n"/>
      <c r="Z622" s="994" t="n"/>
      <c r="AA622" s="994" t="n"/>
      <c r="AB622" s="973" t="n"/>
      <c r="AC622" s="994" t="n"/>
      <c r="AD622" s="994" t="n"/>
      <c r="AE622" s="994" t="n"/>
      <c r="AF622" s="994" t="n"/>
      <c r="AG622" s="994" t="n"/>
      <c r="AH622" s="994" t="n"/>
      <c r="AI622" s="994" t="n"/>
      <c r="AJ622" s="994" t="n"/>
      <c r="AK622" s="994" t="n"/>
      <c r="AL622" s="994" t="n"/>
      <c r="AM622" s="973" t="n"/>
      <c r="AN622" s="726" t="n"/>
      <c r="AQ622" s="973" t="n"/>
      <c r="AR622" s="973" t="n"/>
      <c r="AS622" s="973" t="n"/>
      <c r="AT622" s="973" t="n"/>
      <c r="AU622" s="1240" t="n"/>
      <c r="AV622" s="994" t="n"/>
      <c r="AW622" s="973" t="n"/>
    </row>
    <row r="623" ht="17.25" customHeight="1">
      <c r="A623" s="973" t="n"/>
      <c r="B623" s="971" t="n"/>
      <c r="C623" s="972" t="n"/>
      <c r="D623" s="973" t="n"/>
      <c r="E623" s="973" t="n"/>
      <c r="F623" s="994" t="n"/>
      <c r="G623" s="994" t="n"/>
      <c r="H623" s="973" t="n"/>
      <c r="I623" s="973" t="n"/>
      <c r="J623" s="973" t="n"/>
      <c r="K623" s="973" t="n"/>
      <c r="L623" s="253" t="n"/>
      <c r="M623" s="254" t="n"/>
      <c r="N623" s="254" t="n"/>
      <c r="O623" s="1183" t="n"/>
      <c r="P623" s="256">
        <f>IF(O623=0," ",IFERROR(IF(DATEDIF(TODAY(),O623,"M")&lt;=5,"ROJO",IF(DATEDIF(TODAY(),O623,"M")&gt;=12,"VERDE",IF(AND(DATEDIF(TODAY(),O623,"M")&gt;=6,DATEDIF(TODAY(),O623,"M")&lt;=11),"AMARILLO"))),Q623))</f>
        <v/>
      </c>
      <c r="Q623" s="262">
        <f>IF(O623=0," ",IF(O623&lt;=$L$6,"VENCIDO","NO VENCIDO"))</f>
        <v/>
      </c>
      <c r="R623" s="257" t="n"/>
      <c r="S623" s="258" t="n"/>
      <c r="T623" s="258" t="n"/>
      <c r="U623" s="1184" t="n"/>
      <c r="V623" s="1184" t="n"/>
      <c r="W623" s="973" t="n"/>
      <c r="X623" s="1237" t="n"/>
      <c r="Y623" s="232" t="n"/>
      <c r="Z623" s="994" t="n"/>
      <c r="AA623" s="994" t="n"/>
      <c r="AB623" s="973" t="n"/>
      <c r="AC623" s="994" t="n"/>
      <c r="AD623" s="994" t="n"/>
      <c r="AE623" s="994" t="n"/>
      <c r="AF623" s="994" t="n"/>
      <c r="AG623" s="994" t="n"/>
      <c r="AH623" s="994" t="n"/>
      <c r="AI623" s="994" t="n"/>
      <c r="AJ623" s="994" t="n"/>
      <c r="AK623" s="994" t="n"/>
      <c r="AL623" s="994" t="n"/>
      <c r="AM623" s="973" t="n"/>
      <c r="AN623" s="726" t="n"/>
      <c r="AQ623" s="973" t="n"/>
      <c r="AR623" s="973" t="n"/>
      <c r="AS623" s="973" t="n"/>
      <c r="AT623" s="973" t="n"/>
      <c r="AU623" s="1240" t="n"/>
      <c r="AV623" s="994" t="n"/>
      <c r="AW623" s="973" t="n"/>
    </row>
    <row r="624" ht="17.25" customHeight="1">
      <c r="A624" s="973" t="n"/>
      <c r="B624" s="971" t="n"/>
      <c r="C624" s="972" t="n"/>
      <c r="D624" s="973" t="n"/>
      <c r="E624" s="973" t="n"/>
      <c r="F624" s="994" t="n"/>
      <c r="G624" s="994" t="n"/>
      <c r="H624" s="973" t="n"/>
      <c r="I624" s="973" t="n"/>
      <c r="J624" s="973" t="n"/>
      <c r="K624" s="973" t="n"/>
      <c r="L624" s="253" t="n"/>
      <c r="M624" s="254" t="n"/>
      <c r="N624" s="254" t="n"/>
      <c r="O624" s="1183" t="n"/>
      <c r="P624" s="256">
        <f>IF(O624=0," ",IFERROR(IF(DATEDIF(TODAY(),O624,"M")&lt;=5,"ROJO",IF(DATEDIF(TODAY(),O624,"M")&gt;=12,"VERDE",IF(AND(DATEDIF(TODAY(),O624,"M")&gt;=6,DATEDIF(TODAY(),O624,"M")&lt;=11),"AMARILLO"))),Q624))</f>
        <v/>
      </c>
      <c r="Q624" s="262">
        <f>IF(O624=0," ",IF(O624&lt;=$L$6,"VENCIDO","NO VENCIDO"))</f>
        <v/>
      </c>
      <c r="R624" s="257" t="n"/>
      <c r="S624" s="258" t="n"/>
      <c r="T624" s="258" t="n"/>
      <c r="U624" s="1184" t="n"/>
      <c r="V624" s="1184" t="n"/>
      <c r="W624" s="973" t="n"/>
      <c r="X624" s="1237" t="n"/>
      <c r="Y624" s="232" t="n"/>
      <c r="Z624" s="994" t="n"/>
      <c r="AA624" s="994" t="n"/>
      <c r="AB624" s="973" t="n"/>
      <c r="AC624" s="994" t="n"/>
      <c r="AD624" s="994" t="n"/>
      <c r="AE624" s="994" t="n"/>
      <c r="AF624" s="994" t="n"/>
      <c r="AG624" s="994" t="n"/>
      <c r="AH624" s="994" t="n"/>
      <c r="AI624" s="994" t="n"/>
      <c r="AJ624" s="994" t="n"/>
      <c r="AK624" s="994" t="n"/>
      <c r="AL624" s="994" t="n"/>
      <c r="AM624" s="973" t="n"/>
      <c r="AN624" s="726" t="n"/>
      <c r="AQ624" s="973" t="n"/>
      <c r="AR624" s="973" t="n"/>
      <c r="AS624" s="973" t="n"/>
      <c r="AT624" s="973" t="n"/>
      <c r="AU624" s="1240" t="n"/>
      <c r="AV624" s="994" t="n"/>
      <c r="AW624" s="973" t="n"/>
    </row>
    <row r="625" ht="17.25" customHeight="1">
      <c r="A625" s="973" t="n"/>
      <c r="B625" s="971" t="n"/>
      <c r="C625" s="972" t="n"/>
      <c r="D625" s="973" t="n"/>
      <c r="E625" s="973" t="n"/>
      <c r="F625" s="994" t="n"/>
      <c r="G625" s="994" t="n"/>
      <c r="H625" s="973" t="n"/>
      <c r="I625" s="973" t="n"/>
      <c r="J625" s="973" t="n"/>
      <c r="K625" s="975" t="n"/>
      <c r="L625" s="253" t="n"/>
      <c r="M625" s="254" t="n"/>
      <c r="N625" s="254" t="n"/>
      <c r="O625" s="1183" t="n"/>
      <c r="P625" s="256">
        <f>IF(O625=0," ",IFERROR(IF(DATEDIF(TODAY(),O625,"M")&lt;=5,"ROJO",IF(DATEDIF(TODAY(),O625,"M")&gt;=12,"VERDE",IF(AND(DATEDIF(TODAY(),O625,"M")&gt;=6,DATEDIF(TODAY(),O625,"M")&lt;=11),"AMARILLO"))),Q625))</f>
        <v/>
      </c>
      <c r="Q625" s="262">
        <f>IF(O625=0," ",IF(O625&lt;=$L$6,"VENCIDO","NO VENCIDO"))</f>
        <v/>
      </c>
      <c r="R625" s="257" t="n"/>
      <c r="S625" s="258" t="n"/>
      <c r="T625" s="258" t="n"/>
      <c r="U625" s="1184" t="n"/>
      <c r="V625" s="1184" t="n"/>
      <c r="W625" s="973" t="n"/>
      <c r="X625" s="1237" t="n"/>
      <c r="Y625" s="232" t="n"/>
      <c r="Z625" s="998" t="n"/>
      <c r="AA625" s="998" t="n"/>
      <c r="AB625" s="975" t="n"/>
      <c r="AC625" s="998" t="n"/>
      <c r="AD625" s="998" t="n"/>
      <c r="AE625" s="998" t="n"/>
      <c r="AF625" s="998" t="n"/>
      <c r="AG625" s="998" t="n"/>
      <c r="AH625" s="998" t="n"/>
      <c r="AI625" s="998" t="n"/>
      <c r="AJ625" s="998" t="n"/>
      <c r="AK625" s="998" t="n"/>
      <c r="AL625" s="998" t="n"/>
      <c r="AM625" s="975" t="n"/>
      <c r="AN625" s="726" t="n"/>
      <c r="AQ625" s="975" t="n"/>
      <c r="AR625" s="975" t="n"/>
      <c r="AS625" s="975" t="n"/>
      <c r="AT625" s="975" t="n"/>
      <c r="AU625" s="1240" t="n"/>
      <c r="AV625" s="998" t="n"/>
      <c r="AW625" s="975" t="n"/>
    </row>
    <row r="626" ht="17.25" customHeight="1">
      <c r="A626" s="975" t="n"/>
      <c r="B626" s="1182" t="n"/>
      <c r="C626" s="1103" t="n"/>
      <c r="D626" s="975" t="n"/>
      <c r="E626" s="975" t="n"/>
      <c r="F626" s="998" t="n"/>
      <c r="G626" s="998" t="n"/>
      <c r="H626" s="975" t="n"/>
      <c r="I626" s="975" t="n"/>
      <c r="J626" s="975" t="n"/>
      <c r="K626" s="1189">
        <f>K621=L626</f>
        <v/>
      </c>
      <c r="L626" s="491">
        <f>SUM(L621:L625)</f>
        <v/>
      </c>
      <c r="M626" s="1190" t="n"/>
      <c r="N626" s="1191" t="n"/>
      <c r="O626" s="1192" t="n"/>
      <c r="P626" s="1192" t="n"/>
      <c r="Q626" s="1192" t="n"/>
      <c r="R626" s="267">
        <f>SUM(R621:R625)</f>
        <v/>
      </c>
      <c r="S626" s="492" t="n"/>
      <c r="T626" s="492" t="n"/>
      <c r="U626" s="492" t="n"/>
      <c r="V626" s="1193" t="n"/>
      <c r="W626" s="975" t="n"/>
      <c r="X626" s="1226" t="n"/>
      <c r="Y626" s="232" t="n"/>
      <c r="Z626" s="498" t="n"/>
      <c r="AA626" s="270" t="n"/>
      <c r="AB626" s="270" t="n"/>
      <c r="AC626" s="270" t="n"/>
      <c r="AD626" s="270" t="n"/>
      <c r="AE626" s="270" t="n"/>
      <c r="AF626" s="270" t="n"/>
      <c r="AG626" s="270" t="n"/>
      <c r="AH626" s="270" t="n"/>
      <c r="AI626" s="270" t="n"/>
      <c r="AJ626" s="270" t="n"/>
      <c r="AK626" s="270" t="n"/>
      <c r="AL626" s="270" t="n"/>
      <c r="AM626" s="515" t="n"/>
      <c r="AN626" s="726" t="n"/>
      <c r="AQ626" s="498" t="n"/>
      <c r="AR626" s="270" t="n"/>
      <c r="AS626" s="270" t="n"/>
      <c r="AT626" s="515" t="n"/>
      <c r="AU626" s="1240" t="n"/>
      <c r="AV626" s="269" t="n"/>
      <c r="AW626" s="271" t="n"/>
    </row>
    <row r="627" ht="17.25" customHeight="1">
      <c r="A627" s="585">
        <f>A621+1</f>
        <v/>
      </c>
      <c r="B627" s="640" t="inlineStr">
        <is>
          <t>Vacuna de Meningococo ACYW -135 (Conjugado) - Liofilizada - Vial x 01 dosis</t>
        </is>
      </c>
      <c r="C627" s="965" t="n"/>
      <c r="D627" s="413">
        <f>NOVIEMBRE!K627</f>
        <v/>
      </c>
      <c r="E627" s="339">
        <f>H223</f>
        <v/>
      </c>
      <c r="F627" s="338" t="n"/>
      <c r="G627" s="338" t="n"/>
      <c r="H627" s="1235">
        <f>+F627+G627</f>
        <v/>
      </c>
      <c r="I627" s="340">
        <f>+AM627</f>
        <v/>
      </c>
      <c r="J627" s="341">
        <f>+H627+I627</f>
        <v/>
      </c>
      <c r="K627" s="583">
        <f>+(D627+E627)-(J627)</f>
        <v/>
      </c>
      <c r="L627" s="253" t="n"/>
      <c r="M627" s="254" t="n"/>
      <c r="N627" s="254" t="n"/>
      <c r="O627" s="1183" t="n"/>
      <c r="P627" s="256">
        <f>IF(O627=0," ",IFERROR(IF(DATEDIF(TODAY(),O627,"M")&lt;=5,"ROJO",IF(DATEDIF(TODAY(),O627,"M")&gt;=12,"VERDE",IF(AND(DATEDIF(TODAY(),O627,"M")&gt;=6,DATEDIF(TODAY(),O627,"M")&lt;=11),"AMARILLO"))),Q627))</f>
        <v/>
      </c>
      <c r="Q627" s="256">
        <f>IF(O627=0," ",IF(O627&lt;=$L$6,"VENCIDO","NO VENCIDO"))</f>
        <v/>
      </c>
      <c r="R627" s="257" t="n"/>
      <c r="S627" s="258" t="n"/>
      <c r="T627" s="258" t="n"/>
      <c r="U627" s="1184" t="n"/>
      <c r="V627" s="1184" t="n"/>
      <c r="W627" s="1236">
        <f>+AR627</f>
        <v/>
      </c>
      <c r="X627" s="1237" t="n"/>
      <c r="Y627" s="232" t="n"/>
      <c r="Z627" s="648" t="n"/>
      <c r="AA627" s="648" t="n"/>
      <c r="AB627" s="649">
        <f>+Z627+AA627</f>
        <v/>
      </c>
      <c r="AC627" s="648" t="n"/>
      <c r="AD627" s="648" t="n"/>
      <c r="AE627" s="648" t="n"/>
      <c r="AF627" s="648" t="n"/>
      <c r="AG627" s="648" t="n"/>
      <c r="AH627" s="648" t="n"/>
      <c r="AI627" s="648" t="n"/>
      <c r="AJ627" s="648" t="n"/>
      <c r="AK627" s="648" t="n"/>
      <c r="AL627" s="648" t="n"/>
      <c r="AM627" s="421">
        <f>SUM(AB627:AL631)</f>
        <v/>
      </c>
      <c r="AN627" s="726" t="n"/>
      <c r="AQ627" s="1238">
        <f>IFERROR(I627/J627*100,"0")</f>
        <v/>
      </c>
      <c r="AR627" s="343">
        <f>IFERROR(1/(1-(AQ627/100)),"0")</f>
        <v/>
      </c>
      <c r="AS627" s="1239" t="n"/>
      <c r="AT627" s="345" t="n"/>
      <c r="AU627" s="1240" t="n"/>
      <c r="AV627" s="1241" t="n"/>
      <c r="AW627" s="1242">
        <f>+H627-AV627</f>
        <v/>
      </c>
    </row>
    <row r="628" ht="17.25" customHeight="1">
      <c r="A628" s="973" t="n"/>
      <c r="B628" s="971" t="n"/>
      <c r="C628" s="972" t="n"/>
      <c r="D628" s="973" t="n"/>
      <c r="E628" s="973" t="n"/>
      <c r="F628" s="994" t="n"/>
      <c r="G628" s="994" t="n"/>
      <c r="H628" s="973" t="n"/>
      <c r="I628" s="973" t="n"/>
      <c r="J628" s="973" t="n"/>
      <c r="K628" s="973" t="n"/>
      <c r="L628" s="253" t="n"/>
      <c r="M628" s="254" t="n"/>
      <c r="N628" s="254" t="n"/>
      <c r="O628" s="1183" t="n"/>
      <c r="P628" s="256">
        <f>IF(O628=0," ",IFERROR(IF(DATEDIF(TODAY(),O628,"M")&lt;=5,"ROJO",IF(DATEDIF(TODAY(),O628,"M")&gt;=12,"VERDE",IF(AND(DATEDIF(TODAY(),O628,"M")&gt;=6,DATEDIF(TODAY(),O628,"M")&lt;=11),"AMARILLO"))),Q628))</f>
        <v/>
      </c>
      <c r="Q628" s="262">
        <f>IF(O628=0," ",IF(O628&lt;=$L$6,"VENCIDO","NO VENCIDO"))</f>
        <v/>
      </c>
      <c r="R628" s="257" t="n"/>
      <c r="S628" s="258" t="n"/>
      <c r="T628" s="258" t="n"/>
      <c r="U628" s="1184" t="n"/>
      <c r="V628" s="1184" t="n"/>
      <c r="W628" s="973" t="n"/>
      <c r="X628" s="1237" t="n"/>
      <c r="Y628" s="232" t="n"/>
      <c r="Z628" s="994" t="n"/>
      <c r="AA628" s="994" t="n"/>
      <c r="AB628" s="973" t="n"/>
      <c r="AC628" s="994" t="n"/>
      <c r="AD628" s="994" t="n"/>
      <c r="AE628" s="994" t="n"/>
      <c r="AF628" s="994" t="n"/>
      <c r="AG628" s="994" t="n"/>
      <c r="AH628" s="994" t="n"/>
      <c r="AI628" s="994" t="n"/>
      <c r="AJ628" s="994" t="n"/>
      <c r="AK628" s="994" t="n"/>
      <c r="AL628" s="994" t="n"/>
      <c r="AM628" s="973" t="n"/>
      <c r="AN628" s="726" t="n"/>
      <c r="AQ628" s="973" t="n"/>
      <c r="AR628" s="973" t="n"/>
      <c r="AS628" s="973" t="n"/>
      <c r="AT628" s="973" t="n"/>
      <c r="AU628" s="1240" t="n"/>
      <c r="AV628" s="994" t="n"/>
      <c r="AW628" s="973" t="n"/>
    </row>
    <row r="629" ht="17.25" customHeight="1">
      <c r="A629" s="973" t="n"/>
      <c r="B629" s="971" t="n"/>
      <c r="C629" s="972" t="n"/>
      <c r="D629" s="973" t="n"/>
      <c r="E629" s="973" t="n"/>
      <c r="F629" s="994" t="n"/>
      <c r="G629" s="994" t="n"/>
      <c r="H629" s="973" t="n"/>
      <c r="I629" s="973" t="n"/>
      <c r="J629" s="973" t="n"/>
      <c r="K629" s="973" t="n"/>
      <c r="L629" s="253" t="n"/>
      <c r="M629" s="254" t="n"/>
      <c r="N629" s="254" t="n"/>
      <c r="O629" s="1183" t="n"/>
      <c r="P629" s="256">
        <f>IF(O629=0," ",IFERROR(IF(DATEDIF(TODAY(),O629,"M")&lt;=5,"ROJO",IF(DATEDIF(TODAY(),O629,"M")&gt;=12,"VERDE",IF(AND(DATEDIF(TODAY(),O629,"M")&gt;=6,DATEDIF(TODAY(),O629,"M")&lt;=11),"AMARILLO"))),Q629))</f>
        <v/>
      </c>
      <c r="Q629" s="262">
        <f>IF(O629=0," ",IF(O629&lt;=$L$6,"VENCIDO","NO VENCIDO"))</f>
        <v/>
      </c>
      <c r="R629" s="257" t="n"/>
      <c r="S629" s="258" t="n"/>
      <c r="T629" s="258" t="n"/>
      <c r="U629" s="1184" t="n"/>
      <c r="V629" s="1184" t="n"/>
      <c r="W629" s="973" t="n"/>
      <c r="X629" s="1237" t="n"/>
      <c r="Y629" s="232" t="n"/>
      <c r="Z629" s="994" t="n"/>
      <c r="AA629" s="994" t="n"/>
      <c r="AB629" s="973" t="n"/>
      <c r="AC629" s="994" t="n"/>
      <c r="AD629" s="994" t="n"/>
      <c r="AE629" s="994" t="n"/>
      <c r="AF629" s="994" t="n"/>
      <c r="AG629" s="994" t="n"/>
      <c r="AH629" s="994" t="n"/>
      <c r="AI629" s="994" t="n"/>
      <c r="AJ629" s="994" t="n"/>
      <c r="AK629" s="994" t="n"/>
      <c r="AL629" s="994" t="n"/>
      <c r="AM629" s="973" t="n"/>
      <c r="AN629" s="726" t="n"/>
      <c r="AQ629" s="973" t="n"/>
      <c r="AR629" s="973" t="n"/>
      <c r="AS629" s="973" t="n"/>
      <c r="AT629" s="973" t="n"/>
      <c r="AU629" s="1240" t="n"/>
      <c r="AV629" s="994" t="n"/>
      <c r="AW629" s="973" t="n"/>
    </row>
    <row r="630" ht="17.25" customHeight="1">
      <c r="A630" s="973" t="n"/>
      <c r="B630" s="971" t="n"/>
      <c r="C630" s="972" t="n"/>
      <c r="D630" s="973" t="n"/>
      <c r="E630" s="973" t="n"/>
      <c r="F630" s="994" t="n"/>
      <c r="G630" s="994" t="n"/>
      <c r="H630" s="973" t="n"/>
      <c r="I630" s="973" t="n"/>
      <c r="J630" s="973" t="n"/>
      <c r="K630" s="973" t="n"/>
      <c r="L630" s="253" t="n"/>
      <c r="M630" s="254" t="n"/>
      <c r="N630" s="254" t="n"/>
      <c r="O630" s="1183" t="n"/>
      <c r="P630" s="256">
        <f>IF(O630=0," ",IFERROR(IF(DATEDIF(TODAY(),O630,"M")&lt;=5,"ROJO",IF(DATEDIF(TODAY(),O630,"M")&gt;=12,"VERDE",IF(AND(DATEDIF(TODAY(),O630,"M")&gt;=6,DATEDIF(TODAY(),O630,"M")&lt;=11),"AMARILLO"))),Q630))</f>
        <v/>
      </c>
      <c r="Q630" s="262">
        <f>IF(O630=0," ",IF(O630&lt;=$L$6,"VENCIDO","NO VENCIDO"))</f>
        <v/>
      </c>
      <c r="R630" s="257" t="n"/>
      <c r="S630" s="258" t="n"/>
      <c r="T630" s="258" t="n"/>
      <c r="U630" s="1184" t="n"/>
      <c r="V630" s="1184" t="n"/>
      <c r="W630" s="973" t="n"/>
      <c r="X630" s="1237" t="n"/>
      <c r="Y630" s="232" t="n"/>
      <c r="Z630" s="994" t="n"/>
      <c r="AA630" s="994" t="n"/>
      <c r="AB630" s="973" t="n"/>
      <c r="AC630" s="994" t="n"/>
      <c r="AD630" s="994" t="n"/>
      <c r="AE630" s="994" t="n"/>
      <c r="AF630" s="994" t="n"/>
      <c r="AG630" s="994" t="n"/>
      <c r="AH630" s="994" t="n"/>
      <c r="AI630" s="994" t="n"/>
      <c r="AJ630" s="994" t="n"/>
      <c r="AK630" s="994" t="n"/>
      <c r="AL630" s="994" t="n"/>
      <c r="AM630" s="973" t="n"/>
      <c r="AN630" s="726" t="n"/>
      <c r="AQ630" s="973" t="n"/>
      <c r="AR630" s="973" t="n"/>
      <c r="AS630" s="973" t="n"/>
      <c r="AT630" s="973" t="n"/>
      <c r="AU630" s="1240" t="n"/>
      <c r="AV630" s="994" t="n"/>
      <c r="AW630" s="973" t="n"/>
    </row>
    <row r="631" ht="17.25" customHeight="1">
      <c r="A631" s="973" t="n"/>
      <c r="B631" s="971" t="n"/>
      <c r="C631" s="972" t="n"/>
      <c r="D631" s="973" t="n"/>
      <c r="E631" s="973" t="n"/>
      <c r="F631" s="994" t="n"/>
      <c r="G631" s="994" t="n"/>
      <c r="H631" s="973" t="n"/>
      <c r="I631" s="973" t="n"/>
      <c r="J631" s="973" t="n"/>
      <c r="K631" s="975" t="n"/>
      <c r="L631" s="253" t="n"/>
      <c r="M631" s="254" t="n"/>
      <c r="N631" s="254" t="n"/>
      <c r="O631" s="1183" t="n"/>
      <c r="P631" s="256">
        <f>IF(O631=0," ",IFERROR(IF(DATEDIF(TODAY(),O631,"M")&lt;=5,"ROJO",IF(DATEDIF(TODAY(),O631,"M")&gt;=12,"VERDE",IF(AND(DATEDIF(TODAY(),O631,"M")&gt;=6,DATEDIF(TODAY(),O631,"M")&lt;=11),"AMARILLO"))),Q631))</f>
        <v/>
      </c>
      <c r="Q631" s="262">
        <f>IF(O631=0," ",IF(O631&lt;=$L$6,"VENCIDO","NO VENCIDO"))</f>
        <v/>
      </c>
      <c r="R631" s="257" t="n"/>
      <c r="S631" s="258" t="n"/>
      <c r="T631" s="258" t="n"/>
      <c r="U631" s="1184" t="n"/>
      <c r="V631" s="1184" t="n"/>
      <c r="W631" s="973" t="n"/>
      <c r="X631" s="1237" t="n"/>
      <c r="Y631" s="232" t="n"/>
      <c r="Z631" s="998" t="n"/>
      <c r="AA631" s="998" t="n"/>
      <c r="AB631" s="975" t="n"/>
      <c r="AC631" s="998" t="n"/>
      <c r="AD631" s="998" t="n"/>
      <c r="AE631" s="998" t="n"/>
      <c r="AF631" s="998" t="n"/>
      <c r="AG631" s="998" t="n"/>
      <c r="AH631" s="998" t="n"/>
      <c r="AI631" s="998" t="n"/>
      <c r="AJ631" s="998" t="n"/>
      <c r="AK631" s="998" t="n"/>
      <c r="AL631" s="998" t="n"/>
      <c r="AM631" s="975" t="n"/>
      <c r="AN631" s="726" t="n"/>
      <c r="AQ631" s="975" t="n"/>
      <c r="AR631" s="975" t="n"/>
      <c r="AS631" s="975" t="n"/>
      <c r="AT631" s="975" t="n"/>
      <c r="AU631" s="1240" t="n"/>
      <c r="AV631" s="998" t="n"/>
      <c r="AW631" s="975" t="n"/>
    </row>
    <row r="632" ht="17.25" customHeight="1">
      <c r="A632" s="975" t="n"/>
      <c r="B632" s="1182" t="n"/>
      <c r="C632" s="1103" t="n"/>
      <c r="D632" s="975" t="n"/>
      <c r="E632" s="975" t="n"/>
      <c r="F632" s="998" t="n"/>
      <c r="G632" s="998" t="n"/>
      <c r="H632" s="975" t="n"/>
      <c r="I632" s="975" t="n"/>
      <c r="J632" s="975" t="n"/>
      <c r="K632" s="1189">
        <f>K627=L632</f>
        <v/>
      </c>
      <c r="L632" s="491">
        <f>SUM(L627:L631)</f>
        <v/>
      </c>
      <c r="M632" s="1190" t="n"/>
      <c r="N632" s="1191" t="n"/>
      <c r="O632" s="1192" t="n"/>
      <c r="P632" s="1192" t="n"/>
      <c r="Q632" s="1192" t="n"/>
      <c r="R632" s="267">
        <f>SUM(R627:R631)</f>
        <v/>
      </c>
      <c r="S632" s="492" t="n"/>
      <c r="T632" s="492" t="n"/>
      <c r="U632" s="492" t="n"/>
      <c r="V632" s="1193" t="n"/>
      <c r="W632" s="975" t="n"/>
      <c r="X632" s="1226" t="n"/>
      <c r="Y632" s="232" t="n"/>
      <c r="Z632" s="498" t="n"/>
      <c r="AA632" s="270" t="n"/>
      <c r="AB632" s="270" t="n"/>
      <c r="AC632" s="270" t="n"/>
      <c r="AD632" s="270" t="n"/>
      <c r="AE632" s="270" t="n"/>
      <c r="AF632" s="270" t="n"/>
      <c r="AG632" s="270" t="n"/>
      <c r="AH632" s="270" t="n"/>
      <c r="AI632" s="270" t="n"/>
      <c r="AJ632" s="270" t="n"/>
      <c r="AK632" s="270" t="n"/>
      <c r="AL632" s="270" t="n"/>
      <c r="AM632" s="515" t="n"/>
      <c r="AN632" s="726" t="n"/>
      <c r="AQ632" s="498" t="n"/>
      <c r="AR632" s="270" t="n"/>
      <c r="AS632" s="270" t="n"/>
      <c r="AT632" s="515" t="n"/>
      <c r="AU632" s="1240" t="n"/>
      <c r="AV632" s="269" t="n"/>
      <c r="AW632" s="271" t="n"/>
    </row>
    <row r="633" ht="26.25" customHeight="1">
      <c r="A633" s="647" t="inlineStr">
        <is>
          <t>DILUYENTES</t>
        </is>
      </c>
      <c r="B633" s="968" t="n"/>
      <c r="C633" s="967" t="n"/>
      <c r="D633" s="346" t="n"/>
      <c r="E633" s="346" t="n"/>
      <c r="F633" s="347" t="n"/>
      <c r="G633" s="347" t="n"/>
      <c r="H633" s="346" t="n"/>
      <c r="I633" s="346" t="n"/>
      <c r="J633" s="346" t="n"/>
      <c r="K633" s="346" t="n"/>
      <c r="L633" s="346" t="n"/>
      <c r="M633" s="346" t="n"/>
      <c r="N633" s="346" t="n"/>
      <c r="O633" s="346" t="n"/>
      <c r="P633" s="346" t="n"/>
      <c r="Q633" s="346" t="n"/>
      <c r="R633" s="346" t="n"/>
      <c r="S633" s="346" t="n"/>
      <c r="T633" s="346" t="n"/>
      <c r="U633" s="346" t="n"/>
      <c r="V633" s="346" t="n"/>
      <c r="W633" s="346" t="n"/>
      <c r="X633" s="348" t="n"/>
      <c r="Y633" s="232" t="n"/>
      <c r="Z633" s="390" t="n"/>
      <c r="AA633" s="349" t="n"/>
      <c r="AB633" s="349" t="n"/>
      <c r="AC633" s="349" t="n"/>
      <c r="AD633" s="349" t="n"/>
      <c r="AE633" s="349" t="n"/>
      <c r="AF633" s="349" t="n"/>
      <c r="AG633" s="349" t="n"/>
      <c r="AH633" s="349" t="n"/>
      <c r="AI633" s="349" t="n"/>
      <c r="AJ633" s="349" t="n"/>
      <c r="AK633" s="349" t="n"/>
      <c r="AL633" s="349" t="n"/>
      <c r="AM633" s="349" t="n"/>
      <c r="AN633" s="350" t="n"/>
      <c r="AU633" s="1240" t="n"/>
      <c r="AV633" s="1240" t="n"/>
    </row>
    <row r="634" ht="17.1" customHeight="1">
      <c r="A634" s="585" t="n">
        <v>1</v>
      </c>
      <c r="B634" s="640" t="inlineStr">
        <is>
          <t>Diluyente de Vacuna de BCG (Bacilo de Calmette y Guérin) Liofilizada</t>
        </is>
      </c>
      <c r="C634" s="965" t="n"/>
      <c r="D634" s="413">
        <f>NOVIEMBRE!K634</f>
        <v/>
      </c>
      <c r="E634" s="339">
        <f>H230</f>
        <v/>
      </c>
      <c r="F634" s="338" t="n"/>
      <c r="G634" s="338" t="n"/>
      <c r="H634" s="1235">
        <f>+F634+G634</f>
        <v/>
      </c>
      <c r="I634" s="340">
        <f>+AM634</f>
        <v/>
      </c>
      <c r="J634" s="341">
        <f>+H634+I634</f>
        <v/>
      </c>
      <c r="K634" s="583">
        <f>+(D634+E634)-(J634)</f>
        <v/>
      </c>
      <c r="L634" s="253" t="n"/>
      <c r="M634" s="254" t="n"/>
      <c r="N634" s="254" t="n"/>
      <c r="O634" s="1183" t="n"/>
      <c r="P634" s="256">
        <f>IF(O634=0," ",IFERROR(IF(DATEDIF(TODAY(),O634,"M")&lt;=5,"ROJO",IF(DATEDIF(TODAY(),O634,"M")&gt;=12,"VERDE",IF(AND(DATEDIF(TODAY(),O634,"M")&gt;=6,DATEDIF(TODAY(),O634,"M")&lt;=11),"AMARILLO"))),Q634))</f>
        <v/>
      </c>
      <c r="Q634" s="256">
        <f>IF(O634=0," ",IF(O634&lt;=$L$6,"VENCIDO","NO VENCIDO"))</f>
        <v/>
      </c>
      <c r="R634" s="257" t="n"/>
      <c r="S634" s="258" t="n"/>
      <c r="T634" s="258" t="n"/>
      <c r="U634" s="1184" t="n"/>
      <c r="V634" s="1184" t="n"/>
      <c r="W634" s="1236">
        <f>+AR634</f>
        <v/>
      </c>
      <c r="X634" s="1237" t="n"/>
      <c r="Y634" s="232" t="n"/>
      <c r="Z634" s="648" t="n"/>
      <c r="AA634" s="648" t="n"/>
      <c r="AB634" s="649">
        <f>+Z634+AA634</f>
        <v/>
      </c>
      <c r="AC634" s="648" t="n"/>
      <c r="AD634" s="648" t="n"/>
      <c r="AE634" s="648" t="n"/>
      <c r="AF634" s="648" t="n"/>
      <c r="AG634" s="648" t="n"/>
      <c r="AH634" s="648" t="n"/>
      <c r="AI634" s="648" t="n"/>
      <c r="AJ634" s="648" t="n"/>
      <c r="AK634" s="648" t="n"/>
      <c r="AL634" s="648" t="n"/>
      <c r="AM634" s="421">
        <f>SUM(AB634:AL638)</f>
        <v/>
      </c>
      <c r="AN634" s="726" t="n"/>
      <c r="AU634" s="1240" t="n"/>
      <c r="AV634" s="1240" t="n"/>
    </row>
    <row r="635" ht="17.1" customHeight="1">
      <c r="A635" s="973" t="n"/>
      <c r="B635" s="971" t="n"/>
      <c r="C635" s="972" t="n"/>
      <c r="D635" s="973" t="n"/>
      <c r="E635" s="973" t="n"/>
      <c r="F635" s="994" t="n"/>
      <c r="G635" s="994" t="n"/>
      <c r="H635" s="973" t="n"/>
      <c r="I635" s="973" t="n"/>
      <c r="J635" s="973" t="n"/>
      <c r="K635" s="973" t="n"/>
      <c r="L635" s="253" t="n"/>
      <c r="M635" s="254" t="n"/>
      <c r="N635" s="254" t="n"/>
      <c r="O635" s="1183" t="n"/>
      <c r="P635" s="256">
        <f>IF(O635=0," ",IFERROR(IF(DATEDIF(TODAY(),O635,"M")&lt;=5,"ROJO",IF(DATEDIF(TODAY(),O635,"M")&gt;=12,"VERDE",IF(AND(DATEDIF(TODAY(),O635,"M")&gt;=6,DATEDIF(TODAY(),O635,"M")&lt;=11),"AMARILLO"))),Q635))</f>
        <v/>
      </c>
      <c r="Q635" s="262">
        <f>IF(O635=0," ",IF(O635&lt;=$L$6,"VENCIDO","NO VENCIDO"))</f>
        <v/>
      </c>
      <c r="R635" s="257" t="n"/>
      <c r="S635" s="258" t="n"/>
      <c r="T635" s="258" t="n"/>
      <c r="U635" s="1184" t="n"/>
      <c r="V635" s="1184" t="n"/>
      <c r="W635" s="973" t="n"/>
      <c r="X635" s="1237" t="n"/>
      <c r="Y635" s="232" t="n"/>
      <c r="Z635" s="994" t="n"/>
      <c r="AA635" s="994" t="n"/>
      <c r="AB635" s="973" t="n"/>
      <c r="AC635" s="994" t="n"/>
      <c r="AD635" s="994" t="n"/>
      <c r="AE635" s="994" t="n"/>
      <c r="AF635" s="994" t="n"/>
      <c r="AG635" s="994" t="n"/>
      <c r="AH635" s="994" t="n"/>
      <c r="AI635" s="994" t="n"/>
      <c r="AJ635" s="994" t="n"/>
      <c r="AK635" s="994" t="n"/>
      <c r="AL635" s="994" t="n"/>
      <c r="AM635" s="973" t="n"/>
      <c r="AN635" s="726" t="n"/>
      <c r="AU635" s="1240" t="n"/>
      <c r="AV635" s="1240" t="n"/>
    </row>
    <row r="636" ht="17.1" customHeight="1">
      <c r="A636" s="973" t="n"/>
      <c r="B636" s="971" t="n"/>
      <c r="C636" s="972" t="n"/>
      <c r="D636" s="973" t="n"/>
      <c r="E636" s="973" t="n"/>
      <c r="F636" s="994" t="n"/>
      <c r="G636" s="994" t="n"/>
      <c r="H636" s="973" t="n"/>
      <c r="I636" s="973" t="n"/>
      <c r="J636" s="973" t="n"/>
      <c r="K636" s="973" t="n"/>
      <c r="L636" s="253" t="n"/>
      <c r="M636" s="254" t="n"/>
      <c r="N636" s="254" t="n"/>
      <c r="O636" s="1183" t="n"/>
      <c r="P636" s="256">
        <f>IF(O636=0," ",IFERROR(IF(DATEDIF(TODAY(),O636,"M")&lt;=5,"ROJO",IF(DATEDIF(TODAY(),O636,"M")&gt;=12,"VERDE",IF(AND(DATEDIF(TODAY(),O636,"M")&gt;=6,DATEDIF(TODAY(),O636,"M")&lt;=11),"AMARILLO"))),Q636))</f>
        <v/>
      </c>
      <c r="Q636" s="262">
        <f>IF(O636=0," ",IF(O636&lt;=$L$6,"VENCIDO","NO VENCIDO"))</f>
        <v/>
      </c>
      <c r="R636" s="257" t="n"/>
      <c r="S636" s="258" t="n"/>
      <c r="T636" s="258" t="n"/>
      <c r="U636" s="1184" t="n"/>
      <c r="V636" s="1184" t="n"/>
      <c r="W636" s="973" t="n"/>
      <c r="X636" s="1237" t="n"/>
      <c r="Y636" s="232" t="n"/>
      <c r="Z636" s="994" t="n"/>
      <c r="AA636" s="994" t="n"/>
      <c r="AB636" s="973" t="n"/>
      <c r="AC636" s="994" t="n"/>
      <c r="AD636" s="994" t="n"/>
      <c r="AE636" s="994" t="n"/>
      <c r="AF636" s="994" t="n"/>
      <c r="AG636" s="994" t="n"/>
      <c r="AH636" s="994" t="n"/>
      <c r="AI636" s="994" t="n"/>
      <c r="AJ636" s="994" t="n"/>
      <c r="AK636" s="994" t="n"/>
      <c r="AL636" s="994" t="n"/>
      <c r="AM636" s="973" t="n"/>
      <c r="AN636" s="726" t="n"/>
      <c r="AU636" s="1240" t="n"/>
      <c r="AV636" s="1240" t="n"/>
    </row>
    <row r="637" ht="17.1" customHeight="1">
      <c r="A637" s="973" t="n"/>
      <c r="B637" s="971" t="n"/>
      <c r="C637" s="972" t="n"/>
      <c r="D637" s="973" t="n"/>
      <c r="E637" s="973" t="n"/>
      <c r="F637" s="994" t="n"/>
      <c r="G637" s="994" t="n"/>
      <c r="H637" s="973" t="n"/>
      <c r="I637" s="973" t="n"/>
      <c r="J637" s="973" t="n"/>
      <c r="K637" s="973" t="n"/>
      <c r="L637" s="253" t="n"/>
      <c r="M637" s="254" t="n"/>
      <c r="N637" s="254" t="n"/>
      <c r="O637" s="1183" t="n"/>
      <c r="P637" s="256">
        <f>IF(O637=0," ",IFERROR(IF(DATEDIF(TODAY(),O637,"M")&lt;=5,"ROJO",IF(DATEDIF(TODAY(),O637,"M")&gt;=12,"VERDE",IF(AND(DATEDIF(TODAY(),O637,"M")&gt;=6,DATEDIF(TODAY(),O637,"M")&lt;=11),"AMARILLO"))),Q637))</f>
        <v/>
      </c>
      <c r="Q637" s="262">
        <f>IF(O637=0," ",IF(O637&lt;=$L$6,"VENCIDO","NO VENCIDO"))</f>
        <v/>
      </c>
      <c r="R637" s="257" t="n"/>
      <c r="S637" s="258" t="n"/>
      <c r="T637" s="258" t="n"/>
      <c r="U637" s="1184" t="n"/>
      <c r="V637" s="1184" t="n"/>
      <c r="W637" s="973" t="n"/>
      <c r="X637" s="1237" t="n"/>
      <c r="Y637" s="232" t="n"/>
      <c r="Z637" s="994" t="n"/>
      <c r="AA637" s="994" t="n"/>
      <c r="AB637" s="973" t="n"/>
      <c r="AC637" s="994" t="n"/>
      <c r="AD637" s="994" t="n"/>
      <c r="AE637" s="994" t="n"/>
      <c r="AF637" s="994" t="n"/>
      <c r="AG637" s="994" t="n"/>
      <c r="AH637" s="994" t="n"/>
      <c r="AI637" s="994" t="n"/>
      <c r="AJ637" s="994" t="n"/>
      <c r="AK637" s="994" t="n"/>
      <c r="AL637" s="994" t="n"/>
      <c r="AM637" s="973" t="n"/>
      <c r="AN637" s="726" t="n"/>
      <c r="AU637" s="1240" t="n"/>
      <c r="AV637" s="1240" t="n"/>
    </row>
    <row r="638" ht="17.1" customHeight="1">
      <c r="A638" s="973" t="n"/>
      <c r="B638" s="971" t="n"/>
      <c r="C638" s="972" t="n"/>
      <c r="D638" s="973" t="n"/>
      <c r="E638" s="973" t="n"/>
      <c r="F638" s="994" t="n"/>
      <c r="G638" s="994" t="n"/>
      <c r="H638" s="973" t="n"/>
      <c r="I638" s="973" t="n"/>
      <c r="J638" s="973" t="n"/>
      <c r="K638" s="975" t="n"/>
      <c r="L638" s="253" t="n"/>
      <c r="M638" s="254" t="n"/>
      <c r="N638" s="254" t="n"/>
      <c r="O638" s="1183" t="n"/>
      <c r="P638" s="256">
        <f>IF(O638=0," ",IFERROR(IF(DATEDIF(TODAY(),O638,"M")&lt;=5,"ROJO",IF(DATEDIF(TODAY(),O638,"M")&gt;=12,"VERDE",IF(AND(DATEDIF(TODAY(),O638,"M")&gt;=6,DATEDIF(TODAY(),O638,"M")&lt;=11),"AMARILLO"))),Q638))</f>
        <v/>
      </c>
      <c r="Q638" s="262">
        <f>IF(O638=0," ",IF(O638&lt;=$L$6,"VENCIDO","NO VENCIDO"))</f>
        <v/>
      </c>
      <c r="R638" s="257" t="n"/>
      <c r="S638" s="258" t="n"/>
      <c r="T638" s="258" t="n"/>
      <c r="U638" s="1184" t="n"/>
      <c r="V638" s="1184" t="n"/>
      <c r="W638" s="973" t="n"/>
      <c r="X638" s="1237" t="n"/>
      <c r="Y638" s="232" t="n"/>
      <c r="Z638" s="998" t="n"/>
      <c r="AA638" s="998" t="n"/>
      <c r="AB638" s="975" t="n"/>
      <c r="AC638" s="998" t="n"/>
      <c r="AD638" s="998" t="n"/>
      <c r="AE638" s="998" t="n"/>
      <c r="AF638" s="998" t="n"/>
      <c r="AG638" s="998" t="n"/>
      <c r="AH638" s="998" t="n"/>
      <c r="AI638" s="998" t="n"/>
      <c r="AJ638" s="998" t="n"/>
      <c r="AK638" s="998" t="n"/>
      <c r="AL638" s="998" t="n"/>
      <c r="AM638" s="975" t="n"/>
      <c r="AN638" s="726" t="n"/>
      <c r="AU638" s="1240" t="n"/>
      <c r="AV638" s="1240" t="n"/>
    </row>
    <row r="639" ht="17.1" customHeight="1">
      <c r="A639" s="975" t="n"/>
      <c r="B639" s="1182" t="n"/>
      <c r="C639" s="1103" t="n"/>
      <c r="D639" s="975" t="n"/>
      <c r="E639" s="975" t="n"/>
      <c r="F639" s="998" t="n"/>
      <c r="G639" s="998" t="n"/>
      <c r="H639" s="975" t="n"/>
      <c r="I639" s="975" t="n"/>
      <c r="J639" s="975" t="n"/>
      <c r="K639" s="1189">
        <f>K634=L639</f>
        <v/>
      </c>
      <c r="L639" s="491">
        <f>SUM(L634:L638)</f>
        <v/>
      </c>
      <c r="M639" s="1190" t="n"/>
      <c r="N639" s="1191" t="n"/>
      <c r="O639" s="1192" t="n"/>
      <c r="P639" s="1192" t="n"/>
      <c r="Q639" s="1192" t="n"/>
      <c r="R639" s="267">
        <f>SUM(R634:R638)</f>
        <v/>
      </c>
      <c r="S639" s="492" t="n"/>
      <c r="T639" s="492" t="n"/>
      <c r="U639" s="492" t="n"/>
      <c r="V639" s="1193" t="n"/>
      <c r="W639" s="975" t="n"/>
      <c r="X639" s="1226" t="n"/>
      <c r="Y639" s="232" t="n"/>
      <c r="Z639" s="498" t="n"/>
      <c r="AA639" s="270" t="n"/>
      <c r="AB639" s="270" t="n"/>
      <c r="AC639" s="270" t="n"/>
      <c r="AD639" s="270" t="n"/>
      <c r="AE639" s="270" t="n"/>
      <c r="AF639" s="270" t="n"/>
      <c r="AG639" s="270" t="n"/>
      <c r="AH639" s="270" t="n"/>
      <c r="AI639" s="270" t="n"/>
      <c r="AJ639" s="270" t="n"/>
      <c r="AK639" s="270" t="n"/>
      <c r="AL639" s="270" t="n"/>
      <c r="AM639" s="515" t="n"/>
      <c r="AN639" s="726" t="n"/>
      <c r="AU639" s="1240" t="n"/>
      <c r="AV639" s="1240" t="n"/>
    </row>
    <row r="640" ht="17.1" customHeight="1">
      <c r="A640" s="585">
        <f>A634+1</f>
        <v/>
      </c>
      <c r="B640" s="640" t="inlineStr">
        <is>
          <t>Diluyente de Vacuna de Sarampión, Rubeola y Paperas (SRP) (Cepa Leningrado-Zagreb) Liofilizado - Vial x 01 dosis - TRIPLE VIRAL</t>
        </is>
      </c>
      <c r="C640" s="965" t="n"/>
      <c r="D640" s="413">
        <f>NOVIEMBRE!K640</f>
        <v/>
      </c>
      <c r="E640" s="339">
        <f>H236</f>
        <v/>
      </c>
      <c r="F640" s="338" t="n"/>
      <c r="G640" s="338" t="n"/>
      <c r="H640" s="1235">
        <f>+F640+G640</f>
        <v/>
      </c>
      <c r="I640" s="340">
        <f>+AM640</f>
        <v/>
      </c>
      <c r="J640" s="341">
        <f>+H640+I640</f>
        <v/>
      </c>
      <c r="K640" s="583">
        <f>+(D640+E640)-(J640)</f>
        <v/>
      </c>
      <c r="L640" s="253" t="n"/>
      <c r="M640" s="254" t="n"/>
      <c r="N640" s="254" t="n"/>
      <c r="O640" s="1183" t="n"/>
      <c r="P640" s="256">
        <f>IF(O640=0," ",IFERROR(IF(DATEDIF(TODAY(),O640,"M")&lt;=5,"ROJO",IF(DATEDIF(TODAY(),O640,"M")&gt;=12,"VERDE",IF(AND(DATEDIF(TODAY(),O640,"M")&gt;=6,DATEDIF(TODAY(),O640,"M")&lt;=11),"AMARILLO"))),Q640))</f>
        <v/>
      </c>
      <c r="Q640" s="256">
        <f>IF(O640=0," ",IF(O640&lt;=$L$6,"VENCIDO","NO VENCIDO"))</f>
        <v/>
      </c>
      <c r="R640" s="257" t="n"/>
      <c r="S640" s="258" t="n"/>
      <c r="T640" s="258" t="n"/>
      <c r="U640" s="1184" t="n"/>
      <c r="V640" s="1184" t="n"/>
      <c r="W640" s="1236">
        <f>+AR640</f>
        <v/>
      </c>
      <c r="X640" s="1237" t="n"/>
      <c r="Y640" s="232" t="n"/>
      <c r="Z640" s="648" t="n"/>
      <c r="AA640" s="648" t="n"/>
      <c r="AB640" s="649">
        <f>+Z640+AA640</f>
        <v/>
      </c>
      <c r="AC640" s="648" t="n"/>
      <c r="AD640" s="648" t="n"/>
      <c r="AE640" s="648" t="n"/>
      <c r="AF640" s="648" t="n"/>
      <c r="AG640" s="648" t="n"/>
      <c r="AH640" s="648" t="n"/>
      <c r="AI640" s="648" t="n"/>
      <c r="AJ640" s="648" t="n"/>
      <c r="AK640" s="648" t="n"/>
      <c r="AL640" s="648" t="n"/>
      <c r="AM640" s="421">
        <f>SUM(AB640:AL644)</f>
        <v/>
      </c>
      <c r="AN640" s="726" t="n"/>
      <c r="AU640" s="1240" t="n"/>
      <c r="AV640" s="1240" t="n"/>
    </row>
    <row r="641" ht="17.1" customHeight="1">
      <c r="A641" s="973" t="n"/>
      <c r="B641" s="971" t="n"/>
      <c r="C641" s="972" t="n"/>
      <c r="D641" s="973" t="n"/>
      <c r="E641" s="973" t="n"/>
      <c r="F641" s="994" t="n"/>
      <c r="G641" s="994" t="n"/>
      <c r="H641" s="973" t="n"/>
      <c r="I641" s="973" t="n"/>
      <c r="J641" s="973" t="n"/>
      <c r="K641" s="973" t="n"/>
      <c r="L641" s="253" t="n"/>
      <c r="M641" s="254" t="n"/>
      <c r="N641" s="254" t="n"/>
      <c r="O641" s="1183" t="n"/>
      <c r="P641" s="256">
        <f>IF(O641=0," ",IFERROR(IF(DATEDIF(TODAY(),O641,"M")&lt;=5,"ROJO",IF(DATEDIF(TODAY(),O641,"M")&gt;=12,"VERDE",IF(AND(DATEDIF(TODAY(),O641,"M")&gt;=6,DATEDIF(TODAY(),O641,"M")&lt;=11),"AMARILLO"))),Q641))</f>
        <v/>
      </c>
      <c r="Q641" s="262">
        <f>IF(O641=0," ",IF(O641&lt;=$L$6,"VENCIDO","NO VENCIDO"))</f>
        <v/>
      </c>
      <c r="R641" s="257" t="n"/>
      <c r="S641" s="258" t="n"/>
      <c r="T641" s="258" t="n"/>
      <c r="U641" s="1184" t="n"/>
      <c r="V641" s="1184" t="n"/>
      <c r="W641" s="973" t="n"/>
      <c r="X641" s="1237" t="n"/>
      <c r="Y641" s="232" t="n"/>
      <c r="Z641" s="994" t="n"/>
      <c r="AA641" s="994" t="n"/>
      <c r="AB641" s="973" t="n"/>
      <c r="AC641" s="994" t="n"/>
      <c r="AD641" s="994" t="n"/>
      <c r="AE641" s="994" t="n"/>
      <c r="AF641" s="994" t="n"/>
      <c r="AG641" s="994" t="n"/>
      <c r="AH641" s="994" t="n"/>
      <c r="AI641" s="994" t="n"/>
      <c r="AJ641" s="994" t="n"/>
      <c r="AK641" s="994" t="n"/>
      <c r="AL641" s="994" t="n"/>
      <c r="AM641" s="973" t="n"/>
      <c r="AN641" s="726" t="n"/>
      <c r="AU641" s="1240" t="n"/>
      <c r="AV641" s="1240" t="n"/>
    </row>
    <row r="642" ht="17.1" customHeight="1">
      <c r="A642" s="973" t="n"/>
      <c r="B642" s="971" t="n"/>
      <c r="C642" s="972" t="n"/>
      <c r="D642" s="973" t="n"/>
      <c r="E642" s="973" t="n"/>
      <c r="F642" s="994" t="n"/>
      <c r="G642" s="994" t="n"/>
      <c r="H642" s="973" t="n"/>
      <c r="I642" s="973" t="n"/>
      <c r="J642" s="973" t="n"/>
      <c r="K642" s="973" t="n"/>
      <c r="L642" s="253" t="n"/>
      <c r="M642" s="254" t="n"/>
      <c r="N642" s="254" t="n"/>
      <c r="O642" s="1183" t="n"/>
      <c r="P642" s="256">
        <f>IF(O642=0," ",IFERROR(IF(DATEDIF(TODAY(),O642,"M")&lt;=5,"ROJO",IF(DATEDIF(TODAY(),O642,"M")&gt;=12,"VERDE",IF(AND(DATEDIF(TODAY(),O642,"M")&gt;=6,DATEDIF(TODAY(),O642,"M")&lt;=11),"AMARILLO"))),Q642))</f>
        <v/>
      </c>
      <c r="Q642" s="262">
        <f>IF(O642=0," ",IF(O642&lt;=$L$6,"VENCIDO","NO VENCIDO"))</f>
        <v/>
      </c>
      <c r="R642" s="257" t="n"/>
      <c r="S642" s="258" t="n"/>
      <c r="T642" s="258" t="n"/>
      <c r="U642" s="1184" t="n"/>
      <c r="V642" s="1184" t="n"/>
      <c r="W642" s="973" t="n"/>
      <c r="X642" s="1237" t="n"/>
      <c r="Y642" s="232" t="n"/>
      <c r="Z642" s="994" t="n"/>
      <c r="AA642" s="994" t="n"/>
      <c r="AB642" s="973" t="n"/>
      <c r="AC642" s="994" t="n"/>
      <c r="AD642" s="994" t="n"/>
      <c r="AE642" s="994" t="n"/>
      <c r="AF642" s="994" t="n"/>
      <c r="AG642" s="994" t="n"/>
      <c r="AH642" s="994" t="n"/>
      <c r="AI642" s="994" t="n"/>
      <c r="AJ642" s="994" t="n"/>
      <c r="AK642" s="994" t="n"/>
      <c r="AL642" s="994" t="n"/>
      <c r="AM642" s="973" t="n"/>
      <c r="AN642" s="726" t="n"/>
      <c r="AU642" s="1240" t="n"/>
      <c r="AV642" s="1240" t="n"/>
    </row>
    <row r="643" ht="17.1" customHeight="1">
      <c r="A643" s="973" t="n"/>
      <c r="B643" s="971" t="n"/>
      <c r="C643" s="972" t="n"/>
      <c r="D643" s="973" t="n"/>
      <c r="E643" s="973" t="n"/>
      <c r="F643" s="994" t="n"/>
      <c r="G643" s="994" t="n"/>
      <c r="H643" s="973" t="n"/>
      <c r="I643" s="973" t="n"/>
      <c r="J643" s="973" t="n"/>
      <c r="K643" s="973" t="n"/>
      <c r="L643" s="253" t="n"/>
      <c r="M643" s="254" t="n"/>
      <c r="N643" s="254" t="n"/>
      <c r="O643" s="1183" t="n"/>
      <c r="P643" s="256">
        <f>IF(O643=0," ",IFERROR(IF(DATEDIF(TODAY(),O643,"M")&lt;=5,"ROJO",IF(DATEDIF(TODAY(),O643,"M")&gt;=12,"VERDE",IF(AND(DATEDIF(TODAY(),O643,"M")&gt;=6,DATEDIF(TODAY(),O643,"M")&lt;=11),"AMARILLO"))),Q643))</f>
        <v/>
      </c>
      <c r="Q643" s="262">
        <f>IF(O643=0," ",IF(O643&lt;=$L$6,"VENCIDO","NO VENCIDO"))</f>
        <v/>
      </c>
      <c r="R643" s="257" t="n"/>
      <c r="S643" s="258" t="n"/>
      <c r="T643" s="258" t="n"/>
      <c r="U643" s="1184" t="n"/>
      <c r="V643" s="1184" t="n"/>
      <c r="W643" s="973" t="n"/>
      <c r="X643" s="1237" t="n"/>
      <c r="Y643" s="232" t="n"/>
      <c r="Z643" s="994" t="n"/>
      <c r="AA643" s="994" t="n"/>
      <c r="AB643" s="973" t="n"/>
      <c r="AC643" s="994" t="n"/>
      <c r="AD643" s="994" t="n"/>
      <c r="AE643" s="994" t="n"/>
      <c r="AF643" s="994" t="n"/>
      <c r="AG643" s="994" t="n"/>
      <c r="AH643" s="994" t="n"/>
      <c r="AI643" s="994" t="n"/>
      <c r="AJ643" s="994" t="n"/>
      <c r="AK643" s="994" t="n"/>
      <c r="AL643" s="994" t="n"/>
      <c r="AM643" s="973" t="n"/>
      <c r="AN643" s="726" t="n"/>
      <c r="AU643" s="1240" t="n"/>
      <c r="AV643" s="1240" t="n"/>
    </row>
    <row r="644" ht="17.1" customHeight="1">
      <c r="A644" s="973" t="n"/>
      <c r="B644" s="971" t="n"/>
      <c r="C644" s="972" t="n"/>
      <c r="D644" s="973" t="n"/>
      <c r="E644" s="973" t="n"/>
      <c r="F644" s="994" t="n"/>
      <c r="G644" s="994" t="n"/>
      <c r="H644" s="973" t="n"/>
      <c r="I644" s="973" t="n"/>
      <c r="J644" s="973" t="n"/>
      <c r="K644" s="975" t="n"/>
      <c r="L644" s="253" t="n"/>
      <c r="M644" s="254" t="n"/>
      <c r="N644" s="254" t="n"/>
      <c r="O644" s="1183" t="n"/>
      <c r="P644" s="256">
        <f>IF(O644=0," ",IFERROR(IF(DATEDIF(TODAY(),O644,"M")&lt;=5,"ROJO",IF(DATEDIF(TODAY(),O644,"M")&gt;=12,"VERDE",IF(AND(DATEDIF(TODAY(),O644,"M")&gt;=6,DATEDIF(TODAY(),O644,"M")&lt;=11),"AMARILLO"))),Q644))</f>
        <v/>
      </c>
      <c r="Q644" s="262">
        <f>IF(O644=0," ",IF(O644&lt;=$L$6,"VENCIDO","NO VENCIDO"))</f>
        <v/>
      </c>
      <c r="R644" s="257" t="n"/>
      <c r="S644" s="258" t="n"/>
      <c r="T644" s="258" t="n"/>
      <c r="U644" s="1184" t="n"/>
      <c r="V644" s="1184" t="n"/>
      <c r="W644" s="973" t="n"/>
      <c r="X644" s="1237" t="n"/>
      <c r="Y644" s="232" t="n"/>
      <c r="Z644" s="998" t="n"/>
      <c r="AA644" s="998" t="n"/>
      <c r="AB644" s="975" t="n"/>
      <c r="AC644" s="998" t="n"/>
      <c r="AD644" s="998" t="n"/>
      <c r="AE644" s="998" t="n"/>
      <c r="AF644" s="998" t="n"/>
      <c r="AG644" s="998" t="n"/>
      <c r="AH644" s="998" t="n"/>
      <c r="AI644" s="998" t="n"/>
      <c r="AJ644" s="998" t="n"/>
      <c r="AK644" s="998" t="n"/>
      <c r="AL644" s="998" t="n"/>
      <c r="AM644" s="975" t="n"/>
      <c r="AN644" s="726" t="n"/>
      <c r="AU644" s="1240" t="n"/>
      <c r="AV644" s="1240" t="n"/>
    </row>
    <row r="645" ht="17.1" customHeight="1">
      <c r="A645" s="975" t="n"/>
      <c r="B645" s="1182" t="n"/>
      <c r="C645" s="1103" t="n"/>
      <c r="D645" s="975" t="n"/>
      <c r="E645" s="975" t="n"/>
      <c r="F645" s="998" t="n"/>
      <c r="G645" s="998" t="n"/>
      <c r="H645" s="975" t="n"/>
      <c r="I645" s="975" t="n"/>
      <c r="J645" s="975" t="n"/>
      <c r="K645" s="1189">
        <f>K640=L645</f>
        <v/>
      </c>
      <c r="L645" s="491">
        <f>SUM(L640:L644)</f>
        <v/>
      </c>
      <c r="M645" s="1190" t="n"/>
      <c r="N645" s="1191" t="n"/>
      <c r="O645" s="1192" t="n"/>
      <c r="P645" s="1192" t="n"/>
      <c r="Q645" s="1192" t="n"/>
      <c r="R645" s="267">
        <f>SUM(R640:R644)</f>
        <v/>
      </c>
      <c r="S645" s="492" t="n"/>
      <c r="T645" s="492" t="n"/>
      <c r="U645" s="492" t="n"/>
      <c r="V645" s="1193" t="n"/>
      <c r="W645" s="975" t="n"/>
      <c r="X645" s="1226" t="n"/>
      <c r="Y645" s="232" t="n"/>
      <c r="Z645" s="498" t="n"/>
      <c r="AA645" s="270" t="n"/>
      <c r="AB645" s="270" t="n"/>
      <c r="AC645" s="270" t="n"/>
      <c r="AD645" s="270" t="n"/>
      <c r="AE645" s="270" t="n"/>
      <c r="AF645" s="270" t="n"/>
      <c r="AG645" s="270" t="n"/>
      <c r="AH645" s="270" t="n"/>
      <c r="AI645" s="270" t="n"/>
      <c r="AJ645" s="270" t="n"/>
      <c r="AK645" s="270" t="n"/>
      <c r="AL645" s="270" t="n"/>
      <c r="AM645" s="515" t="n"/>
      <c r="AN645" s="726" t="n"/>
      <c r="AU645" s="1240" t="n"/>
      <c r="AV645" s="1240" t="n"/>
    </row>
    <row r="646" ht="17.1" customHeight="1">
      <c r="A646" s="585">
        <f>A640+1</f>
        <v/>
      </c>
      <c r="B646" s="640" t="inlineStr">
        <is>
          <t>Diluyente de Vacuna de Sarampión, Rubeola y Paperas (SRP) (Cepa Leningrado-Zagreb) Liofilizado - Vial x 05 dosis - TRIPLE VIRAL</t>
        </is>
      </c>
      <c r="C646" s="965" t="n"/>
      <c r="D646" s="413">
        <f>NOVIEMBRE!K646</f>
        <v/>
      </c>
      <c r="E646" s="339">
        <f>H242</f>
        <v/>
      </c>
      <c r="F646" s="338" t="n"/>
      <c r="G646" s="338" t="n"/>
      <c r="H646" s="1235">
        <f>+F646+G646</f>
        <v/>
      </c>
      <c r="I646" s="340">
        <f>+AM646</f>
        <v/>
      </c>
      <c r="J646" s="341">
        <f>+H646+I646</f>
        <v/>
      </c>
      <c r="K646" s="583">
        <f>+(D646+E646)-(J646)</f>
        <v/>
      </c>
      <c r="L646" s="253" t="n"/>
      <c r="M646" s="254" t="n"/>
      <c r="N646" s="254" t="n"/>
      <c r="O646" s="1183" t="n"/>
      <c r="P646" s="256">
        <f>IF(O646=0," ",IFERROR(IF(DATEDIF(TODAY(),O646,"M")&lt;=5,"ROJO",IF(DATEDIF(TODAY(),O646,"M")&gt;=12,"VERDE",IF(AND(DATEDIF(TODAY(),O646,"M")&gt;=6,DATEDIF(TODAY(),O646,"M")&lt;=11),"AMARILLO"))),Q646))</f>
        <v/>
      </c>
      <c r="Q646" s="256">
        <f>IF(O646=0," ",IF(O646&lt;=$L$6,"VENCIDO","NO VENCIDO"))</f>
        <v/>
      </c>
      <c r="R646" s="257" t="n"/>
      <c r="S646" s="258" t="n"/>
      <c r="T646" s="258" t="n"/>
      <c r="U646" s="1184" t="n"/>
      <c r="V646" s="1184" t="n"/>
      <c r="W646" s="1236">
        <f>+AR646</f>
        <v/>
      </c>
      <c r="X646" s="1237" t="n"/>
      <c r="Y646" s="232" t="n"/>
      <c r="Z646" s="648" t="n"/>
      <c r="AA646" s="648" t="n"/>
      <c r="AB646" s="649">
        <f>+Z646+AA646</f>
        <v/>
      </c>
      <c r="AC646" s="648" t="n"/>
      <c r="AD646" s="648" t="n"/>
      <c r="AE646" s="648" t="n"/>
      <c r="AF646" s="648" t="n"/>
      <c r="AG646" s="648" t="n"/>
      <c r="AH646" s="648" t="n"/>
      <c r="AI646" s="648" t="n"/>
      <c r="AJ646" s="648" t="n"/>
      <c r="AK646" s="648" t="n"/>
      <c r="AL646" s="648" t="n"/>
      <c r="AM646" s="421">
        <f>SUM(AB646:AL650)</f>
        <v/>
      </c>
      <c r="AN646" s="726" t="n"/>
      <c r="AU646" s="1240" t="n"/>
      <c r="AV646" s="1240" t="n"/>
    </row>
    <row r="647" ht="17.1" customHeight="1">
      <c r="A647" s="973" t="n"/>
      <c r="B647" s="971" t="n"/>
      <c r="C647" s="972" t="n"/>
      <c r="D647" s="973" t="n"/>
      <c r="E647" s="973" t="n"/>
      <c r="F647" s="994" t="n"/>
      <c r="G647" s="994" t="n"/>
      <c r="H647" s="973" t="n"/>
      <c r="I647" s="973" t="n"/>
      <c r="J647" s="973" t="n"/>
      <c r="K647" s="973" t="n"/>
      <c r="L647" s="253" t="n"/>
      <c r="M647" s="254" t="n"/>
      <c r="N647" s="254" t="n"/>
      <c r="O647" s="1183" t="n"/>
      <c r="P647" s="256">
        <f>IF(O647=0," ",IFERROR(IF(DATEDIF(TODAY(),O647,"M")&lt;=5,"ROJO",IF(DATEDIF(TODAY(),O647,"M")&gt;=12,"VERDE",IF(AND(DATEDIF(TODAY(),O647,"M")&gt;=6,DATEDIF(TODAY(),O647,"M")&lt;=11),"AMARILLO"))),Q647))</f>
        <v/>
      </c>
      <c r="Q647" s="262">
        <f>IF(O647=0," ",IF(O647&lt;=$L$6,"VENCIDO","NO VENCIDO"))</f>
        <v/>
      </c>
      <c r="R647" s="257" t="n"/>
      <c r="S647" s="258" t="n"/>
      <c r="T647" s="258" t="n"/>
      <c r="U647" s="1184" t="n"/>
      <c r="V647" s="1184" t="n"/>
      <c r="W647" s="973" t="n"/>
      <c r="X647" s="1237" t="n"/>
      <c r="Y647" s="232" t="n"/>
      <c r="Z647" s="994" t="n"/>
      <c r="AA647" s="994" t="n"/>
      <c r="AB647" s="973" t="n"/>
      <c r="AC647" s="994" t="n"/>
      <c r="AD647" s="994" t="n"/>
      <c r="AE647" s="994" t="n"/>
      <c r="AF647" s="994" t="n"/>
      <c r="AG647" s="994" t="n"/>
      <c r="AH647" s="994" t="n"/>
      <c r="AI647" s="994" t="n"/>
      <c r="AJ647" s="994" t="n"/>
      <c r="AK647" s="994" t="n"/>
      <c r="AL647" s="994" t="n"/>
      <c r="AM647" s="973" t="n"/>
      <c r="AN647" s="726" t="n"/>
      <c r="AU647" s="1240" t="n"/>
      <c r="AV647" s="1240" t="n"/>
    </row>
    <row r="648" ht="17.1" customHeight="1">
      <c r="A648" s="973" t="n"/>
      <c r="B648" s="971" t="n"/>
      <c r="C648" s="972" t="n"/>
      <c r="D648" s="973" t="n"/>
      <c r="E648" s="973" t="n"/>
      <c r="F648" s="994" t="n"/>
      <c r="G648" s="994" t="n"/>
      <c r="H648" s="973" t="n"/>
      <c r="I648" s="973" t="n"/>
      <c r="J648" s="973" t="n"/>
      <c r="K648" s="973" t="n"/>
      <c r="L648" s="253" t="n"/>
      <c r="M648" s="254" t="n"/>
      <c r="N648" s="254" t="n"/>
      <c r="O648" s="1183" t="n"/>
      <c r="P648" s="256">
        <f>IF(O648=0," ",IFERROR(IF(DATEDIF(TODAY(),O648,"M")&lt;=5,"ROJO",IF(DATEDIF(TODAY(),O648,"M")&gt;=12,"VERDE",IF(AND(DATEDIF(TODAY(),O648,"M")&gt;=6,DATEDIF(TODAY(),O648,"M")&lt;=11),"AMARILLO"))),Q648))</f>
        <v/>
      </c>
      <c r="Q648" s="262">
        <f>IF(O648=0," ",IF(O648&lt;=$L$6,"VENCIDO","NO VENCIDO"))</f>
        <v/>
      </c>
      <c r="R648" s="257" t="n"/>
      <c r="S648" s="258" t="n"/>
      <c r="T648" s="258" t="n"/>
      <c r="U648" s="1184" t="n"/>
      <c r="V648" s="1184" t="n"/>
      <c r="W648" s="973" t="n"/>
      <c r="X648" s="1237" t="n"/>
      <c r="Y648" s="232" t="n"/>
      <c r="Z648" s="994" t="n"/>
      <c r="AA648" s="994" t="n"/>
      <c r="AB648" s="973" t="n"/>
      <c r="AC648" s="994" t="n"/>
      <c r="AD648" s="994" t="n"/>
      <c r="AE648" s="994" t="n"/>
      <c r="AF648" s="994" t="n"/>
      <c r="AG648" s="994" t="n"/>
      <c r="AH648" s="994" t="n"/>
      <c r="AI648" s="994" t="n"/>
      <c r="AJ648" s="994" t="n"/>
      <c r="AK648" s="994" t="n"/>
      <c r="AL648" s="994" t="n"/>
      <c r="AM648" s="973" t="n"/>
      <c r="AN648" s="726" t="n"/>
      <c r="AU648" s="1240" t="n"/>
      <c r="AV648" s="1240" t="n"/>
    </row>
    <row r="649" ht="17.1" customHeight="1">
      <c r="A649" s="973" t="n"/>
      <c r="B649" s="971" t="n"/>
      <c r="C649" s="972" t="n"/>
      <c r="D649" s="973" t="n"/>
      <c r="E649" s="973" t="n"/>
      <c r="F649" s="994" t="n"/>
      <c r="G649" s="994" t="n"/>
      <c r="H649" s="973" t="n"/>
      <c r="I649" s="973" t="n"/>
      <c r="J649" s="973" t="n"/>
      <c r="K649" s="973" t="n"/>
      <c r="L649" s="253" t="n"/>
      <c r="M649" s="254" t="n"/>
      <c r="N649" s="254" t="n"/>
      <c r="O649" s="1183" t="n"/>
      <c r="P649" s="256">
        <f>IF(O649=0," ",IFERROR(IF(DATEDIF(TODAY(),O649,"M")&lt;=5,"ROJO",IF(DATEDIF(TODAY(),O649,"M")&gt;=12,"VERDE",IF(AND(DATEDIF(TODAY(),O649,"M")&gt;=6,DATEDIF(TODAY(),O649,"M")&lt;=11),"AMARILLO"))),Q649))</f>
        <v/>
      </c>
      <c r="Q649" s="262">
        <f>IF(O649=0," ",IF(O649&lt;=$L$6,"VENCIDO","NO VENCIDO"))</f>
        <v/>
      </c>
      <c r="R649" s="257" t="n"/>
      <c r="S649" s="258" t="n"/>
      <c r="T649" s="258" t="n"/>
      <c r="U649" s="1184" t="n"/>
      <c r="V649" s="1184" t="n"/>
      <c r="W649" s="973" t="n"/>
      <c r="X649" s="1237" t="n"/>
      <c r="Y649" s="232" t="n"/>
      <c r="Z649" s="994" t="n"/>
      <c r="AA649" s="994" t="n"/>
      <c r="AB649" s="973" t="n"/>
      <c r="AC649" s="994" t="n"/>
      <c r="AD649" s="994" t="n"/>
      <c r="AE649" s="994" t="n"/>
      <c r="AF649" s="994" t="n"/>
      <c r="AG649" s="994" t="n"/>
      <c r="AH649" s="994" t="n"/>
      <c r="AI649" s="994" t="n"/>
      <c r="AJ649" s="994" t="n"/>
      <c r="AK649" s="994" t="n"/>
      <c r="AL649" s="994" t="n"/>
      <c r="AM649" s="973" t="n"/>
      <c r="AN649" s="726" t="n"/>
      <c r="AU649" s="1240" t="n"/>
      <c r="AV649" s="1240" t="n"/>
    </row>
    <row r="650" ht="17.1" customHeight="1">
      <c r="A650" s="973" t="n"/>
      <c r="B650" s="971" t="n"/>
      <c r="C650" s="972" t="n"/>
      <c r="D650" s="973" t="n"/>
      <c r="E650" s="973" t="n"/>
      <c r="F650" s="994" t="n"/>
      <c r="G650" s="994" t="n"/>
      <c r="H650" s="973" t="n"/>
      <c r="I650" s="973" t="n"/>
      <c r="J650" s="973" t="n"/>
      <c r="K650" s="975" t="n"/>
      <c r="L650" s="253" t="n"/>
      <c r="M650" s="254" t="n"/>
      <c r="N650" s="254" t="n"/>
      <c r="O650" s="1183" t="n"/>
      <c r="P650" s="256">
        <f>IF(O650=0," ",IFERROR(IF(DATEDIF(TODAY(),O650,"M")&lt;=5,"ROJO",IF(DATEDIF(TODAY(),O650,"M")&gt;=12,"VERDE",IF(AND(DATEDIF(TODAY(),O650,"M")&gt;=6,DATEDIF(TODAY(),O650,"M")&lt;=11),"AMARILLO"))),Q650))</f>
        <v/>
      </c>
      <c r="Q650" s="262">
        <f>IF(O650=0," ",IF(O650&lt;=$L$6,"VENCIDO","NO VENCIDO"))</f>
        <v/>
      </c>
      <c r="R650" s="257" t="n"/>
      <c r="S650" s="258" t="n"/>
      <c r="T650" s="258" t="n"/>
      <c r="U650" s="1184" t="n"/>
      <c r="V650" s="1184" t="n"/>
      <c r="W650" s="973" t="n"/>
      <c r="X650" s="1237" t="n"/>
      <c r="Y650" s="232" t="n"/>
      <c r="Z650" s="998" t="n"/>
      <c r="AA650" s="998" t="n"/>
      <c r="AB650" s="975" t="n"/>
      <c r="AC650" s="998" t="n"/>
      <c r="AD650" s="998" t="n"/>
      <c r="AE650" s="998" t="n"/>
      <c r="AF650" s="998" t="n"/>
      <c r="AG650" s="998" t="n"/>
      <c r="AH650" s="998" t="n"/>
      <c r="AI650" s="998" t="n"/>
      <c r="AJ650" s="998" t="n"/>
      <c r="AK650" s="998" t="n"/>
      <c r="AL650" s="998" t="n"/>
      <c r="AM650" s="975" t="n"/>
      <c r="AN650" s="726" t="n"/>
      <c r="AU650" s="1240" t="n"/>
      <c r="AV650" s="1240" t="n"/>
    </row>
    <row r="651" ht="17.1" customHeight="1">
      <c r="A651" s="975" t="n"/>
      <c r="B651" s="1182" t="n"/>
      <c r="C651" s="1103" t="n"/>
      <c r="D651" s="975" t="n"/>
      <c r="E651" s="975" t="n"/>
      <c r="F651" s="998" t="n"/>
      <c r="G651" s="998" t="n"/>
      <c r="H651" s="975" t="n"/>
      <c r="I651" s="975" t="n"/>
      <c r="J651" s="975" t="n"/>
      <c r="K651" s="1189">
        <f>K646=L651</f>
        <v/>
      </c>
      <c r="L651" s="491">
        <f>SUM(L646:L650)</f>
        <v/>
      </c>
      <c r="M651" s="1190" t="n"/>
      <c r="N651" s="1191" t="n"/>
      <c r="O651" s="1192" t="n"/>
      <c r="P651" s="1192" t="n"/>
      <c r="Q651" s="1192" t="n"/>
      <c r="R651" s="267">
        <f>SUM(R646:R650)</f>
        <v/>
      </c>
      <c r="S651" s="492" t="n"/>
      <c r="T651" s="492" t="n"/>
      <c r="U651" s="492" t="n"/>
      <c r="V651" s="1193" t="n"/>
      <c r="W651" s="975" t="n"/>
      <c r="X651" s="1226" t="n"/>
      <c r="Y651" s="232" t="n"/>
      <c r="Z651" s="498" t="n"/>
      <c r="AA651" s="270" t="n"/>
      <c r="AB651" s="270" t="n"/>
      <c r="AC651" s="270" t="n"/>
      <c r="AD651" s="270" t="n"/>
      <c r="AE651" s="270" t="n"/>
      <c r="AF651" s="270" t="n"/>
      <c r="AG651" s="270" t="n"/>
      <c r="AH651" s="270" t="n"/>
      <c r="AI651" s="270" t="n"/>
      <c r="AJ651" s="270" t="n"/>
      <c r="AK651" s="270" t="n"/>
      <c r="AL651" s="270" t="n"/>
      <c r="AM651" s="515" t="n"/>
      <c r="AN651" s="726" t="n"/>
      <c r="AU651" s="1240" t="n"/>
      <c r="AV651" s="1240" t="n"/>
    </row>
    <row r="652" ht="17.1" customHeight="1">
      <c r="A652" s="585">
        <f>A646+1</f>
        <v/>
      </c>
      <c r="B652" s="640" t="inlineStr">
        <is>
          <t>Diluyente de Vacuna de Sarampión, Rubeola y Paperas (SRP) (Cepa Leningrado-Zagreb) Liofilizado - Vial x 10 dosis - TRIPLE VIRAL</t>
        </is>
      </c>
      <c r="C652" s="965" t="n"/>
      <c r="D652" s="413">
        <f>NOVIEMBRE!K652</f>
        <v/>
      </c>
      <c r="E652" s="339">
        <f>H248</f>
        <v/>
      </c>
      <c r="F652" s="338" t="n"/>
      <c r="G652" s="338" t="n"/>
      <c r="H652" s="1235">
        <f>+F652+G652</f>
        <v/>
      </c>
      <c r="I652" s="340">
        <f>+AM652</f>
        <v/>
      </c>
      <c r="J652" s="341">
        <f>+H652+I652</f>
        <v/>
      </c>
      <c r="K652" s="583">
        <f>+(D652+E652)-(J652)</f>
        <v/>
      </c>
      <c r="L652" s="253" t="n"/>
      <c r="M652" s="254" t="n"/>
      <c r="N652" s="254" t="n"/>
      <c r="O652" s="1183" t="n"/>
      <c r="P652" s="256">
        <f>IF(O652=0," ",IFERROR(IF(DATEDIF(TODAY(),O652,"M")&lt;=5,"ROJO",IF(DATEDIF(TODAY(),O652,"M")&gt;=12,"VERDE",IF(AND(DATEDIF(TODAY(),O652,"M")&gt;=6,DATEDIF(TODAY(),O652,"M")&lt;=11),"AMARILLO"))),Q652))</f>
        <v/>
      </c>
      <c r="Q652" s="256">
        <f>IF(O652=0," ",IF(O652&lt;=$L$6,"VENCIDO","NO VENCIDO"))</f>
        <v/>
      </c>
      <c r="R652" s="257" t="n"/>
      <c r="S652" s="258" t="n"/>
      <c r="T652" s="258" t="n"/>
      <c r="U652" s="1184" t="n"/>
      <c r="V652" s="1184" t="n"/>
      <c r="W652" s="1236">
        <f>+AR652</f>
        <v/>
      </c>
      <c r="X652" s="1237" t="n"/>
      <c r="Y652" s="232" t="n"/>
      <c r="Z652" s="648" t="n"/>
      <c r="AA652" s="648" t="n"/>
      <c r="AB652" s="649">
        <f>+Z652+AA652</f>
        <v/>
      </c>
      <c r="AC652" s="648" t="n"/>
      <c r="AD652" s="648" t="n"/>
      <c r="AE652" s="648" t="n"/>
      <c r="AF652" s="648" t="n"/>
      <c r="AG652" s="648" t="n"/>
      <c r="AH652" s="648" t="n"/>
      <c r="AI652" s="648" t="n"/>
      <c r="AJ652" s="648" t="n"/>
      <c r="AK652" s="648" t="n"/>
      <c r="AL652" s="648" t="n"/>
      <c r="AM652" s="421">
        <f>SUM(AB652:AL656)</f>
        <v/>
      </c>
      <c r="AN652" s="726" t="n"/>
      <c r="AU652" s="1240" t="n"/>
      <c r="AV652" s="1240" t="n"/>
    </row>
    <row r="653" ht="17.1" customHeight="1">
      <c r="A653" s="973" t="n"/>
      <c r="B653" s="971" t="n"/>
      <c r="C653" s="972" t="n"/>
      <c r="D653" s="973" t="n"/>
      <c r="E653" s="973" t="n"/>
      <c r="F653" s="994" t="n"/>
      <c r="G653" s="994" t="n"/>
      <c r="H653" s="973" t="n"/>
      <c r="I653" s="973" t="n"/>
      <c r="J653" s="973" t="n"/>
      <c r="K653" s="973" t="n"/>
      <c r="L653" s="253" t="n"/>
      <c r="M653" s="254" t="n"/>
      <c r="N653" s="254" t="n"/>
      <c r="O653" s="1183" t="n"/>
      <c r="P653" s="256">
        <f>IF(O653=0," ",IFERROR(IF(DATEDIF(TODAY(),O653,"M")&lt;=5,"ROJO",IF(DATEDIF(TODAY(),O653,"M")&gt;=12,"VERDE",IF(AND(DATEDIF(TODAY(),O653,"M")&gt;=6,DATEDIF(TODAY(),O653,"M")&lt;=11),"AMARILLO"))),Q653))</f>
        <v/>
      </c>
      <c r="Q653" s="262">
        <f>IF(O653=0," ",IF(O653&lt;=$L$6,"VENCIDO","NO VENCIDO"))</f>
        <v/>
      </c>
      <c r="R653" s="257" t="n"/>
      <c r="S653" s="258" t="n"/>
      <c r="T653" s="258" t="n"/>
      <c r="U653" s="1184" t="n"/>
      <c r="V653" s="1184" t="n"/>
      <c r="W653" s="973" t="n"/>
      <c r="X653" s="1237" t="n"/>
      <c r="Y653" s="232" t="n"/>
      <c r="Z653" s="994" t="n"/>
      <c r="AA653" s="994" t="n"/>
      <c r="AB653" s="973" t="n"/>
      <c r="AC653" s="994" t="n"/>
      <c r="AD653" s="994" t="n"/>
      <c r="AE653" s="994" t="n"/>
      <c r="AF653" s="994" t="n"/>
      <c r="AG653" s="994" t="n"/>
      <c r="AH653" s="994" t="n"/>
      <c r="AI653" s="994" t="n"/>
      <c r="AJ653" s="994" t="n"/>
      <c r="AK653" s="994" t="n"/>
      <c r="AL653" s="994" t="n"/>
      <c r="AM653" s="973" t="n"/>
      <c r="AN653" s="726" t="n"/>
      <c r="AU653" s="1240" t="n"/>
      <c r="AV653" s="1240" t="n"/>
    </row>
    <row r="654" ht="17.1" customHeight="1">
      <c r="A654" s="973" t="n"/>
      <c r="B654" s="971" t="n"/>
      <c r="C654" s="972" t="n"/>
      <c r="D654" s="973" t="n"/>
      <c r="E654" s="973" t="n"/>
      <c r="F654" s="994" t="n"/>
      <c r="G654" s="994" t="n"/>
      <c r="H654" s="973" t="n"/>
      <c r="I654" s="973" t="n"/>
      <c r="J654" s="973" t="n"/>
      <c r="K654" s="973" t="n"/>
      <c r="L654" s="253" t="n"/>
      <c r="M654" s="254" t="n"/>
      <c r="N654" s="254" t="n"/>
      <c r="O654" s="1183" t="n"/>
      <c r="P654" s="256">
        <f>IF(O654=0," ",IFERROR(IF(DATEDIF(TODAY(),O654,"M")&lt;=5,"ROJO",IF(DATEDIF(TODAY(),O654,"M")&gt;=12,"VERDE",IF(AND(DATEDIF(TODAY(),O654,"M")&gt;=6,DATEDIF(TODAY(),O654,"M")&lt;=11),"AMARILLO"))),Q654))</f>
        <v/>
      </c>
      <c r="Q654" s="262">
        <f>IF(O654=0," ",IF(O654&lt;=$L$6,"VENCIDO","NO VENCIDO"))</f>
        <v/>
      </c>
      <c r="R654" s="257" t="n"/>
      <c r="S654" s="258" t="n"/>
      <c r="T654" s="258" t="n"/>
      <c r="U654" s="1184" t="n"/>
      <c r="V654" s="1184" t="n"/>
      <c r="W654" s="973" t="n"/>
      <c r="X654" s="1237" t="n"/>
      <c r="Y654" s="232" t="n"/>
      <c r="Z654" s="994" t="n"/>
      <c r="AA654" s="994" t="n"/>
      <c r="AB654" s="973" t="n"/>
      <c r="AC654" s="994" t="n"/>
      <c r="AD654" s="994" t="n"/>
      <c r="AE654" s="994" t="n"/>
      <c r="AF654" s="994" t="n"/>
      <c r="AG654" s="994" t="n"/>
      <c r="AH654" s="994" t="n"/>
      <c r="AI654" s="994" t="n"/>
      <c r="AJ654" s="994" t="n"/>
      <c r="AK654" s="994" t="n"/>
      <c r="AL654" s="994" t="n"/>
      <c r="AM654" s="973" t="n"/>
      <c r="AN654" s="726" t="n"/>
      <c r="AU654" s="1240" t="n"/>
      <c r="AV654" s="1240" t="n"/>
    </row>
    <row r="655" ht="17.1" customHeight="1">
      <c r="A655" s="973" t="n"/>
      <c r="B655" s="971" t="n"/>
      <c r="C655" s="972" t="n"/>
      <c r="D655" s="973" t="n"/>
      <c r="E655" s="973" t="n"/>
      <c r="F655" s="994" t="n"/>
      <c r="G655" s="994" t="n"/>
      <c r="H655" s="973" t="n"/>
      <c r="I655" s="973" t="n"/>
      <c r="J655" s="973" t="n"/>
      <c r="K655" s="973" t="n"/>
      <c r="L655" s="253" t="n"/>
      <c r="M655" s="254" t="n"/>
      <c r="N655" s="254" t="n"/>
      <c r="O655" s="1183" t="n"/>
      <c r="P655" s="256">
        <f>IF(O655=0," ",IFERROR(IF(DATEDIF(TODAY(),O655,"M")&lt;=5,"ROJO",IF(DATEDIF(TODAY(),O655,"M")&gt;=12,"VERDE",IF(AND(DATEDIF(TODAY(),O655,"M")&gt;=6,DATEDIF(TODAY(),O655,"M")&lt;=11),"AMARILLO"))),Q655))</f>
        <v/>
      </c>
      <c r="Q655" s="262">
        <f>IF(O655=0," ",IF(O655&lt;=$L$6,"VENCIDO","NO VENCIDO"))</f>
        <v/>
      </c>
      <c r="R655" s="257" t="n"/>
      <c r="S655" s="258" t="n"/>
      <c r="T655" s="258" t="n"/>
      <c r="U655" s="1184" t="n"/>
      <c r="V655" s="1184" t="n"/>
      <c r="W655" s="973" t="n"/>
      <c r="X655" s="1237" t="n"/>
      <c r="Y655" s="232" t="n"/>
      <c r="Z655" s="994" t="n"/>
      <c r="AA655" s="994" t="n"/>
      <c r="AB655" s="973" t="n"/>
      <c r="AC655" s="994" t="n"/>
      <c r="AD655" s="994" t="n"/>
      <c r="AE655" s="994" t="n"/>
      <c r="AF655" s="994" t="n"/>
      <c r="AG655" s="994" t="n"/>
      <c r="AH655" s="994" t="n"/>
      <c r="AI655" s="994" t="n"/>
      <c r="AJ655" s="994" t="n"/>
      <c r="AK655" s="994" t="n"/>
      <c r="AL655" s="994" t="n"/>
      <c r="AM655" s="973" t="n"/>
      <c r="AN655" s="726" t="n"/>
      <c r="AU655" s="1240" t="n"/>
      <c r="AV655" s="1240" t="n"/>
    </row>
    <row r="656" ht="17.1" customHeight="1">
      <c r="A656" s="973" t="n"/>
      <c r="B656" s="971" t="n"/>
      <c r="C656" s="972" t="n"/>
      <c r="D656" s="973" t="n"/>
      <c r="E656" s="973" t="n"/>
      <c r="F656" s="994" t="n"/>
      <c r="G656" s="994" t="n"/>
      <c r="H656" s="973" t="n"/>
      <c r="I656" s="973" t="n"/>
      <c r="J656" s="973" t="n"/>
      <c r="K656" s="975" t="n"/>
      <c r="L656" s="253" t="n"/>
      <c r="M656" s="254" t="n"/>
      <c r="N656" s="254" t="n"/>
      <c r="O656" s="1183" t="n"/>
      <c r="P656" s="256">
        <f>IF(O656=0," ",IFERROR(IF(DATEDIF(TODAY(),O656,"M")&lt;=5,"ROJO",IF(DATEDIF(TODAY(),O656,"M")&gt;=12,"VERDE",IF(AND(DATEDIF(TODAY(),O656,"M")&gt;=6,DATEDIF(TODAY(),O656,"M")&lt;=11),"AMARILLO"))),Q656))</f>
        <v/>
      </c>
      <c r="Q656" s="262">
        <f>IF(O656=0," ",IF(O656&lt;=$L$6,"VENCIDO","NO VENCIDO"))</f>
        <v/>
      </c>
      <c r="R656" s="257" t="n"/>
      <c r="S656" s="258" t="n"/>
      <c r="T656" s="258" t="n"/>
      <c r="U656" s="1184" t="n"/>
      <c r="V656" s="1184" t="n"/>
      <c r="W656" s="973" t="n"/>
      <c r="X656" s="1237" t="n"/>
      <c r="Y656" s="232" t="n"/>
      <c r="Z656" s="998" t="n"/>
      <c r="AA656" s="998" t="n"/>
      <c r="AB656" s="975" t="n"/>
      <c r="AC656" s="998" t="n"/>
      <c r="AD656" s="998" t="n"/>
      <c r="AE656" s="998" t="n"/>
      <c r="AF656" s="998" t="n"/>
      <c r="AG656" s="998" t="n"/>
      <c r="AH656" s="998" t="n"/>
      <c r="AI656" s="998" t="n"/>
      <c r="AJ656" s="998" t="n"/>
      <c r="AK656" s="998" t="n"/>
      <c r="AL656" s="998" t="n"/>
      <c r="AM656" s="975" t="n"/>
      <c r="AN656" s="726" t="n"/>
      <c r="AU656" s="1240" t="n"/>
      <c r="AV656" s="1240" t="n"/>
    </row>
    <row r="657" ht="17.1" customHeight="1">
      <c r="A657" s="975" t="n"/>
      <c r="B657" s="1182" t="n"/>
      <c r="C657" s="1103" t="n"/>
      <c r="D657" s="975" t="n"/>
      <c r="E657" s="975" t="n"/>
      <c r="F657" s="998" t="n"/>
      <c r="G657" s="998" t="n"/>
      <c r="H657" s="975" t="n"/>
      <c r="I657" s="975" t="n"/>
      <c r="J657" s="975" t="n"/>
      <c r="K657" s="1189">
        <f>K652=L657</f>
        <v/>
      </c>
      <c r="L657" s="491">
        <f>SUM(L652:L656)</f>
        <v/>
      </c>
      <c r="M657" s="1190" t="n"/>
      <c r="N657" s="1191" t="n"/>
      <c r="O657" s="1192" t="n"/>
      <c r="P657" s="1192" t="n"/>
      <c r="Q657" s="1192" t="n"/>
      <c r="R657" s="267">
        <f>SUM(R652:R656)</f>
        <v/>
      </c>
      <c r="S657" s="492" t="n"/>
      <c r="T657" s="492" t="n"/>
      <c r="U657" s="492" t="n"/>
      <c r="V657" s="1193" t="n"/>
      <c r="W657" s="975" t="n"/>
      <c r="X657" s="1226" t="n"/>
      <c r="Y657" s="232" t="n"/>
      <c r="Z657" s="498" t="n"/>
      <c r="AA657" s="270" t="n"/>
      <c r="AB657" s="270" t="n"/>
      <c r="AC657" s="270" t="n"/>
      <c r="AD657" s="270" t="n"/>
      <c r="AE657" s="270" t="n"/>
      <c r="AF657" s="270" t="n"/>
      <c r="AG657" s="270" t="n"/>
      <c r="AH657" s="270" t="n"/>
      <c r="AI657" s="270" t="n"/>
      <c r="AJ657" s="270" t="n"/>
      <c r="AK657" s="270" t="n"/>
      <c r="AL657" s="270" t="n"/>
      <c r="AM657" s="515" t="n"/>
      <c r="AN657" s="726" t="n"/>
      <c r="AU657" s="1240" t="n"/>
      <c r="AV657" s="1240" t="n"/>
    </row>
    <row r="658" ht="17.1" customHeight="1">
      <c r="A658" s="585">
        <f>A652+1</f>
        <v/>
      </c>
      <c r="B658" s="640" t="inlineStr">
        <is>
          <t>Ddiluyente de Vacuna de Sarampión Rubeola (SR) Liofilizada - Vial x 01 dosis -DOBLE VIRAL</t>
        </is>
      </c>
      <c r="C658" s="965" t="n"/>
      <c r="D658" s="413">
        <f>NOVIEMBRE!K658</f>
        <v/>
      </c>
      <c r="E658" s="339">
        <f>H254</f>
        <v/>
      </c>
      <c r="F658" s="338" t="n"/>
      <c r="G658" s="338" t="n"/>
      <c r="H658" s="1235">
        <f>+F658+G658</f>
        <v/>
      </c>
      <c r="I658" s="340">
        <f>+AM658</f>
        <v/>
      </c>
      <c r="J658" s="341">
        <f>+H658+I658</f>
        <v/>
      </c>
      <c r="K658" s="583">
        <f>+(D658+E658)-(J658)</f>
        <v/>
      </c>
      <c r="L658" s="253" t="n"/>
      <c r="M658" s="254" t="n"/>
      <c r="N658" s="254" t="n"/>
      <c r="O658" s="1183" t="n"/>
      <c r="P658" s="256">
        <f>IF(O658=0," ",IFERROR(IF(DATEDIF(TODAY(),O658,"M")&lt;=5,"ROJO",IF(DATEDIF(TODAY(),O658,"M")&gt;=12,"VERDE",IF(AND(DATEDIF(TODAY(),O658,"M")&gt;=6,DATEDIF(TODAY(),O658,"M")&lt;=11),"AMARILLO"))),Q658))</f>
        <v/>
      </c>
      <c r="Q658" s="256">
        <f>IF(O658=0," ",IF(O658&lt;=$L$6,"VENCIDO","NO VENCIDO"))</f>
        <v/>
      </c>
      <c r="R658" s="257" t="n"/>
      <c r="S658" s="258" t="n"/>
      <c r="T658" s="258" t="n"/>
      <c r="U658" s="1184" t="n"/>
      <c r="V658" s="1184" t="n"/>
      <c r="W658" s="1236">
        <f>+AR658</f>
        <v/>
      </c>
      <c r="X658" s="1237" t="n"/>
      <c r="Y658" s="232" t="n"/>
      <c r="Z658" s="648" t="n"/>
      <c r="AA658" s="648" t="n"/>
      <c r="AB658" s="649">
        <f>+Z658+AA658</f>
        <v/>
      </c>
      <c r="AC658" s="648" t="n"/>
      <c r="AD658" s="648" t="n"/>
      <c r="AE658" s="648" t="n"/>
      <c r="AF658" s="648" t="n"/>
      <c r="AG658" s="648" t="n"/>
      <c r="AH658" s="648" t="n"/>
      <c r="AI658" s="648" t="n"/>
      <c r="AJ658" s="648" t="n"/>
      <c r="AK658" s="648" t="n"/>
      <c r="AL658" s="648" t="n"/>
      <c r="AM658" s="421">
        <f>SUM(AB658:AL662)</f>
        <v/>
      </c>
      <c r="AN658" s="726" t="n"/>
      <c r="AU658" s="1240" t="n"/>
      <c r="AV658" s="1240" t="n"/>
    </row>
    <row r="659" ht="17.1" customHeight="1">
      <c r="A659" s="973" t="n"/>
      <c r="B659" s="971" t="n"/>
      <c r="C659" s="972" t="n"/>
      <c r="D659" s="973" t="n"/>
      <c r="E659" s="973" t="n"/>
      <c r="F659" s="994" t="n"/>
      <c r="G659" s="994" t="n"/>
      <c r="H659" s="973" t="n"/>
      <c r="I659" s="973" t="n"/>
      <c r="J659" s="973" t="n"/>
      <c r="K659" s="973" t="n"/>
      <c r="L659" s="253" t="n"/>
      <c r="M659" s="254" t="n"/>
      <c r="N659" s="254" t="n"/>
      <c r="O659" s="1183" t="n"/>
      <c r="P659" s="256">
        <f>IF(O659=0," ",IFERROR(IF(DATEDIF(TODAY(),O659,"M")&lt;=5,"ROJO",IF(DATEDIF(TODAY(),O659,"M")&gt;=12,"VERDE",IF(AND(DATEDIF(TODAY(),O659,"M")&gt;=6,DATEDIF(TODAY(),O659,"M")&lt;=11),"AMARILLO"))),Q659))</f>
        <v/>
      </c>
      <c r="Q659" s="262">
        <f>IF(O659=0," ",IF(O659&lt;=$L$6,"VENCIDO","NO VENCIDO"))</f>
        <v/>
      </c>
      <c r="R659" s="257" t="n"/>
      <c r="S659" s="258" t="n"/>
      <c r="T659" s="258" t="n"/>
      <c r="U659" s="1184" t="n"/>
      <c r="V659" s="1184" t="n"/>
      <c r="W659" s="973" t="n"/>
      <c r="X659" s="1237" t="n"/>
      <c r="Y659" s="232" t="n"/>
      <c r="Z659" s="994" t="n"/>
      <c r="AA659" s="994" t="n"/>
      <c r="AB659" s="973" t="n"/>
      <c r="AC659" s="994" t="n"/>
      <c r="AD659" s="994" t="n"/>
      <c r="AE659" s="994" t="n"/>
      <c r="AF659" s="994" t="n"/>
      <c r="AG659" s="994" t="n"/>
      <c r="AH659" s="994" t="n"/>
      <c r="AI659" s="994" t="n"/>
      <c r="AJ659" s="994" t="n"/>
      <c r="AK659" s="994" t="n"/>
      <c r="AL659" s="994" t="n"/>
      <c r="AM659" s="973" t="n"/>
      <c r="AN659" s="726" t="n"/>
      <c r="AU659" s="1240" t="n"/>
      <c r="AV659" s="1240" t="n"/>
    </row>
    <row r="660" ht="17.1" customHeight="1">
      <c r="A660" s="973" t="n"/>
      <c r="B660" s="971" t="n"/>
      <c r="C660" s="972" t="n"/>
      <c r="D660" s="973" t="n"/>
      <c r="E660" s="973" t="n"/>
      <c r="F660" s="994" t="n"/>
      <c r="G660" s="994" t="n"/>
      <c r="H660" s="973" t="n"/>
      <c r="I660" s="973" t="n"/>
      <c r="J660" s="973" t="n"/>
      <c r="K660" s="973" t="n"/>
      <c r="L660" s="253" t="n"/>
      <c r="M660" s="254" t="n"/>
      <c r="N660" s="254" t="n"/>
      <c r="O660" s="1183" t="n"/>
      <c r="P660" s="256">
        <f>IF(O660=0," ",IFERROR(IF(DATEDIF(TODAY(),O660,"M")&lt;=5,"ROJO",IF(DATEDIF(TODAY(),O660,"M")&gt;=12,"VERDE",IF(AND(DATEDIF(TODAY(),O660,"M")&gt;=6,DATEDIF(TODAY(),O660,"M")&lt;=11),"AMARILLO"))),Q660))</f>
        <v/>
      </c>
      <c r="Q660" s="262">
        <f>IF(O660=0," ",IF(O660&lt;=$L$6,"VENCIDO","NO VENCIDO"))</f>
        <v/>
      </c>
      <c r="R660" s="257" t="n"/>
      <c r="S660" s="258" t="n"/>
      <c r="T660" s="258" t="n"/>
      <c r="U660" s="1184" t="n"/>
      <c r="V660" s="1184" t="n"/>
      <c r="W660" s="973" t="n"/>
      <c r="X660" s="1237" t="n"/>
      <c r="Y660" s="232" t="n"/>
      <c r="Z660" s="994" t="n"/>
      <c r="AA660" s="994" t="n"/>
      <c r="AB660" s="973" t="n"/>
      <c r="AC660" s="994" t="n"/>
      <c r="AD660" s="994" t="n"/>
      <c r="AE660" s="994" t="n"/>
      <c r="AF660" s="994" t="n"/>
      <c r="AG660" s="994" t="n"/>
      <c r="AH660" s="994" t="n"/>
      <c r="AI660" s="994" t="n"/>
      <c r="AJ660" s="994" t="n"/>
      <c r="AK660" s="994" t="n"/>
      <c r="AL660" s="994" t="n"/>
      <c r="AM660" s="973" t="n"/>
      <c r="AN660" s="726" t="n"/>
      <c r="AU660" s="1240" t="n"/>
      <c r="AV660" s="1240" t="n"/>
    </row>
    <row r="661" ht="17.1" customHeight="1">
      <c r="A661" s="973" t="n"/>
      <c r="B661" s="971" t="n"/>
      <c r="C661" s="972" t="n"/>
      <c r="D661" s="973" t="n"/>
      <c r="E661" s="973" t="n"/>
      <c r="F661" s="994" t="n"/>
      <c r="G661" s="994" t="n"/>
      <c r="H661" s="973" t="n"/>
      <c r="I661" s="973" t="n"/>
      <c r="J661" s="973" t="n"/>
      <c r="K661" s="973" t="n"/>
      <c r="L661" s="253" t="n"/>
      <c r="M661" s="254" t="n"/>
      <c r="N661" s="254" t="n"/>
      <c r="O661" s="1183" t="n"/>
      <c r="P661" s="256">
        <f>IF(O661=0," ",IFERROR(IF(DATEDIF(TODAY(),O661,"M")&lt;=5,"ROJO",IF(DATEDIF(TODAY(),O661,"M")&gt;=12,"VERDE",IF(AND(DATEDIF(TODAY(),O661,"M")&gt;=6,DATEDIF(TODAY(),O661,"M")&lt;=11),"AMARILLO"))),Q661))</f>
        <v/>
      </c>
      <c r="Q661" s="262">
        <f>IF(O661=0," ",IF(O661&lt;=$L$6,"VENCIDO","NO VENCIDO"))</f>
        <v/>
      </c>
      <c r="R661" s="257" t="n"/>
      <c r="S661" s="258" t="n"/>
      <c r="T661" s="258" t="n"/>
      <c r="U661" s="1184" t="n"/>
      <c r="V661" s="1184" t="n"/>
      <c r="W661" s="973" t="n"/>
      <c r="X661" s="1237" t="n"/>
      <c r="Y661" s="232" t="n"/>
      <c r="Z661" s="994" t="n"/>
      <c r="AA661" s="994" t="n"/>
      <c r="AB661" s="973" t="n"/>
      <c r="AC661" s="994" t="n"/>
      <c r="AD661" s="994" t="n"/>
      <c r="AE661" s="994" t="n"/>
      <c r="AF661" s="994" t="n"/>
      <c r="AG661" s="994" t="n"/>
      <c r="AH661" s="994" t="n"/>
      <c r="AI661" s="994" t="n"/>
      <c r="AJ661" s="994" t="n"/>
      <c r="AK661" s="994" t="n"/>
      <c r="AL661" s="994" t="n"/>
      <c r="AM661" s="973" t="n"/>
      <c r="AN661" s="726" t="n"/>
      <c r="AU661" s="1240" t="n"/>
      <c r="AV661" s="1240" t="n"/>
    </row>
    <row r="662" ht="17.1" customHeight="1">
      <c r="A662" s="973" t="n"/>
      <c r="B662" s="971" t="n"/>
      <c r="C662" s="972" t="n"/>
      <c r="D662" s="973" t="n"/>
      <c r="E662" s="973" t="n"/>
      <c r="F662" s="994" t="n"/>
      <c r="G662" s="994" t="n"/>
      <c r="H662" s="973" t="n"/>
      <c r="I662" s="973" t="n"/>
      <c r="J662" s="973" t="n"/>
      <c r="K662" s="975" t="n"/>
      <c r="L662" s="253" t="n"/>
      <c r="M662" s="254" t="n"/>
      <c r="N662" s="254" t="n"/>
      <c r="O662" s="1183" t="n"/>
      <c r="P662" s="256">
        <f>IF(O662=0," ",IFERROR(IF(DATEDIF(TODAY(),O662,"M")&lt;=5,"ROJO",IF(DATEDIF(TODAY(),O662,"M")&gt;=12,"VERDE",IF(AND(DATEDIF(TODAY(),O662,"M")&gt;=6,DATEDIF(TODAY(),O662,"M")&lt;=11),"AMARILLO"))),Q662))</f>
        <v/>
      </c>
      <c r="Q662" s="262">
        <f>IF(O662=0," ",IF(O662&lt;=$L$6,"VENCIDO","NO VENCIDO"))</f>
        <v/>
      </c>
      <c r="R662" s="257" t="n"/>
      <c r="S662" s="258" t="n"/>
      <c r="T662" s="258" t="n"/>
      <c r="U662" s="1184" t="n"/>
      <c r="V662" s="1184" t="n"/>
      <c r="W662" s="973" t="n"/>
      <c r="X662" s="1237" t="n"/>
      <c r="Y662" s="232" t="n"/>
      <c r="Z662" s="998" t="n"/>
      <c r="AA662" s="998" t="n"/>
      <c r="AB662" s="975" t="n"/>
      <c r="AC662" s="998" t="n"/>
      <c r="AD662" s="998" t="n"/>
      <c r="AE662" s="998" t="n"/>
      <c r="AF662" s="998" t="n"/>
      <c r="AG662" s="998" t="n"/>
      <c r="AH662" s="998" t="n"/>
      <c r="AI662" s="998" t="n"/>
      <c r="AJ662" s="998" t="n"/>
      <c r="AK662" s="998" t="n"/>
      <c r="AL662" s="998" t="n"/>
      <c r="AM662" s="975" t="n"/>
      <c r="AN662" s="726" t="n"/>
      <c r="AU662" s="1240" t="n"/>
      <c r="AV662" s="1240" t="n"/>
    </row>
    <row r="663" ht="17.1" customHeight="1">
      <c r="A663" s="975" t="n"/>
      <c r="B663" s="1182" t="n"/>
      <c r="C663" s="1103" t="n"/>
      <c r="D663" s="975" t="n"/>
      <c r="E663" s="975" t="n"/>
      <c r="F663" s="998" t="n"/>
      <c r="G663" s="998" t="n"/>
      <c r="H663" s="975" t="n"/>
      <c r="I663" s="975" t="n"/>
      <c r="J663" s="975" t="n"/>
      <c r="K663" s="1189">
        <f>K658=L663</f>
        <v/>
      </c>
      <c r="L663" s="491">
        <f>SUM(L658:L662)</f>
        <v/>
      </c>
      <c r="M663" s="1190" t="n"/>
      <c r="N663" s="1191" t="n"/>
      <c r="O663" s="1192" t="n"/>
      <c r="P663" s="1192" t="n"/>
      <c r="Q663" s="1192" t="n"/>
      <c r="R663" s="267">
        <f>SUM(R658:R662)</f>
        <v/>
      </c>
      <c r="S663" s="492" t="n"/>
      <c r="T663" s="492" t="n"/>
      <c r="U663" s="492" t="n"/>
      <c r="V663" s="1193" t="n"/>
      <c r="W663" s="975" t="n"/>
      <c r="X663" s="1226" t="n"/>
      <c r="Y663" s="232" t="n"/>
      <c r="Z663" s="498" t="n"/>
      <c r="AA663" s="270" t="n"/>
      <c r="AB663" s="270" t="n"/>
      <c r="AC663" s="270" t="n"/>
      <c r="AD663" s="270" t="n"/>
      <c r="AE663" s="270" t="n"/>
      <c r="AF663" s="270" t="n"/>
      <c r="AG663" s="270" t="n"/>
      <c r="AH663" s="270" t="n"/>
      <c r="AI663" s="270" t="n"/>
      <c r="AJ663" s="270" t="n"/>
      <c r="AK663" s="270" t="n"/>
      <c r="AL663" s="270" t="n"/>
      <c r="AM663" s="515" t="n"/>
      <c r="AN663" s="726" t="n"/>
      <c r="AU663" s="1240" t="n"/>
      <c r="AV663" s="1240" t="n"/>
    </row>
    <row r="664" ht="17.1" customHeight="1">
      <c r="A664" s="585">
        <f>A658+1</f>
        <v/>
      </c>
      <c r="B664" s="640" t="inlineStr">
        <is>
          <t>Diluyente de Vacuna de Sarampión Rubeola (SR) Liofilizada - Vial x 10 dosis - DOBLE VIRAL</t>
        </is>
      </c>
      <c r="C664" s="965" t="n"/>
      <c r="D664" s="413">
        <f>NOVIEMBRE!K664</f>
        <v/>
      </c>
      <c r="E664" s="339">
        <f>H260</f>
        <v/>
      </c>
      <c r="F664" s="338" t="n"/>
      <c r="G664" s="338" t="n"/>
      <c r="H664" s="1235">
        <f>+F664+G664</f>
        <v/>
      </c>
      <c r="I664" s="340">
        <f>+AM664</f>
        <v/>
      </c>
      <c r="J664" s="341">
        <f>+H664+I664</f>
        <v/>
      </c>
      <c r="K664" s="583">
        <f>+(D664+E664)-(J664)</f>
        <v/>
      </c>
      <c r="L664" s="253" t="n"/>
      <c r="M664" s="254" t="n"/>
      <c r="N664" s="254" t="n"/>
      <c r="O664" s="1183" t="n"/>
      <c r="P664" s="256">
        <f>IF(O664=0," ",IFERROR(IF(DATEDIF(TODAY(),O664,"M")&lt;=5,"ROJO",IF(DATEDIF(TODAY(),O664,"M")&gt;=12,"VERDE",IF(AND(DATEDIF(TODAY(),O664,"M")&gt;=6,DATEDIF(TODAY(),O664,"M")&lt;=11),"AMARILLO"))),Q664))</f>
        <v/>
      </c>
      <c r="Q664" s="256">
        <f>IF(O664=0," ",IF(O664&lt;=$L$6,"VENCIDO","NO VENCIDO"))</f>
        <v/>
      </c>
      <c r="R664" s="257" t="n"/>
      <c r="S664" s="258" t="n"/>
      <c r="T664" s="258" t="n"/>
      <c r="U664" s="1184" t="n"/>
      <c r="V664" s="1184" t="n"/>
      <c r="W664" s="1236">
        <f>+AR664</f>
        <v/>
      </c>
      <c r="X664" s="1237" t="n"/>
      <c r="Y664" s="232" t="n"/>
      <c r="Z664" s="648" t="n"/>
      <c r="AA664" s="648" t="n"/>
      <c r="AB664" s="649">
        <f>+Z664+AA664</f>
        <v/>
      </c>
      <c r="AC664" s="648" t="n"/>
      <c r="AD664" s="648" t="n"/>
      <c r="AE664" s="648" t="n"/>
      <c r="AF664" s="648" t="n"/>
      <c r="AG664" s="648" t="n"/>
      <c r="AH664" s="648" t="n"/>
      <c r="AI664" s="648" t="n"/>
      <c r="AJ664" s="648" t="n"/>
      <c r="AK664" s="648" t="n"/>
      <c r="AL664" s="648" t="n"/>
      <c r="AM664" s="421">
        <f>SUM(AB664:AL668)</f>
        <v/>
      </c>
      <c r="AN664" s="726" t="n"/>
      <c r="AU664" s="1240" t="n"/>
      <c r="AV664" s="1240" t="n"/>
    </row>
    <row r="665" ht="17.1" customHeight="1">
      <c r="A665" s="973" t="n"/>
      <c r="B665" s="971" t="n"/>
      <c r="C665" s="972" t="n"/>
      <c r="D665" s="973" t="n"/>
      <c r="E665" s="973" t="n"/>
      <c r="F665" s="994" t="n"/>
      <c r="G665" s="994" t="n"/>
      <c r="H665" s="973" t="n"/>
      <c r="I665" s="973" t="n"/>
      <c r="J665" s="973" t="n"/>
      <c r="K665" s="973" t="n"/>
      <c r="L665" s="253" t="n"/>
      <c r="M665" s="254" t="n"/>
      <c r="N665" s="254" t="n"/>
      <c r="O665" s="1183" t="n"/>
      <c r="P665" s="256">
        <f>IF(O665=0," ",IFERROR(IF(DATEDIF(TODAY(),O665,"M")&lt;=5,"ROJO",IF(DATEDIF(TODAY(),O665,"M")&gt;=12,"VERDE",IF(AND(DATEDIF(TODAY(),O665,"M")&gt;=6,DATEDIF(TODAY(),O665,"M")&lt;=11),"AMARILLO"))),Q665))</f>
        <v/>
      </c>
      <c r="Q665" s="262">
        <f>IF(O665=0," ",IF(O665&lt;=$L$6,"VENCIDO","NO VENCIDO"))</f>
        <v/>
      </c>
      <c r="R665" s="257" t="n"/>
      <c r="S665" s="258" t="n"/>
      <c r="T665" s="258" t="n"/>
      <c r="U665" s="1184" t="n"/>
      <c r="V665" s="1184" t="n"/>
      <c r="W665" s="973" t="n"/>
      <c r="X665" s="1237" t="n"/>
      <c r="Y665" s="232" t="n"/>
      <c r="Z665" s="994" t="n"/>
      <c r="AA665" s="994" t="n"/>
      <c r="AB665" s="973" t="n"/>
      <c r="AC665" s="994" t="n"/>
      <c r="AD665" s="994" t="n"/>
      <c r="AE665" s="994" t="n"/>
      <c r="AF665" s="994" t="n"/>
      <c r="AG665" s="994" t="n"/>
      <c r="AH665" s="994" t="n"/>
      <c r="AI665" s="994" t="n"/>
      <c r="AJ665" s="994" t="n"/>
      <c r="AK665" s="994" t="n"/>
      <c r="AL665" s="994" t="n"/>
      <c r="AM665" s="973" t="n"/>
      <c r="AN665" s="726" t="n"/>
      <c r="AU665" s="1240" t="n"/>
      <c r="AV665" s="1240" t="n"/>
    </row>
    <row r="666" ht="17.1" customHeight="1">
      <c r="A666" s="973" t="n"/>
      <c r="B666" s="971" t="n"/>
      <c r="C666" s="972" t="n"/>
      <c r="D666" s="973" t="n"/>
      <c r="E666" s="973" t="n"/>
      <c r="F666" s="994" t="n"/>
      <c r="G666" s="994" t="n"/>
      <c r="H666" s="973" t="n"/>
      <c r="I666" s="973" t="n"/>
      <c r="J666" s="973" t="n"/>
      <c r="K666" s="973" t="n"/>
      <c r="L666" s="253" t="n"/>
      <c r="M666" s="254" t="n"/>
      <c r="N666" s="254" t="n"/>
      <c r="O666" s="1183" t="n"/>
      <c r="P666" s="256">
        <f>IF(O666=0," ",IFERROR(IF(DATEDIF(TODAY(),O666,"M")&lt;=5,"ROJO",IF(DATEDIF(TODAY(),O666,"M")&gt;=12,"VERDE",IF(AND(DATEDIF(TODAY(),O666,"M")&gt;=6,DATEDIF(TODAY(),O666,"M")&lt;=11),"AMARILLO"))),Q666))</f>
        <v/>
      </c>
      <c r="Q666" s="262">
        <f>IF(O666=0," ",IF(O666&lt;=$L$6,"VENCIDO","NO VENCIDO"))</f>
        <v/>
      </c>
      <c r="R666" s="257" t="n"/>
      <c r="S666" s="258" t="n"/>
      <c r="T666" s="258" t="n"/>
      <c r="U666" s="1184" t="n"/>
      <c r="V666" s="1184" t="n"/>
      <c r="W666" s="973" t="n"/>
      <c r="X666" s="1237" t="n"/>
      <c r="Y666" s="232" t="n"/>
      <c r="Z666" s="994" t="n"/>
      <c r="AA666" s="994" t="n"/>
      <c r="AB666" s="973" t="n"/>
      <c r="AC666" s="994" t="n"/>
      <c r="AD666" s="994" t="n"/>
      <c r="AE666" s="994" t="n"/>
      <c r="AF666" s="994" t="n"/>
      <c r="AG666" s="994" t="n"/>
      <c r="AH666" s="994" t="n"/>
      <c r="AI666" s="994" t="n"/>
      <c r="AJ666" s="994" t="n"/>
      <c r="AK666" s="994" t="n"/>
      <c r="AL666" s="994" t="n"/>
      <c r="AM666" s="973" t="n"/>
      <c r="AN666" s="726" t="n"/>
      <c r="AU666" s="1240" t="n"/>
      <c r="AV666" s="1240" t="n"/>
    </row>
    <row r="667" ht="17.1" customHeight="1">
      <c r="A667" s="973" t="n"/>
      <c r="B667" s="971" t="n"/>
      <c r="C667" s="972" t="n"/>
      <c r="D667" s="973" t="n"/>
      <c r="E667" s="973" t="n"/>
      <c r="F667" s="994" t="n"/>
      <c r="G667" s="994" t="n"/>
      <c r="H667" s="973" t="n"/>
      <c r="I667" s="973" t="n"/>
      <c r="J667" s="973" t="n"/>
      <c r="K667" s="973" t="n"/>
      <c r="L667" s="253" t="n"/>
      <c r="M667" s="254" t="n"/>
      <c r="N667" s="254" t="n"/>
      <c r="O667" s="1183" t="n"/>
      <c r="P667" s="256">
        <f>IF(O667=0," ",IFERROR(IF(DATEDIF(TODAY(),O667,"M")&lt;=5,"ROJO",IF(DATEDIF(TODAY(),O667,"M")&gt;=12,"VERDE",IF(AND(DATEDIF(TODAY(),O667,"M")&gt;=6,DATEDIF(TODAY(),O667,"M")&lt;=11),"AMARILLO"))),Q667))</f>
        <v/>
      </c>
      <c r="Q667" s="262">
        <f>IF(O667=0," ",IF(O667&lt;=$L$6,"VENCIDO","NO VENCIDO"))</f>
        <v/>
      </c>
      <c r="R667" s="257" t="n"/>
      <c r="S667" s="258" t="n"/>
      <c r="T667" s="258" t="n"/>
      <c r="U667" s="1184" t="n"/>
      <c r="V667" s="1184" t="n"/>
      <c r="W667" s="973" t="n"/>
      <c r="X667" s="1237" t="n"/>
      <c r="Y667" s="232" t="n"/>
      <c r="Z667" s="994" t="n"/>
      <c r="AA667" s="994" t="n"/>
      <c r="AB667" s="973" t="n"/>
      <c r="AC667" s="994" t="n"/>
      <c r="AD667" s="994" t="n"/>
      <c r="AE667" s="994" t="n"/>
      <c r="AF667" s="994" t="n"/>
      <c r="AG667" s="994" t="n"/>
      <c r="AH667" s="994" t="n"/>
      <c r="AI667" s="994" t="n"/>
      <c r="AJ667" s="994" t="n"/>
      <c r="AK667" s="994" t="n"/>
      <c r="AL667" s="994" t="n"/>
      <c r="AM667" s="973" t="n"/>
      <c r="AN667" s="726" t="n"/>
      <c r="AU667" s="1240" t="n"/>
      <c r="AV667" s="1240" t="n"/>
    </row>
    <row r="668" ht="17.1" customHeight="1">
      <c r="A668" s="973" t="n"/>
      <c r="B668" s="971" t="n"/>
      <c r="C668" s="972" t="n"/>
      <c r="D668" s="973" t="n"/>
      <c r="E668" s="973" t="n"/>
      <c r="F668" s="994" t="n"/>
      <c r="G668" s="994" t="n"/>
      <c r="H668" s="973" t="n"/>
      <c r="I668" s="973" t="n"/>
      <c r="J668" s="973" t="n"/>
      <c r="K668" s="975" t="n"/>
      <c r="L668" s="253" t="n"/>
      <c r="M668" s="254" t="n"/>
      <c r="N668" s="254" t="n"/>
      <c r="O668" s="1183" t="n"/>
      <c r="P668" s="256">
        <f>IF(O668=0," ",IFERROR(IF(DATEDIF(TODAY(),O668,"M")&lt;=5,"ROJO",IF(DATEDIF(TODAY(),O668,"M")&gt;=12,"VERDE",IF(AND(DATEDIF(TODAY(),O668,"M")&gt;=6,DATEDIF(TODAY(),O668,"M")&lt;=11),"AMARILLO"))),Q668))</f>
        <v/>
      </c>
      <c r="Q668" s="262">
        <f>IF(O668=0," ",IF(O668&lt;=$L$6,"VENCIDO","NO VENCIDO"))</f>
        <v/>
      </c>
      <c r="R668" s="257" t="n"/>
      <c r="S668" s="258" t="n"/>
      <c r="T668" s="258" t="n"/>
      <c r="U668" s="1184" t="n"/>
      <c r="V668" s="1184" t="n"/>
      <c r="W668" s="973" t="n"/>
      <c r="X668" s="1237" t="n"/>
      <c r="Y668" s="232" t="n"/>
      <c r="Z668" s="998" t="n"/>
      <c r="AA668" s="998" t="n"/>
      <c r="AB668" s="975" t="n"/>
      <c r="AC668" s="998" t="n"/>
      <c r="AD668" s="998" t="n"/>
      <c r="AE668" s="998" t="n"/>
      <c r="AF668" s="998" t="n"/>
      <c r="AG668" s="998" t="n"/>
      <c r="AH668" s="998" t="n"/>
      <c r="AI668" s="998" t="n"/>
      <c r="AJ668" s="998" t="n"/>
      <c r="AK668" s="998" t="n"/>
      <c r="AL668" s="998" t="n"/>
      <c r="AM668" s="975" t="n"/>
      <c r="AN668" s="726" t="n"/>
      <c r="AU668" s="1240" t="n"/>
      <c r="AV668" s="1240" t="n"/>
    </row>
    <row r="669" ht="16.5" customHeight="1">
      <c r="A669" s="975" t="n"/>
      <c r="B669" s="1182" t="n"/>
      <c r="C669" s="1103" t="n"/>
      <c r="D669" s="975" t="n"/>
      <c r="E669" s="975" t="n"/>
      <c r="F669" s="998" t="n"/>
      <c r="G669" s="998" t="n"/>
      <c r="H669" s="975" t="n"/>
      <c r="I669" s="975" t="n"/>
      <c r="J669" s="975" t="n"/>
      <c r="K669" s="1189">
        <f>K664=L669</f>
        <v/>
      </c>
      <c r="L669" s="491">
        <f>SUM(L664:L668)</f>
        <v/>
      </c>
      <c r="M669" s="1190" t="n"/>
      <c r="N669" s="1191" t="n"/>
      <c r="O669" s="1192" t="n"/>
      <c r="P669" s="1192" t="n"/>
      <c r="Q669" s="1192" t="n"/>
      <c r="R669" s="267">
        <f>SUM(R664:R668)</f>
        <v/>
      </c>
      <c r="S669" s="492" t="n"/>
      <c r="T669" s="492" t="n"/>
      <c r="U669" s="492" t="n"/>
      <c r="V669" s="1193" t="n"/>
      <c r="W669" s="975" t="n"/>
      <c r="X669" s="1226" t="n"/>
      <c r="Y669" s="232" t="n"/>
      <c r="Z669" s="498" t="n"/>
      <c r="AA669" s="270" t="n"/>
      <c r="AB669" s="270" t="n"/>
      <c r="AC669" s="270" t="n"/>
      <c r="AD669" s="270" t="n"/>
      <c r="AE669" s="270" t="n"/>
      <c r="AF669" s="270" t="n"/>
      <c r="AG669" s="270" t="n"/>
      <c r="AH669" s="270" t="n"/>
      <c r="AI669" s="270" t="n"/>
      <c r="AJ669" s="270" t="n"/>
      <c r="AK669" s="270" t="n"/>
      <c r="AL669" s="270" t="n"/>
      <c r="AM669" s="515" t="n"/>
      <c r="AN669" s="726" t="n"/>
      <c r="AU669" s="1240" t="n"/>
      <c r="AV669" s="1240" t="n"/>
    </row>
    <row r="670" ht="17.1" customHeight="1">
      <c r="A670" s="585">
        <f>A664+1</f>
        <v/>
      </c>
      <c r="B670" s="640" t="inlineStr">
        <is>
          <t>Diluyente de Vacuna contra el Dengue Cuadrivalente - Liofilizada</t>
        </is>
      </c>
      <c r="C670" s="965" t="n"/>
      <c r="D670" s="413">
        <f>NOVIEMBRE!K670</f>
        <v/>
      </c>
      <c r="E670" s="339">
        <f>H266</f>
        <v/>
      </c>
      <c r="F670" s="338" t="n"/>
      <c r="G670" s="338" t="n"/>
      <c r="H670" s="1235">
        <f>+F670+G670</f>
        <v/>
      </c>
      <c r="I670" s="340">
        <f>+AM670</f>
        <v/>
      </c>
      <c r="J670" s="341">
        <f>+H670+I670</f>
        <v/>
      </c>
      <c r="K670" s="583">
        <f>+(D670+E670)-(J670)</f>
        <v/>
      </c>
      <c r="L670" s="253" t="n"/>
      <c r="M670" s="254" t="n"/>
      <c r="N670" s="254" t="n"/>
      <c r="O670" s="1183" t="n"/>
      <c r="P670" s="256">
        <f>IF(O670=0," ",IFERROR(IF(DATEDIF(TODAY(),O670,"M")&lt;=5,"ROJO",IF(DATEDIF(TODAY(),O670,"M")&gt;=12,"VERDE",IF(AND(DATEDIF(TODAY(),O670,"M")&gt;=6,DATEDIF(TODAY(),O670,"M")&lt;=11),"AMARILLO"))),Q670))</f>
        <v/>
      </c>
      <c r="Q670" s="256">
        <f>IF(O670=0," ",IF(O670&lt;=$L$6,"VENCIDO","NO VENCIDO"))</f>
        <v/>
      </c>
      <c r="R670" s="257" t="n"/>
      <c r="S670" s="258" t="n"/>
      <c r="T670" s="258" t="n"/>
      <c r="U670" s="1184" t="n"/>
      <c r="V670" s="1184" t="n"/>
      <c r="W670" s="1236">
        <f>+AR670</f>
        <v/>
      </c>
      <c r="X670" s="1237" t="n"/>
      <c r="Y670" s="232" t="n"/>
      <c r="Z670" s="648" t="n"/>
      <c r="AA670" s="648" t="n"/>
      <c r="AB670" s="649">
        <f>+Z670+AA670</f>
        <v/>
      </c>
      <c r="AC670" s="648" t="n"/>
      <c r="AD670" s="648" t="n"/>
      <c r="AE670" s="648" t="n"/>
      <c r="AF670" s="648" t="n"/>
      <c r="AG670" s="648" t="n"/>
      <c r="AH670" s="648" t="n"/>
      <c r="AI670" s="648" t="n"/>
      <c r="AJ670" s="648" t="n"/>
      <c r="AK670" s="648" t="n"/>
      <c r="AL670" s="648" t="n"/>
      <c r="AM670" s="421">
        <f>SUM(AB670:AL674)</f>
        <v/>
      </c>
      <c r="AN670" s="726" t="n"/>
      <c r="AU670" s="1240" t="n"/>
      <c r="AV670" s="1240" t="n"/>
    </row>
    <row r="671" ht="17.1" customHeight="1">
      <c r="A671" s="973" t="n"/>
      <c r="B671" s="971" t="n"/>
      <c r="C671" s="972" t="n"/>
      <c r="D671" s="973" t="n"/>
      <c r="E671" s="973" t="n"/>
      <c r="F671" s="994" t="n"/>
      <c r="G671" s="994" t="n"/>
      <c r="H671" s="973" t="n"/>
      <c r="I671" s="973" t="n"/>
      <c r="J671" s="973" t="n"/>
      <c r="K671" s="973" t="n"/>
      <c r="L671" s="253" t="n"/>
      <c r="M671" s="254" t="n"/>
      <c r="N671" s="254" t="n"/>
      <c r="O671" s="1183" t="n"/>
      <c r="P671" s="256">
        <f>IF(O671=0," ",IFERROR(IF(DATEDIF(TODAY(),O671,"M")&lt;=5,"ROJO",IF(DATEDIF(TODAY(),O671,"M")&gt;=12,"VERDE",IF(AND(DATEDIF(TODAY(),O671,"M")&gt;=6,DATEDIF(TODAY(),O671,"M")&lt;=11),"AMARILLO"))),Q671))</f>
        <v/>
      </c>
      <c r="Q671" s="262">
        <f>IF(O671=0," ",IF(O671&lt;=$L$6,"VENCIDO","NO VENCIDO"))</f>
        <v/>
      </c>
      <c r="R671" s="257" t="n"/>
      <c r="S671" s="258" t="n"/>
      <c r="T671" s="258" t="n"/>
      <c r="U671" s="1184" t="n"/>
      <c r="V671" s="1184" t="n"/>
      <c r="W671" s="973" t="n"/>
      <c r="X671" s="1237" t="n"/>
      <c r="Y671" s="232" t="n"/>
      <c r="Z671" s="994" t="n"/>
      <c r="AA671" s="994" t="n"/>
      <c r="AB671" s="973" t="n"/>
      <c r="AC671" s="994" t="n"/>
      <c r="AD671" s="994" t="n"/>
      <c r="AE671" s="994" t="n"/>
      <c r="AF671" s="994" t="n"/>
      <c r="AG671" s="994" t="n"/>
      <c r="AH671" s="994" t="n"/>
      <c r="AI671" s="994" t="n"/>
      <c r="AJ671" s="994" t="n"/>
      <c r="AK671" s="994" t="n"/>
      <c r="AL671" s="994" t="n"/>
      <c r="AM671" s="973" t="n"/>
      <c r="AN671" s="726" t="n"/>
      <c r="AU671" s="1240" t="n"/>
      <c r="AV671" s="1240" t="n"/>
    </row>
    <row r="672" ht="17.1" customHeight="1">
      <c r="A672" s="973" t="n"/>
      <c r="B672" s="971" t="n"/>
      <c r="C672" s="972" t="n"/>
      <c r="D672" s="973" t="n"/>
      <c r="E672" s="973" t="n"/>
      <c r="F672" s="994" t="n"/>
      <c r="G672" s="994" t="n"/>
      <c r="H672" s="973" t="n"/>
      <c r="I672" s="973" t="n"/>
      <c r="J672" s="973" t="n"/>
      <c r="K672" s="973" t="n"/>
      <c r="L672" s="253" t="n"/>
      <c r="M672" s="254" t="n"/>
      <c r="N672" s="254" t="n"/>
      <c r="O672" s="1183" t="n"/>
      <c r="P672" s="256">
        <f>IF(O672=0," ",IFERROR(IF(DATEDIF(TODAY(),O672,"M")&lt;=5,"ROJO",IF(DATEDIF(TODAY(),O672,"M")&gt;=12,"VERDE",IF(AND(DATEDIF(TODAY(),O672,"M")&gt;=6,DATEDIF(TODAY(),O672,"M")&lt;=11),"AMARILLO"))),Q672))</f>
        <v/>
      </c>
      <c r="Q672" s="262">
        <f>IF(O672=0," ",IF(O672&lt;=$L$6,"VENCIDO","NO VENCIDO"))</f>
        <v/>
      </c>
      <c r="R672" s="257" t="n"/>
      <c r="S672" s="258" t="n"/>
      <c r="T672" s="258" t="n"/>
      <c r="U672" s="1184" t="n"/>
      <c r="V672" s="1184" t="n"/>
      <c r="W672" s="973" t="n"/>
      <c r="X672" s="1237" t="n"/>
      <c r="Y672" s="232" t="n"/>
      <c r="Z672" s="994" t="n"/>
      <c r="AA672" s="994" t="n"/>
      <c r="AB672" s="973" t="n"/>
      <c r="AC672" s="994" t="n"/>
      <c r="AD672" s="994" t="n"/>
      <c r="AE672" s="994" t="n"/>
      <c r="AF672" s="994" t="n"/>
      <c r="AG672" s="994" t="n"/>
      <c r="AH672" s="994" t="n"/>
      <c r="AI672" s="994" t="n"/>
      <c r="AJ672" s="994" t="n"/>
      <c r="AK672" s="994" t="n"/>
      <c r="AL672" s="994" t="n"/>
      <c r="AM672" s="973" t="n"/>
      <c r="AN672" s="726" t="n"/>
      <c r="AU672" s="1240" t="n"/>
      <c r="AV672" s="1240" t="n"/>
    </row>
    <row r="673" ht="17.1" customHeight="1">
      <c r="A673" s="973" t="n"/>
      <c r="B673" s="971" t="n"/>
      <c r="C673" s="972" t="n"/>
      <c r="D673" s="973" t="n"/>
      <c r="E673" s="973" t="n"/>
      <c r="F673" s="994" t="n"/>
      <c r="G673" s="994" t="n"/>
      <c r="H673" s="973" t="n"/>
      <c r="I673" s="973" t="n"/>
      <c r="J673" s="973" t="n"/>
      <c r="K673" s="973" t="n"/>
      <c r="L673" s="253" t="n"/>
      <c r="M673" s="254" t="n"/>
      <c r="N673" s="254" t="n"/>
      <c r="O673" s="1183" t="n"/>
      <c r="P673" s="256">
        <f>IF(O673=0," ",IFERROR(IF(DATEDIF(TODAY(),O673,"M")&lt;=5,"ROJO",IF(DATEDIF(TODAY(),O673,"M")&gt;=12,"VERDE",IF(AND(DATEDIF(TODAY(),O673,"M")&gt;=6,DATEDIF(TODAY(),O673,"M")&lt;=11),"AMARILLO"))),Q673))</f>
        <v/>
      </c>
      <c r="Q673" s="262">
        <f>IF(O673=0," ",IF(O673&lt;=$L$6,"VENCIDO","NO VENCIDO"))</f>
        <v/>
      </c>
      <c r="R673" s="257" t="n"/>
      <c r="S673" s="258" t="n"/>
      <c r="T673" s="258" t="n"/>
      <c r="U673" s="1184" t="n"/>
      <c r="V673" s="1184" t="n"/>
      <c r="W673" s="973" t="n"/>
      <c r="X673" s="1237" t="n"/>
      <c r="Y673" s="232" t="n"/>
      <c r="Z673" s="994" t="n"/>
      <c r="AA673" s="994" t="n"/>
      <c r="AB673" s="973" t="n"/>
      <c r="AC673" s="994" t="n"/>
      <c r="AD673" s="994" t="n"/>
      <c r="AE673" s="994" t="n"/>
      <c r="AF673" s="994" t="n"/>
      <c r="AG673" s="994" t="n"/>
      <c r="AH673" s="994" t="n"/>
      <c r="AI673" s="994" t="n"/>
      <c r="AJ673" s="994" t="n"/>
      <c r="AK673" s="994" t="n"/>
      <c r="AL673" s="994" t="n"/>
      <c r="AM673" s="973" t="n"/>
      <c r="AN673" s="726" t="n"/>
      <c r="AU673" s="1240" t="n"/>
      <c r="AV673" s="1240" t="n"/>
    </row>
    <row r="674" ht="17.1" customHeight="1">
      <c r="A674" s="973" t="n"/>
      <c r="B674" s="971" t="n"/>
      <c r="C674" s="972" t="n"/>
      <c r="D674" s="973" t="n"/>
      <c r="E674" s="973" t="n"/>
      <c r="F674" s="994" t="n"/>
      <c r="G674" s="994" t="n"/>
      <c r="H674" s="973" t="n"/>
      <c r="I674" s="973" t="n"/>
      <c r="J674" s="973" t="n"/>
      <c r="K674" s="975" t="n"/>
      <c r="L674" s="253" t="n"/>
      <c r="M674" s="254" t="n"/>
      <c r="N674" s="254" t="n"/>
      <c r="O674" s="1183" t="n"/>
      <c r="P674" s="256">
        <f>IF(O674=0," ",IFERROR(IF(DATEDIF(TODAY(),O674,"M")&lt;=5,"ROJO",IF(DATEDIF(TODAY(),O674,"M")&gt;=12,"VERDE",IF(AND(DATEDIF(TODAY(),O674,"M")&gt;=6,DATEDIF(TODAY(),O674,"M")&lt;=11),"AMARILLO"))),Q674))</f>
        <v/>
      </c>
      <c r="Q674" s="262">
        <f>IF(O674=0," ",IF(O674&lt;=$L$6,"VENCIDO","NO VENCIDO"))</f>
        <v/>
      </c>
      <c r="R674" s="257" t="n"/>
      <c r="S674" s="258" t="n"/>
      <c r="T674" s="258" t="n"/>
      <c r="U674" s="1184" t="n"/>
      <c r="V674" s="1184" t="n"/>
      <c r="W674" s="973" t="n"/>
      <c r="X674" s="1237" t="n"/>
      <c r="Y674" s="232" t="n"/>
      <c r="Z674" s="998" t="n"/>
      <c r="AA674" s="998" t="n"/>
      <c r="AB674" s="975" t="n"/>
      <c r="AC674" s="998" t="n"/>
      <c r="AD674" s="998" t="n"/>
      <c r="AE674" s="998" t="n"/>
      <c r="AF674" s="998" t="n"/>
      <c r="AG674" s="998" t="n"/>
      <c r="AH674" s="998" t="n"/>
      <c r="AI674" s="998" t="n"/>
      <c r="AJ674" s="998" t="n"/>
      <c r="AK674" s="998" t="n"/>
      <c r="AL674" s="998" t="n"/>
      <c r="AM674" s="975" t="n"/>
      <c r="AN674" s="726" t="n"/>
      <c r="AU674" s="1240" t="n"/>
      <c r="AV674" s="1240" t="n"/>
    </row>
    <row r="675" ht="16.5" customHeight="1">
      <c r="A675" s="975" t="n"/>
      <c r="B675" s="1182" t="n"/>
      <c r="C675" s="1103" t="n"/>
      <c r="D675" s="975" t="n"/>
      <c r="E675" s="975" t="n"/>
      <c r="F675" s="998" t="n"/>
      <c r="G675" s="998" t="n"/>
      <c r="H675" s="975" t="n"/>
      <c r="I675" s="975" t="n"/>
      <c r="J675" s="975" t="n"/>
      <c r="K675" s="1189">
        <f>K670=L675</f>
        <v/>
      </c>
      <c r="L675" s="491">
        <f>SUM(L670:L674)</f>
        <v/>
      </c>
      <c r="M675" s="1190" t="n"/>
      <c r="N675" s="1191" t="n"/>
      <c r="O675" s="1192" t="n"/>
      <c r="P675" s="1192" t="n"/>
      <c r="Q675" s="1192" t="n"/>
      <c r="R675" s="267">
        <f>SUM(R670:R674)</f>
        <v/>
      </c>
      <c r="S675" s="492" t="n"/>
      <c r="T675" s="492" t="n"/>
      <c r="U675" s="492" t="n"/>
      <c r="V675" s="1193" t="n"/>
      <c r="W675" s="975" t="n"/>
      <c r="X675" s="1226" t="n"/>
      <c r="Y675" s="232" t="n"/>
      <c r="Z675" s="498" t="n"/>
      <c r="AA675" s="270" t="n"/>
      <c r="AB675" s="270" t="n"/>
      <c r="AC675" s="270" t="n"/>
      <c r="AD675" s="270" t="n"/>
      <c r="AE675" s="270" t="n"/>
      <c r="AF675" s="270" t="n"/>
      <c r="AG675" s="270" t="n"/>
      <c r="AH675" s="270" t="n"/>
      <c r="AI675" s="270" t="n"/>
      <c r="AJ675" s="270" t="n"/>
      <c r="AK675" s="270" t="n"/>
      <c r="AL675" s="270" t="n"/>
      <c r="AM675" s="515" t="n"/>
      <c r="AN675" s="726" t="n"/>
      <c r="AU675" s="1240" t="n"/>
      <c r="AV675" s="1240" t="n"/>
    </row>
    <row r="676" ht="17.1" customHeight="1">
      <c r="A676" s="585">
        <f>A670+1</f>
        <v/>
      </c>
      <c r="B676" s="640" t="inlineStr">
        <is>
          <t>Diluyente de Vacuna de Fiebre Amarilla (Antiamarilica) Liofilizada</t>
        </is>
      </c>
      <c r="C676" s="965" t="n"/>
      <c r="D676" s="413">
        <f>NOVIEMBRE!K676</f>
        <v/>
      </c>
      <c r="E676" s="339">
        <f>H272</f>
        <v/>
      </c>
      <c r="F676" s="338" t="n"/>
      <c r="G676" s="338" t="n"/>
      <c r="H676" s="1235">
        <f>+F676+G676</f>
        <v/>
      </c>
      <c r="I676" s="340">
        <f>+AM676</f>
        <v/>
      </c>
      <c r="J676" s="341">
        <f>+H676+I676</f>
        <v/>
      </c>
      <c r="K676" s="583">
        <f>+(D676+E676)-(J676)</f>
        <v/>
      </c>
      <c r="L676" s="253" t="n"/>
      <c r="M676" s="254" t="n"/>
      <c r="N676" s="254" t="n"/>
      <c r="O676" s="1183" t="n"/>
      <c r="P676" s="256">
        <f>IF(O676=0," ",IFERROR(IF(DATEDIF(TODAY(),O676,"M")&lt;=5,"ROJO",IF(DATEDIF(TODAY(),O676,"M")&gt;=12,"VERDE",IF(AND(DATEDIF(TODAY(),O676,"M")&gt;=6,DATEDIF(TODAY(),O676,"M")&lt;=11),"AMARILLO"))),Q676))</f>
        <v/>
      </c>
      <c r="Q676" s="256">
        <f>IF(O676=0," ",IF(O676&lt;=$L$6,"VENCIDO","NO VENCIDO"))</f>
        <v/>
      </c>
      <c r="R676" s="257" t="n"/>
      <c r="S676" s="258" t="n"/>
      <c r="T676" s="258" t="n"/>
      <c r="U676" s="1184" t="n"/>
      <c r="V676" s="1184" t="n"/>
      <c r="W676" s="1236">
        <f>+AR676</f>
        <v/>
      </c>
      <c r="X676" s="1237" t="n"/>
      <c r="Y676" s="232" t="n"/>
      <c r="Z676" s="648" t="n"/>
      <c r="AA676" s="648" t="n"/>
      <c r="AB676" s="649">
        <f>+Z676+AA676</f>
        <v/>
      </c>
      <c r="AC676" s="648" t="n"/>
      <c r="AD676" s="648" t="n"/>
      <c r="AE676" s="648" t="n"/>
      <c r="AF676" s="648" t="n"/>
      <c r="AG676" s="648" t="n"/>
      <c r="AH676" s="648" t="n"/>
      <c r="AI676" s="648" t="n"/>
      <c r="AJ676" s="648" t="n"/>
      <c r="AK676" s="648" t="n"/>
      <c r="AL676" s="648" t="n"/>
      <c r="AM676" s="421">
        <f>SUM(AB676:AL680)</f>
        <v/>
      </c>
      <c r="AN676" s="726" t="n"/>
      <c r="AU676" s="1240" t="n"/>
      <c r="AV676" s="1240" t="n"/>
    </row>
    <row r="677" ht="17.1" customHeight="1">
      <c r="A677" s="973" t="n"/>
      <c r="B677" s="971" t="n"/>
      <c r="C677" s="972" t="n"/>
      <c r="D677" s="973" t="n"/>
      <c r="E677" s="973" t="n"/>
      <c r="F677" s="994" t="n"/>
      <c r="G677" s="994" t="n"/>
      <c r="H677" s="973" t="n"/>
      <c r="I677" s="973" t="n"/>
      <c r="J677" s="973" t="n"/>
      <c r="K677" s="973" t="n"/>
      <c r="L677" s="253" t="n"/>
      <c r="M677" s="254" t="n"/>
      <c r="N677" s="254" t="n"/>
      <c r="O677" s="1183" t="n"/>
      <c r="P677" s="256">
        <f>IF(O677=0," ",IFERROR(IF(DATEDIF(TODAY(),O677,"M")&lt;=5,"ROJO",IF(DATEDIF(TODAY(),O677,"M")&gt;=12,"VERDE",IF(AND(DATEDIF(TODAY(),O677,"M")&gt;=6,DATEDIF(TODAY(),O677,"M")&lt;=11),"AMARILLO"))),Q677))</f>
        <v/>
      </c>
      <c r="Q677" s="262">
        <f>IF(O677=0," ",IF(O677&lt;=$L$6,"VENCIDO","NO VENCIDO"))</f>
        <v/>
      </c>
      <c r="R677" s="257" t="n"/>
      <c r="S677" s="258" t="n"/>
      <c r="T677" s="258" t="n"/>
      <c r="U677" s="1184" t="n"/>
      <c r="V677" s="1184" t="n"/>
      <c r="W677" s="973" t="n"/>
      <c r="X677" s="1237" t="n"/>
      <c r="Y677" s="232" t="n"/>
      <c r="Z677" s="994" t="n"/>
      <c r="AA677" s="994" t="n"/>
      <c r="AB677" s="973" t="n"/>
      <c r="AC677" s="994" t="n"/>
      <c r="AD677" s="994" t="n"/>
      <c r="AE677" s="994" t="n"/>
      <c r="AF677" s="994" t="n"/>
      <c r="AG677" s="994" t="n"/>
      <c r="AH677" s="994" t="n"/>
      <c r="AI677" s="994" t="n"/>
      <c r="AJ677" s="994" t="n"/>
      <c r="AK677" s="994" t="n"/>
      <c r="AL677" s="994" t="n"/>
      <c r="AM677" s="973" t="n"/>
      <c r="AN677" s="726" t="n"/>
      <c r="AU677" s="1240" t="n"/>
      <c r="AV677" s="1240" t="n"/>
    </row>
    <row r="678" ht="17.1" customHeight="1">
      <c r="A678" s="973" t="n"/>
      <c r="B678" s="971" t="n"/>
      <c r="C678" s="972" t="n"/>
      <c r="D678" s="973" t="n"/>
      <c r="E678" s="973" t="n"/>
      <c r="F678" s="994" t="n"/>
      <c r="G678" s="994" t="n"/>
      <c r="H678" s="973" t="n"/>
      <c r="I678" s="973" t="n"/>
      <c r="J678" s="973" t="n"/>
      <c r="K678" s="973" t="n"/>
      <c r="L678" s="253" t="n"/>
      <c r="M678" s="254" t="n"/>
      <c r="N678" s="254" t="n"/>
      <c r="O678" s="1183" t="n"/>
      <c r="P678" s="256">
        <f>IF(O678=0," ",IFERROR(IF(DATEDIF(TODAY(),O678,"M")&lt;=5,"ROJO",IF(DATEDIF(TODAY(),O678,"M")&gt;=12,"VERDE",IF(AND(DATEDIF(TODAY(),O678,"M")&gt;=6,DATEDIF(TODAY(),O678,"M")&lt;=11),"AMARILLO"))),Q678))</f>
        <v/>
      </c>
      <c r="Q678" s="262">
        <f>IF(O678=0," ",IF(O678&lt;=$L$6,"VENCIDO","NO VENCIDO"))</f>
        <v/>
      </c>
      <c r="R678" s="257" t="n"/>
      <c r="S678" s="258" t="n"/>
      <c r="T678" s="258" t="n"/>
      <c r="U678" s="1184" t="n"/>
      <c r="V678" s="1184" t="n"/>
      <c r="W678" s="973" t="n"/>
      <c r="X678" s="1237" t="n"/>
      <c r="Y678" s="232" t="n"/>
      <c r="Z678" s="994" t="n"/>
      <c r="AA678" s="994" t="n"/>
      <c r="AB678" s="973" t="n"/>
      <c r="AC678" s="994" t="n"/>
      <c r="AD678" s="994" t="n"/>
      <c r="AE678" s="994" t="n"/>
      <c r="AF678" s="994" t="n"/>
      <c r="AG678" s="994" t="n"/>
      <c r="AH678" s="994" t="n"/>
      <c r="AI678" s="994" t="n"/>
      <c r="AJ678" s="994" t="n"/>
      <c r="AK678" s="994" t="n"/>
      <c r="AL678" s="994" t="n"/>
      <c r="AM678" s="973" t="n"/>
      <c r="AN678" s="726" t="n"/>
      <c r="AU678" s="1240" t="n"/>
      <c r="AV678" s="1240" t="n"/>
    </row>
    <row r="679" ht="17.1" customHeight="1">
      <c r="A679" s="973" t="n"/>
      <c r="B679" s="971" t="n"/>
      <c r="C679" s="972" t="n"/>
      <c r="D679" s="973" t="n"/>
      <c r="E679" s="973" t="n"/>
      <c r="F679" s="994" t="n"/>
      <c r="G679" s="994" t="n"/>
      <c r="H679" s="973" t="n"/>
      <c r="I679" s="973" t="n"/>
      <c r="J679" s="973" t="n"/>
      <c r="K679" s="973" t="n"/>
      <c r="L679" s="253" t="n"/>
      <c r="M679" s="254" t="n"/>
      <c r="N679" s="254" t="n"/>
      <c r="O679" s="1183" t="n"/>
      <c r="P679" s="256">
        <f>IF(O679=0," ",IFERROR(IF(DATEDIF(TODAY(),O679,"M")&lt;=5,"ROJO",IF(DATEDIF(TODAY(),O679,"M")&gt;=12,"VERDE",IF(AND(DATEDIF(TODAY(),O679,"M")&gt;=6,DATEDIF(TODAY(),O679,"M")&lt;=11),"AMARILLO"))),Q679))</f>
        <v/>
      </c>
      <c r="Q679" s="262">
        <f>IF(O679=0," ",IF(O679&lt;=$L$6,"VENCIDO","NO VENCIDO"))</f>
        <v/>
      </c>
      <c r="R679" s="257" t="n"/>
      <c r="S679" s="258" t="n"/>
      <c r="T679" s="258" t="n"/>
      <c r="U679" s="1184" t="n"/>
      <c r="V679" s="1184" t="n"/>
      <c r="W679" s="973" t="n"/>
      <c r="X679" s="1237" t="n"/>
      <c r="Y679" s="232" t="n"/>
      <c r="Z679" s="994" t="n"/>
      <c r="AA679" s="994" t="n"/>
      <c r="AB679" s="973" t="n"/>
      <c r="AC679" s="994" t="n"/>
      <c r="AD679" s="994" t="n"/>
      <c r="AE679" s="994" t="n"/>
      <c r="AF679" s="994" t="n"/>
      <c r="AG679" s="994" t="n"/>
      <c r="AH679" s="994" t="n"/>
      <c r="AI679" s="994" t="n"/>
      <c r="AJ679" s="994" t="n"/>
      <c r="AK679" s="994" t="n"/>
      <c r="AL679" s="994" t="n"/>
      <c r="AM679" s="973" t="n"/>
      <c r="AN679" s="726" t="n"/>
      <c r="AU679" s="1240" t="n"/>
      <c r="AV679" s="1240" t="n"/>
    </row>
    <row r="680" ht="17.1" customHeight="1">
      <c r="A680" s="973" t="n"/>
      <c r="B680" s="971" t="n"/>
      <c r="C680" s="972" t="n"/>
      <c r="D680" s="973" t="n"/>
      <c r="E680" s="973" t="n"/>
      <c r="F680" s="994" t="n"/>
      <c r="G680" s="994" t="n"/>
      <c r="H680" s="973" t="n"/>
      <c r="I680" s="973" t="n"/>
      <c r="J680" s="973" t="n"/>
      <c r="K680" s="975" t="n"/>
      <c r="L680" s="253" t="n"/>
      <c r="M680" s="254" t="n"/>
      <c r="N680" s="254" t="n"/>
      <c r="O680" s="1183" t="n"/>
      <c r="P680" s="256">
        <f>IF(O680=0," ",IFERROR(IF(DATEDIF(TODAY(),O680,"M")&lt;=5,"ROJO",IF(DATEDIF(TODAY(),O680,"M")&gt;=12,"VERDE",IF(AND(DATEDIF(TODAY(),O680,"M")&gt;=6,DATEDIF(TODAY(),O680,"M")&lt;=11),"AMARILLO"))),Q680))</f>
        <v/>
      </c>
      <c r="Q680" s="262">
        <f>IF(O680=0," ",IF(O680&lt;=$L$6,"VENCIDO","NO VENCIDO"))</f>
        <v/>
      </c>
      <c r="R680" s="257" t="n"/>
      <c r="S680" s="258" t="n"/>
      <c r="T680" s="258" t="n"/>
      <c r="U680" s="1184" t="n"/>
      <c r="V680" s="1184" t="n"/>
      <c r="W680" s="973" t="n"/>
      <c r="X680" s="1237" t="n"/>
      <c r="Y680" s="232" t="n"/>
      <c r="Z680" s="998" t="n"/>
      <c r="AA680" s="998" t="n"/>
      <c r="AB680" s="975" t="n"/>
      <c r="AC680" s="998" t="n"/>
      <c r="AD680" s="998" t="n"/>
      <c r="AE680" s="998" t="n"/>
      <c r="AF680" s="998" t="n"/>
      <c r="AG680" s="998" t="n"/>
      <c r="AH680" s="998" t="n"/>
      <c r="AI680" s="998" t="n"/>
      <c r="AJ680" s="998" t="n"/>
      <c r="AK680" s="998" t="n"/>
      <c r="AL680" s="998" t="n"/>
      <c r="AM680" s="975" t="n"/>
      <c r="AN680" s="726" t="n"/>
      <c r="AU680" s="1240" t="n"/>
      <c r="AV680" s="1240" t="n"/>
    </row>
    <row r="681" ht="16.5" customHeight="1">
      <c r="A681" s="975" t="n"/>
      <c r="B681" s="1182" t="n"/>
      <c r="C681" s="1103" t="n"/>
      <c r="D681" s="975" t="n"/>
      <c r="E681" s="975" t="n"/>
      <c r="F681" s="998" t="n"/>
      <c r="G681" s="998" t="n"/>
      <c r="H681" s="975" t="n"/>
      <c r="I681" s="975" t="n"/>
      <c r="J681" s="975" t="n"/>
      <c r="K681" s="1189">
        <f>K676=L681</f>
        <v/>
      </c>
      <c r="L681" s="491">
        <f>SUM(L676:L680)</f>
        <v/>
      </c>
      <c r="M681" s="1190" t="n"/>
      <c r="N681" s="1191" t="n"/>
      <c r="O681" s="1192" t="n"/>
      <c r="P681" s="1192" t="n"/>
      <c r="Q681" s="1192" t="n"/>
      <c r="R681" s="267">
        <f>SUM(R676:R680)</f>
        <v/>
      </c>
      <c r="S681" s="492" t="n"/>
      <c r="T681" s="492" t="n"/>
      <c r="U681" s="492" t="n"/>
      <c r="V681" s="1193" t="n"/>
      <c r="W681" s="975" t="n"/>
      <c r="X681" s="1226" t="n"/>
      <c r="Y681" s="232" t="n"/>
      <c r="Z681" s="498" t="n"/>
      <c r="AA681" s="270" t="n"/>
      <c r="AB681" s="270" t="n"/>
      <c r="AC681" s="270" t="n"/>
      <c r="AD681" s="270" t="n"/>
      <c r="AE681" s="270" t="n"/>
      <c r="AF681" s="270" t="n"/>
      <c r="AG681" s="270" t="n"/>
      <c r="AH681" s="270" t="n"/>
      <c r="AI681" s="270" t="n"/>
      <c r="AJ681" s="270" t="n"/>
      <c r="AK681" s="270" t="n"/>
      <c r="AL681" s="270" t="n"/>
      <c r="AM681" s="515" t="n"/>
      <c r="AN681" s="726" t="n"/>
      <c r="AU681" s="1240" t="n"/>
      <c r="AV681" s="1240" t="n"/>
    </row>
    <row r="682" ht="17.1" customHeight="1">
      <c r="A682" s="585">
        <f>A676+1</f>
        <v/>
      </c>
      <c r="B682" s="640" t="inlineStr">
        <is>
          <t>Diluyente de Vacuna de Varicela Cepa OKA Liofilizada - Vial x 01 dosis</t>
        </is>
      </c>
      <c r="C682" s="965" t="n"/>
      <c r="D682" s="413">
        <f>NOVIEMBRE!K682</f>
        <v/>
      </c>
      <c r="E682" s="339">
        <f>H278</f>
        <v/>
      </c>
      <c r="F682" s="338" t="n"/>
      <c r="G682" s="338" t="n"/>
      <c r="H682" s="1235">
        <f>+F682+G682</f>
        <v/>
      </c>
      <c r="I682" s="340">
        <f>+AM682</f>
        <v/>
      </c>
      <c r="J682" s="341">
        <f>+H682+I682</f>
        <v/>
      </c>
      <c r="K682" s="583">
        <f>+(D682+E682)-(J682)</f>
        <v/>
      </c>
      <c r="L682" s="253" t="n"/>
      <c r="M682" s="254" t="n"/>
      <c r="N682" s="254" t="n"/>
      <c r="O682" s="1183" t="n"/>
      <c r="P682" s="256">
        <f>IF(O682=0," ",IFERROR(IF(DATEDIF(TODAY(),O682,"M")&lt;=5,"ROJO",IF(DATEDIF(TODAY(),O682,"M")&gt;=12,"VERDE",IF(AND(DATEDIF(TODAY(),O682,"M")&gt;=6,DATEDIF(TODAY(),O682,"M")&lt;=11),"AMARILLO"))),Q682))</f>
        <v/>
      </c>
      <c r="Q682" s="256">
        <f>IF(O682=0," ",IF(O682&lt;=$L$6,"VENCIDO","NO VENCIDO"))</f>
        <v/>
      </c>
      <c r="R682" s="257" t="n"/>
      <c r="S682" s="258" t="n"/>
      <c r="T682" s="258" t="n"/>
      <c r="U682" s="1184" t="n"/>
      <c r="V682" s="1184" t="n"/>
      <c r="W682" s="1236">
        <f>+AR682</f>
        <v/>
      </c>
      <c r="X682" s="1237" t="n"/>
      <c r="Y682" s="232" t="n"/>
      <c r="Z682" s="648" t="n"/>
      <c r="AA682" s="648" t="n"/>
      <c r="AB682" s="649">
        <f>+Z682+AA682</f>
        <v/>
      </c>
      <c r="AC682" s="648" t="n"/>
      <c r="AD682" s="648" t="n"/>
      <c r="AE682" s="648" t="n"/>
      <c r="AF682" s="648" t="n"/>
      <c r="AG682" s="648" t="n"/>
      <c r="AH682" s="648" t="n"/>
      <c r="AI682" s="648" t="n"/>
      <c r="AJ682" s="648" t="n"/>
      <c r="AK682" s="648" t="n"/>
      <c r="AL682" s="648" t="n"/>
      <c r="AM682" s="421">
        <f>SUM(AB682:AL686)</f>
        <v/>
      </c>
      <c r="AN682" s="726" t="n"/>
      <c r="AU682" s="1240" t="n"/>
      <c r="AV682" s="1240" t="n"/>
    </row>
    <row r="683" ht="17.1" customHeight="1">
      <c r="A683" s="973" t="n"/>
      <c r="B683" s="971" t="n"/>
      <c r="C683" s="972" t="n"/>
      <c r="D683" s="973" t="n"/>
      <c r="E683" s="973" t="n"/>
      <c r="F683" s="994" t="n"/>
      <c r="G683" s="994" t="n"/>
      <c r="H683" s="973" t="n"/>
      <c r="I683" s="973" t="n"/>
      <c r="J683" s="973" t="n"/>
      <c r="K683" s="973" t="n"/>
      <c r="L683" s="253" t="n"/>
      <c r="M683" s="254" t="n"/>
      <c r="N683" s="254" t="n"/>
      <c r="O683" s="1183" t="n"/>
      <c r="P683" s="256">
        <f>IF(O683=0," ",IFERROR(IF(DATEDIF(TODAY(),O683,"M")&lt;=5,"ROJO",IF(DATEDIF(TODAY(),O683,"M")&gt;=12,"VERDE",IF(AND(DATEDIF(TODAY(),O683,"M")&gt;=6,DATEDIF(TODAY(),O683,"M")&lt;=11),"AMARILLO"))),Q683))</f>
        <v/>
      </c>
      <c r="Q683" s="262">
        <f>IF(O683=0," ",IF(O683&lt;=$L$6,"VENCIDO","NO VENCIDO"))</f>
        <v/>
      </c>
      <c r="R683" s="257" t="n"/>
      <c r="S683" s="258" t="n"/>
      <c r="T683" s="258" t="n"/>
      <c r="U683" s="1184" t="n"/>
      <c r="V683" s="1184" t="n"/>
      <c r="W683" s="973" t="n"/>
      <c r="X683" s="1237" t="n"/>
      <c r="Y683" s="232" t="n"/>
      <c r="Z683" s="994" t="n"/>
      <c r="AA683" s="994" t="n"/>
      <c r="AB683" s="973" t="n"/>
      <c r="AC683" s="994" t="n"/>
      <c r="AD683" s="994" t="n"/>
      <c r="AE683" s="994" t="n"/>
      <c r="AF683" s="994" t="n"/>
      <c r="AG683" s="994" t="n"/>
      <c r="AH683" s="994" t="n"/>
      <c r="AI683" s="994" t="n"/>
      <c r="AJ683" s="994" t="n"/>
      <c r="AK683" s="994" t="n"/>
      <c r="AL683" s="994" t="n"/>
      <c r="AM683" s="973" t="n"/>
      <c r="AN683" s="726" t="n"/>
      <c r="AU683" s="1240" t="n"/>
      <c r="AV683" s="1240" t="n"/>
    </row>
    <row r="684" ht="17.1" customHeight="1">
      <c r="A684" s="973" t="n"/>
      <c r="B684" s="971" t="n"/>
      <c r="C684" s="972" t="n"/>
      <c r="D684" s="973" t="n"/>
      <c r="E684" s="973" t="n"/>
      <c r="F684" s="994" t="n"/>
      <c r="G684" s="994" t="n"/>
      <c r="H684" s="973" t="n"/>
      <c r="I684" s="973" t="n"/>
      <c r="J684" s="973" t="n"/>
      <c r="K684" s="973" t="n"/>
      <c r="L684" s="253" t="n"/>
      <c r="M684" s="254" t="n"/>
      <c r="N684" s="254" t="n"/>
      <c r="O684" s="1183" t="n"/>
      <c r="P684" s="256">
        <f>IF(O684=0," ",IFERROR(IF(DATEDIF(TODAY(),O684,"M")&lt;=5,"ROJO",IF(DATEDIF(TODAY(),O684,"M")&gt;=12,"VERDE",IF(AND(DATEDIF(TODAY(),O684,"M")&gt;=6,DATEDIF(TODAY(),O684,"M")&lt;=11),"AMARILLO"))),Q684))</f>
        <v/>
      </c>
      <c r="Q684" s="262">
        <f>IF(O684=0," ",IF(O684&lt;=$L$6,"VENCIDO","NO VENCIDO"))</f>
        <v/>
      </c>
      <c r="R684" s="257" t="n"/>
      <c r="S684" s="258" t="n"/>
      <c r="T684" s="258" t="n"/>
      <c r="U684" s="1184" t="n"/>
      <c r="V684" s="1184" t="n"/>
      <c r="W684" s="973" t="n"/>
      <c r="X684" s="1237" t="n"/>
      <c r="Y684" s="232" t="n"/>
      <c r="Z684" s="994" t="n"/>
      <c r="AA684" s="994" t="n"/>
      <c r="AB684" s="973" t="n"/>
      <c r="AC684" s="994" t="n"/>
      <c r="AD684" s="994" t="n"/>
      <c r="AE684" s="994" t="n"/>
      <c r="AF684" s="994" t="n"/>
      <c r="AG684" s="994" t="n"/>
      <c r="AH684" s="994" t="n"/>
      <c r="AI684" s="994" t="n"/>
      <c r="AJ684" s="994" t="n"/>
      <c r="AK684" s="994" t="n"/>
      <c r="AL684" s="994" t="n"/>
      <c r="AM684" s="973" t="n"/>
      <c r="AN684" s="726" t="n"/>
      <c r="AU684" s="1240" t="n"/>
      <c r="AV684" s="1240" t="n"/>
    </row>
    <row r="685" ht="17.1" customHeight="1">
      <c r="A685" s="973" t="n"/>
      <c r="B685" s="971" t="n"/>
      <c r="C685" s="972" t="n"/>
      <c r="D685" s="973" t="n"/>
      <c r="E685" s="973" t="n"/>
      <c r="F685" s="994" t="n"/>
      <c r="G685" s="994" t="n"/>
      <c r="H685" s="973" t="n"/>
      <c r="I685" s="973" t="n"/>
      <c r="J685" s="973" t="n"/>
      <c r="K685" s="973" t="n"/>
      <c r="L685" s="253" t="n"/>
      <c r="M685" s="254" t="n"/>
      <c r="N685" s="254" t="n"/>
      <c r="O685" s="1183" t="n"/>
      <c r="P685" s="256">
        <f>IF(O685=0," ",IFERROR(IF(DATEDIF(TODAY(),O685,"M")&lt;=5,"ROJO",IF(DATEDIF(TODAY(),O685,"M")&gt;=12,"VERDE",IF(AND(DATEDIF(TODAY(),O685,"M")&gt;=6,DATEDIF(TODAY(),O685,"M")&lt;=11),"AMARILLO"))),Q685))</f>
        <v/>
      </c>
      <c r="Q685" s="262">
        <f>IF(O685=0," ",IF(O685&lt;=$L$6,"VENCIDO","NO VENCIDO"))</f>
        <v/>
      </c>
      <c r="R685" s="257" t="n"/>
      <c r="S685" s="258" t="n"/>
      <c r="T685" s="258" t="n"/>
      <c r="U685" s="1184" t="n"/>
      <c r="V685" s="1184" t="n"/>
      <c r="W685" s="973" t="n"/>
      <c r="X685" s="1237" t="n"/>
      <c r="Y685" s="232" t="n"/>
      <c r="Z685" s="994" t="n"/>
      <c r="AA685" s="994" t="n"/>
      <c r="AB685" s="973" t="n"/>
      <c r="AC685" s="994" t="n"/>
      <c r="AD685" s="994" t="n"/>
      <c r="AE685" s="994" t="n"/>
      <c r="AF685" s="994" t="n"/>
      <c r="AG685" s="994" t="n"/>
      <c r="AH685" s="994" t="n"/>
      <c r="AI685" s="994" t="n"/>
      <c r="AJ685" s="994" t="n"/>
      <c r="AK685" s="994" t="n"/>
      <c r="AL685" s="994" t="n"/>
      <c r="AM685" s="973" t="n"/>
      <c r="AN685" s="726" t="n"/>
      <c r="AU685" s="1240" t="n"/>
      <c r="AV685" s="1240" t="n"/>
    </row>
    <row r="686" ht="17.1" customHeight="1">
      <c r="A686" s="973" t="n"/>
      <c r="B686" s="971" t="n"/>
      <c r="C686" s="972" t="n"/>
      <c r="D686" s="973" t="n"/>
      <c r="E686" s="973" t="n"/>
      <c r="F686" s="994" t="n"/>
      <c r="G686" s="994" t="n"/>
      <c r="H686" s="973" t="n"/>
      <c r="I686" s="973" t="n"/>
      <c r="J686" s="973" t="n"/>
      <c r="K686" s="975" t="n"/>
      <c r="L686" s="253" t="n"/>
      <c r="M686" s="254" t="n"/>
      <c r="N686" s="254" t="n"/>
      <c r="O686" s="1183" t="n"/>
      <c r="P686" s="256">
        <f>IF(O686=0," ",IFERROR(IF(DATEDIF(TODAY(),O686,"M")&lt;=5,"ROJO",IF(DATEDIF(TODAY(),O686,"M")&gt;=12,"VERDE",IF(AND(DATEDIF(TODAY(),O686,"M")&gt;=6,DATEDIF(TODAY(),O686,"M")&lt;=11),"AMARILLO"))),Q686))</f>
        <v/>
      </c>
      <c r="Q686" s="262">
        <f>IF(O686=0," ",IF(O686&lt;=$L$6,"VENCIDO","NO VENCIDO"))</f>
        <v/>
      </c>
      <c r="R686" s="257" t="n"/>
      <c r="S686" s="258" t="n"/>
      <c r="T686" s="258" t="n"/>
      <c r="U686" s="1184" t="n"/>
      <c r="V686" s="1184" t="n"/>
      <c r="W686" s="973" t="n"/>
      <c r="X686" s="1237" t="n"/>
      <c r="Y686" s="232" t="n"/>
      <c r="Z686" s="998" t="n"/>
      <c r="AA686" s="998" t="n"/>
      <c r="AB686" s="975" t="n"/>
      <c r="AC686" s="998" t="n"/>
      <c r="AD686" s="998" t="n"/>
      <c r="AE686" s="998" t="n"/>
      <c r="AF686" s="998" t="n"/>
      <c r="AG686" s="998" t="n"/>
      <c r="AH686" s="998" t="n"/>
      <c r="AI686" s="998" t="n"/>
      <c r="AJ686" s="998" t="n"/>
      <c r="AK686" s="998" t="n"/>
      <c r="AL686" s="998" t="n"/>
      <c r="AM686" s="975" t="n"/>
      <c r="AN686" s="726" t="n"/>
      <c r="AU686" s="1240" t="n"/>
      <c r="AV686" s="1240" t="n"/>
    </row>
    <row r="687" ht="16.5" customHeight="1">
      <c r="A687" s="975" t="n"/>
      <c r="B687" s="1182" t="n"/>
      <c r="C687" s="1103" t="n"/>
      <c r="D687" s="975" t="n"/>
      <c r="E687" s="975" t="n"/>
      <c r="F687" s="998" t="n"/>
      <c r="G687" s="998" t="n"/>
      <c r="H687" s="975" t="n"/>
      <c r="I687" s="975" t="n"/>
      <c r="J687" s="975" t="n"/>
      <c r="K687" s="1189">
        <f>K682=L687</f>
        <v/>
      </c>
      <c r="L687" s="491">
        <f>SUM(L682:L686)</f>
        <v/>
      </c>
      <c r="M687" s="1190" t="n"/>
      <c r="N687" s="1191" t="n"/>
      <c r="O687" s="1192" t="n"/>
      <c r="P687" s="1192" t="n"/>
      <c r="Q687" s="1192" t="n"/>
      <c r="R687" s="267">
        <f>SUM(R682:R686)</f>
        <v/>
      </c>
      <c r="S687" s="492" t="n"/>
      <c r="T687" s="492" t="n"/>
      <c r="U687" s="492" t="n"/>
      <c r="V687" s="1193" t="n"/>
      <c r="W687" s="975" t="n"/>
      <c r="X687" s="1226" t="n"/>
      <c r="Y687" s="232" t="n"/>
      <c r="Z687" s="498" t="n"/>
      <c r="AA687" s="270" t="n"/>
      <c r="AB687" s="270" t="n"/>
      <c r="AC687" s="270" t="n"/>
      <c r="AD687" s="270" t="n"/>
      <c r="AE687" s="270" t="n"/>
      <c r="AF687" s="270" t="n"/>
      <c r="AG687" s="270" t="n"/>
      <c r="AH687" s="270" t="n"/>
      <c r="AI687" s="270" t="n"/>
      <c r="AJ687" s="270" t="n"/>
      <c r="AK687" s="270" t="n"/>
      <c r="AL687" s="270" t="n"/>
      <c r="AM687" s="515" t="n"/>
      <c r="AN687" s="726" t="n"/>
      <c r="AU687" s="1240" t="n"/>
      <c r="AV687" s="1240" t="n"/>
    </row>
    <row r="688" ht="17.1" customHeight="1">
      <c r="A688" s="585">
        <f>A682+1</f>
        <v/>
      </c>
      <c r="B688" s="640" t="inlineStr">
        <is>
          <t>Diluyente de Virus Sincitial Respiratorio (VRS) - Liofilizada</t>
        </is>
      </c>
      <c r="C688" s="965" t="n"/>
      <c r="D688" s="413">
        <f>NOVIEMBRE!K688</f>
        <v/>
      </c>
      <c r="E688" s="339">
        <f>H284</f>
        <v/>
      </c>
      <c r="F688" s="338" t="n"/>
      <c r="G688" s="338" t="n"/>
      <c r="H688" s="1235">
        <f>+F688+G688</f>
        <v/>
      </c>
      <c r="I688" s="340">
        <f>+AM688</f>
        <v/>
      </c>
      <c r="J688" s="341">
        <f>+H688+I688</f>
        <v/>
      </c>
      <c r="K688" s="583">
        <f>+(D688+E688)-(J688)</f>
        <v/>
      </c>
      <c r="L688" s="253" t="n"/>
      <c r="M688" s="254" t="n"/>
      <c r="N688" s="254" t="n"/>
      <c r="O688" s="1183" t="n"/>
      <c r="P688" s="256">
        <f>IF(O688=0," ",IFERROR(IF(DATEDIF(TODAY(),O688,"M")&lt;=5,"ROJO",IF(DATEDIF(TODAY(),O688,"M")&gt;=12,"VERDE",IF(AND(DATEDIF(TODAY(),O688,"M")&gt;=6,DATEDIF(TODAY(),O688,"M")&lt;=11),"AMARILLO"))),Q688))</f>
        <v/>
      </c>
      <c r="Q688" s="256">
        <f>IF(O688=0," ",IF(O688&lt;=$L$6,"VENCIDO","NO VENCIDO"))</f>
        <v/>
      </c>
      <c r="R688" s="257" t="n"/>
      <c r="S688" s="258" t="n"/>
      <c r="T688" s="258" t="n"/>
      <c r="U688" s="1184" t="n"/>
      <c r="V688" s="1184" t="n"/>
      <c r="W688" s="1236">
        <f>+AR688</f>
        <v/>
      </c>
      <c r="X688" s="1237" t="n"/>
      <c r="Y688" s="232" t="n"/>
      <c r="Z688" s="648" t="n"/>
      <c r="AA688" s="648" t="n"/>
      <c r="AB688" s="649">
        <f>+Z688+AA688</f>
        <v/>
      </c>
      <c r="AC688" s="648" t="n"/>
      <c r="AD688" s="648" t="n"/>
      <c r="AE688" s="648" t="n"/>
      <c r="AF688" s="648" t="n"/>
      <c r="AG688" s="648" t="n"/>
      <c r="AH688" s="648" t="n"/>
      <c r="AI688" s="648" t="n"/>
      <c r="AJ688" s="648" t="n"/>
      <c r="AK688" s="648" t="n"/>
      <c r="AL688" s="648" t="n"/>
      <c r="AM688" s="421">
        <f>SUM(AB688:AL692)</f>
        <v/>
      </c>
      <c r="AN688" s="726" t="n"/>
      <c r="AU688" s="1240" t="n"/>
      <c r="AV688" s="1240" t="n"/>
    </row>
    <row r="689" ht="17.1" customHeight="1">
      <c r="A689" s="973" t="n"/>
      <c r="B689" s="971" t="n"/>
      <c r="C689" s="972" t="n"/>
      <c r="D689" s="973" t="n"/>
      <c r="E689" s="973" t="n"/>
      <c r="F689" s="994" t="n"/>
      <c r="G689" s="994" t="n"/>
      <c r="H689" s="973" t="n"/>
      <c r="I689" s="973" t="n"/>
      <c r="J689" s="973" t="n"/>
      <c r="K689" s="973" t="n"/>
      <c r="L689" s="253" t="n"/>
      <c r="M689" s="254" t="n"/>
      <c r="N689" s="254" t="n"/>
      <c r="O689" s="1183" t="n"/>
      <c r="P689" s="256">
        <f>IF(O689=0," ",IFERROR(IF(DATEDIF(TODAY(),O689,"M")&lt;=5,"ROJO",IF(DATEDIF(TODAY(),O689,"M")&gt;=12,"VERDE",IF(AND(DATEDIF(TODAY(),O689,"M")&gt;=6,DATEDIF(TODAY(),O689,"M")&lt;=11),"AMARILLO"))),Q689))</f>
        <v/>
      </c>
      <c r="Q689" s="262">
        <f>IF(O689=0," ",IF(O689&lt;=$L$6,"VENCIDO","NO VENCIDO"))</f>
        <v/>
      </c>
      <c r="R689" s="257" t="n"/>
      <c r="S689" s="258" t="n"/>
      <c r="T689" s="258" t="n"/>
      <c r="U689" s="1184" t="n"/>
      <c r="V689" s="1184" t="n"/>
      <c r="W689" s="973" t="n"/>
      <c r="X689" s="1237" t="n"/>
      <c r="Y689" s="232" t="n"/>
      <c r="Z689" s="994" t="n"/>
      <c r="AA689" s="994" t="n"/>
      <c r="AB689" s="973" t="n"/>
      <c r="AC689" s="994" t="n"/>
      <c r="AD689" s="994" t="n"/>
      <c r="AE689" s="994" t="n"/>
      <c r="AF689" s="994" t="n"/>
      <c r="AG689" s="994" t="n"/>
      <c r="AH689" s="994" t="n"/>
      <c r="AI689" s="994" t="n"/>
      <c r="AJ689" s="994" t="n"/>
      <c r="AK689" s="994" t="n"/>
      <c r="AL689" s="994" t="n"/>
      <c r="AM689" s="973" t="n"/>
      <c r="AN689" s="726" t="n"/>
      <c r="AU689" s="1240" t="n"/>
      <c r="AV689" s="1240" t="n"/>
    </row>
    <row r="690" ht="17.1" customHeight="1">
      <c r="A690" s="973" t="n"/>
      <c r="B690" s="971" t="n"/>
      <c r="C690" s="972" t="n"/>
      <c r="D690" s="973" t="n"/>
      <c r="E690" s="973" t="n"/>
      <c r="F690" s="994" t="n"/>
      <c r="G690" s="994" t="n"/>
      <c r="H690" s="973" t="n"/>
      <c r="I690" s="973" t="n"/>
      <c r="J690" s="973" t="n"/>
      <c r="K690" s="973" t="n"/>
      <c r="L690" s="253" t="n"/>
      <c r="M690" s="254" t="n"/>
      <c r="N690" s="254" t="n"/>
      <c r="O690" s="1183" t="n"/>
      <c r="P690" s="256">
        <f>IF(O690=0," ",IFERROR(IF(DATEDIF(TODAY(),O690,"M")&lt;=5,"ROJO",IF(DATEDIF(TODAY(),O690,"M")&gt;=12,"VERDE",IF(AND(DATEDIF(TODAY(),O690,"M")&gt;=6,DATEDIF(TODAY(),O690,"M")&lt;=11),"AMARILLO"))),Q690))</f>
        <v/>
      </c>
      <c r="Q690" s="262">
        <f>IF(O690=0," ",IF(O690&lt;=$L$6,"VENCIDO","NO VENCIDO"))</f>
        <v/>
      </c>
      <c r="R690" s="257" t="n"/>
      <c r="S690" s="258" t="n"/>
      <c r="T690" s="258" t="n"/>
      <c r="U690" s="1184" t="n"/>
      <c r="V690" s="1184" t="n"/>
      <c r="W690" s="973" t="n"/>
      <c r="X690" s="1237" t="n"/>
      <c r="Y690" s="232" t="n"/>
      <c r="Z690" s="994" t="n"/>
      <c r="AA690" s="994" t="n"/>
      <c r="AB690" s="973" t="n"/>
      <c r="AC690" s="994" t="n"/>
      <c r="AD690" s="994" t="n"/>
      <c r="AE690" s="994" t="n"/>
      <c r="AF690" s="994" t="n"/>
      <c r="AG690" s="994" t="n"/>
      <c r="AH690" s="994" t="n"/>
      <c r="AI690" s="994" t="n"/>
      <c r="AJ690" s="994" t="n"/>
      <c r="AK690" s="994" t="n"/>
      <c r="AL690" s="994" t="n"/>
      <c r="AM690" s="973" t="n"/>
      <c r="AN690" s="726" t="n"/>
      <c r="AU690" s="1240" t="n"/>
      <c r="AV690" s="1240" t="n"/>
    </row>
    <row r="691" ht="17.1" customHeight="1">
      <c r="A691" s="973" t="n"/>
      <c r="B691" s="971" t="n"/>
      <c r="C691" s="972" t="n"/>
      <c r="D691" s="973" t="n"/>
      <c r="E691" s="973" t="n"/>
      <c r="F691" s="994" t="n"/>
      <c r="G691" s="994" t="n"/>
      <c r="H691" s="973" t="n"/>
      <c r="I691" s="973" t="n"/>
      <c r="J691" s="973" t="n"/>
      <c r="K691" s="973" t="n"/>
      <c r="L691" s="253" t="n"/>
      <c r="M691" s="254" t="n"/>
      <c r="N691" s="254" t="n"/>
      <c r="O691" s="1183" t="n"/>
      <c r="P691" s="256">
        <f>IF(O691=0," ",IFERROR(IF(DATEDIF(TODAY(),O691,"M")&lt;=5,"ROJO",IF(DATEDIF(TODAY(),O691,"M")&gt;=12,"VERDE",IF(AND(DATEDIF(TODAY(),O691,"M")&gt;=6,DATEDIF(TODAY(),O691,"M")&lt;=11),"AMARILLO"))),Q691))</f>
        <v/>
      </c>
      <c r="Q691" s="262">
        <f>IF(O691=0," ",IF(O691&lt;=$L$6,"VENCIDO","NO VENCIDO"))</f>
        <v/>
      </c>
      <c r="R691" s="257" t="n"/>
      <c r="S691" s="258" t="n"/>
      <c r="T691" s="258" t="n"/>
      <c r="U691" s="1184" t="n"/>
      <c r="V691" s="1184" t="n"/>
      <c r="W691" s="973" t="n"/>
      <c r="X691" s="1237" t="n"/>
      <c r="Y691" s="232" t="n"/>
      <c r="Z691" s="994" t="n"/>
      <c r="AA691" s="994" t="n"/>
      <c r="AB691" s="973" t="n"/>
      <c r="AC691" s="994" t="n"/>
      <c r="AD691" s="994" t="n"/>
      <c r="AE691" s="994" t="n"/>
      <c r="AF691" s="994" t="n"/>
      <c r="AG691" s="994" t="n"/>
      <c r="AH691" s="994" t="n"/>
      <c r="AI691" s="994" t="n"/>
      <c r="AJ691" s="994" t="n"/>
      <c r="AK691" s="994" t="n"/>
      <c r="AL691" s="994" t="n"/>
      <c r="AM691" s="973" t="n"/>
      <c r="AN691" s="726" t="n"/>
      <c r="AU691" s="1240" t="n"/>
      <c r="AV691" s="1240" t="n"/>
    </row>
    <row r="692" ht="17.1" customHeight="1">
      <c r="A692" s="973" t="n"/>
      <c r="B692" s="971" t="n"/>
      <c r="C692" s="972" t="n"/>
      <c r="D692" s="973" t="n"/>
      <c r="E692" s="973" t="n"/>
      <c r="F692" s="994" t="n"/>
      <c r="G692" s="994" t="n"/>
      <c r="H692" s="973" t="n"/>
      <c r="I692" s="973" t="n"/>
      <c r="J692" s="973" t="n"/>
      <c r="K692" s="975" t="n"/>
      <c r="L692" s="253" t="n"/>
      <c r="M692" s="254" t="n"/>
      <c r="N692" s="254" t="n"/>
      <c r="O692" s="1183" t="n"/>
      <c r="P692" s="256">
        <f>IF(O692=0," ",IFERROR(IF(DATEDIF(TODAY(),O692,"M")&lt;=5,"ROJO",IF(DATEDIF(TODAY(),O692,"M")&gt;=12,"VERDE",IF(AND(DATEDIF(TODAY(),O692,"M")&gt;=6,DATEDIF(TODAY(),O692,"M")&lt;=11),"AMARILLO"))),Q692))</f>
        <v/>
      </c>
      <c r="Q692" s="262">
        <f>IF(O692=0," ",IF(O692&lt;=$L$6,"VENCIDO","NO VENCIDO"))</f>
        <v/>
      </c>
      <c r="R692" s="257" t="n"/>
      <c r="S692" s="258" t="n"/>
      <c r="T692" s="258" t="n"/>
      <c r="U692" s="1184" t="n"/>
      <c r="V692" s="1184" t="n"/>
      <c r="W692" s="973" t="n"/>
      <c r="X692" s="1237" t="n"/>
      <c r="Y692" s="232" t="n"/>
      <c r="Z692" s="998" t="n"/>
      <c r="AA692" s="998" t="n"/>
      <c r="AB692" s="975" t="n"/>
      <c r="AC692" s="998" t="n"/>
      <c r="AD692" s="998" t="n"/>
      <c r="AE692" s="998" t="n"/>
      <c r="AF692" s="998" t="n"/>
      <c r="AG692" s="998" t="n"/>
      <c r="AH692" s="998" t="n"/>
      <c r="AI692" s="998" t="n"/>
      <c r="AJ692" s="998" t="n"/>
      <c r="AK692" s="998" t="n"/>
      <c r="AL692" s="998" t="n"/>
      <c r="AM692" s="975" t="n"/>
      <c r="AN692" s="726" t="n"/>
      <c r="AU692" s="1240" t="n"/>
      <c r="AV692" s="1240" t="n"/>
    </row>
    <row r="693" ht="16.5" customHeight="1">
      <c r="A693" s="975" t="n"/>
      <c r="B693" s="1182" t="n"/>
      <c r="C693" s="1103" t="n"/>
      <c r="D693" s="975" t="n"/>
      <c r="E693" s="975" t="n"/>
      <c r="F693" s="998" t="n"/>
      <c r="G693" s="998" t="n"/>
      <c r="H693" s="975" t="n"/>
      <c r="I693" s="975" t="n"/>
      <c r="J693" s="975" t="n"/>
      <c r="K693" s="1189">
        <f>K688=L693</f>
        <v/>
      </c>
      <c r="L693" s="491">
        <f>SUM(L688:L692)</f>
        <v/>
      </c>
      <c r="M693" s="1190" t="n"/>
      <c r="N693" s="1191" t="n"/>
      <c r="O693" s="1192" t="n"/>
      <c r="P693" s="1192" t="n"/>
      <c r="Q693" s="1192" t="n"/>
      <c r="R693" s="267">
        <f>SUM(R688:R692)</f>
        <v/>
      </c>
      <c r="S693" s="492" t="n"/>
      <c r="T693" s="492" t="n"/>
      <c r="U693" s="492" t="n"/>
      <c r="V693" s="1193" t="n"/>
      <c r="W693" s="975" t="n"/>
      <c r="X693" s="1226" t="n"/>
      <c r="Y693" s="232" t="n"/>
      <c r="Z693" s="498" t="n"/>
      <c r="AA693" s="270" t="n"/>
      <c r="AB693" s="270" t="n"/>
      <c r="AC693" s="270" t="n"/>
      <c r="AD693" s="270" t="n"/>
      <c r="AE693" s="270" t="n"/>
      <c r="AF693" s="270" t="n"/>
      <c r="AG693" s="270" t="n"/>
      <c r="AH693" s="270" t="n"/>
      <c r="AI693" s="270" t="n"/>
      <c r="AJ693" s="270" t="n"/>
      <c r="AK693" s="270" t="n"/>
      <c r="AL693" s="270" t="n"/>
      <c r="AM693" s="515" t="n"/>
      <c r="AN693" s="726" t="n"/>
      <c r="AU693" s="1240" t="n"/>
      <c r="AV693" s="1240" t="n"/>
    </row>
    <row r="694" ht="17.1" customHeight="1">
      <c r="A694" s="585">
        <f>A688+1</f>
        <v/>
      </c>
      <c r="B694" s="640" t="inlineStr">
        <is>
          <t>Diluyente de Vacuna Antirrábica Humana de Células Vero (vacuna IM)</t>
        </is>
      </c>
      <c r="C694" s="965" t="n"/>
      <c r="D694" s="413">
        <f>NOVIEMBRE!K694</f>
        <v/>
      </c>
      <c r="E694" s="339">
        <f>H290</f>
        <v/>
      </c>
      <c r="F694" s="338" t="n"/>
      <c r="G694" s="338" t="n"/>
      <c r="H694" s="1235">
        <f>+F694+G694</f>
        <v/>
      </c>
      <c r="I694" s="340">
        <f>+AM694</f>
        <v/>
      </c>
      <c r="J694" s="341">
        <f>+H694+I694</f>
        <v/>
      </c>
      <c r="K694" s="583">
        <f>+(D694+E694)-(J694)</f>
        <v/>
      </c>
      <c r="L694" s="253" t="n"/>
      <c r="M694" s="254" t="n"/>
      <c r="N694" s="254" t="n"/>
      <c r="O694" s="1183" t="n"/>
      <c r="P694" s="256">
        <f>IF(O694=0," ",IFERROR(IF(DATEDIF(TODAY(),O694,"M")&lt;=5,"ROJO",IF(DATEDIF(TODAY(),O694,"M")&gt;=12,"VERDE",IF(AND(DATEDIF(TODAY(),O694,"M")&gt;=6,DATEDIF(TODAY(),O694,"M")&lt;=11),"AMARILLO"))),Q694))</f>
        <v/>
      </c>
      <c r="Q694" s="256">
        <f>IF(O694=0," ",IF(O694&lt;=$L$6,"VENCIDO","NO VENCIDO"))</f>
        <v/>
      </c>
      <c r="R694" s="257" t="n"/>
      <c r="S694" s="258" t="n"/>
      <c r="T694" s="258" t="n"/>
      <c r="U694" s="1184" t="n"/>
      <c r="V694" s="1184" t="n"/>
      <c r="W694" s="1236">
        <f>+AR694</f>
        <v/>
      </c>
      <c r="X694" s="1237" t="n"/>
      <c r="Y694" s="232" t="n"/>
      <c r="Z694" s="648" t="n"/>
      <c r="AA694" s="648" t="n"/>
      <c r="AB694" s="649">
        <f>+Z694+AA694</f>
        <v/>
      </c>
      <c r="AC694" s="648" t="n"/>
      <c r="AD694" s="648" t="n"/>
      <c r="AE694" s="648" t="n"/>
      <c r="AF694" s="648" t="n"/>
      <c r="AG694" s="648" t="n"/>
      <c r="AH694" s="648" t="n"/>
      <c r="AI694" s="648" t="n"/>
      <c r="AJ694" s="648" t="n"/>
      <c r="AK694" s="648" t="n"/>
      <c r="AL694" s="648" t="n"/>
      <c r="AM694" s="421">
        <f>SUM(AB694:AL698)</f>
        <v/>
      </c>
      <c r="AN694" s="726" t="n"/>
      <c r="AU694" s="1240" t="n"/>
      <c r="AV694" s="1240" t="n"/>
    </row>
    <row r="695" ht="17.1" customHeight="1">
      <c r="A695" s="973" t="n"/>
      <c r="B695" s="971" t="n"/>
      <c r="C695" s="972" t="n"/>
      <c r="D695" s="973" t="n"/>
      <c r="E695" s="973" t="n"/>
      <c r="F695" s="994" t="n"/>
      <c r="G695" s="994" t="n"/>
      <c r="H695" s="973" t="n"/>
      <c r="I695" s="973" t="n"/>
      <c r="J695" s="973" t="n"/>
      <c r="K695" s="973" t="n"/>
      <c r="L695" s="253" t="n"/>
      <c r="M695" s="254" t="n"/>
      <c r="N695" s="254" t="n"/>
      <c r="O695" s="1183" t="n"/>
      <c r="P695" s="256">
        <f>IF(O695=0," ",IFERROR(IF(DATEDIF(TODAY(),O695,"M")&lt;=5,"ROJO",IF(DATEDIF(TODAY(),O695,"M")&gt;=12,"VERDE",IF(AND(DATEDIF(TODAY(),O695,"M")&gt;=6,DATEDIF(TODAY(),O695,"M")&lt;=11),"AMARILLO"))),Q695))</f>
        <v/>
      </c>
      <c r="Q695" s="262">
        <f>IF(O695=0," ",IF(O695&lt;=$L$6,"VENCIDO","NO VENCIDO"))</f>
        <v/>
      </c>
      <c r="R695" s="257" t="n"/>
      <c r="S695" s="258" t="n"/>
      <c r="T695" s="258" t="n"/>
      <c r="U695" s="1184" t="n"/>
      <c r="V695" s="1184" t="n"/>
      <c r="W695" s="973" t="n"/>
      <c r="X695" s="1237" t="n"/>
      <c r="Y695" s="232" t="n"/>
      <c r="Z695" s="994" t="n"/>
      <c r="AA695" s="994" t="n"/>
      <c r="AB695" s="973" t="n"/>
      <c r="AC695" s="994" t="n"/>
      <c r="AD695" s="994" t="n"/>
      <c r="AE695" s="994" t="n"/>
      <c r="AF695" s="994" t="n"/>
      <c r="AG695" s="994" t="n"/>
      <c r="AH695" s="994" t="n"/>
      <c r="AI695" s="994" t="n"/>
      <c r="AJ695" s="994" t="n"/>
      <c r="AK695" s="994" t="n"/>
      <c r="AL695" s="994" t="n"/>
      <c r="AM695" s="973" t="n"/>
      <c r="AN695" s="726" t="n"/>
      <c r="AU695" s="1240" t="n"/>
      <c r="AV695" s="1240" t="n"/>
    </row>
    <row r="696" ht="17.1" customHeight="1">
      <c r="A696" s="973" t="n"/>
      <c r="B696" s="971" t="n"/>
      <c r="C696" s="972" t="n"/>
      <c r="D696" s="973" t="n"/>
      <c r="E696" s="973" t="n"/>
      <c r="F696" s="994" t="n"/>
      <c r="G696" s="994" t="n"/>
      <c r="H696" s="973" t="n"/>
      <c r="I696" s="973" t="n"/>
      <c r="J696" s="973" t="n"/>
      <c r="K696" s="973" t="n"/>
      <c r="L696" s="253" t="n"/>
      <c r="M696" s="254" t="n"/>
      <c r="N696" s="254" t="n"/>
      <c r="O696" s="1183" t="n"/>
      <c r="P696" s="256">
        <f>IF(O696=0," ",IFERROR(IF(DATEDIF(TODAY(),O696,"M")&lt;=5,"ROJO",IF(DATEDIF(TODAY(),O696,"M")&gt;=12,"VERDE",IF(AND(DATEDIF(TODAY(),O696,"M")&gt;=6,DATEDIF(TODAY(),O696,"M")&lt;=11),"AMARILLO"))),Q696))</f>
        <v/>
      </c>
      <c r="Q696" s="262">
        <f>IF(O696=0," ",IF(O696&lt;=$L$6,"VENCIDO","NO VENCIDO"))</f>
        <v/>
      </c>
      <c r="R696" s="257" t="n"/>
      <c r="S696" s="258" t="n"/>
      <c r="T696" s="258" t="n"/>
      <c r="U696" s="1184" t="n"/>
      <c r="V696" s="1184" t="n"/>
      <c r="W696" s="973" t="n"/>
      <c r="X696" s="1237" t="n"/>
      <c r="Y696" s="232" t="n"/>
      <c r="Z696" s="994" t="n"/>
      <c r="AA696" s="994" t="n"/>
      <c r="AB696" s="973" t="n"/>
      <c r="AC696" s="994" t="n"/>
      <c r="AD696" s="994" t="n"/>
      <c r="AE696" s="994" t="n"/>
      <c r="AF696" s="994" t="n"/>
      <c r="AG696" s="994" t="n"/>
      <c r="AH696" s="994" t="n"/>
      <c r="AI696" s="994" t="n"/>
      <c r="AJ696" s="994" t="n"/>
      <c r="AK696" s="994" t="n"/>
      <c r="AL696" s="994" t="n"/>
      <c r="AM696" s="973" t="n"/>
      <c r="AN696" s="726" t="n"/>
      <c r="AU696" s="1240" t="n"/>
      <c r="AV696" s="1240" t="n"/>
    </row>
    <row r="697" ht="17.1" customHeight="1">
      <c r="A697" s="973" t="n"/>
      <c r="B697" s="971" t="n"/>
      <c r="C697" s="972" t="n"/>
      <c r="D697" s="973" t="n"/>
      <c r="E697" s="973" t="n"/>
      <c r="F697" s="994" t="n"/>
      <c r="G697" s="994" t="n"/>
      <c r="H697" s="973" t="n"/>
      <c r="I697" s="973" t="n"/>
      <c r="J697" s="973" t="n"/>
      <c r="K697" s="973" t="n"/>
      <c r="L697" s="253" t="n"/>
      <c r="M697" s="254" t="n"/>
      <c r="N697" s="254" t="n"/>
      <c r="O697" s="1183" t="n"/>
      <c r="P697" s="256">
        <f>IF(O697=0," ",IFERROR(IF(DATEDIF(TODAY(),O697,"M")&lt;=5,"ROJO",IF(DATEDIF(TODAY(),O697,"M")&gt;=12,"VERDE",IF(AND(DATEDIF(TODAY(),O697,"M")&gt;=6,DATEDIF(TODAY(),O697,"M")&lt;=11),"AMARILLO"))),Q697))</f>
        <v/>
      </c>
      <c r="Q697" s="262">
        <f>IF(O697=0," ",IF(O697&lt;=$L$6,"VENCIDO","NO VENCIDO"))</f>
        <v/>
      </c>
      <c r="R697" s="257" t="n"/>
      <c r="S697" s="258" t="n"/>
      <c r="T697" s="258" t="n"/>
      <c r="U697" s="1184" t="n"/>
      <c r="V697" s="1184" t="n"/>
      <c r="W697" s="973" t="n"/>
      <c r="X697" s="1237" t="n"/>
      <c r="Y697" s="232" t="n"/>
      <c r="Z697" s="994" t="n"/>
      <c r="AA697" s="994" t="n"/>
      <c r="AB697" s="973" t="n"/>
      <c r="AC697" s="994" t="n"/>
      <c r="AD697" s="994" t="n"/>
      <c r="AE697" s="994" t="n"/>
      <c r="AF697" s="994" t="n"/>
      <c r="AG697" s="994" t="n"/>
      <c r="AH697" s="994" t="n"/>
      <c r="AI697" s="994" t="n"/>
      <c r="AJ697" s="994" t="n"/>
      <c r="AK697" s="994" t="n"/>
      <c r="AL697" s="994" t="n"/>
      <c r="AM697" s="973" t="n"/>
      <c r="AN697" s="726" t="n"/>
      <c r="AU697" s="1240" t="n"/>
      <c r="AV697" s="1240" t="n"/>
    </row>
    <row r="698" ht="17.1" customHeight="1">
      <c r="A698" s="973" t="n"/>
      <c r="B698" s="971" t="n"/>
      <c r="C698" s="972" t="n"/>
      <c r="D698" s="973" t="n"/>
      <c r="E698" s="973" t="n"/>
      <c r="F698" s="994" t="n"/>
      <c r="G698" s="994" t="n"/>
      <c r="H698" s="973" t="n"/>
      <c r="I698" s="973" t="n"/>
      <c r="J698" s="973" t="n"/>
      <c r="K698" s="975" t="n"/>
      <c r="L698" s="253" t="n"/>
      <c r="M698" s="254" t="n"/>
      <c r="N698" s="254" t="n"/>
      <c r="O698" s="1183" t="n"/>
      <c r="P698" s="256">
        <f>IF(O698=0," ",IFERROR(IF(DATEDIF(TODAY(),O698,"M")&lt;=5,"ROJO",IF(DATEDIF(TODAY(),O698,"M")&gt;=12,"VERDE",IF(AND(DATEDIF(TODAY(),O698,"M")&gt;=6,DATEDIF(TODAY(),O698,"M")&lt;=11),"AMARILLO"))),Q698))</f>
        <v/>
      </c>
      <c r="Q698" s="262">
        <f>IF(O698=0," ",IF(O698&lt;=$L$6,"VENCIDO","NO VENCIDO"))</f>
        <v/>
      </c>
      <c r="R698" s="257" t="n"/>
      <c r="S698" s="258" t="n"/>
      <c r="T698" s="258" t="n"/>
      <c r="U698" s="1184" t="n"/>
      <c r="V698" s="1184" t="n"/>
      <c r="W698" s="973" t="n"/>
      <c r="X698" s="1237" t="n"/>
      <c r="Y698" s="232" t="n"/>
      <c r="Z698" s="998" t="n"/>
      <c r="AA698" s="998" t="n"/>
      <c r="AB698" s="975" t="n"/>
      <c r="AC698" s="998" t="n"/>
      <c r="AD698" s="998" t="n"/>
      <c r="AE698" s="998" t="n"/>
      <c r="AF698" s="998" t="n"/>
      <c r="AG698" s="998" t="n"/>
      <c r="AH698" s="998" t="n"/>
      <c r="AI698" s="998" t="n"/>
      <c r="AJ698" s="998" t="n"/>
      <c r="AK698" s="998" t="n"/>
      <c r="AL698" s="998" t="n"/>
      <c r="AM698" s="975" t="n"/>
      <c r="AN698" s="726" t="n"/>
      <c r="AU698" s="1240" t="n"/>
      <c r="AV698" s="1240" t="n"/>
    </row>
    <row r="699" ht="16.5" customHeight="1">
      <c r="A699" s="975" t="n"/>
      <c r="B699" s="1182" t="n"/>
      <c r="C699" s="1103" t="n"/>
      <c r="D699" s="975" t="n"/>
      <c r="E699" s="975" t="n"/>
      <c r="F699" s="998" t="n"/>
      <c r="G699" s="998" t="n"/>
      <c r="H699" s="975" t="n"/>
      <c r="I699" s="975" t="n"/>
      <c r="J699" s="975" t="n"/>
      <c r="K699" s="1189">
        <f>K694=L699</f>
        <v/>
      </c>
      <c r="L699" s="491">
        <f>SUM(L694:L698)</f>
        <v/>
      </c>
      <c r="M699" s="1190" t="n"/>
      <c r="N699" s="1191" t="n"/>
      <c r="O699" s="1192" t="n"/>
      <c r="P699" s="1192" t="n"/>
      <c r="Q699" s="1192" t="n"/>
      <c r="R699" s="267">
        <f>SUM(R694:R698)</f>
        <v/>
      </c>
      <c r="S699" s="492" t="n"/>
      <c r="T699" s="492" t="n"/>
      <c r="U699" s="492" t="n"/>
      <c r="V699" s="1193" t="n"/>
      <c r="W699" s="975" t="n"/>
      <c r="X699" s="1226" t="n"/>
      <c r="Y699" s="232" t="n"/>
      <c r="Z699" s="498" t="n"/>
      <c r="AA699" s="270" t="n"/>
      <c r="AB699" s="270" t="n"/>
      <c r="AC699" s="270" t="n"/>
      <c r="AD699" s="270" t="n"/>
      <c r="AE699" s="270" t="n"/>
      <c r="AF699" s="270" t="n"/>
      <c r="AG699" s="270" t="n"/>
      <c r="AH699" s="270" t="n"/>
      <c r="AI699" s="270" t="n"/>
      <c r="AJ699" s="270" t="n"/>
      <c r="AK699" s="270" t="n"/>
      <c r="AL699" s="270" t="n"/>
      <c r="AM699" s="515" t="n"/>
      <c r="AN699" s="726" t="n"/>
      <c r="AU699" s="1240" t="n"/>
      <c r="AV699" s="1240" t="n"/>
    </row>
    <row r="700" ht="17.1" customHeight="1">
      <c r="A700" s="585">
        <f>A694+1</f>
        <v/>
      </c>
      <c r="B700" s="640" t="inlineStr">
        <is>
          <t>Diluyente de Vacuna Meningococo ACYW -135 (Conjugado) - Liofilizada - Vial x 01 dosis</t>
        </is>
      </c>
      <c r="C700" s="965" t="n"/>
      <c r="D700" s="413">
        <f>NOVIEMBRE!K700</f>
        <v/>
      </c>
      <c r="E700" s="339">
        <f>H296</f>
        <v/>
      </c>
      <c r="F700" s="338" t="n"/>
      <c r="G700" s="338" t="n"/>
      <c r="H700" s="1235">
        <f>+F700+G700</f>
        <v/>
      </c>
      <c r="I700" s="340">
        <f>+AM700</f>
        <v/>
      </c>
      <c r="J700" s="341">
        <f>+H700+I700</f>
        <v/>
      </c>
      <c r="K700" s="583">
        <f>+(D700+E700)-(J700)</f>
        <v/>
      </c>
      <c r="L700" s="253" t="n"/>
      <c r="M700" s="254" t="n"/>
      <c r="N700" s="254" t="n"/>
      <c r="O700" s="1183" t="n"/>
      <c r="P700" s="256">
        <f>IF(O700=0," ",IFERROR(IF(DATEDIF(TODAY(),O700,"M")&lt;=5,"ROJO",IF(DATEDIF(TODAY(),O700,"M")&gt;=12,"VERDE",IF(AND(DATEDIF(TODAY(),O700,"M")&gt;=6,DATEDIF(TODAY(),O700,"M")&lt;=11),"AMARILLO"))),Q700))</f>
        <v/>
      </c>
      <c r="Q700" s="256">
        <f>IF(O700=0," ",IF(O700&lt;=$L$6,"VENCIDO","NO VENCIDO"))</f>
        <v/>
      </c>
      <c r="R700" s="257" t="n"/>
      <c r="S700" s="258" t="n"/>
      <c r="T700" s="258" t="n"/>
      <c r="U700" s="1184" t="n"/>
      <c r="V700" s="1184" t="n"/>
      <c r="W700" s="1236">
        <f>+AR700</f>
        <v/>
      </c>
      <c r="X700" s="1237" t="n"/>
      <c r="Y700" s="232" t="n"/>
      <c r="Z700" s="648" t="n"/>
      <c r="AA700" s="648" t="n"/>
      <c r="AB700" s="649">
        <f>+Z700+AA700</f>
        <v/>
      </c>
      <c r="AC700" s="648" t="n"/>
      <c r="AD700" s="648" t="n"/>
      <c r="AE700" s="648" t="n"/>
      <c r="AF700" s="648" t="n"/>
      <c r="AG700" s="648" t="n"/>
      <c r="AH700" s="648" t="n"/>
      <c r="AI700" s="648" t="n"/>
      <c r="AJ700" s="648" t="n"/>
      <c r="AK700" s="648" t="n"/>
      <c r="AL700" s="648" t="n"/>
      <c r="AM700" s="421">
        <f>SUM(AB700:AL704)</f>
        <v/>
      </c>
      <c r="AN700" s="726" t="n"/>
      <c r="AU700" s="1240" t="n"/>
      <c r="AV700" s="1240" t="n"/>
    </row>
    <row r="701" ht="17.1" customHeight="1">
      <c r="A701" s="973" t="n"/>
      <c r="B701" s="971" t="n"/>
      <c r="C701" s="972" t="n"/>
      <c r="D701" s="973" t="n"/>
      <c r="E701" s="973" t="n"/>
      <c r="F701" s="994" t="n"/>
      <c r="G701" s="994" t="n"/>
      <c r="H701" s="973" t="n"/>
      <c r="I701" s="973" t="n"/>
      <c r="J701" s="973" t="n"/>
      <c r="K701" s="973" t="n"/>
      <c r="L701" s="253" t="n"/>
      <c r="M701" s="254" t="n"/>
      <c r="N701" s="254" t="n"/>
      <c r="O701" s="1183" t="n"/>
      <c r="P701" s="256">
        <f>IF(O701=0," ",IFERROR(IF(DATEDIF(TODAY(),O701,"M")&lt;=5,"ROJO",IF(DATEDIF(TODAY(),O701,"M")&gt;=12,"VERDE",IF(AND(DATEDIF(TODAY(),O701,"M")&gt;=6,DATEDIF(TODAY(),O701,"M")&lt;=11),"AMARILLO"))),Q701))</f>
        <v/>
      </c>
      <c r="Q701" s="262">
        <f>IF(O701=0," ",IF(O701&lt;=$L$6,"VENCIDO","NO VENCIDO"))</f>
        <v/>
      </c>
      <c r="R701" s="257" t="n"/>
      <c r="S701" s="258" t="n"/>
      <c r="T701" s="258" t="n"/>
      <c r="U701" s="1184" t="n"/>
      <c r="V701" s="1184" t="n"/>
      <c r="W701" s="973" t="n"/>
      <c r="X701" s="1237" t="n"/>
      <c r="Y701" s="232" t="n"/>
      <c r="Z701" s="994" t="n"/>
      <c r="AA701" s="994" t="n"/>
      <c r="AB701" s="973" t="n"/>
      <c r="AC701" s="994" t="n"/>
      <c r="AD701" s="994" t="n"/>
      <c r="AE701" s="994" t="n"/>
      <c r="AF701" s="994" t="n"/>
      <c r="AG701" s="994" t="n"/>
      <c r="AH701" s="994" t="n"/>
      <c r="AI701" s="994" t="n"/>
      <c r="AJ701" s="994" t="n"/>
      <c r="AK701" s="994" t="n"/>
      <c r="AL701" s="994" t="n"/>
      <c r="AM701" s="973" t="n"/>
      <c r="AN701" s="726" t="n"/>
      <c r="AU701" s="1240" t="n"/>
      <c r="AV701" s="1240" t="n"/>
    </row>
    <row r="702" ht="17.1" customHeight="1">
      <c r="A702" s="973" t="n"/>
      <c r="B702" s="971" t="n"/>
      <c r="C702" s="972" t="n"/>
      <c r="D702" s="973" t="n"/>
      <c r="E702" s="973" t="n"/>
      <c r="F702" s="994" t="n"/>
      <c r="G702" s="994" t="n"/>
      <c r="H702" s="973" t="n"/>
      <c r="I702" s="973" t="n"/>
      <c r="J702" s="973" t="n"/>
      <c r="K702" s="973" t="n"/>
      <c r="L702" s="253" t="n"/>
      <c r="M702" s="254" t="n"/>
      <c r="N702" s="254" t="n"/>
      <c r="O702" s="1183" t="n"/>
      <c r="P702" s="256">
        <f>IF(O702=0," ",IFERROR(IF(DATEDIF(TODAY(),O702,"M")&lt;=5,"ROJO",IF(DATEDIF(TODAY(),O702,"M")&gt;=12,"VERDE",IF(AND(DATEDIF(TODAY(),O702,"M")&gt;=6,DATEDIF(TODAY(),O702,"M")&lt;=11),"AMARILLO"))),Q702))</f>
        <v/>
      </c>
      <c r="Q702" s="262">
        <f>IF(O702=0," ",IF(O702&lt;=$L$6,"VENCIDO","NO VENCIDO"))</f>
        <v/>
      </c>
      <c r="R702" s="257" t="n"/>
      <c r="S702" s="258" t="n"/>
      <c r="T702" s="258" t="n"/>
      <c r="U702" s="1184" t="n"/>
      <c r="V702" s="1184" t="n"/>
      <c r="W702" s="973" t="n"/>
      <c r="X702" s="1237" t="n"/>
      <c r="Y702" s="232" t="n"/>
      <c r="Z702" s="994" t="n"/>
      <c r="AA702" s="994" t="n"/>
      <c r="AB702" s="973" t="n"/>
      <c r="AC702" s="994" t="n"/>
      <c r="AD702" s="994" t="n"/>
      <c r="AE702" s="994" t="n"/>
      <c r="AF702" s="994" t="n"/>
      <c r="AG702" s="994" t="n"/>
      <c r="AH702" s="994" t="n"/>
      <c r="AI702" s="994" t="n"/>
      <c r="AJ702" s="994" t="n"/>
      <c r="AK702" s="994" t="n"/>
      <c r="AL702" s="994" t="n"/>
      <c r="AM702" s="973" t="n"/>
      <c r="AN702" s="726" t="n"/>
      <c r="AU702" s="1240" t="n"/>
      <c r="AV702" s="1240" t="n"/>
    </row>
    <row r="703" ht="17.1" customHeight="1">
      <c r="A703" s="973" t="n"/>
      <c r="B703" s="971" t="n"/>
      <c r="C703" s="972" t="n"/>
      <c r="D703" s="973" t="n"/>
      <c r="E703" s="973" t="n"/>
      <c r="F703" s="994" t="n"/>
      <c r="G703" s="994" t="n"/>
      <c r="H703" s="973" t="n"/>
      <c r="I703" s="973" t="n"/>
      <c r="J703" s="973" t="n"/>
      <c r="K703" s="973" t="n"/>
      <c r="L703" s="253" t="n"/>
      <c r="M703" s="254" t="n"/>
      <c r="N703" s="254" t="n"/>
      <c r="O703" s="1183" t="n"/>
      <c r="P703" s="256">
        <f>IF(O703=0," ",IFERROR(IF(DATEDIF(TODAY(),O703,"M")&lt;=5,"ROJO",IF(DATEDIF(TODAY(),O703,"M")&gt;=12,"VERDE",IF(AND(DATEDIF(TODAY(),O703,"M")&gt;=6,DATEDIF(TODAY(),O703,"M")&lt;=11),"AMARILLO"))),Q703))</f>
        <v/>
      </c>
      <c r="Q703" s="262">
        <f>IF(O703=0," ",IF(O703&lt;=$L$6,"VENCIDO","NO VENCIDO"))</f>
        <v/>
      </c>
      <c r="R703" s="257" t="n"/>
      <c r="S703" s="258" t="n"/>
      <c r="T703" s="258" t="n"/>
      <c r="U703" s="1184" t="n"/>
      <c r="V703" s="1184" t="n"/>
      <c r="W703" s="973" t="n"/>
      <c r="X703" s="1237" t="n"/>
      <c r="Y703" s="232" t="n"/>
      <c r="Z703" s="994" t="n"/>
      <c r="AA703" s="994" t="n"/>
      <c r="AB703" s="973" t="n"/>
      <c r="AC703" s="994" t="n"/>
      <c r="AD703" s="994" t="n"/>
      <c r="AE703" s="994" t="n"/>
      <c r="AF703" s="994" t="n"/>
      <c r="AG703" s="994" t="n"/>
      <c r="AH703" s="994" t="n"/>
      <c r="AI703" s="994" t="n"/>
      <c r="AJ703" s="994" t="n"/>
      <c r="AK703" s="994" t="n"/>
      <c r="AL703" s="994" t="n"/>
      <c r="AM703" s="973" t="n"/>
      <c r="AN703" s="726" t="n"/>
      <c r="AU703" s="1240" t="n"/>
      <c r="AV703" s="1240" t="n"/>
    </row>
    <row r="704" ht="17.1" customHeight="1">
      <c r="A704" s="973" t="n"/>
      <c r="B704" s="971" t="n"/>
      <c r="C704" s="972" t="n"/>
      <c r="D704" s="973" t="n"/>
      <c r="E704" s="973" t="n"/>
      <c r="F704" s="994" t="n"/>
      <c r="G704" s="994" t="n"/>
      <c r="H704" s="973" t="n"/>
      <c r="I704" s="973" t="n"/>
      <c r="J704" s="973" t="n"/>
      <c r="K704" s="975" t="n"/>
      <c r="L704" s="253" t="n"/>
      <c r="M704" s="254" t="n"/>
      <c r="N704" s="254" t="n"/>
      <c r="O704" s="1183" t="n"/>
      <c r="P704" s="256">
        <f>IF(O704=0," ",IFERROR(IF(DATEDIF(TODAY(),O704,"M")&lt;=5,"ROJO",IF(DATEDIF(TODAY(),O704,"M")&gt;=12,"VERDE",IF(AND(DATEDIF(TODAY(),O704,"M")&gt;=6,DATEDIF(TODAY(),O704,"M")&lt;=11),"AMARILLO"))),Q704))</f>
        <v/>
      </c>
      <c r="Q704" s="262">
        <f>IF(O704=0," ",IF(O704&lt;=$L$6,"VENCIDO","NO VENCIDO"))</f>
        <v/>
      </c>
      <c r="R704" s="257" t="n"/>
      <c r="S704" s="258" t="n"/>
      <c r="T704" s="258" t="n"/>
      <c r="U704" s="1184" t="n"/>
      <c r="V704" s="1184" t="n"/>
      <c r="W704" s="973" t="n"/>
      <c r="X704" s="1237" t="n"/>
      <c r="Y704" s="232" t="n"/>
      <c r="Z704" s="998" t="n"/>
      <c r="AA704" s="998" t="n"/>
      <c r="AB704" s="975" t="n"/>
      <c r="AC704" s="998" t="n"/>
      <c r="AD704" s="998" t="n"/>
      <c r="AE704" s="998" t="n"/>
      <c r="AF704" s="998" t="n"/>
      <c r="AG704" s="998" t="n"/>
      <c r="AH704" s="998" t="n"/>
      <c r="AI704" s="998" t="n"/>
      <c r="AJ704" s="998" t="n"/>
      <c r="AK704" s="998" t="n"/>
      <c r="AL704" s="998" t="n"/>
      <c r="AM704" s="975" t="n"/>
      <c r="AN704" s="726" t="n"/>
      <c r="AU704" s="1240" t="n"/>
      <c r="AV704" s="1240" t="n"/>
    </row>
    <row r="705" ht="16.5" customHeight="1">
      <c r="A705" s="975" t="n"/>
      <c r="B705" s="1182" t="n"/>
      <c r="C705" s="1103" t="n"/>
      <c r="D705" s="975" t="n"/>
      <c r="E705" s="975" t="n"/>
      <c r="F705" s="998" t="n"/>
      <c r="G705" s="998" t="n"/>
      <c r="H705" s="975" t="n"/>
      <c r="I705" s="975" t="n"/>
      <c r="J705" s="975" t="n"/>
      <c r="K705" s="1189">
        <f>K700=L705</f>
        <v/>
      </c>
      <c r="L705" s="491">
        <f>SUM(L700:L704)</f>
        <v/>
      </c>
      <c r="M705" s="1190" t="n"/>
      <c r="N705" s="1191" t="n"/>
      <c r="O705" s="1192" t="n"/>
      <c r="P705" s="1192" t="n"/>
      <c r="Q705" s="1192" t="n"/>
      <c r="R705" s="267">
        <f>SUM(R700:R704)</f>
        <v/>
      </c>
      <c r="S705" s="492" t="n"/>
      <c r="T705" s="492" t="n"/>
      <c r="U705" s="492" t="n"/>
      <c r="V705" s="1193" t="n"/>
      <c r="W705" s="975" t="n"/>
      <c r="X705" s="1226" t="n"/>
      <c r="Y705" s="232" t="n"/>
      <c r="Z705" s="498" t="n"/>
      <c r="AA705" s="270" t="n"/>
      <c r="AB705" s="270" t="n"/>
      <c r="AC705" s="270" t="n"/>
      <c r="AD705" s="270" t="n"/>
      <c r="AE705" s="270" t="n"/>
      <c r="AF705" s="270" t="n"/>
      <c r="AG705" s="270" t="n"/>
      <c r="AH705" s="270" t="n"/>
      <c r="AI705" s="270" t="n"/>
      <c r="AJ705" s="270" t="n"/>
      <c r="AK705" s="270" t="n"/>
      <c r="AL705" s="270" t="n"/>
      <c r="AM705" s="515" t="n"/>
      <c r="AN705" s="726" t="n"/>
      <c r="AU705" s="1240" t="n"/>
      <c r="AV705" s="1240" t="n"/>
    </row>
    <row r="706" ht="29.25" customHeight="1">
      <c r="A706" s="647" t="inlineStr">
        <is>
          <t>JERINGAS</t>
        </is>
      </c>
      <c r="B706" s="968" t="n"/>
      <c r="C706" s="967" t="n"/>
      <c r="D706" s="346" t="n"/>
      <c r="E706" s="346" t="n"/>
      <c r="F706" s="347" t="n"/>
      <c r="G706" s="347" t="n"/>
      <c r="H706" s="346" t="n"/>
      <c r="I706" s="346" t="n"/>
      <c r="J706" s="346" t="n"/>
      <c r="K706" s="346" t="n"/>
      <c r="L706" s="346" t="n"/>
      <c r="M706" s="346" t="n"/>
      <c r="N706" s="346" t="n"/>
      <c r="O706" s="346" t="n"/>
      <c r="P706" s="346" t="n"/>
      <c r="Q706" s="346" t="n"/>
      <c r="R706" s="346" t="n"/>
      <c r="S706" s="346" t="n"/>
      <c r="T706" s="346" t="n"/>
      <c r="U706" s="346" t="n"/>
      <c r="V706" s="346" t="n"/>
      <c r="W706" s="346" t="n"/>
      <c r="X706" s="348" t="n"/>
      <c r="Y706" s="232" t="n"/>
      <c r="Z706" s="390" t="n"/>
      <c r="AA706" s="349" t="n"/>
      <c r="AB706" s="349" t="n"/>
      <c r="AC706" s="349" t="n"/>
      <c r="AD706" s="349" t="n"/>
      <c r="AE706" s="349" t="n"/>
      <c r="AF706" s="349" t="n"/>
      <c r="AG706" s="349" t="n"/>
      <c r="AH706" s="349" t="n"/>
      <c r="AI706" s="349" t="n"/>
      <c r="AJ706" s="349" t="n"/>
      <c r="AK706" s="349" t="n"/>
      <c r="AL706" s="349" t="n"/>
      <c r="AM706" s="349" t="n"/>
      <c r="AN706" s="350" t="n"/>
      <c r="AU706" s="1240" t="n"/>
      <c r="AV706" s="1240" t="n"/>
    </row>
    <row r="707" ht="17.1" customHeight="1">
      <c r="A707" s="585" t="n">
        <v>1</v>
      </c>
      <c r="B707" s="640" t="inlineStr">
        <is>
          <t>Jeringa Desechable de 0.5 ml/cc con aguja incorporada No. 22G x 1 ½" Auto Descartable (AD)</t>
        </is>
      </c>
      <c r="C707" s="965" t="n"/>
      <c r="D707" s="413">
        <f>NOVIEMBRE!K707</f>
        <v/>
      </c>
      <c r="E707" s="339">
        <f>H303</f>
        <v/>
      </c>
      <c r="F707" s="338" t="n"/>
      <c r="G707" s="338" t="n"/>
      <c r="H707" s="1235">
        <f>+F707+G707</f>
        <v/>
      </c>
      <c r="I707" s="340">
        <f>+AM707</f>
        <v/>
      </c>
      <c r="J707" s="341">
        <f>+H707+I707</f>
        <v/>
      </c>
      <c r="K707" s="583">
        <f>+(D707+E707)-(J707)</f>
        <v/>
      </c>
      <c r="L707" s="253" t="n"/>
      <c r="M707" s="254" t="n"/>
      <c r="N707" s="254" t="n"/>
      <c r="O707" s="1183" t="n"/>
      <c r="P707" s="256">
        <f>IF(O707=0," ",IFERROR(IF(DATEDIF(TODAY(),O707,"M")&lt;=5,"ROJO",IF(DATEDIF(TODAY(),O707,"M")&gt;=12,"VERDE",IF(AND(DATEDIF(TODAY(),O707,"M")&gt;=6,DATEDIF(TODAY(),O707,"M")&lt;=11),"AMARILLO"))),Q707))</f>
        <v/>
      </c>
      <c r="Q707" s="256">
        <f>IF(O707=0," ",IF(O707&lt;=$L$6,"VENCIDO","NO VENCIDO"))</f>
        <v/>
      </c>
      <c r="R707" s="257" t="n"/>
      <c r="S707" s="258" t="n"/>
      <c r="T707" s="258" t="n"/>
      <c r="U707" s="1184" t="n"/>
      <c r="V707" s="1184" t="n"/>
      <c r="W707" s="1236">
        <f>+AR707</f>
        <v/>
      </c>
      <c r="X707" s="1237" t="n"/>
      <c r="Y707" s="232" t="n"/>
      <c r="Z707" s="648" t="n"/>
      <c r="AA707" s="648" t="n"/>
      <c r="AB707" s="649">
        <f>+Z707+AA707</f>
        <v/>
      </c>
      <c r="AC707" s="648" t="n"/>
      <c r="AD707" s="648" t="n"/>
      <c r="AE707" s="648" t="n"/>
      <c r="AF707" s="648" t="n"/>
      <c r="AG707" s="648" t="n"/>
      <c r="AH707" s="648" t="n"/>
      <c r="AI707" s="648" t="n"/>
      <c r="AJ707" s="648" t="n"/>
      <c r="AK707" s="648" t="n"/>
      <c r="AL707" s="648" t="n"/>
      <c r="AM707" s="421">
        <f>SUM(AB707:AL712)</f>
        <v/>
      </c>
      <c r="AN707" s="726" t="n"/>
      <c r="AU707" s="1240" t="n"/>
      <c r="AV707" s="1240" t="n"/>
    </row>
    <row r="708" ht="17.1" customHeight="1">
      <c r="A708" s="973" t="n"/>
      <c r="B708" s="971" t="n"/>
      <c r="C708" s="972" t="n"/>
      <c r="D708" s="973" t="n"/>
      <c r="E708" s="973" t="n"/>
      <c r="F708" s="994" t="n"/>
      <c r="G708" s="994" t="n"/>
      <c r="H708" s="973" t="n"/>
      <c r="I708" s="973" t="n"/>
      <c r="J708" s="973" t="n"/>
      <c r="K708" s="973" t="n"/>
      <c r="L708" s="253" t="n"/>
      <c r="M708" s="254" t="n"/>
      <c r="N708" s="254" t="n"/>
      <c r="O708" s="1183" t="n"/>
      <c r="P708" s="256">
        <f>IF(O708=0," ",IFERROR(IF(DATEDIF(TODAY(),O708,"M")&lt;=5,"ROJO",IF(DATEDIF(TODAY(),O708,"M")&gt;=12,"VERDE",IF(AND(DATEDIF(TODAY(),O708,"M")&gt;=6,DATEDIF(TODAY(),O708,"M")&lt;=11),"AMARILLO"))),Q708))</f>
        <v/>
      </c>
      <c r="Q708" s="256">
        <f>IF(O708=0," ",IF(O708&lt;=$L$6,"VENCIDO","NO VENCIDO"))</f>
        <v/>
      </c>
      <c r="R708" s="257" t="n"/>
      <c r="S708" s="258" t="n"/>
      <c r="T708" s="258" t="n"/>
      <c r="U708" s="1184" t="n"/>
      <c r="V708" s="1184" t="n"/>
      <c r="W708" s="973" t="n"/>
      <c r="X708" s="1237" t="n"/>
      <c r="Y708" s="232" t="n"/>
      <c r="Z708" s="994" t="n"/>
      <c r="AA708" s="994" t="n"/>
      <c r="AB708" s="973" t="n"/>
      <c r="AC708" s="994" t="n"/>
      <c r="AD708" s="994" t="n"/>
      <c r="AE708" s="994" t="n"/>
      <c r="AF708" s="994" t="n"/>
      <c r="AG708" s="994" t="n"/>
      <c r="AH708" s="994" t="n"/>
      <c r="AI708" s="994" t="n"/>
      <c r="AJ708" s="994" t="n"/>
      <c r="AK708" s="994" t="n"/>
      <c r="AL708" s="994" t="n"/>
      <c r="AM708" s="973" t="n"/>
      <c r="AN708" s="726" t="n"/>
      <c r="AU708" s="1240" t="n"/>
      <c r="AV708" s="1240" t="n"/>
    </row>
    <row r="709" ht="17.1" customHeight="1">
      <c r="A709" s="973" t="n"/>
      <c r="B709" s="971" t="n"/>
      <c r="C709" s="972" t="n"/>
      <c r="D709" s="973" t="n"/>
      <c r="E709" s="973" t="n"/>
      <c r="F709" s="994" t="n"/>
      <c r="G709" s="994" t="n"/>
      <c r="H709" s="973" t="n"/>
      <c r="I709" s="973" t="n"/>
      <c r="J709" s="973" t="n"/>
      <c r="K709" s="973" t="n"/>
      <c r="L709" s="253" t="n"/>
      <c r="M709" s="254" t="n"/>
      <c r="N709" s="254" t="n"/>
      <c r="O709" s="1183" t="n"/>
      <c r="P709" s="256">
        <f>IF(O709=0," ",IFERROR(IF(DATEDIF(TODAY(),O709,"M")&lt;=5,"ROJO",IF(DATEDIF(TODAY(),O709,"M")&gt;=12,"VERDE",IF(AND(DATEDIF(TODAY(),O709,"M")&gt;=6,DATEDIF(TODAY(),O709,"M")&lt;=11),"AMARILLO"))),Q709))</f>
        <v/>
      </c>
      <c r="Q709" s="256">
        <f>IF(O709=0," ",IF(O709&lt;=$L$6,"VENCIDO","NO VENCIDO"))</f>
        <v/>
      </c>
      <c r="R709" s="257" t="n"/>
      <c r="S709" s="258" t="n"/>
      <c r="T709" s="258" t="n"/>
      <c r="U709" s="1184" t="n"/>
      <c r="V709" s="1184" t="n"/>
      <c r="W709" s="973" t="n"/>
      <c r="X709" s="1237" t="n"/>
      <c r="Y709" s="232" t="n"/>
      <c r="Z709" s="994" t="n"/>
      <c r="AA709" s="994" t="n"/>
      <c r="AB709" s="973" t="n"/>
      <c r="AC709" s="994" t="n"/>
      <c r="AD709" s="994" t="n"/>
      <c r="AE709" s="994" t="n"/>
      <c r="AF709" s="994" t="n"/>
      <c r="AG709" s="994" t="n"/>
      <c r="AH709" s="994" t="n"/>
      <c r="AI709" s="994" t="n"/>
      <c r="AJ709" s="994" t="n"/>
      <c r="AK709" s="994" t="n"/>
      <c r="AL709" s="994" t="n"/>
      <c r="AM709" s="973" t="n"/>
      <c r="AN709" s="726" t="n"/>
      <c r="AU709" s="1240" t="n"/>
      <c r="AV709" s="1240" t="n"/>
    </row>
    <row r="710" ht="17.1" customHeight="1">
      <c r="A710" s="973" t="n"/>
      <c r="B710" s="971" t="n"/>
      <c r="C710" s="972" t="n"/>
      <c r="D710" s="973" t="n"/>
      <c r="E710" s="973" t="n"/>
      <c r="F710" s="994" t="n"/>
      <c r="G710" s="994" t="n"/>
      <c r="H710" s="973" t="n"/>
      <c r="I710" s="973" t="n"/>
      <c r="J710" s="973" t="n"/>
      <c r="K710" s="973" t="n"/>
      <c r="L710" s="253" t="n"/>
      <c r="M710" s="254" t="n"/>
      <c r="N710" s="254" t="n"/>
      <c r="O710" s="1183" t="n"/>
      <c r="P710" s="256">
        <f>IF(O710=0," ",IFERROR(IF(DATEDIF(TODAY(),O710,"M")&lt;=5,"ROJO",IF(DATEDIF(TODAY(),O710,"M")&gt;=12,"VERDE",IF(AND(DATEDIF(TODAY(),O710,"M")&gt;=6,DATEDIF(TODAY(),O710,"M")&lt;=11),"AMARILLO"))),Q710))</f>
        <v/>
      </c>
      <c r="Q710" s="256">
        <f>IF(O710=0," ",IF(O710&lt;=$L$6,"VENCIDO","NO VENCIDO"))</f>
        <v/>
      </c>
      <c r="R710" s="257" t="n"/>
      <c r="S710" s="258" t="n"/>
      <c r="T710" s="258" t="n"/>
      <c r="U710" s="1184" t="n"/>
      <c r="V710" s="1184" t="n"/>
      <c r="W710" s="973" t="n"/>
      <c r="X710" s="1237" t="n"/>
      <c r="Y710" s="232" t="n"/>
      <c r="Z710" s="994" t="n"/>
      <c r="AA710" s="994" t="n"/>
      <c r="AB710" s="973" t="n"/>
      <c r="AC710" s="994" t="n"/>
      <c r="AD710" s="994" t="n"/>
      <c r="AE710" s="994" t="n"/>
      <c r="AF710" s="994" t="n"/>
      <c r="AG710" s="994" t="n"/>
      <c r="AH710" s="994" t="n"/>
      <c r="AI710" s="994" t="n"/>
      <c r="AJ710" s="994" t="n"/>
      <c r="AK710" s="994" t="n"/>
      <c r="AL710" s="994" t="n"/>
      <c r="AM710" s="973" t="n"/>
      <c r="AN710" s="726" t="n"/>
      <c r="AU710" s="1240" t="n"/>
      <c r="AV710" s="1240" t="n"/>
    </row>
    <row r="711" ht="17.1" customHeight="1">
      <c r="A711" s="973" t="n"/>
      <c r="B711" s="971" t="n"/>
      <c r="C711" s="972" t="n"/>
      <c r="D711" s="973" t="n"/>
      <c r="E711" s="973" t="n"/>
      <c r="F711" s="994" t="n"/>
      <c r="G711" s="994" t="n"/>
      <c r="H711" s="973" t="n"/>
      <c r="I711" s="973" t="n"/>
      <c r="J711" s="973" t="n"/>
      <c r="K711" s="973" t="n"/>
      <c r="L711" s="253" t="n"/>
      <c r="M711" s="254" t="n"/>
      <c r="N711" s="254" t="n"/>
      <c r="O711" s="1183" t="n"/>
      <c r="P711" s="256">
        <f>IF(O711=0," ",IFERROR(IF(DATEDIF(TODAY(),O711,"M")&lt;=5,"ROJO",IF(DATEDIF(TODAY(),O711,"M")&gt;=12,"VERDE",IF(AND(DATEDIF(TODAY(),O711,"M")&gt;=6,DATEDIF(TODAY(),O711,"M")&lt;=11),"AMARILLO"))),Q711))</f>
        <v/>
      </c>
      <c r="Q711" s="256">
        <f>IF(O711=0," ",IF(O711&lt;=$L$6,"VENCIDO","NO VENCIDO"))</f>
        <v/>
      </c>
      <c r="R711" s="257" t="n"/>
      <c r="S711" s="258" t="n"/>
      <c r="T711" s="258" t="n"/>
      <c r="U711" s="1184" t="n"/>
      <c r="V711" s="1184" t="n"/>
      <c r="W711" s="973" t="n"/>
      <c r="X711" s="1237" t="n"/>
      <c r="Y711" s="232" t="n"/>
      <c r="Z711" s="994" t="n"/>
      <c r="AA711" s="994" t="n"/>
      <c r="AB711" s="973" t="n"/>
      <c r="AC711" s="994" t="n"/>
      <c r="AD711" s="994" t="n"/>
      <c r="AE711" s="994" t="n"/>
      <c r="AF711" s="994" t="n"/>
      <c r="AG711" s="994" t="n"/>
      <c r="AH711" s="994" t="n"/>
      <c r="AI711" s="994" t="n"/>
      <c r="AJ711" s="994" t="n"/>
      <c r="AK711" s="994" t="n"/>
      <c r="AL711" s="994" t="n"/>
      <c r="AM711" s="973" t="n"/>
      <c r="AN711" s="726" t="n"/>
      <c r="AU711" s="1240" t="n"/>
      <c r="AV711" s="1240" t="n"/>
    </row>
    <row r="712" ht="17.1" customHeight="1">
      <c r="A712" s="973" t="n"/>
      <c r="B712" s="971" t="n"/>
      <c r="C712" s="972" t="n"/>
      <c r="D712" s="973" t="n"/>
      <c r="E712" s="973" t="n"/>
      <c r="F712" s="994" t="n"/>
      <c r="G712" s="994" t="n"/>
      <c r="H712" s="973" t="n"/>
      <c r="I712" s="973" t="n"/>
      <c r="J712" s="973" t="n"/>
      <c r="K712" s="975" t="n"/>
      <c r="L712" s="253" t="n"/>
      <c r="M712" s="254" t="n"/>
      <c r="N712" s="254" t="n"/>
      <c r="O712" s="1183" t="n"/>
      <c r="P712" s="256">
        <f>IF(O712=0," ",IFERROR(IF(DATEDIF(TODAY(),O712,"M")&lt;=5,"ROJO",IF(DATEDIF(TODAY(),O712,"M")&gt;=12,"VERDE",IF(AND(DATEDIF(TODAY(),O712,"M")&gt;=6,DATEDIF(TODAY(),O712,"M")&lt;=11),"AMARILLO"))),Q712))</f>
        <v/>
      </c>
      <c r="Q712" s="256">
        <f>IF(O712=0," ",IF(O712&lt;=$L$6,"VENCIDO","NO VENCIDO"))</f>
        <v/>
      </c>
      <c r="R712" s="257" t="n"/>
      <c r="S712" s="258" t="n"/>
      <c r="T712" s="258" t="n"/>
      <c r="U712" s="1184" t="n"/>
      <c r="V712" s="1184" t="n"/>
      <c r="W712" s="973" t="n"/>
      <c r="X712" s="1237" t="n"/>
      <c r="Y712" s="232" t="n"/>
      <c r="Z712" s="998" t="n"/>
      <c r="AA712" s="998" t="n"/>
      <c r="AB712" s="975" t="n"/>
      <c r="AC712" s="998" t="n"/>
      <c r="AD712" s="998" t="n"/>
      <c r="AE712" s="998" t="n"/>
      <c r="AF712" s="998" t="n"/>
      <c r="AG712" s="998" t="n"/>
      <c r="AH712" s="998" t="n"/>
      <c r="AI712" s="998" t="n"/>
      <c r="AJ712" s="998" t="n"/>
      <c r="AK712" s="998" t="n"/>
      <c r="AL712" s="998" t="n"/>
      <c r="AM712" s="975" t="n"/>
      <c r="AN712" s="726" t="n"/>
      <c r="AU712" s="1240" t="n"/>
      <c r="AV712" s="1240" t="n"/>
    </row>
    <row r="713" ht="17.1" customHeight="1">
      <c r="A713" s="975" t="n"/>
      <c r="B713" s="1182" t="n"/>
      <c r="C713" s="1103" t="n"/>
      <c r="D713" s="975" t="n"/>
      <c r="E713" s="975" t="n"/>
      <c r="F713" s="998" t="n"/>
      <c r="G713" s="998" t="n"/>
      <c r="H713" s="975" t="n"/>
      <c r="I713" s="975" t="n"/>
      <c r="J713" s="975" t="n"/>
      <c r="K713" s="1189">
        <f>K707=L713</f>
        <v/>
      </c>
      <c r="L713" s="491">
        <f>SUM(L707:L712)</f>
        <v/>
      </c>
      <c r="M713" s="1190" t="n"/>
      <c r="N713" s="1191" t="n"/>
      <c r="O713" s="1192" t="n"/>
      <c r="P713" s="1192" t="n"/>
      <c r="Q713" s="1192" t="n"/>
      <c r="R713" s="267">
        <f>SUM(R707:R712)</f>
        <v/>
      </c>
      <c r="S713" s="492" t="n"/>
      <c r="T713" s="492" t="n"/>
      <c r="U713" s="492" t="n"/>
      <c r="V713" s="1193" t="n"/>
      <c r="W713" s="975" t="n"/>
      <c r="X713" s="1230" t="n"/>
      <c r="Y713" s="232" t="n"/>
      <c r="Z713" s="498" t="n"/>
      <c r="AA713" s="270" t="n"/>
      <c r="AB713" s="267" t="n"/>
      <c r="AC713" s="270" t="n"/>
      <c r="AD713" s="270" t="n"/>
      <c r="AE713" s="270" t="n"/>
      <c r="AF713" s="270" t="n"/>
      <c r="AG713" s="270" t="n"/>
      <c r="AH713" s="270" t="n"/>
      <c r="AI713" s="270" t="n"/>
      <c r="AJ713" s="270" t="n"/>
      <c r="AK713" s="270" t="n"/>
      <c r="AL713" s="270" t="n"/>
      <c r="AM713" s="515" t="n"/>
      <c r="AN713" s="726" t="n"/>
      <c r="AU713" s="1240" t="n"/>
      <c r="AV713" s="1240" t="n"/>
    </row>
    <row r="714" ht="17.1" customHeight="1">
      <c r="A714" s="585">
        <f>+A707+1</f>
        <v/>
      </c>
      <c r="B714" s="640" t="inlineStr">
        <is>
          <t>Jeringa Desechable de 0.5 ml/cc con aguja adaptable No. 22G x 1" 1/2 Desactivación Automática</t>
        </is>
      </c>
      <c r="C714" s="965" t="n"/>
      <c r="D714" s="413">
        <f>NOVIEMBRE!K714</f>
        <v/>
      </c>
      <c r="E714" s="339">
        <f>H310</f>
        <v/>
      </c>
      <c r="F714" s="338" t="n"/>
      <c r="G714" s="338" t="n"/>
      <c r="H714" s="1235">
        <f>+F714+G714</f>
        <v/>
      </c>
      <c r="I714" s="340">
        <f>+AM714</f>
        <v/>
      </c>
      <c r="J714" s="341">
        <f>+H714+I714</f>
        <v/>
      </c>
      <c r="K714" s="583">
        <f>+(D714+E714)-(J714)</f>
        <v/>
      </c>
      <c r="L714" s="253" t="n"/>
      <c r="M714" s="254" t="n"/>
      <c r="N714" s="254" t="n"/>
      <c r="O714" s="1183" t="n"/>
      <c r="P714" s="256">
        <f>IF(O714=0," ",IFERROR(IF(DATEDIF(TODAY(),O714,"M")&lt;=5,"ROJO",IF(DATEDIF(TODAY(),O714,"M")&gt;=12,"VERDE",IF(AND(DATEDIF(TODAY(),O714,"M")&gt;=6,DATEDIF(TODAY(),O714,"M")&lt;=11),"AMARILLO"))),Q714))</f>
        <v/>
      </c>
      <c r="Q714" s="256">
        <f>IF(O714=0," ",IF(O714&lt;=$L$6,"VENCIDO","NO VENCIDO"))</f>
        <v/>
      </c>
      <c r="R714" s="257" t="n"/>
      <c r="S714" s="258" t="n"/>
      <c r="T714" s="258" t="n"/>
      <c r="U714" s="1184" t="n"/>
      <c r="V714" s="1184" t="n"/>
      <c r="W714" s="1236">
        <f>+AR714</f>
        <v/>
      </c>
      <c r="X714" s="1237" t="n"/>
      <c r="Y714" s="232" t="n"/>
      <c r="Z714" s="648" t="n"/>
      <c r="AA714" s="648" t="n"/>
      <c r="AB714" s="649">
        <f>+Z714+AA714</f>
        <v/>
      </c>
      <c r="AC714" s="648" t="n"/>
      <c r="AD714" s="648" t="n"/>
      <c r="AE714" s="648" t="n"/>
      <c r="AF714" s="648" t="n"/>
      <c r="AG714" s="648" t="n"/>
      <c r="AH714" s="648" t="n"/>
      <c r="AI714" s="648" t="n"/>
      <c r="AJ714" s="648" t="n"/>
      <c r="AK714" s="648" t="n"/>
      <c r="AL714" s="648" t="n"/>
      <c r="AM714" s="421">
        <f>SUM(AB714:AL719)</f>
        <v/>
      </c>
      <c r="AN714" s="726" t="n"/>
      <c r="AU714" s="1240" t="n"/>
      <c r="AV714" s="1240" t="n"/>
    </row>
    <row r="715" ht="17.1" customHeight="1">
      <c r="A715" s="973" t="n"/>
      <c r="B715" s="971" t="n"/>
      <c r="C715" s="972" t="n"/>
      <c r="D715" s="973" t="n"/>
      <c r="E715" s="973" t="n"/>
      <c r="F715" s="994" t="n"/>
      <c r="G715" s="994" t="n"/>
      <c r="H715" s="973" t="n"/>
      <c r="I715" s="973" t="n"/>
      <c r="J715" s="973" t="n"/>
      <c r="K715" s="973" t="n"/>
      <c r="L715" s="253" t="n"/>
      <c r="M715" s="254" t="n"/>
      <c r="N715" s="254" t="n"/>
      <c r="O715" s="1183" t="n"/>
      <c r="P715" s="256">
        <f>IF(O715=0," ",IFERROR(IF(DATEDIF(TODAY(),O715,"M")&lt;=5,"ROJO",IF(DATEDIF(TODAY(),O715,"M")&gt;=12,"VERDE",IF(AND(DATEDIF(TODAY(),O715,"M")&gt;=6,DATEDIF(TODAY(),O715,"M")&lt;=11),"AMARILLO"))),Q715))</f>
        <v/>
      </c>
      <c r="Q715" s="256">
        <f>IF(O715=0," ",IF(O715&lt;=$L$6,"VENCIDO","NO VENCIDO"))</f>
        <v/>
      </c>
      <c r="R715" s="257" t="n"/>
      <c r="S715" s="258" t="n"/>
      <c r="T715" s="258" t="n"/>
      <c r="U715" s="1184" t="n"/>
      <c r="V715" s="1184" t="n"/>
      <c r="W715" s="973" t="n"/>
      <c r="X715" s="1237" t="n"/>
      <c r="Y715" s="232" t="n"/>
      <c r="Z715" s="994" t="n"/>
      <c r="AA715" s="994" t="n"/>
      <c r="AB715" s="973" t="n"/>
      <c r="AC715" s="994" t="n"/>
      <c r="AD715" s="994" t="n"/>
      <c r="AE715" s="994" t="n"/>
      <c r="AF715" s="994" t="n"/>
      <c r="AG715" s="994" t="n"/>
      <c r="AH715" s="994" t="n"/>
      <c r="AI715" s="994" t="n"/>
      <c r="AJ715" s="994" t="n"/>
      <c r="AK715" s="994" t="n"/>
      <c r="AL715" s="994" t="n"/>
      <c r="AM715" s="973" t="n"/>
      <c r="AN715" s="726" t="n"/>
      <c r="AU715" s="1240" t="n"/>
      <c r="AV715" s="1240" t="n"/>
    </row>
    <row r="716" ht="16.5" customHeight="1">
      <c r="A716" s="973" t="n"/>
      <c r="B716" s="971" t="n"/>
      <c r="C716" s="972" t="n"/>
      <c r="D716" s="973" t="n"/>
      <c r="E716" s="973" t="n"/>
      <c r="F716" s="994" t="n"/>
      <c r="G716" s="994" t="n"/>
      <c r="H716" s="973" t="n"/>
      <c r="I716" s="973" t="n"/>
      <c r="J716" s="973" t="n"/>
      <c r="K716" s="973" t="n"/>
      <c r="L716" s="253" t="n"/>
      <c r="M716" s="254" t="n"/>
      <c r="N716" s="254" t="n"/>
      <c r="O716" s="1183" t="n"/>
      <c r="P716" s="256">
        <f>IF(O716=0," ",IFERROR(IF(DATEDIF(TODAY(),O716,"M")&lt;=5,"ROJO",IF(DATEDIF(TODAY(),O716,"M")&gt;=12,"VERDE",IF(AND(DATEDIF(TODAY(),O716,"M")&gt;=6,DATEDIF(TODAY(),O716,"M")&lt;=11),"AMARILLO"))),Q716))</f>
        <v/>
      </c>
      <c r="Q716" s="256">
        <f>IF(O716=0," ",IF(O716&lt;=$L$6,"VENCIDO","NO VENCIDO"))</f>
        <v/>
      </c>
      <c r="R716" s="257" t="n"/>
      <c r="S716" s="258" t="n"/>
      <c r="T716" s="258" t="n"/>
      <c r="U716" s="1184" t="n"/>
      <c r="V716" s="1184" t="n"/>
      <c r="W716" s="973" t="n"/>
      <c r="X716" s="1237" t="n"/>
      <c r="Y716" s="232" t="n"/>
      <c r="Z716" s="994" t="n"/>
      <c r="AA716" s="994" t="n"/>
      <c r="AB716" s="973" t="n"/>
      <c r="AC716" s="994" t="n"/>
      <c r="AD716" s="994" t="n"/>
      <c r="AE716" s="994" t="n"/>
      <c r="AF716" s="994" t="n"/>
      <c r="AG716" s="994" t="n"/>
      <c r="AH716" s="994" t="n"/>
      <c r="AI716" s="994" t="n"/>
      <c r="AJ716" s="994" t="n"/>
      <c r="AK716" s="994" t="n"/>
      <c r="AL716" s="994" t="n"/>
      <c r="AM716" s="973" t="n"/>
      <c r="AN716" s="726" t="n"/>
      <c r="AU716" s="1240" t="n"/>
      <c r="AV716" s="1240" t="n"/>
    </row>
    <row r="717" ht="16.5" customHeight="1">
      <c r="A717" s="973" t="n"/>
      <c r="B717" s="971" t="n"/>
      <c r="C717" s="972" t="n"/>
      <c r="D717" s="973" t="n"/>
      <c r="E717" s="973" t="n"/>
      <c r="F717" s="994" t="n"/>
      <c r="G717" s="994" t="n"/>
      <c r="H717" s="973" t="n"/>
      <c r="I717" s="973" t="n"/>
      <c r="J717" s="973" t="n"/>
      <c r="K717" s="973" t="n"/>
      <c r="L717" s="253" t="n"/>
      <c r="M717" s="254" t="n"/>
      <c r="N717" s="254" t="n"/>
      <c r="O717" s="1183" t="n"/>
      <c r="P717" s="256">
        <f>IF(O717=0," ",IFERROR(IF(DATEDIF(TODAY(),O717,"M")&lt;=5,"ROJO",IF(DATEDIF(TODAY(),O717,"M")&gt;=12,"VERDE",IF(AND(DATEDIF(TODAY(),O717,"M")&gt;=6,DATEDIF(TODAY(),O717,"M")&lt;=11),"AMARILLO"))),Q717))</f>
        <v/>
      </c>
      <c r="Q717" s="256">
        <f>IF(O717=0," ",IF(O717&lt;=$L$6,"VENCIDO","NO VENCIDO"))</f>
        <v/>
      </c>
      <c r="R717" s="257" t="n"/>
      <c r="S717" s="258" t="n"/>
      <c r="T717" s="258" t="n"/>
      <c r="U717" s="1184" t="n"/>
      <c r="V717" s="1184" t="n"/>
      <c r="W717" s="973" t="n"/>
      <c r="X717" s="1237" t="n"/>
      <c r="Y717" s="232" t="n"/>
      <c r="Z717" s="994" t="n"/>
      <c r="AA717" s="994" t="n"/>
      <c r="AB717" s="973" t="n"/>
      <c r="AC717" s="994" t="n"/>
      <c r="AD717" s="994" t="n"/>
      <c r="AE717" s="994" t="n"/>
      <c r="AF717" s="994" t="n"/>
      <c r="AG717" s="994" t="n"/>
      <c r="AH717" s="994" t="n"/>
      <c r="AI717" s="994" t="n"/>
      <c r="AJ717" s="994" t="n"/>
      <c r="AK717" s="994" t="n"/>
      <c r="AL717" s="994" t="n"/>
      <c r="AM717" s="973" t="n"/>
      <c r="AN717" s="726" t="n"/>
      <c r="AU717" s="1240" t="n"/>
      <c r="AV717" s="1240" t="n"/>
    </row>
    <row r="718" ht="17.1" customHeight="1">
      <c r="A718" s="973" t="n"/>
      <c r="B718" s="971" t="n"/>
      <c r="C718" s="972" t="n"/>
      <c r="D718" s="973" t="n"/>
      <c r="E718" s="973" t="n"/>
      <c r="F718" s="994" t="n"/>
      <c r="G718" s="994" t="n"/>
      <c r="H718" s="973" t="n"/>
      <c r="I718" s="973" t="n"/>
      <c r="J718" s="973" t="n"/>
      <c r="K718" s="973" t="n"/>
      <c r="L718" s="253" t="n"/>
      <c r="M718" s="254" t="n"/>
      <c r="N718" s="254" t="n"/>
      <c r="O718" s="1183" t="n"/>
      <c r="P718" s="256">
        <f>IF(O718=0," ",IFERROR(IF(DATEDIF(TODAY(),O718,"M")&lt;=5,"ROJO",IF(DATEDIF(TODAY(),O718,"M")&gt;=12,"VERDE",IF(AND(DATEDIF(TODAY(),O718,"M")&gt;=6,DATEDIF(TODAY(),O718,"M")&lt;=11),"AMARILLO"))),Q718))</f>
        <v/>
      </c>
      <c r="Q718" s="256">
        <f>IF(O718=0," ",IF(O718&lt;=$L$6,"VENCIDO","NO VENCIDO"))</f>
        <v/>
      </c>
      <c r="R718" s="257" t="n"/>
      <c r="S718" s="258" t="n"/>
      <c r="T718" s="258" t="n"/>
      <c r="U718" s="1184" t="n"/>
      <c r="V718" s="1184" t="n"/>
      <c r="W718" s="973" t="n"/>
      <c r="X718" s="1237" t="n"/>
      <c r="Y718" s="232" t="n"/>
      <c r="Z718" s="994" t="n"/>
      <c r="AA718" s="994" t="n"/>
      <c r="AB718" s="973" t="n"/>
      <c r="AC718" s="994" t="n"/>
      <c r="AD718" s="994" t="n"/>
      <c r="AE718" s="994" t="n"/>
      <c r="AF718" s="994" t="n"/>
      <c r="AG718" s="994" t="n"/>
      <c r="AH718" s="994" t="n"/>
      <c r="AI718" s="994" t="n"/>
      <c r="AJ718" s="994" t="n"/>
      <c r="AK718" s="994" t="n"/>
      <c r="AL718" s="994" t="n"/>
      <c r="AM718" s="973" t="n"/>
      <c r="AN718" s="726" t="n"/>
      <c r="AU718" s="1240" t="n"/>
      <c r="AV718" s="1240" t="n"/>
    </row>
    <row r="719" ht="17.1" customHeight="1">
      <c r="A719" s="973" t="n"/>
      <c r="B719" s="971" t="n"/>
      <c r="C719" s="972" t="n"/>
      <c r="D719" s="973" t="n"/>
      <c r="E719" s="973" t="n"/>
      <c r="F719" s="994" t="n"/>
      <c r="G719" s="994" t="n"/>
      <c r="H719" s="973" t="n"/>
      <c r="I719" s="973" t="n"/>
      <c r="J719" s="973" t="n"/>
      <c r="K719" s="975" t="n"/>
      <c r="L719" s="253" t="n"/>
      <c r="M719" s="254" t="n"/>
      <c r="N719" s="254" t="n"/>
      <c r="O719" s="1183" t="n"/>
      <c r="P719" s="256">
        <f>IF(O719=0," ",IFERROR(IF(DATEDIF(TODAY(),O719,"M")&lt;=5,"ROJO",IF(DATEDIF(TODAY(),O719,"M")&gt;=12,"VERDE",IF(AND(DATEDIF(TODAY(),O719,"M")&gt;=6,DATEDIF(TODAY(),O719,"M")&lt;=11),"AMARILLO"))),Q719))</f>
        <v/>
      </c>
      <c r="Q719" s="256">
        <f>IF(O719=0," ",IF(O719&lt;=$L$6,"VENCIDO","NO VENCIDO"))</f>
        <v/>
      </c>
      <c r="R719" s="257" t="n"/>
      <c r="S719" s="258" t="n"/>
      <c r="T719" s="258" t="n"/>
      <c r="U719" s="1184" t="n"/>
      <c r="V719" s="1184" t="n"/>
      <c r="W719" s="973" t="n"/>
      <c r="X719" s="1237" t="n"/>
      <c r="Y719" s="232" t="n"/>
      <c r="Z719" s="998" t="n"/>
      <c r="AA719" s="998" t="n"/>
      <c r="AB719" s="975" t="n"/>
      <c r="AC719" s="998" t="n"/>
      <c r="AD719" s="998" t="n"/>
      <c r="AE719" s="998" t="n"/>
      <c r="AF719" s="998" t="n"/>
      <c r="AG719" s="998" t="n"/>
      <c r="AH719" s="998" t="n"/>
      <c r="AI719" s="998" t="n"/>
      <c r="AJ719" s="998" t="n"/>
      <c r="AK719" s="998" t="n"/>
      <c r="AL719" s="998" t="n"/>
      <c r="AM719" s="975" t="n"/>
      <c r="AN719" s="726" t="n"/>
      <c r="AU719" s="1240" t="n"/>
      <c r="AV719" s="1240" t="n"/>
    </row>
    <row r="720" ht="17.1" customHeight="1">
      <c r="A720" s="975" t="n"/>
      <c r="B720" s="1182" t="n"/>
      <c r="C720" s="1103" t="n"/>
      <c r="D720" s="975" t="n"/>
      <c r="E720" s="975" t="n"/>
      <c r="F720" s="998" t="n"/>
      <c r="G720" s="998" t="n"/>
      <c r="H720" s="975" t="n"/>
      <c r="I720" s="975" t="n"/>
      <c r="J720" s="975" t="n"/>
      <c r="K720" s="1189">
        <f>K714=L720</f>
        <v/>
      </c>
      <c r="L720" s="491">
        <f>SUM(L714:L719)</f>
        <v/>
      </c>
      <c r="M720" s="1190" t="inlineStr">
        <is>
          <t xml:space="preserve">“Verdadero” indica que la cantidad por lote, coincide con el saldo que inicia al mes siguiente. "Falso" no coinicide. </t>
        </is>
      </c>
      <c r="N720" s="1191" t="n"/>
      <c r="O720" s="1192" t="n"/>
      <c r="P720" s="1192" t="n"/>
      <c r="Q720" s="1192" t="n"/>
      <c r="R720" s="267">
        <f>SUM(R714:R719)</f>
        <v/>
      </c>
      <c r="S720" s="492" t="n"/>
      <c r="T720" s="492" t="n"/>
      <c r="U720" s="492" t="n"/>
      <c r="V720" s="1193" t="n"/>
      <c r="W720" s="975" t="n"/>
      <c r="X720" s="1230" t="n"/>
      <c r="Y720" s="232" t="n"/>
      <c r="Z720" s="498" t="n"/>
      <c r="AA720" s="270" t="n"/>
      <c r="AB720" s="267" t="n"/>
      <c r="AC720" s="270" t="n"/>
      <c r="AD720" s="270" t="n"/>
      <c r="AE720" s="270" t="n"/>
      <c r="AF720" s="270" t="n"/>
      <c r="AG720" s="270" t="n"/>
      <c r="AH720" s="270" t="n"/>
      <c r="AI720" s="270" t="n"/>
      <c r="AJ720" s="270" t="n"/>
      <c r="AK720" s="270" t="n"/>
      <c r="AL720" s="270" t="n"/>
      <c r="AM720" s="515" t="n"/>
      <c r="AN720" s="726" t="n"/>
      <c r="AU720" s="1240" t="n"/>
      <c r="AV720" s="1240" t="n"/>
    </row>
    <row r="721" ht="17.1" customHeight="1">
      <c r="A721" s="585">
        <f>+A714+1</f>
        <v/>
      </c>
      <c r="B721" s="640" t="inlineStr">
        <is>
          <t>Jeringa Desechable de 1 ml/cc con aguja adaptable No. 22G x 1 ½" Convencional</t>
        </is>
      </c>
      <c r="C721" s="965" t="n"/>
      <c r="D721" s="413">
        <f>NOVIEMBRE!K721</f>
        <v/>
      </c>
      <c r="E721" s="339">
        <f>H317</f>
        <v/>
      </c>
      <c r="F721" s="338" t="n"/>
      <c r="G721" s="338" t="n"/>
      <c r="H721" s="1235">
        <f>+F721+G721</f>
        <v/>
      </c>
      <c r="I721" s="340">
        <f>+AM721</f>
        <v/>
      </c>
      <c r="J721" s="341">
        <f>+H721+I721</f>
        <v/>
      </c>
      <c r="K721" s="583">
        <f>+(D721+E721)-(J721)</f>
        <v/>
      </c>
      <c r="L721" s="253" t="n"/>
      <c r="M721" s="254" t="n"/>
      <c r="N721" s="254" t="n"/>
      <c r="O721" s="1183" t="n"/>
      <c r="P721" s="256">
        <f>IF(O721=0," ",IFERROR(IF(DATEDIF(TODAY(),O721,"M")&lt;=5,"ROJO",IF(DATEDIF(TODAY(),O721,"M")&gt;=12,"VERDE",IF(AND(DATEDIF(TODAY(),O721,"M")&gt;=6,DATEDIF(TODAY(),O721,"M")&lt;=11),"AMARILLO"))),Q721))</f>
        <v/>
      </c>
      <c r="Q721" s="256">
        <f>IF(O721=0," ",IF(O721&lt;=$L$6,"VENCIDO","NO VENCIDO"))</f>
        <v/>
      </c>
      <c r="R721" s="257" t="n"/>
      <c r="S721" s="258" t="n"/>
      <c r="T721" s="258" t="n"/>
      <c r="U721" s="1184" t="n"/>
      <c r="V721" s="1184" t="n"/>
      <c r="W721" s="1236">
        <f>+AR721</f>
        <v/>
      </c>
      <c r="X721" s="1237" t="n"/>
      <c r="Y721" s="232" t="n"/>
      <c r="Z721" s="648" t="n"/>
      <c r="AA721" s="648" t="n"/>
      <c r="AB721" s="649">
        <f>+Z721+AA721</f>
        <v/>
      </c>
      <c r="AC721" s="648" t="n"/>
      <c r="AD721" s="648" t="n"/>
      <c r="AE721" s="648" t="n"/>
      <c r="AF721" s="648" t="n"/>
      <c r="AG721" s="648" t="n"/>
      <c r="AH721" s="648" t="n"/>
      <c r="AI721" s="648" t="n"/>
      <c r="AJ721" s="648" t="n"/>
      <c r="AK721" s="648" t="n"/>
      <c r="AL721" s="648" t="n"/>
      <c r="AM721" s="421">
        <f>SUM(AB721:AL726)</f>
        <v/>
      </c>
      <c r="AN721" s="726" t="n"/>
      <c r="AU721" s="1240" t="n"/>
      <c r="AV721" s="1240" t="n"/>
    </row>
    <row r="722" ht="17.1" customHeight="1">
      <c r="A722" s="973" t="n"/>
      <c r="B722" s="971" t="n"/>
      <c r="C722" s="972" t="n"/>
      <c r="D722" s="973" t="n"/>
      <c r="E722" s="973" t="n"/>
      <c r="F722" s="994" t="n"/>
      <c r="G722" s="994" t="n"/>
      <c r="H722" s="973" t="n"/>
      <c r="I722" s="973" t="n"/>
      <c r="J722" s="973" t="n"/>
      <c r="K722" s="973" t="n"/>
      <c r="L722" s="253" t="n"/>
      <c r="M722" s="254" t="n"/>
      <c r="N722" s="254" t="n"/>
      <c r="O722" s="1183" t="n"/>
      <c r="P722" s="256">
        <f>IF(O722=0," ",IFERROR(IF(DATEDIF(TODAY(),O722,"M")&lt;=5,"ROJO",IF(DATEDIF(TODAY(),O722,"M")&gt;=12,"VERDE",IF(AND(DATEDIF(TODAY(),O722,"M")&gt;=6,DATEDIF(TODAY(),O722,"M")&lt;=11),"AMARILLO"))),Q722))</f>
        <v/>
      </c>
      <c r="Q722" s="256">
        <f>IF(O722=0," ",IF(O722&lt;=$L$6,"VENCIDO","NO VENCIDO"))</f>
        <v/>
      </c>
      <c r="R722" s="257" t="n"/>
      <c r="S722" s="258" t="n"/>
      <c r="T722" s="258" t="n"/>
      <c r="U722" s="1184" t="n"/>
      <c r="V722" s="1184" t="n"/>
      <c r="W722" s="973" t="n"/>
      <c r="X722" s="1237" t="n"/>
      <c r="Y722" s="232" t="n"/>
      <c r="Z722" s="994" t="n"/>
      <c r="AA722" s="994" t="n"/>
      <c r="AB722" s="973" t="n"/>
      <c r="AC722" s="994" t="n"/>
      <c r="AD722" s="994" t="n"/>
      <c r="AE722" s="994" t="n"/>
      <c r="AF722" s="994" t="n"/>
      <c r="AG722" s="994" t="n"/>
      <c r="AH722" s="994" t="n"/>
      <c r="AI722" s="994" t="n"/>
      <c r="AJ722" s="994" t="n"/>
      <c r="AK722" s="994" t="n"/>
      <c r="AL722" s="994" t="n"/>
      <c r="AM722" s="973" t="n"/>
      <c r="AN722" s="726" t="n"/>
      <c r="AU722" s="1240" t="n"/>
      <c r="AV722" s="1240" t="n"/>
    </row>
    <row r="723" ht="17.1" customHeight="1">
      <c r="A723" s="973" t="n"/>
      <c r="B723" s="971" t="n"/>
      <c r="C723" s="972" t="n"/>
      <c r="D723" s="973" t="n"/>
      <c r="E723" s="973" t="n"/>
      <c r="F723" s="994" t="n"/>
      <c r="G723" s="994" t="n"/>
      <c r="H723" s="973" t="n"/>
      <c r="I723" s="973" t="n"/>
      <c r="J723" s="973" t="n"/>
      <c r="K723" s="973" t="n"/>
      <c r="L723" s="253" t="n"/>
      <c r="M723" s="254" t="n"/>
      <c r="N723" s="254" t="n"/>
      <c r="O723" s="1183" t="n"/>
      <c r="P723" s="256">
        <f>IF(O723=0," ",IFERROR(IF(DATEDIF(TODAY(),O723,"M")&lt;=5,"ROJO",IF(DATEDIF(TODAY(),O723,"M")&gt;=12,"VERDE",IF(AND(DATEDIF(TODAY(),O723,"M")&gt;=6,DATEDIF(TODAY(),O723,"M")&lt;=11),"AMARILLO"))),Q723))</f>
        <v/>
      </c>
      <c r="Q723" s="256">
        <f>IF(O723=0," ",IF(O723&lt;=$L$6,"VENCIDO","NO VENCIDO"))</f>
        <v/>
      </c>
      <c r="R723" s="257" t="n"/>
      <c r="S723" s="258" t="n"/>
      <c r="T723" s="258" t="n"/>
      <c r="U723" s="1184" t="n"/>
      <c r="V723" s="1184" t="n"/>
      <c r="W723" s="973" t="n"/>
      <c r="X723" s="1237" t="n"/>
      <c r="Y723" s="232" t="n"/>
      <c r="Z723" s="994" t="n"/>
      <c r="AA723" s="994" t="n"/>
      <c r="AB723" s="973" t="n"/>
      <c r="AC723" s="994" t="n"/>
      <c r="AD723" s="994" t="n"/>
      <c r="AE723" s="994" t="n"/>
      <c r="AF723" s="994" t="n"/>
      <c r="AG723" s="994" t="n"/>
      <c r="AH723" s="994" t="n"/>
      <c r="AI723" s="994" t="n"/>
      <c r="AJ723" s="994" t="n"/>
      <c r="AK723" s="994" t="n"/>
      <c r="AL723" s="994" t="n"/>
      <c r="AM723" s="973" t="n"/>
      <c r="AN723" s="726" t="n"/>
      <c r="AU723" s="1240" t="n"/>
      <c r="AV723" s="1240" t="n"/>
    </row>
    <row r="724" ht="17.1" customHeight="1">
      <c r="A724" s="973" t="n"/>
      <c r="B724" s="971" t="n"/>
      <c r="C724" s="972" t="n"/>
      <c r="D724" s="973" t="n"/>
      <c r="E724" s="973" t="n"/>
      <c r="F724" s="994" t="n"/>
      <c r="G724" s="994" t="n"/>
      <c r="H724" s="973" t="n"/>
      <c r="I724" s="973" t="n"/>
      <c r="J724" s="973" t="n"/>
      <c r="K724" s="973" t="n"/>
      <c r="L724" s="253" t="n"/>
      <c r="M724" s="254" t="n"/>
      <c r="N724" s="254" t="n"/>
      <c r="O724" s="1183" t="n"/>
      <c r="P724" s="256">
        <f>IF(O724=0," ",IFERROR(IF(DATEDIF(TODAY(),O724,"M")&lt;=5,"ROJO",IF(DATEDIF(TODAY(),O724,"M")&gt;=12,"VERDE",IF(AND(DATEDIF(TODAY(),O724,"M")&gt;=6,DATEDIF(TODAY(),O724,"M")&lt;=11),"AMARILLO"))),Q724))</f>
        <v/>
      </c>
      <c r="Q724" s="256">
        <f>IF(O724=0," ",IF(O724&lt;=$L$6,"VENCIDO","NO VENCIDO"))</f>
        <v/>
      </c>
      <c r="R724" s="257" t="n"/>
      <c r="S724" s="258" t="n"/>
      <c r="T724" s="258" t="n"/>
      <c r="U724" s="1184" t="n"/>
      <c r="V724" s="1184" t="n"/>
      <c r="W724" s="973" t="n"/>
      <c r="X724" s="1237" t="n"/>
      <c r="Y724" s="232" t="n"/>
      <c r="Z724" s="994" t="n"/>
      <c r="AA724" s="994" t="n"/>
      <c r="AB724" s="973" t="n"/>
      <c r="AC724" s="994" t="n"/>
      <c r="AD724" s="994" t="n"/>
      <c r="AE724" s="994" t="n"/>
      <c r="AF724" s="994" t="n"/>
      <c r="AG724" s="994" t="n"/>
      <c r="AH724" s="994" t="n"/>
      <c r="AI724" s="994" t="n"/>
      <c r="AJ724" s="994" t="n"/>
      <c r="AK724" s="994" t="n"/>
      <c r="AL724" s="994" t="n"/>
      <c r="AM724" s="973" t="n"/>
      <c r="AN724" s="726" t="n"/>
      <c r="AU724" s="1240" t="n"/>
      <c r="AV724" s="1240" t="n"/>
    </row>
    <row r="725" ht="17.1" customHeight="1">
      <c r="A725" s="973" t="n"/>
      <c r="B725" s="971" t="n"/>
      <c r="C725" s="972" t="n"/>
      <c r="D725" s="973" t="n"/>
      <c r="E725" s="973" t="n"/>
      <c r="F725" s="994" t="n"/>
      <c r="G725" s="994" t="n"/>
      <c r="H725" s="973" t="n"/>
      <c r="I725" s="973" t="n"/>
      <c r="J725" s="973" t="n"/>
      <c r="K725" s="973" t="n"/>
      <c r="L725" s="253" t="n"/>
      <c r="M725" s="254" t="n"/>
      <c r="N725" s="254" t="n"/>
      <c r="O725" s="1183" t="n"/>
      <c r="P725" s="256">
        <f>IF(O725=0," ",IFERROR(IF(DATEDIF(TODAY(),O725,"M")&lt;=5,"ROJO",IF(DATEDIF(TODAY(),O725,"M")&gt;=12,"VERDE",IF(AND(DATEDIF(TODAY(),O725,"M")&gt;=6,DATEDIF(TODAY(),O725,"M")&lt;=11),"AMARILLO"))),Q725))</f>
        <v/>
      </c>
      <c r="Q725" s="256">
        <f>IF(O725=0," ",IF(O725&lt;=$L$6,"VENCIDO","NO VENCIDO"))</f>
        <v/>
      </c>
      <c r="R725" s="257" t="n"/>
      <c r="S725" s="258" t="n"/>
      <c r="T725" s="258" t="n"/>
      <c r="U725" s="1184" t="n"/>
      <c r="V725" s="1184" t="n"/>
      <c r="W725" s="973" t="n"/>
      <c r="X725" s="1237" t="n"/>
      <c r="Y725" s="232" t="n"/>
      <c r="Z725" s="994" t="n"/>
      <c r="AA725" s="994" t="n"/>
      <c r="AB725" s="973" t="n"/>
      <c r="AC725" s="994" t="n"/>
      <c r="AD725" s="994" t="n"/>
      <c r="AE725" s="994" t="n"/>
      <c r="AF725" s="994" t="n"/>
      <c r="AG725" s="994" t="n"/>
      <c r="AH725" s="994" t="n"/>
      <c r="AI725" s="994" t="n"/>
      <c r="AJ725" s="994" t="n"/>
      <c r="AK725" s="994" t="n"/>
      <c r="AL725" s="994" t="n"/>
      <c r="AM725" s="973" t="n"/>
      <c r="AN725" s="726" t="n"/>
      <c r="AU725" s="1240" t="n"/>
      <c r="AV725" s="1240" t="n"/>
    </row>
    <row r="726" ht="17.1" customHeight="1">
      <c r="A726" s="973" t="n"/>
      <c r="B726" s="971" t="n"/>
      <c r="C726" s="972" t="n"/>
      <c r="D726" s="973" t="n"/>
      <c r="E726" s="973" t="n"/>
      <c r="F726" s="994" t="n"/>
      <c r="G726" s="994" t="n"/>
      <c r="H726" s="973" t="n"/>
      <c r="I726" s="973" t="n"/>
      <c r="J726" s="973" t="n"/>
      <c r="K726" s="975" t="n"/>
      <c r="L726" s="253" t="n"/>
      <c r="M726" s="254" t="n"/>
      <c r="N726" s="254" t="n"/>
      <c r="O726" s="1183" t="n"/>
      <c r="P726" s="256">
        <f>IF(O726=0," ",IFERROR(IF(DATEDIF(TODAY(),O726,"M")&lt;=5,"ROJO",IF(DATEDIF(TODAY(),O726,"M")&gt;=12,"VERDE",IF(AND(DATEDIF(TODAY(),O726,"M")&gt;=6,DATEDIF(TODAY(),O726,"M")&lt;=11),"AMARILLO"))),Q726))</f>
        <v/>
      </c>
      <c r="Q726" s="256">
        <f>IF(O726=0," ",IF(O726&lt;=$L$6,"VENCIDO","NO VENCIDO"))</f>
        <v/>
      </c>
      <c r="R726" s="257" t="n"/>
      <c r="S726" s="258" t="n"/>
      <c r="T726" s="258" t="n"/>
      <c r="U726" s="1184" t="n"/>
      <c r="V726" s="1184" t="n"/>
      <c r="W726" s="973" t="n"/>
      <c r="X726" s="1237" t="n"/>
      <c r="Y726" s="232" t="n"/>
      <c r="Z726" s="998" t="n"/>
      <c r="AA726" s="998" t="n"/>
      <c r="AB726" s="975" t="n"/>
      <c r="AC726" s="998" t="n"/>
      <c r="AD726" s="998" t="n"/>
      <c r="AE726" s="998" t="n"/>
      <c r="AF726" s="998" t="n"/>
      <c r="AG726" s="998" t="n"/>
      <c r="AH726" s="998" t="n"/>
      <c r="AI726" s="998" t="n"/>
      <c r="AJ726" s="998" t="n"/>
      <c r="AK726" s="998" t="n"/>
      <c r="AL726" s="998" t="n"/>
      <c r="AM726" s="975" t="n"/>
      <c r="AN726" s="726" t="n"/>
      <c r="AU726" s="1240" t="n"/>
      <c r="AV726" s="1240" t="n"/>
    </row>
    <row r="727" ht="17.1" customHeight="1">
      <c r="A727" s="975" t="n"/>
      <c r="B727" s="1182" t="n"/>
      <c r="C727" s="1103" t="n"/>
      <c r="D727" s="975" t="n"/>
      <c r="E727" s="975" t="n"/>
      <c r="F727" s="998" t="n"/>
      <c r="G727" s="998" t="n"/>
      <c r="H727" s="975" t="n"/>
      <c r="I727" s="975" t="n"/>
      <c r="J727" s="975" t="n"/>
      <c r="K727" s="1189">
        <f>K721=L727</f>
        <v/>
      </c>
      <c r="L727" s="491">
        <f>SUM(L721:L726)</f>
        <v/>
      </c>
      <c r="M727" s="1190" t="n"/>
      <c r="N727" s="1191" t="n"/>
      <c r="O727" s="1192" t="n"/>
      <c r="P727" s="1192" t="n"/>
      <c r="Q727" s="1192" t="n"/>
      <c r="R727" s="267">
        <f>SUM(R721:R726)</f>
        <v/>
      </c>
      <c r="S727" s="492" t="n"/>
      <c r="T727" s="492" t="n"/>
      <c r="U727" s="492" t="n"/>
      <c r="V727" s="1193" t="n"/>
      <c r="W727" s="975" t="n"/>
      <c r="X727" s="1230" t="n"/>
      <c r="Y727" s="232" t="n"/>
      <c r="Z727" s="498" t="n"/>
      <c r="AA727" s="270" t="n"/>
      <c r="AB727" s="267" t="n"/>
      <c r="AC727" s="270" t="n"/>
      <c r="AD727" s="270" t="n"/>
      <c r="AE727" s="270" t="n"/>
      <c r="AF727" s="270" t="n"/>
      <c r="AG727" s="270" t="n"/>
      <c r="AH727" s="270" t="n"/>
      <c r="AI727" s="270" t="n"/>
      <c r="AJ727" s="270" t="n"/>
      <c r="AK727" s="270" t="n"/>
      <c r="AL727" s="270" t="n"/>
      <c r="AM727" s="515" t="n"/>
      <c r="AN727" s="726" t="n"/>
      <c r="AU727" s="1240" t="n"/>
      <c r="AV727" s="1240" t="n"/>
    </row>
    <row r="728" ht="17.1" customHeight="1">
      <c r="A728" s="585">
        <f>+A721+1</f>
        <v/>
      </c>
      <c r="B728" s="640" t="inlineStr">
        <is>
          <t>Jeringa Desechable de 1 ml/cc con aguja incorporada No. 22G x 1 ½" de Prevención de Reuso o Bloqueo</t>
        </is>
      </c>
      <c r="C728" s="965" t="n"/>
      <c r="D728" s="413">
        <f>NOVIEMBRE!K728</f>
        <v/>
      </c>
      <c r="E728" s="339">
        <f>H324</f>
        <v/>
      </c>
      <c r="F728" s="338" t="n"/>
      <c r="G728" s="338" t="n"/>
      <c r="H728" s="1235">
        <f>+F728+G728</f>
        <v/>
      </c>
      <c r="I728" s="340">
        <f>+AM728</f>
        <v/>
      </c>
      <c r="J728" s="341">
        <f>+H728+I728</f>
        <v/>
      </c>
      <c r="K728" s="583">
        <f>+(D728+E728)-(J728)</f>
        <v/>
      </c>
      <c r="L728" s="253" t="n"/>
      <c r="M728" s="254" t="n"/>
      <c r="N728" s="254" t="n"/>
      <c r="O728" s="1183" t="n"/>
      <c r="P728" s="256">
        <f>IF(O728=0," ",IFERROR(IF(DATEDIF(TODAY(),O728,"M")&lt;=5,"ROJO",IF(DATEDIF(TODAY(),O728,"M")&gt;=12,"VERDE",IF(AND(DATEDIF(TODAY(),O728,"M")&gt;=6,DATEDIF(TODAY(),O728,"M")&lt;=11),"AMARILLO"))),Q728))</f>
        <v/>
      </c>
      <c r="Q728" s="256">
        <f>IF(O728=0," ",IF(O728&lt;=$L$6,"VENCIDO","NO VENCIDO"))</f>
        <v/>
      </c>
      <c r="R728" s="257" t="n"/>
      <c r="S728" s="258" t="n"/>
      <c r="T728" s="258" t="n"/>
      <c r="U728" s="1184" t="n"/>
      <c r="V728" s="1184" t="n"/>
      <c r="W728" s="1236">
        <f>+AR728</f>
        <v/>
      </c>
      <c r="X728" s="1237" t="n"/>
      <c r="Y728" s="232" t="n"/>
      <c r="Z728" s="648" t="n"/>
      <c r="AA728" s="648" t="n"/>
      <c r="AB728" s="649">
        <f>+Z728+AA728</f>
        <v/>
      </c>
      <c r="AC728" s="648" t="n"/>
      <c r="AD728" s="648" t="n"/>
      <c r="AE728" s="648" t="n"/>
      <c r="AF728" s="648" t="n"/>
      <c r="AG728" s="648" t="n"/>
      <c r="AH728" s="648" t="n"/>
      <c r="AI728" s="648" t="n"/>
      <c r="AJ728" s="648" t="n"/>
      <c r="AK728" s="648" t="n"/>
      <c r="AL728" s="648" t="n"/>
      <c r="AM728" s="421">
        <f>SUM(AB728:AL733)</f>
        <v/>
      </c>
      <c r="AN728" s="726" t="n"/>
      <c r="AU728" s="1240" t="n"/>
      <c r="AV728" s="1240" t="n"/>
    </row>
    <row r="729" ht="17.1" customHeight="1">
      <c r="A729" s="973" t="n"/>
      <c r="B729" s="971" t="n"/>
      <c r="C729" s="972" t="n"/>
      <c r="D729" s="973" t="n"/>
      <c r="E729" s="973" t="n"/>
      <c r="F729" s="994" t="n"/>
      <c r="G729" s="994" t="n"/>
      <c r="H729" s="973" t="n"/>
      <c r="I729" s="973" t="n"/>
      <c r="J729" s="973" t="n"/>
      <c r="K729" s="973" t="n"/>
      <c r="L729" s="253" t="n"/>
      <c r="M729" s="254" t="n"/>
      <c r="N729" s="254" t="n"/>
      <c r="O729" s="1183" t="n"/>
      <c r="P729" s="256">
        <f>IF(O729=0," ",IFERROR(IF(DATEDIF(TODAY(),O729,"M")&lt;=5,"ROJO",IF(DATEDIF(TODAY(),O729,"M")&gt;=12,"VERDE",IF(AND(DATEDIF(TODAY(),O729,"M")&gt;=6,DATEDIF(TODAY(),O729,"M")&lt;=11),"AMARILLO"))),Q729))</f>
        <v/>
      </c>
      <c r="Q729" s="256">
        <f>IF(O729=0," ",IF(O729&lt;=$L$6,"VENCIDO","NO VENCIDO"))</f>
        <v/>
      </c>
      <c r="R729" s="257" t="n"/>
      <c r="S729" s="258" t="n"/>
      <c r="T729" s="258" t="n"/>
      <c r="U729" s="1184" t="n"/>
      <c r="V729" s="1184" t="n"/>
      <c r="W729" s="973" t="n"/>
      <c r="X729" s="1237" t="n"/>
      <c r="Y729" s="232" t="n"/>
      <c r="Z729" s="994" t="n"/>
      <c r="AA729" s="994" t="n"/>
      <c r="AB729" s="973" t="n"/>
      <c r="AC729" s="994" t="n"/>
      <c r="AD729" s="994" t="n"/>
      <c r="AE729" s="994" t="n"/>
      <c r="AF729" s="994" t="n"/>
      <c r="AG729" s="994" t="n"/>
      <c r="AH729" s="994" t="n"/>
      <c r="AI729" s="994" t="n"/>
      <c r="AJ729" s="994" t="n"/>
      <c r="AK729" s="994" t="n"/>
      <c r="AL729" s="994" t="n"/>
      <c r="AM729" s="973" t="n"/>
      <c r="AN729" s="726" t="n"/>
      <c r="AU729" s="1240" t="n"/>
      <c r="AV729" s="1240" t="n"/>
    </row>
    <row r="730" ht="17.1" customHeight="1">
      <c r="A730" s="973" t="n"/>
      <c r="B730" s="971" t="n"/>
      <c r="C730" s="972" t="n"/>
      <c r="D730" s="973" t="n"/>
      <c r="E730" s="973" t="n"/>
      <c r="F730" s="994" t="n"/>
      <c r="G730" s="994" t="n"/>
      <c r="H730" s="973" t="n"/>
      <c r="I730" s="973" t="n"/>
      <c r="J730" s="973" t="n"/>
      <c r="K730" s="973" t="n"/>
      <c r="L730" s="253" t="n"/>
      <c r="M730" s="254" t="n"/>
      <c r="N730" s="254" t="n"/>
      <c r="O730" s="1183" t="n"/>
      <c r="P730" s="256">
        <f>IF(O730=0," ",IFERROR(IF(DATEDIF(TODAY(),O730,"M")&lt;=5,"ROJO",IF(DATEDIF(TODAY(),O730,"M")&gt;=12,"VERDE",IF(AND(DATEDIF(TODAY(),O730,"M")&gt;=6,DATEDIF(TODAY(),O730,"M")&lt;=11),"AMARILLO"))),Q730))</f>
        <v/>
      </c>
      <c r="Q730" s="256">
        <f>IF(O730=0," ",IF(O730&lt;=$L$6,"VENCIDO","NO VENCIDO"))</f>
        <v/>
      </c>
      <c r="R730" s="257" t="n"/>
      <c r="S730" s="258" t="n"/>
      <c r="T730" s="258" t="n"/>
      <c r="U730" s="1184" t="n"/>
      <c r="V730" s="1184" t="n"/>
      <c r="W730" s="973" t="n"/>
      <c r="X730" s="1237" t="n"/>
      <c r="Y730" s="232" t="n"/>
      <c r="Z730" s="994" t="n"/>
      <c r="AA730" s="994" t="n"/>
      <c r="AB730" s="973" t="n"/>
      <c r="AC730" s="994" t="n"/>
      <c r="AD730" s="994" t="n"/>
      <c r="AE730" s="994" t="n"/>
      <c r="AF730" s="994" t="n"/>
      <c r="AG730" s="994" t="n"/>
      <c r="AH730" s="994" t="n"/>
      <c r="AI730" s="994" t="n"/>
      <c r="AJ730" s="994" t="n"/>
      <c r="AK730" s="994" t="n"/>
      <c r="AL730" s="994" t="n"/>
      <c r="AM730" s="973" t="n"/>
      <c r="AN730" s="726" t="n"/>
      <c r="AU730" s="1240" t="n"/>
      <c r="AV730" s="1240" t="n"/>
    </row>
    <row r="731" ht="17.1" customHeight="1">
      <c r="A731" s="973" t="n"/>
      <c r="B731" s="971" t="n"/>
      <c r="C731" s="972" t="n"/>
      <c r="D731" s="973" t="n"/>
      <c r="E731" s="973" t="n"/>
      <c r="F731" s="994" t="n"/>
      <c r="G731" s="994" t="n"/>
      <c r="H731" s="973" t="n"/>
      <c r="I731" s="973" t="n"/>
      <c r="J731" s="973" t="n"/>
      <c r="K731" s="973" t="n"/>
      <c r="L731" s="253" t="n"/>
      <c r="M731" s="254" t="n"/>
      <c r="N731" s="254" t="n"/>
      <c r="O731" s="1183" t="n"/>
      <c r="P731" s="256">
        <f>IF(O731=0," ",IFERROR(IF(DATEDIF(TODAY(),O731,"M")&lt;=5,"ROJO",IF(DATEDIF(TODAY(),O731,"M")&gt;=12,"VERDE",IF(AND(DATEDIF(TODAY(),O731,"M")&gt;=6,DATEDIF(TODAY(),O731,"M")&lt;=11),"AMARILLO"))),Q731))</f>
        <v/>
      </c>
      <c r="Q731" s="256">
        <f>IF(O731=0," ",IF(O731&lt;=$L$6,"VENCIDO","NO VENCIDO"))</f>
        <v/>
      </c>
      <c r="R731" s="257" t="n"/>
      <c r="S731" s="258" t="n"/>
      <c r="T731" s="258" t="n"/>
      <c r="U731" s="1184" t="n"/>
      <c r="V731" s="1184" t="n"/>
      <c r="W731" s="973" t="n"/>
      <c r="X731" s="1237" t="n"/>
      <c r="Y731" s="232" t="n"/>
      <c r="Z731" s="994" t="n"/>
      <c r="AA731" s="994" t="n"/>
      <c r="AB731" s="973" t="n"/>
      <c r="AC731" s="994" t="n"/>
      <c r="AD731" s="994" t="n"/>
      <c r="AE731" s="994" t="n"/>
      <c r="AF731" s="994" t="n"/>
      <c r="AG731" s="994" t="n"/>
      <c r="AH731" s="994" t="n"/>
      <c r="AI731" s="994" t="n"/>
      <c r="AJ731" s="994" t="n"/>
      <c r="AK731" s="994" t="n"/>
      <c r="AL731" s="994" t="n"/>
      <c r="AM731" s="973" t="n"/>
      <c r="AN731" s="726" t="n"/>
      <c r="AU731" s="1240" t="n"/>
      <c r="AV731" s="1240" t="n"/>
    </row>
    <row r="732" ht="17.1" customHeight="1">
      <c r="A732" s="973" t="n"/>
      <c r="B732" s="971" t="n"/>
      <c r="C732" s="972" t="n"/>
      <c r="D732" s="973" t="n"/>
      <c r="E732" s="973" t="n"/>
      <c r="F732" s="994" t="n"/>
      <c r="G732" s="994" t="n"/>
      <c r="H732" s="973" t="n"/>
      <c r="I732" s="973" t="n"/>
      <c r="J732" s="973" t="n"/>
      <c r="K732" s="973" t="n"/>
      <c r="L732" s="253" t="n"/>
      <c r="M732" s="254" t="n"/>
      <c r="N732" s="254" t="n"/>
      <c r="O732" s="1183" t="n"/>
      <c r="P732" s="256">
        <f>IF(O732=0," ",IFERROR(IF(DATEDIF(TODAY(),O732,"M")&lt;=5,"ROJO",IF(DATEDIF(TODAY(),O732,"M")&gt;=12,"VERDE",IF(AND(DATEDIF(TODAY(),O732,"M")&gt;=6,DATEDIF(TODAY(),O732,"M")&lt;=11),"AMARILLO"))),Q732))</f>
        <v/>
      </c>
      <c r="Q732" s="256">
        <f>IF(O732=0," ",IF(O732&lt;=$L$6,"VENCIDO","NO VENCIDO"))</f>
        <v/>
      </c>
      <c r="R732" s="257" t="n"/>
      <c r="S732" s="258" t="n"/>
      <c r="T732" s="258" t="n"/>
      <c r="U732" s="1184" t="n"/>
      <c r="V732" s="1184" t="n"/>
      <c r="W732" s="973" t="n"/>
      <c r="X732" s="1237" t="n"/>
      <c r="Y732" s="232" t="n"/>
      <c r="Z732" s="994" t="n"/>
      <c r="AA732" s="994" t="n"/>
      <c r="AB732" s="973" t="n"/>
      <c r="AC732" s="994" t="n"/>
      <c r="AD732" s="994" t="n"/>
      <c r="AE732" s="994" t="n"/>
      <c r="AF732" s="994" t="n"/>
      <c r="AG732" s="994" t="n"/>
      <c r="AH732" s="994" t="n"/>
      <c r="AI732" s="994" t="n"/>
      <c r="AJ732" s="994" t="n"/>
      <c r="AK732" s="994" t="n"/>
      <c r="AL732" s="994" t="n"/>
      <c r="AM732" s="973" t="n"/>
      <c r="AN732" s="726" t="n"/>
      <c r="AU732" s="1240" t="n"/>
      <c r="AV732" s="1240" t="n"/>
    </row>
    <row r="733" ht="17.1" customHeight="1">
      <c r="A733" s="973" t="n"/>
      <c r="B733" s="971" t="n"/>
      <c r="C733" s="972" t="n"/>
      <c r="D733" s="973" t="n"/>
      <c r="E733" s="973" t="n"/>
      <c r="F733" s="994" t="n"/>
      <c r="G733" s="994" t="n"/>
      <c r="H733" s="973" t="n"/>
      <c r="I733" s="973" t="n"/>
      <c r="J733" s="973" t="n"/>
      <c r="K733" s="975" t="n"/>
      <c r="L733" s="253" t="n"/>
      <c r="M733" s="254" t="n"/>
      <c r="N733" s="254" t="n"/>
      <c r="O733" s="1183" t="n"/>
      <c r="P733" s="256">
        <f>IF(O733=0," ",IFERROR(IF(DATEDIF(TODAY(),O733,"M")&lt;=5,"ROJO",IF(DATEDIF(TODAY(),O733,"M")&gt;=12,"VERDE",IF(AND(DATEDIF(TODAY(),O733,"M")&gt;=6,DATEDIF(TODAY(),O733,"M")&lt;=11),"AMARILLO"))),Q733))</f>
        <v/>
      </c>
      <c r="Q733" s="256">
        <f>IF(O733=0," ",IF(O733&lt;=$L$6,"VENCIDO","NO VENCIDO"))</f>
        <v/>
      </c>
      <c r="R733" s="257" t="n"/>
      <c r="S733" s="258" t="n"/>
      <c r="T733" s="258" t="n"/>
      <c r="U733" s="1184" t="n"/>
      <c r="V733" s="1184" t="n"/>
      <c r="W733" s="973" t="n"/>
      <c r="X733" s="1237" t="n"/>
      <c r="Y733" s="232" t="n"/>
      <c r="Z733" s="998" t="n"/>
      <c r="AA733" s="998" t="n"/>
      <c r="AB733" s="975" t="n"/>
      <c r="AC733" s="998" t="n"/>
      <c r="AD733" s="998" t="n"/>
      <c r="AE733" s="998" t="n"/>
      <c r="AF733" s="998" t="n"/>
      <c r="AG733" s="998" t="n"/>
      <c r="AH733" s="998" t="n"/>
      <c r="AI733" s="998" t="n"/>
      <c r="AJ733" s="998" t="n"/>
      <c r="AK733" s="998" t="n"/>
      <c r="AL733" s="998" t="n"/>
      <c r="AM733" s="975" t="n"/>
      <c r="AN733" s="726" t="n"/>
      <c r="AU733" s="1240" t="n"/>
      <c r="AV733" s="1240" t="n"/>
    </row>
    <row r="734" ht="17.1" customHeight="1">
      <c r="A734" s="975" t="n"/>
      <c r="B734" s="1182" t="n"/>
      <c r="C734" s="1103" t="n"/>
      <c r="D734" s="975" t="n"/>
      <c r="E734" s="975" t="n"/>
      <c r="F734" s="998" t="n"/>
      <c r="G734" s="998" t="n"/>
      <c r="H734" s="975" t="n"/>
      <c r="I734" s="975" t="n"/>
      <c r="J734" s="975" t="n"/>
      <c r="K734" s="1189">
        <f>K728=L734</f>
        <v/>
      </c>
      <c r="L734" s="491">
        <f>SUM(L728:L733)</f>
        <v/>
      </c>
      <c r="M734" s="1190" t="n"/>
      <c r="N734" s="1191" t="n"/>
      <c r="O734" s="1192" t="n"/>
      <c r="P734" s="1192" t="n"/>
      <c r="Q734" s="1192" t="n"/>
      <c r="R734" s="267">
        <f>SUM(R728:R733)</f>
        <v/>
      </c>
      <c r="S734" s="492" t="n"/>
      <c r="T734" s="492" t="n"/>
      <c r="U734" s="492" t="n"/>
      <c r="V734" s="1193" t="n"/>
      <c r="W734" s="975" t="n"/>
      <c r="X734" s="1230" t="n"/>
      <c r="Y734" s="232" t="n"/>
      <c r="Z734" s="498" t="n"/>
      <c r="AA734" s="270" t="n"/>
      <c r="AB734" s="267" t="n"/>
      <c r="AC734" s="270" t="n"/>
      <c r="AD734" s="270" t="n"/>
      <c r="AE734" s="270" t="n"/>
      <c r="AF734" s="270" t="n"/>
      <c r="AG734" s="270" t="n"/>
      <c r="AH734" s="270" t="n"/>
      <c r="AI734" s="270" t="n"/>
      <c r="AJ734" s="270" t="n"/>
      <c r="AK734" s="270" t="n"/>
      <c r="AL734" s="270" t="n"/>
      <c r="AM734" s="515" t="n"/>
      <c r="AN734" s="726" t="n"/>
      <c r="AU734" s="1240" t="n"/>
      <c r="AV734" s="1240" t="n"/>
    </row>
    <row r="735" ht="17.1" customHeight="1">
      <c r="A735" s="585">
        <f>+A728+1</f>
        <v/>
      </c>
      <c r="B735" s="640" t="inlineStr">
        <is>
          <t>Jeringa Desechable de 0.5 ml ml/cc con aguja incorporada No. 23G x 1" Desactivación Automática</t>
        </is>
      </c>
      <c r="C735" s="965" t="n"/>
      <c r="D735" s="413">
        <f>NOVIEMBRE!K735</f>
        <v/>
      </c>
      <c r="E735" s="339">
        <f>H331</f>
        <v/>
      </c>
      <c r="F735" s="338" t="n"/>
      <c r="G735" s="338" t="n"/>
      <c r="H735" s="1235">
        <f>+F735+G735</f>
        <v/>
      </c>
      <c r="I735" s="340">
        <f>+AM735</f>
        <v/>
      </c>
      <c r="J735" s="341">
        <f>+H735+I735</f>
        <v/>
      </c>
      <c r="K735" s="583">
        <f>+(D735+E735)-(J735)</f>
        <v/>
      </c>
      <c r="L735" s="253" t="n"/>
      <c r="M735" s="254" t="n"/>
      <c r="N735" s="254" t="n"/>
      <c r="O735" s="1183" t="n"/>
      <c r="P735" s="256">
        <f>IF(O735=0," ",IFERROR(IF(DATEDIF(TODAY(),O735,"M")&lt;=5,"ROJO",IF(DATEDIF(TODAY(),O735,"M")&gt;=12,"VERDE",IF(AND(DATEDIF(TODAY(),O735,"M")&gt;=6,DATEDIF(TODAY(),O735,"M")&lt;=11),"AMARILLO"))),Q735))</f>
        <v/>
      </c>
      <c r="Q735" s="256">
        <f>IF(O735=0," ",IF(O735&lt;=$L$6,"VENCIDO","NO VENCIDO"))</f>
        <v/>
      </c>
      <c r="R735" s="257" t="n"/>
      <c r="S735" s="258" t="n"/>
      <c r="T735" s="258" t="n"/>
      <c r="U735" s="1184" t="n"/>
      <c r="V735" s="1184" t="n"/>
      <c r="W735" s="1236">
        <f>+AR735</f>
        <v/>
      </c>
      <c r="X735" s="1237" t="n"/>
      <c r="Y735" s="232" t="n"/>
      <c r="Z735" s="648" t="n"/>
      <c r="AA735" s="648" t="n"/>
      <c r="AB735" s="649">
        <f>+Z735+AA735</f>
        <v/>
      </c>
      <c r="AC735" s="648" t="n"/>
      <c r="AD735" s="648" t="n"/>
      <c r="AE735" s="648" t="n"/>
      <c r="AF735" s="648" t="n"/>
      <c r="AG735" s="648" t="n"/>
      <c r="AH735" s="648" t="n"/>
      <c r="AI735" s="648" t="n"/>
      <c r="AJ735" s="648" t="n"/>
      <c r="AK735" s="648" t="n"/>
      <c r="AL735" s="648" t="n"/>
      <c r="AM735" s="421">
        <f>SUM(AB735:AL740)</f>
        <v/>
      </c>
      <c r="AN735" s="726" t="n"/>
      <c r="AU735" s="1240" t="n"/>
      <c r="AV735" s="1240" t="n"/>
    </row>
    <row r="736" ht="17.1" customHeight="1">
      <c r="A736" s="973" t="n"/>
      <c r="B736" s="971" t="n"/>
      <c r="C736" s="972" t="n"/>
      <c r="D736" s="973" t="n"/>
      <c r="E736" s="973" t="n"/>
      <c r="F736" s="994" t="n"/>
      <c r="G736" s="994" t="n"/>
      <c r="H736" s="973" t="n"/>
      <c r="I736" s="973" t="n"/>
      <c r="J736" s="973" t="n"/>
      <c r="K736" s="973" t="n"/>
      <c r="L736" s="253" t="n"/>
      <c r="M736" s="254" t="n"/>
      <c r="N736" s="254" t="n"/>
      <c r="O736" s="1183" t="n"/>
      <c r="P736" s="256">
        <f>IF(O736=0," ",IFERROR(IF(DATEDIF(TODAY(),O736,"M")&lt;=5,"ROJO",IF(DATEDIF(TODAY(),O736,"M")&gt;=12,"VERDE",IF(AND(DATEDIF(TODAY(),O736,"M")&gt;=6,DATEDIF(TODAY(),O736,"M")&lt;=11),"AMARILLO"))),Q736))</f>
        <v/>
      </c>
      <c r="Q736" s="256">
        <f>IF(O736=0," ",IF(O736&lt;=$L$6,"VENCIDO","NO VENCIDO"))</f>
        <v/>
      </c>
      <c r="R736" s="257" t="n"/>
      <c r="S736" s="258" t="n"/>
      <c r="T736" s="258" t="n"/>
      <c r="U736" s="1184" t="n"/>
      <c r="V736" s="1184" t="n"/>
      <c r="W736" s="973" t="n"/>
      <c r="X736" s="1237" t="n"/>
      <c r="Y736" s="232" t="n"/>
      <c r="Z736" s="994" t="n"/>
      <c r="AA736" s="994" t="n"/>
      <c r="AB736" s="973" t="n"/>
      <c r="AC736" s="994" t="n"/>
      <c r="AD736" s="994" t="n"/>
      <c r="AE736" s="994" t="n"/>
      <c r="AF736" s="994" t="n"/>
      <c r="AG736" s="994" t="n"/>
      <c r="AH736" s="994" t="n"/>
      <c r="AI736" s="994" t="n"/>
      <c r="AJ736" s="994" t="n"/>
      <c r="AK736" s="994" t="n"/>
      <c r="AL736" s="994" t="n"/>
      <c r="AM736" s="973" t="n"/>
      <c r="AN736" s="726" t="n"/>
      <c r="AU736" s="1240" t="n"/>
      <c r="AV736" s="1240" t="n"/>
    </row>
    <row r="737" ht="17.1" customHeight="1">
      <c r="A737" s="973" t="n"/>
      <c r="B737" s="971" t="n"/>
      <c r="C737" s="972" t="n"/>
      <c r="D737" s="973" t="n"/>
      <c r="E737" s="973" t="n"/>
      <c r="F737" s="994" t="n"/>
      <c r="G737" s="994" t="n"/>
      <c r="H737" s="973" t="n"/>
      <c r="I737" s="973" t="n"/>
      <c r="J737" s="973" t="n"/>
      <c r="K737" s="973" t="n"/>
      <c r="L737" s="253" t="n"/>
      <c r="M737" s="254" t="n"/>
      <c r="N737" s="254" t="n"/>
      <c r="O737" s="1183" t="n"/>
      <c r="P737" s="256">
        <f>IF(O737=0," ",IFERROR(IF(DATEDIF(TODAY(),O737,"M")&lt;=5,"ROJO",IF(DATEDIF(TODAY(),O737,"M")&gt;=12,"VERDE",IF(AND(DATEDIF(TODAY(),O737,"M")&gt;=6,DATEDIF(TODAY(),O737,"M")&lt;=11),"AMARILLO"))),Q737))</f>
        <v/>
      </c>
      <c r="Q737" s="256">
        <f>IF(O737=0," ",IF(O737&lt;=$L$6,"VENCIDO","NO VENCIDO"))</f>
        <v/>
      </c>
      <c r="R737" s="257" t="n"/>
      <c r="S737" s="258" t="n"/>
      <c r="T737" s="258" t="n"/>
      <c r="U737" s="1184" t="n"/>
      <c r="V737" s="1184" t="n"/>
      <c r="W737" s="973" t="n"/>
      <c r="X737" s="1237" t="n"/>
      <c r="Y737" s="232" t="n"/>
      <c r="Z737" s="994" t="n"/>
      <c r="AA737" s="994" t="n"/>
      <c r="AB737" s="973" t="n"/>
      <c r="AC737" s="994" t="n"/>
      <c r="AD737" s="994" t="n"/>
      <c r="AE737" s="994" t="n"/>
      <c r="AF737" s="994" t="n"/>
      <c r="AG737" s="994" t="n"/>
      <c r="AH737" s="994" t="n"/>
      <c r="AI737" s="994" t="n"/>
      <c r="AJ737" s="994" t="n"/>
      <c r="AK737" s="994" t="n"/>
      <c r="AL737" s="994" t="n"/>
      <c r="AM737" s="973" t="n"/>
      <c r="AN737" s="726" t="n"/>
      <c r="AU737" s="1240" t="n"/>
      <c r="AV737" s="1240" t="n"/>
    </row>
    <row r="738" ht="17.1" customHeight="1">
      <c r="A738" s="973" t="n"/>
      <c r="B738" s="971" t="n"/>
      <c r="C738" s="972" t="n"/>
      <c r="D738" s="973" t="n"/>
      <c r="E738" s="973" t="n"/>
      <c r="F738" s="994" t="n"/>
      <c r="G738" s="994" t="n"/>
      <c r="H738" s="973" t="n"/>
      <c r="I738" s="973" t="n"/>
      <c r="J738" s="973" t="n"/>
      <c r="K738" s="973" t="n"/>
      <c r="L738" s="253" t="n"/>
      <c r="M738" s="254" t="n"/>
      <c r="N738" s="254" t="n"/>
      <c r="O738" s="1183" t="n"/>
      <c r="P738" s="256">
        <f>IF(O738=0," ",IFERROR(IF(DATEDIF(TODAY(),O738,"M")&lt;=5,"ROJO",IF(DATEDIF(TODAY(),O738,"M")&gt;=12,"VERDE",IF(AND(DATEDIF(TODAY(),O738,"M")&gt;=6,DATEDIF(TODAY(),O738,"M")&lt;=11),"AMARILLO"))),Q738))</f>
        <v/>
      </c>
      <c r="Q738" s="256">
        <f>IF(O738=0," ",IF(O738&lt;=$L$6,"VENCIDO","NO VENCIDO"))</f>
        <v/>
      </c>
      <c r="R738" s="257" t="n"/>
      <c r="S738" s="258" t="n"/>
      <c r="T738" s="258" t="n"/>
      <c r="U738" s="1184" t="n"/>
      <c r="V738" s="1184" t="n"/>
      <c r="W738" s="973" t="n"/>
      <c r="X738" s="1237" t="n"/>
      <c r="Y738" s="232" t="n"/>
      <c r="Z738" s="994" t="n"/>
      <c r="AA738" s="994" t="n"/>
      <c r="AB738" s="973" t="n"/>
      <c r="AC738" s="994" t="n"/>
      <c r="AD738" s="994" t="n"/>
      <c r="AE738" s="994" t="n"/>
      <c r="AF738" s="994" t="n"/>
      <c r="AG738" s="994" t="n"/>
      <c r="AH738" s="994" t="n"/>
      <c r="AI738" s="994" t="n"/>
      <c r="AJ738" s="994" t="n"/>
      <c r="AK738" s="994" t="n"/>
      <c r="AL738" s="994" t="n"/>
      <c r="AM738" s="973" t="n"/>
      <c r="AN738" s="726" t="n"/>
      <c r="AU738" s="1240" t="n"/>
      <c r="AV738" s="1240" t="n"/>
    </row>
    <row r="739" ht="17.1" customHeight="1">
      <c r="A739" s="973" t="n"/>
      <c r="B739" s="971" t="n"/>
      <c r="C739" s="972" t="n"/>
      <c r="D739" s="973" t="n"/>
      <c r="E739" s="973" t="n"/>
      <c r="F739" s="994" t="n"/>
      <c r="G739" s="994" t="n"/>
      <c r="H739" s="973" t="n"/>
      <c r="I739" s="973" t="n"/>
      <c r="J739" s="973" t="n"/>
      <c r="K739" s="973" t="n"/>
      <c r="L739" s="253" t="n"/>
      <c r="M739" s="254" t="n"/>
      <c r="N739" s="254" t="n"/>
      <c r="O739" s="1183" t="n"/>
      <c r="P739" s="256">
        <f>IF(O739=0," ",IFERROR(IF(DATEDIF(TODAY(),O739,"M")&lt;=5,"ROJO",IF(DATEDIF(TODAY(),O739,"M")&gt;=12,"VERDE",IF(AND(DATEDIF(TODAY(),O739,"M")&gt;=6,DATEDIF(TODAY(),O739,"M")&lt;=11),"AMARILLO"))),Q739))</f>
        <v/>
      </c>
      <c r="Q739" s="256">
        <f>IF(O739=0," ",IF(O739&lt;=$L$6,"VENCIDO","NO VENCIDO"))</f>
        <v/>
      </c>
      <c r="R739" s="257" t="n"/>
      <c r="S739" s="258" t="n"/>
      <c r="T739" s="258" t="n"/>
      <c r="U739" s="1184" t="n"/>
      <c r="V739" s="1184" t="n"/>
      <c r="W739" s="973" t="n"/>
      <c r="X739" s="1237" t="n"/>
      <c r="Y739" s="232" t="n"/>
      <c r="Z739" s="994" t="n"/>
      <c r="AA739" s="994" t="n"/>
      <c r="AB739" s="973" t="n"/>
      <c r="AC739" s="994" t="n"/>
      <c r="AD739" s="994" t="n"/>
      <c r="AE739" s="994" t="n"/>
      <c r="AF739" s="994" t="n"/>
      <c r="AG739" s="994" t="n"/>
      <c r="AH739" s="994" t="n"/>
      <c r="AI739" s="994" t="n"/>
      <c r="AJ739" s="994" t="n"/>
      <c r="AK739" s="994" t="n"/>
      <c r="AL739" s="994" t="n"/>
      <c r="AM739" s="973" t="n"/>
      <c r="AN739" s="726" t="n"/>
      <c r="AU739" s="1240" t="n"/>
      <c r="AV739" s="1240" t="n"/>
    </row>
    <row r="740" ht="17.1" customHeight="1">
      <c r="A740" s="973" t="n"/>
      <c r="B740" s="971" t="n"/>
      <c r="C740" s="972" t="n"/>
      <c r="D740" s="973" t="n"/>
      <c r="E740" s="973" t="n"/>
      <c r="F740" s="994" t="n"/>
      <c r="G740" s="994" t="n"/>
      <c r="H740" s="973" t="n"/>
      <c r="I740" s="973" t="n"/>
      <c r="J740" s="973" t="n"/>
      <c r="K740" s="975" t="n"/>
      <c r="L740" s="253" t="n"/>
      <c r="M740" s="254" t="n"/>
      <c r="N740" s="254" t="n"/>
      <c r="O740" s="1183" t="n"/>
      <c r="P740" s="256">
        <f>IF(O740=0," ",IFERROR(IF(DATEDIF(TODAY(),O740,"M")&lt;=5,"ROJO",IF(DATEDIF(TODAY(),O740,"M")&gt;=12,"VERDE",IF(AND(DATEDIF(TODAY(),O740,"M")&gt;=6,DATEDIF(TODAY(),O740,"M")&lt;=11),"AMARILLO"))),Q740))</f>
        <v/>
      </c>
      <c r="Q740" s="256">
        <f>IF(O740=0," ",IF(O740&lt;=$L$6,"VENCIDO","NO VENCIDO"))</f>
        <v/>
      </c>
      <c r="R740" s="257" t="n"/>
      <c r="S740" s="258" t="n"/>
      <c r="T740" s="258" t="n"/>
      <c r="U740" s="1184" t="n"/>
      <c r="V740" s="1184" t="n"/>
      <c r="W740" s="973" t="n"/>
      <c r="X740" s="1237" t="n"/>
      <c r="Y740" s="232" t="n"/>
      <c r="Z740" s="998" t="n"/>
      <c r="AA740" s="998" t="n"/>
      <c r="AB740" s="975" t="n"/>
      <c r="AC740" s="998" t="n"/>
      <c r="AD740" s="998" t="n"/>
      <c r="AE740" s="998" t="n"/>
      <c r="AF740" s="998" t="n"/>
      <c r="AG740" s="998" t="n"/>
      <c r="AH740" s="998" t="n"/>
      <c r="AI740" s="998" t="n"/>
      <c r="AJ740" s="998" t="n"/>
      <c r="AK740" s="998" t="n"/>
      <c r="AL740" s="998" t="n"/>
      <c r="AM740" s="975" t="n"/>
      <c r="AN740" s="726" t="n"/>
      <c r="AU740" s="1240" t="n"/>
      <c r="AV740" s="1240" t="n"/>
    </row>
    <row r="741" ht="17.1" customHeight="1">
      <c r="A741" s="975" t="n"/>
      <c r="B741" s="1182" t="n"/>
      <c r="C741" s="1103" t="n"/>
      <c r="D741" s="975" t="n"/>
      <c r="E741" s="975" t="n"/>
      <c r="F741" s="998" t="n"/>
      <c r="G741" s="998" t="n"/>
      <c r="H741" s="975" t="n"/>
      <c r="I741" s="975" t="n"/>
      <c r="J741" s="975" t="n"/>
      <c r="K741" s="1189">
        <f>K735=L741</f>
        <v/>
      </c>
      <c r="L741" s="491">
        <f>SUM(L735:L740)</f>
        <v/>
      </c>
      <c r="M741" s="1190" t="n"/>
      <c r="N741" s="1191" t="n"/>
      <c r="O741" s="1192" t="n"/>
      <c r="P741" s="1192" t="n"/>
      <c r="Q741" s="1192" t="n"/>
      <c r="R741" s="267">
        <f>SUM(R735:R740)</f>
        <v/>
      </c>
      <c r="S741" s="492" t="n"/>
      <c r="T741" s="492" t="n"/>
      <c r="U741" s="492" t="n"/>
      <c r="V741" s="1193" t="n"/>
      <c r="W741" s="975" t="n"/>
      <c r="X741" s="1230" t="n"/>
      <c r="Y741" s="232" t="n"/>
      <c r="Z741" s="498" t="n"/>
      <c r="AA741" s="270" t="n"/>
      <c r="AB741" s="267" t="n"/>
      <c r="AC741" s="270" t="n"/>
      <c r="AD741" s="270" t="n"/>
      <c r="AE741" s="270" t="n"/>
      <c r="AF741" s="270" t="n"/>
      <c r="AG741" s="270" t="n"/>
      <c r="AH741" s="270" t="n"/>
      <c r="AI741" s="270" t="n"/>
      <c r="AJ741" s="270" t="n"/>
      <c r="AK741" s="270" t="n"/>
      <c r="AL741" s="270" t="n"/>
      <c r="AM741" s="515" t="n"/>
      <c r="AN741" s="726" t="n"/>
      <c r="AU741" s="1240" t="n"/>
      <c r="AV741" s="1240" t="n"/>
    </row>
    <row r="742" ht="17.1" customHeight="1">
      <c r="A742" s="585">
        <f>+A735+1</f>
        <v/>
      </c>
      <c r="B742" s="640" t="inlineStr">
        <is>
          <t>Jeringa Desechable de 1 ml/cc con aguja adaptable No. 23G x 1" Convencional</t>
        </is>
      </c>
      <c r="C742" s="965" t="n"/>
      <c r="D742" s="413">
        <f>NOVIEMBRE!K742</f>
        <v/>
      </c>
      <c r="E742" s="339">
        <f>H338</f>
        <v/>
      </c>
      <c r="F742" s="338" t="n"/>
      <c r="G742" s="338" t="n"/>
      <c r="H742" s="1235">
        <f>+F742+G742</f>
        <v/>
      </c>
      <c r="I742" s="340">
        <f>+AM742</f>
        <v/>
      </c>
      <c r="J742" s="341">
        <f>+H742+I742</f>
        <v/>
      </c>
      <c r="K742" s="583">
        <f>+(D742+E742)-(J742)</f>
        <v/>
      </c>
      <c r="L742" s="253" t="n"/>
      <c r="M742" s="254" t="n"/>
      <c r="N742" s="254" t="n"/>
      <c r="O742" s="1183" t="n"/>
      <c r="P742" s="256">
        <f>IF(O742=0," ",IFERROR(IF(DATEDIF(TODAY(),O742,"M")&lt;=5,"ROJO",IF(DATEDIF(TODAY(),O742,"M")&gt;=12,"VERDE",IF(AND(DATEDIF(TODAY(),O742,"M")&gt;=6,DATEDIF(TODAY(),O742,"M")&lt;=11),"AMARILLO"))),Q742))</f>
        <v/>
      </c>
      <c r="Q742" s="256">
        <f>IF(O742=0," ",IF(O742&lt;=$L$6,"VENCIDO","NO VENCIDO"))</f>
        <v/>
      </c>
      <c r="R742" s="257" t="n"/>
      <c r="S742" s="258" t="n"/>
      <c r="T742" s="258" t="n"/>
      <c r="U742" s="1184" t="n"/>
      <c r="V742" s="1184" t="n"/>
      <c r="W742" s="1236">
        <f>+AR742</f>
        <v/>
      </c>
      <c r="X742" s="1237" t="n"/>
      <c r="Y742" s="232" t="n"/>
      <c r="Z742" s="648" t="n"/>
      <c r="AA742" s="648" t="n"/>
      <c r="AB742" s="649">
        <f>+Z742+AA742</f>
        <v/>
      </c>
      <c r="AC742" s="648" t="n"/>
      <c r="AD742" s="648" t="n"/>
      <c r="AE742" s="648" t="n"/>
      <c r="AF742" s="648" t="n"/>
      <c r="AG742" s="648" t="n"/>
      <c r="AH742" s="648" t="n"/>
      <c r="AI742" s="648" t="n"/>
      <c r="AJ742" s="648" t="n"/>
      <c r="AK742" s="648" t="n"/>
      <c r="AL742" s="648" t="n"/>
      <c r="AM742" s="421">
        <f>SUM(AB742:AL747)</f>
        <v/>
      </c>
      <c r="AN742" s="726" t="n"/>
      <c r="AU742" s="1240" t="n"/>
      <c r="AV742" s="1240" t="n"/>
    </row>
    <row r="743" ht="17.1" customHeight="1">
      <c r="A743" s="973" t="n"/>
      <c r="B743" s="971" t="n"/>
      <c r="C743" s="972" t="n"/>
      <c r="D743" s="973" t="n"/>
      <c r="E743" s="973" t="n"/>
      <c r="F743" s="994" t="n"/>
      <c r="G743" s="994" t="n"/>
      <c r="H743" s="973" t="n"/>
      <c r="I743" s="973" t="n"/>
      <c r="J743" s="973" t="n"/>
      <c r="K743" s="973" t="n"/>
      <c r="L743" s="253" t="n"/>
      <c r="M743" s="254" t="n"/>
      <c r="N743" s="254" t="n"/>
      <c r="O743" s="1183" t="n"/>
      <c r="P743" s="256">
        <f>IF(O743=0," ",IFERROR(IF(DATEDIF(TODAY(),O743,"M")&lt;=5,"ROJO",IF(DATEDIF(TODAY(),O743,"M")&gt;=12,"VERDE",IF(AND(DATEDIF(TODAY(),O743,"M")&gt;=6,DATEDIF(TODAY(),O743,"M")&lt;=11),"AMARILLO"))),Q743))</f>
        <v/>
      </c>
      <c r="Q743" s="256">
        <f>IF(O743=0," ",IF(O743&lt;=$L$6,"VENCIDO","NO VENCIDO"))</f>
        <v/>
      </c>
      <c r="R743" s="257" t="n"/>
      <c r="S743" s="258" t="n"/>
      <c r="T743" s="258" t="n"/>
      <c r="U743" s="1184" t="n"/>
      <c r="V743" s="1184" t="n"/>
      <c r="W743" s="973" t="n"/>
      <c r="X743" s="1237" t="n"/>
      <c r="Y743" s="232" t="n"/>
      <c r="Z743" s="994" t="n"/>
      <c r="AA743" s="994" t="n"/>
      <c r="AB743" s="973" t="n"/>
      <c r="AC743" s="994" t="n"/>
      <c r="AD743" s="994" t="n"/>
      <c r="AE743" s="994" t="n"/>
      <c r="AF743" s="994" t="n"/>
      <c r="AG743" s="994" t="n"/>
      <c r="AH743" s="994" t="n"/>
      <c r="AI743" s="994" t="n"/>
      <c r="AJ743" s="994" t="n"/>
      <c r="AK743" s="994" t="n"/>
      <c r="AL743" s="994" t="n"/>
      <c r="AM743" s="973" t="n"/>
      <c r="AN743" s="726" t="n"/>
      <c r="AU743" s="1240" t="n"/>
      <c r="AV743" s="1240" t="n"/>
    </row>
    <row r="744" ht="17.1" customHeight="1">
      <c r="A744" s="973" t="n"/>
      <c r="B744" s="971" t="n"/>
      <c r="C744" s="972" t="n"/>
      <c r="D744" s="973" t="n"/>
      <c r="E744" s="973" t="n"/>
      <c r="F744" s="994" t="n"/>
      <c r="G744" s="994" t="n"/>
      <c r="H744" s="973" t="n"/>
      <c r="I744" s="973" t="n"/>
      <c r="J744" s="973" t="n"/>
      <c r="K744" s="973" t="n"/>
      <c r="L744" s="253" t="n"/>
      <c r="M744" s="254" t="n"/>
      <c r="N744" s="254" t="n"/>
      <c r="O744" s="1183" t="n"/>
      <c r="P744" s="256">
        <f>IF(O744=0," ",IFERROR(IF(DATEDIF(TODAY(),O744,"M")&lt;=5,"ROJO",IF(DATEDIF(TODAY(),O744,"M")&gt;=12,"VERDE",IF(AND(DATEDIF(TODAY(),O744,"M")&gt;=6,DATEDIF(TODAY(),O744,"M")&lt;=11),"AMARILLO"))),Q744))</f>
        <v/>
      </c>
      <c r="Q744" s="256">
        <f>IF(O744=0," ",IF(O744&lt;=$L$6,"VENCIDO","NO VENCIDO"))</f>
        <v/>
      </c>
      <c r="R744" s="257" t="n"/>
      <c r="S744" s="258" t="n"/>
      <c r="T744" s="258" t="n"/>
      <c r="U744" s="1184" t="n"/>
      <c r="V744" s="1184" t="n"/>
      <c r="W744" s="973" t="n"/>
      <c r="X744" s="1237" t="n"/>
      <c r="Y744" s="232" t="n"/>
      <c r="Z744" s="994" t="n"/>
      <c r="AA744" s="994" t="n"/>
      <c r="AB744" s="973" t="n"/>
      <c r="AC744" s="994" t="n"/>
      <c r="AD744" s="994" t="n"/>
      <c r="AE744" s="994" t="n"/>
      <c r="AF744" s="994" t="n"/>
      <c r="AG744" s="994" t="n"/>
      <c r="AH744" s="994" t="n"/>
      <c r="AI744" s="994" t="n"/>
      <c r="AJ744" s="994" t="n"/>
      <c r="AK744" s="994" t="n"/>
      <c r="AL744" s="994" t="n"/>
      <c r="AM744" s="973" t="n"/>
      <c r="AN744" s="726" t="n"/>
      <c r="AU744" s="1240" t="n"/>
      <c r="AV744" s="1240" t="n"/>
    </row>
    <row r="745" ht="17.1" customHeight="1">
      <c r="A745" s="973" t="n"/>
      <c r="B745" s="971" t="n"/>
      <c r="C745" s="972" t="n"/>
      <c r="D745" s="973" t="n"/>
      <c r="E745" s="973" t="n"/>
      <c r="F745" s="994" t="n"/>
      <c r="G745" s="994" t="n"/>
      <c r="H745" s="973" t="n"/>
      <c r="I745" s="973" t="n"/>
      <c r="J745" s="973" t="n"/>
      <c r="K745" s="973" t="n"/>
      <c r="L745" s="253" t="n"/>
      <c r="M745" s="254" t="n"/>
      <c r="N745" s="254" t="n"/>
      <c r="O745" s="1183" t="n"/>
      <c r="P745" s="256">
        <f>IF(O745=0," ",IFERROR(IF(DATEDIF(TODAY(),O745,"M")&lt;=5,"ROJO",IF(DATEDIF(TODAY(),O745,"M")&gt;=12,"VERDE",IF(AND(DATEDIF(TODAY(),O745,"M")&gt;=6,DATEDIF(TODAY(),O745,"M")&lt;=11),"AMARILLO"))),Q745))</f>
        <v/>
      </c>
      <c r="Q745" s="256">
        <f>IF(O745=0," ",IF(O745&lt;=$L$6,"VENCIDO","NO VENCIDO"))</f>
        <v/>
      </c>
      <c r="R745" s="257" t="n"/>
      <c r="S745" s="258" t="n"/>
      <c r="T745" s="258" t="n"/>
      <c r="U745" s="1184" t="n"/>
      <c r="V745" s="1184" t="n"/>
      <c r="W745" s="973" t="n"/>
      <c r="X745" s="1237" t="n"/>
      <c r="Y745" s="232" t="n"/>
      <c r="Z745" s="994" t="n"/>
      <c r="AA745" s="994" t="n"/>
      <c r="AB745" s="973" t="n"/>
      <c r="AC745" s="994" t="n"/>
      <c r="AD745" s="994" t="n"/>
      <c r="AE745" s="994" t="n"/>
      <c r="AF745" s="994" t="n"/>
      <c r="AG745" s="994" t="n"/>
      <c r="AH745" s="994" t="n"/>
      <c r="AI745" s="994" t="n"/>
      <c r="AJ745" s="994" t="n"/>
      <c r="AK745" s="994" t="n"/>
      <c r="AL745" s="994" t="n"/>
      <c r="AM745" s="973" t="n"/>
      <c r="AN745" s="726" t="n"/>
      <c r="AU745" s="1240" t="n"/>
      <c r="AV745" s="1240" t="n"/>
    </row>
    <row r="746" ht="17.1" customHeight="1">
      <c r="A746" s="973" t="n"/>
      <c r="B746" s="971" t="n"/>
      <c r="C746" s="972" t="n"/>
      <c r="D746" s="973" t="n"/>
      <c r="E746" s="973" t="n"/>
      <c r="F746" s="994" t="n"/>
      <c r="G746" s="994" t="n"/>
      <c r="H746" s="973" t="n"/>
      <c r="I746" s="973" t="n"/>
      <c r="J746" s="973" t="n"/>
      <c r="K746" s="973" t="n"/>
      <c r="L746" s="253" t="n"/>
      <c r="M746" s="254" t="n"/>
      <c r="N746" s="254" t="n"/>
      <c r="O746" s="1183" t="n"/>
      <c r="P746" s="256">
        <f>IF(O746=0," ",IFERROR(IF(DATEDIF(TODAY(),O746,"M")&lt;=5,"ROJO",IF(DATEDIF(TODAY(),O746,"M")&gt;=12,"VERDE",IF(AND(DATEDIF(TODAY(),O746,"M")&gt;=6,DATEDIF(TODAY(),O746,"M")&lt;=11),"AMARILLO"))),Q746))</f>
        <v/>
      </c>
      <c r="Q746" s="256">
        <f>IF(O746=0," ",IF(O746&lt;=$L$6,"VENCIDO","NO VENCIDO"))</f>
        <v/>
      </c>
      <c r="R746" s="257" t="n"/>
      <c r="S746" s="258" t="n"/>
      <c r="T746" s="258" t="n"/>
      <c r="U746" s="1184" t="n"/>
      <c r="V746" s="1184" t="n"/>
      <c r="W746" s="973" t="n"/>
      <c r="X746" s="1237" t="n"/>
      <c r="Y746" s="232" t="n"/>
      <c r="Z746" s="994" t="n"/>
      <c r="AA746" s="994" t="n"/>
      <c r="AB746" s="973" t="n"/>
      <c r="AC746" s="994" t="n"/>
      <c r="AD746" s="994" t="n"/>
      <c r="AE746" s="994" t="n"/>
      <c r="AF746" s="994" t="n"/>
      <c r="AG746" s="994" t="n"/>
      <c r="AH746" s="994" t="n"/>
      <c r="AI746" s="994" t="n"/>
      <c r="AJ746" s="994" t="n"/>
      <c r="AK746" s="994" t="n"/>
      <c r="AL746" s="994" t="n"/>
      <c r="AM746" s="973" t="n"/>
      <c r="AN746" s="726" t="n"/>
      <c r="AU746" s="1240" t="n"/>
      <c r="AV746" s="1240" t="n"/>
    </row>
    <row r="747" ht="17.1" customHeight="1">
      <c r="A747" s="973" t="n"/>
      <c r="B747" s="971" t="n"/>
      <c r="C747" s="972" t="n"/>
      <c r="D747" s="973" t="n"/>
      <c r="E747" s="973" t="n"/>
      <c r="F747" s="994" t="n"/>
      <c r="G747" s="994" t="n"/>
      <c r="H747" s="973" t="n"/>
      <c r="I747" s="973" t="n"/>
      <c r="J747" s="973" t="n"/>
      <c r="K747" s="975" t="n"/>
      <c r="L747" s="253" t="n"/>
      <c r="M747" s="254" t="n"/>
      <c r="N747" s="254" t="n"/>
      <c r="O747" s="1183" t="n"/>
      <c r="P747" s="256">
        <f>IF(O747=0," ",IFERROR(IF(DATEDIF(TODAY(),O747,"M")&lt;=5,"ROJO",IF(DATEDIF(TODAY(),O747,"M")&gt;=12,"VERDE",IF(AND(DATEDIF(TODAY(),O747,"M")&gt;=6,DATEDIF(TODAY(),O747,"M")&lt;=11),"AMARILLO"))),Q747))</f>
        <v/>
      </c>
      <c r="Q747" s="256">
        <f>IF(O747=0," ",IF(O747&lt;=$L$6,"VENCIDO","NO VENCIDO"))</f>
        <v/>
      </c>
      <c r="R747" s="257" t="n"/>
      <c r="S747" s="258" t="n"/>
      <c r="T747" s="258" t="n"/>
      <c r="U747" s="1184" t="n"/>
      <c r="V747" s="1184" t="n"/>
      <c r="W747" s="973" t="n"/>
      <c r="X747" s="1237" t="n"/>
      <c r="Y747" s="232" t="n"/>
      <c r="Z747" s="998" t="n"/>
      <c r="AA747" s="998" t="n"/>
      <c r="AB747" s="975" t="n"/>
      <c r="AC747" s="998" t="n"/>
      <c r="AD747" s="998" t="n"/>
      <c r="AE747" s="998" t="n"/>
      <c r="AF747" s="998" t="n"/>
      <c r="AG747" s="998" t="n"/>
      <c r="AH747" s="998" t="n"/>
      <c r="AI747" s="998" t="n"/>
      <c r="AJ747" s="998" t="n"/>
      <c r="AK747" s="998" t="n"/>
      <c r="AL747" s="998" t="n"/>
      <c r="AM747" s="975" t="n"/>
      <c r="AN747" s="726" t="n"/>
      <c r="AU747" s="1240" t="n"/>
      <c r="AV747" s="1240" t="n"/>
    </row>
    <row r="748" ht="17.1" customHeight="1">
      <c r="A748" s="975" t="n"/>
      <c r="B748" s="1182" t="n"/>
      <c r="C748" s="1103" t="n"/>
      <c r="D748" s="975" t="n"/>
      <c r="E748" s="975" t="n"/>
      <c r="F748" s="998" t="n"/>
      <c r="G748" s="998" t="n"/>
      <c r="H748" s="975" t="n"/>
      <c r="I748" s="975" t="n"/>
      <c r="J748" s="975" t="n"/>
      <c r="K748" s="1189">
        <f>K742=L748</f>
        <v/>
      </c>
      <c r="L748" s="491">
        <f>SUM(L742:L747)</f>
        <v/>
      </c>
      <c r="M748" s="1190" t="n"/>
      <c r="N748" s="1191" t="n"/>
      <c r="O748" s="1192" t="n"/>
      <c r="P748" s="1192" t="n"/>
      <c r="Q748" s="1192" t="n"/>
      <c r="R748" s="267">
        <f>SUM(R742:R747)</f>
        <v/>
      </c>
      <c r="S748" s="492" t="n"/>
      <c r="T748" s="492" t="n"/>
      <c r="U748" s="492" t="n"/>
      <c r="V748" s="1193" t="n"/>
      <c r="W748" s="975" t="n"/>
      <c r="X748" s="1230" t="n"/>
      <c r="Y748" s="232" t="n"/>
      <c r="Z748" s="498" t="n"/>
      <c r="AA748" s="270" t="n"/>
      <c r="AB748" s="267" t="n"/>
      <c r="AC748" s="270" t="n"/>
      <c r="AD748" s="270" t="n"/>
      <c r="AE748" s="270" t="n"/>
      <c r="AF748" s="270" t="n"/>
      <c r="AG748" s="270" t="n"/>
      <c r="AH748" s="270" t="n"/>
      <c r="AI748" s="270" t="n"/>
      <c r="AJ748" s="270" t="n"/>
      <c r="AK748" s="270" t="n"/>
      <c r="AL748" s="270" t="n"/>
      <c r="AM748" s="515" t="n"/>
      <c r="AN748" s="726" t="n"/>
      <c r="AU748" s="1240" t="n"/>
      <c r="AV748" s="1240" t="n"/>
    </row>
    <row r="749" ht="17.1" customHeight="1">
      <c r="A749" s="585">
        <f>+A742+1</f>
        <v/>
      </c>
      <c r="B749" s="640" t="inlineStr">
        <is>
          <t>Jeringa Desechable de 0.5 ml ml/cc con aguja incorporada No. 25G x 5/8" Desactivación Automática</t>
        </is>
      </c>
      <c r="C749" s="965" t="n"/>
      <c r="D749" s="413">
        <f>NOVIEMBRE!K749</f>
        <v/>
      </c>
      <c r="E749" s="339">
        <f>H345</f>
        <v/>
      </c>
      <c r="F749" s="338" t="n"/>
      <c r="G749" s="338" t="n"/>
      <c r="H749" s="1235">
        <f>+F749+G749</f>
        <v/>
      </c>
      <c r="I749" s="340">
        <f>+AM749</f>
        <v/>
      </c>
      <c r="J749" s="341">
        <f>+H749+I749</f>
        <v/>
      </c>
      <c r="K749" s="583">
        <f>+(D749+E749)-(J749)</f>
        <v/>
      </c>
      <c r="L749" s="253" t="n"/>
      <c r="M749" s="254" t="n"/>
      <c r="N749" s="254" t="n"/>
      <c r="O749" s="1183" t="n"/>
      <c r="P749" s="256">
        <f>IF(O749=0," ",IFERROR(IF(DATEDIF(TODAY(),O749,"M")&lt;=5,"ROJO",IF(DATEDIF(TODAY(),O749,"M")&gt;=12,"VERDE",IF(AND(DATEDIF(TODAY(),O749,"M")&gt;=6,DATEDIF(TODAY(),O749,"M")&lt;=11),"AMARILLO"))),Q749))</f>
        <v/>
      </c>
      <c r="Q749" s="256">
        <f>IF(O749=0," ",IF(O749&lt;=$L$6,"VENCIDO","NO VENCIDO"))</f>
        <v/>
      </c>
      <c r="R749" s="257" t="n"/>
      <c r="S749" s="258" t="n"/>
      <c r="T749" s="258" t="n"/>
      <c r="U749" s="1184" t="n"/>
      <c r="V749" s="1184" t="n"/>
      <c r="W749" s="1236">
        <f>+AR749</f>
        <v/>
      </c>
      <c r="X749" s="1237" t="n"/>
      <c r="Y749" s="232" t="n"/>
      <c r="Z749" s="648" t="n"/>
      <c r="AA749" s="648" t="n"/>
      <c r="AB749" s="649">
        <f>+Z749+AA749</f>
        <v/>
      </c>
      <c r="AC749" s="648" t="n"/>
      <c r="AD749" s="648" t="n"/>
      <c r="AE749" s="648" t="n"/>
      <c r="AF749" s="648" t="n"/>
      <c r="AG749" s="648" t="n"/>
      <c r="AH749" s="648" t="n"/>
      <c r="AI749" s="648" t="n"/>
      <c r="AJ749" s="648" t="n"/>
      <c r="AK749" s="648" t="n"/>
      <c r="AL749" s="648" t="n"/>
      <c r="AM749" s="421">
        <f>SUM(AB749:AL754)</f>
        <v/>
      </c>
      <c r="AN749" s="726" t="n"/>
      <c r="AU749" s="1240" t="n"/>
      <c r="AV749" s="1240" t="n"/>
    </row>
    <row r="750" ht="17.1" customHeight="1">
      <c r="A750" s="973" t="n"/>
      <c r="B750" s="971" t="n"/>
      <c r="C750" s="972" t="n"/>
      <c r="D750" s="973" t="n"/>
      <c r="E750" s="973" t="n"/>
      <c r="F750" s="994" t="n"/>
      <c r="G750" s="994" t="n"/>
      <c r="H750" s="973" t="n"/>
      <c r="I750" s="973" t="n"/>
      <c r="J750" s="973" t="n"/>
      <c r="K750" s="973" t="n"/>
      <c r="L750" s="253" t="n"/>
      <c r="M750" s="254" t="n"/>
      <c r="N750" s="254" t="n"/>
      <c r="O750" s="1183" t="n"/>
      <c r="P750" s="256">
        <f>IF(O750=0," ",IFERROR(IF(DATEDIF(TODAY(),O750,"M")&lt;=5,"ROJO",IF(DATEDIF(TODAY(),O750,"M")&gt;=12,"VERDE",IF(AND(DATEDIF(TODAY(),O750,"M")&gt;=6,DATEDIF(TODAY(),O750,"M")&lt;=11),"AMARILLO"))),Q750))</f>
        <v/>
      </c>
      <c r="Q750" s="256">
        <f>IF(O750=0," ",IF(O750&lt;=$L$6,"VENCIDO","NO VENCIDO"))</f>
        <v/>
      </c>
      <c r="R750" s="257" t="n"/>
      <c r="S750" s="258" t="n"/>
      <c r="T750" s="258" t="n"/>
      <c r="U750" s="1184" t="n"/>
      <c r="V750" s="1184" t="n"/>
      <c r="W750" s="973" t="n"/>
      <c r="X750" s="1237" t="n"/>
      <c r="Y750" s="232" t="n"/>
      <c r="Z750" s="994" t="n"/>
      <c r="AA750" s="994" t="n"/>
      <c r="AB750" s="973" t="n"/>
      <c r="AC750" s="994" t="n"/>
      <c r="AD750" s="994" t="n"/>
      <c r="AE750" s="994" t="n"/>
      <c r="AF750" s="994" t="n"/>
      <c r="AG750" s="994" t="n"/>
      <c r="AH750" s="994" t="n"/>
      <c r="AI750" s="994" t="n"/>
      <c r="AJ750" s="994" t="n"/>
      <c r="AK750" s="994" t="n"/>
      <c r="AL750" s="994" t="n"/>
      <c r="AM750" s="973" t="n"/>
      <c r="AN750" s="726" t="n"/>
      <c r="AU750" s="1240" t="n"/>
      <c r="AV750" s="1240" t="n"/>
    </row>
    <row r="751" ht="17.1" customHeight="1">
      <c r="A751" s="973" t="n"/>
      <c r="B751" s="971" t="n"/>
      <c r="C751" s="972" t="n"/>
      <c r="D751" s="973" t="n"/>
      <c r="E751" s="973" t="n"/>
      <c r="F751" s="994" t="n"/>
      <c r="G751" s="994" t="n"/>
      <c r="H751" s="973" t="n"/>
      <c r="I751" s="973" t="n"/>
      <c r="J751" s="973" t="n"/>
      <c r="K751" s="973" t="n"/>
      <c r="L751" s="253" t="n"/>
      <c r="M751" s="254" t="n"/>
      <c r="N751" s="254" t="n"/>
      <c r="O751" s="1183" t="n"/>
      <c r="P751" s="256">
        <f>IF(O751=0," ",IFERROR(IF(DATEDIF(TODAY(),O751,"M")&lt;=5,"ROJO",IF(DATEDIF(TODAY(),O751,"M")&gt;=12,"VERDE",IF(AND(DATEDIF(TODAY(),O751,"M")&gt;=6,DATEDIF(TODAY(),O751,"M")&lt;=11),"AMARILLO"))),Q751))</f>
        <v/>
      </c>
      <c r="Q751" s="256">
        <f>IF(O751=0," ",IF(O751&lt;=$L$6,"VENCIDO","NO VENCIDO"))</f>
        <v/>
      </c>
      <c r="R751" s="257" t="n"/>
      <c r="S751" s="258" t="n"/>
      <c r="T751" s="258" t="n"/>
      <c r="U751" s="1184" t="n"/>
      <c r="V751" s="1184" t="n"/>
      <c r="W751" s="973" t="n"/>
      <c r="X751" s="1237" t="n"/>
      <c r="Y751" s="232" t="n"/>
      <c r="Z751" s="994" t="n"/>
      <c r="AA751" s="994" t="n"/>
      <c r="AB751" s="973" t="n"/>
      <c r="AC751" s="994" t="n"/>
      <c r="AD751" s="994" t="n"/>
      <c r="AE751" s="994" t="n"/>
      <c r="AF751" s="994" t="n"/>
      <c r="AG751" s="994" t="n"/>
      <c r="AH751" s="994" t="n"/>
      <c r="AI751" s="994" t="n"/>
      <c r="AJ751" s="994" t="n"/>
      <c r="AK751" s="994" t="n"/>
      <c r="AL751" s="994" t="n"/>
      <c r="AM751" s="973" t="n"/>
      <c r="AN751" s="726" t="n"/>
      <c r="AU751" s="1240" t="n"/>
      <c r="AV751" s="1240" t="n"/>
    </row>
    <row r="752" ht="17.1" customHeight="1">
      <c r="A752" s="973" t="n"/>
      <c r="B752" s="971" t="n"/>
      <c r="C752" s="972" t="n"/>
      <c r="D752" s="973" t="n"/>
      <c r="E752" s="973" t="n"/>
      <c r="F752" s="994" t="n"/>
      <c r="G752" s="994" t="n"/>
      <c r="H752" s="973" t="n"/>
      <c r="I752" s="973" t="n"/>
      <c r="J752" s="973" t="n"/>
      <c r="K752" s="973" t="n"/>
      <c r="L752" s="253" t="n"/>
      <c r="M752" s="254" t="n"/>
      <c r="N752" s="254" t="n"/>
      <c r="O752" s="1183" t="n"/>
      <c r="P752" s="256">
        <f>IF(O752=0," ",IFERROR(IF(DATEDIF(TODAY(),O752,"M")&lt;=5,"ROJO",IF(DATEDIF(TODAY(),O752,"M")&gt;=12,"VERDE",IF(AND(DATEDIF(TODAY(),O752,"M")&gt;=6,DATEDIF(TODAY(),O752,"M")&lt;=11),"AMARILLO"))),Q752))</f>
        <v/>
      </c>
      <c r="Q752" s="256">
        <f>IF(O752=0," ",IF(O752&lt;=$L$6,"VENCIDO","NO VENCIDO"))</f>
        <v/>
      </c>
      <c r="R752" s="257" t="n"/>
      <c r="S752" s="258" t="n"/>
      <c r="T752" s="258" t="n"/>
      <c r="U752" s="1184" t="n"/>
      <c r="V752" s="1184" t="n"/>
      <c r="W752" s="973" t="n"/>
      <c r="X752" s="1237" t="n"/>
      <c r="Y752" s="232" t="n"/>
      <c r="Z752" s="994" t="n"/>
      <c r="AA752" s="994" t="n"/>
      <c r="AB752" s="973" t="n"/>
      <c r="AC752" s="994" t="n"/>
      <c r="AD752" s="994" t="n"/>
      <c r="AE752" s="994" t="n"/>
      <c r="AF752" s="994" t="n"/>
      <c r="AG752" s="994" t="n"/>
      <c r="AH752" s="994" t="n"/>
      <c r="AI752" s="994" t="n"/>
      <c r="AJ752" s="994" t="n"/>
      <c r="AK752" s="994" t="n"/>
      <c r="AL752" s="994" t="n"/>
      <c r="AM752" s="973" t="n"/>
      <c r="AN752" s="726" t="n"/>
      <c r="AU752" s="1240" t="n"/>
      <c r="AV752" s="1240" t="n"/>
    </row>
    <row r="753" ht="17.1" customHeight="1">
      <c r="A753" s="973" t="n"/>
      <c r="B753" s="971" t="n"/>
      <c r="C753" s="972" t="n"/>
      <c r="D753" s="973" t="n"/>
      <c r="E753" s="973" t="n"/>
      <c r="F753" s="994" t="n"/>
      <c r="G753" s="994" t="n"/>
      <c r="H753" s="973" t="n"/>
      <c r="I753" s="973" t="n"/>
      <c r="J753" s="973" t="n"/>
      <c r="K753" s="973" t="n"/>
      <c r="L753" s="253" t="n"/>
      <c r="M753" s="254" t="n"/>
      <c r="N753" s="254" t="n"/>
      <c r="O753" s="1183" t="n"/>
      <c r="P753" s="256">
        <f>IF(O753=0," ",IFERROR(IF(DATEDIF(TODAY(),O753,"M")&lt;=5,"ROJO",IF(DATEDIF(TODAY(),O753,"M")&gt;=12,"VERDE",IF(AND(DATEDIF(TODAY(),O753,"M")&gt;=6,DATEDIF(TODAY(),O753,"M")&lt;=11),"AMARILLO"))),Q753))</f>
        <v/>
      </c>
      <c r="Q753" s="256">
        <f>IF(O753=0," ",IF(O753&lt;=$L$6,"VENCIDO","NO VENCIDO"))</f>
        <v/>
      </c>
      <c r="R753" s="257" t="n"/>
      <c r="S753" s="258" t="n"/>
      <c r="T753" s="258" t="n"/>
      <c r="U753" s="1184" t="n"/>
      <c r="V753" s="1184" t="n"/>
      <c r="W753" s="973" t="n"/>
      <c r="X753" s="1237" t="n"/>
      <c r="Y753" s="232" t="n"/>
      <c r="Z753" s="994" t="n"/>
      <c r="AA753" s="994" t="n"/>
      <c r="AB753" s="973" t="n"/>
      <c r="AC753" s="994" t="n"/>
      <c r="AD753" s="994" t="n"/>
      <c r="AE753" s="994" t="n"/>
      <c r="AF753" s="994" t="n"/>
      <c r="AG753" s="994" t="n"/>
      <c r="AH753" s="994" t="n"/>
      <c r="AI753" s="994" t="n"/>
      <c r="AJ753" s="994" t="n"/>
      <c r="AK753" s="994" t="n"/>
      <c r="AL753" s="994" t="n"/>
      <c r="AM753" s="973" t="n"/>
      <c r="AN753" s="726" t="n"/>
      <c r="AU753" s="1240" t="n"/>
      <c r="AV753" s="1240" t="n"/>
    </row>
    <row r="754" ht="17.1" customHeight="1">
      <c r="A754" s="973" t="n"/>
      <c r="B754" s="971" t="n"/>
      <c r="C754" s="972" t="n"/>
      <c r="D754" s="973" t="n"/>
      <c r="E754" s="973" t="n"/>
      <c r="F754" s="994" t="n"/>
      <c r="G754" s="994" t="n"/>
      <c r="H754" s="973" t="n"/>
      <c r="I754" s="973" t="n"/>
      <c r="J754" s="973" t="n"/>
      <c r="K754" s="975" t="n"/>
      <c r="L754" s="253" t="n"/>
      <c r="M754" s="254" t="n"/>
      <c r="N754" s="254" t="n"/>
      <c r="O754" s="1183" t="n"/>
      <c r="P754" s="256">
        <f>IF(O754=0," ",IFERROR(IF(DATEDIF(TODAY(),O754,"M")&lt;=5,"ROJO",IF(DATEDIF(TODAY(),O754,"M")&gt;=12,"VERDE",IF(AND(DATEDIF(TODAY(),O754,"M")&gt;=6,DATEDIF(TODAY(),O754,"M")&lt;=11),"AMARILLO"))),Q754))</f>
        <v/>
      </c>
      <c r="Q754" s="256">
        <f>IF(O754=0," ",IF(O754&lt;=$L$6,"VENCIDO","NO VENCIDO"))</f>
        <v/>
      </c>
      <c r="R754" s="257" t="n"/>
      <c r="S754" s="258" t="n"/>
      <c r="T754" s="258" t="n"/>
      <c r="U754" s="1184" t="n"/>
      <c r="V754" s="1184" t="n"/>
      <c r="W754" s="973" t="n"/>
      <c r="X754" s="1237" t="n"/>
      <c r="Y754" s="232" t="n"/>
      <c r="Z754" s="998" t="n"/>
      <c r="AA754" s="998" t="n"/>
      <c r="AB754" s="975" t="n"/>
      <c r="AC754" s="998" t="n"/>
      <c r="AD754" s="998" t="n"/>
      <c r="AE754" s="998" t="n"/>
      <c r="AF754" s="998" t="n"/>
      <c r="AG754" s="998" t="n"/>
      <c r="AH754" s="998" t="n"/>
      <c r="AI754" s="998" t="n"/>
      <c r="AJ754" s="998" t="n"/>
      <c r="AK754" s="998" t="n"/>
      <c r="AL754" s="998" t="n"/>
      <c r="AM754" s="975" t="n"/>
      <c r="AN754" s="726" t="n"/>
      <c r="AU754" s="1240" t="n"/>
      <c r="AV754" s="1240" t="n"/>
    </row>
    <row r="755" ht="17.1" customHeight="1">
      <c r="A755" s="975" t="n"/>
      <c r="B755" s="1182" t="n"/>
      <c r="C755" s="1103" t="n"/>
      <c r="D755" s="975" t="n"/>
      <c r="E755" s="975" t="n"/>
      <c r="F755" s="998" t="n"/>
      <c r="G755" s="998" t="n"/>
      <c r="H755" s="975" t="n"/>
      <c r="I755" s="975" t="n"/>
      <c r="J755" s="975" t="n"/>
      <c r="K755" s="1189">
        <f>K749=L755</f>
        <v/>
      </c>
      <c r="L755" s="491">
        <f>SUM(L749:L754)</f>
        <v/>
      </c>
      <c r="M755" s="1190" t="n"/>
      <c r="N755" s="1191" t="n"/>
      <c r="O755" s="1192" t="n"/>
      <c r="P755" s="1192" t="n"/>
      <c r="Q755" s="1192" t="n"/>
      <c r="R755" s="267">
        <f>SUM(R749:R754)</f>
        <v/>
      </c>
      <c r="S755" s="492" t="n"/>
      <c r="T755" s="492" t="n"/>
      <c r="U755" s="492" t="n"/>
      <c r="V755" s="1193" t="n"/>
      <c r="W755" s="975" t="n"/>
      <c r="X755" s="1230" t="n"/>
      <c r="Y755" s="232" t="n"/>
      <c r="Z755" s="498" t="n"/>
      <c r="AA755" s="270" t="n"/>
      <c r="AB755" s="267" t="n"/>
      <c r="AC755" s="270" t="n"/>
      <c r="AD755" s="270" t="n"/>
      <c r="AE755" s="270" t="n"/>
      <c r="AF755" s="270" t="n"/>
      <c r="AG755" s="270" t="n"/>
      <c r="AH755" s="270" t="n"/>
      <c r="AI755" s="270" t="n"/>
      <c r="AJ755" s="270" t="n"/>
      <c r="AK755" s="270" t="n"/>
      <c r="AL755" s="270" t="n"/>
      <c r="AM755" s="515" t="n"/>
      <c r="AN755" s="726" t="n"/>
      <c r="AU755" s="1240" t="n"/>
      <c r="AV755" s="1240" t="n"/>
    </row>
    <row r="756" ht="17.1" customHeight="1">
      <c r="A756" s="585">
        <f>+A749+1</f>
        <v/>
      </c>
      <c r="B756" s="640" t="inlineStr">
        <is>
          <t>Jeringa Desechable de 0.5 ml ml/cc con aguja adaptable No. 25G x 5/8" Auto Descartable (AD)</t>
        </is>
      </c>
      <c r="C756" s="965" t="n"/>
      <c r="D756" s="413">
        <f>NOVIEMBRE!K756</f>
        <v/>
      </c>
      <c r="E756" s="339">
        <f>H352</f>
        <v/>
      </c>
      <c r="F756" s="338" t="n"/>
      <c r="G756" s="338" t="n"/>
      <c r="H756" s="1235">
        <f>+F756+G756</f>
        <v/>
      </c>
      <c r="I756" s="340">
        <f>+AM756</f>
        <v/>
      </c>
      <c r="J756" s="341">
        <f>+H756+I756</f>
        <v/>
      </c>
      <c r="K756" s="583">
        <f>+(D756+E756)-(J756)</f>
        <v/>
      </c>
      <c r="L756" s="253" t="n"/>
      <c r="M756" s="254" t="n"/>
      <c r="N756" s="254" t="n"/>
      <c r="O756" s="1183" t="n"/>
      <c r="P756" s="256">
        <f>IF(O756=0," ",IFERROR(IF(DATEDIF(TODAY(),O756,"M")&lt;=5,"ROJO",IF(DATEDIF(TODAY(),O756,"M")&gt;=12,"VERDE",IF(AND(DATEDIF(TODAY(),O756,"M")&gt;=6,DATEDIF(TODAY(),O756,"M")&lt;=11),"AMARILLO"))),Q756))</f>
        <v/>
      </c>
      <c r="Q756" s="256">
        <f>IF(O756=0," ",IF(O756&lt;=$L$6,"VENCIDO","NO VENCIDO"))</f>
        <v/>
      </c>
      <c r="R756" s="257" t="n"/>
      <c r="S756" s="258" t="n"/>
      <c r="T756" s="258" t="n"/>
      <c r="U756" s="1184" t="n"/>
      <c r="V756" s="1184" t="n"/>
      <c r="W756" s="1236">
        <f>+AR756</f>
        <v/>
      </c>
      <c r="X756" s="1237" t="n"/>
      <c r="Y756" s="232" t="n"/>
      <c r="Z756" s="648" t="n"/>
      <c r="AA756" s="648" t="n"/>
      <c r="AB756" s="649">
        <f>+Z756+AA756</f>
        <v/>
      </c>
      <c r="AC756" s="648" t="n"/>
      <c r="AD756" s="648" t="n"/>
      <c r="AE756" s="648" t="n"/>
      <c r="AF756" s="648" t="n"/>
      <c r="AG756" s="648" t="n"/>
      <c r="AH756" s="648" t="n"/>
      <c r="AI756" s="648" t="n"/>
      <c r="AJ756" s="648" t="n"/>
      <c r="AK756" s="648" t="n"/>
      <c r="AL756" s="648" t="n"/>
      <c r="AM756" s="421">
        <f>SUM(AB756:AL761)</f>
        <v/>
      </c>
      <c r="AN756" s="726" t="n"/>
      <c r="AU756" s="1240" t="n"/>
      <c r="AV756" s="1240" t="n"/>
    </row>
    <row r="757" ht="17.1" customHeight="1">
      <c r="A757" s="973" t="n"/>
      <c r="B757" s="971" t="n"/>
      <c r="C757" s="972" t="n"/>
      <c r="D757" s="973" t="n"/>
      <c r="E757" s="973" t="n"/>
      <c r="F757" s="994" t="n"/>
      <c r="G757" s="994" t="n"/>
      <c r="H757" s="973" t="n"/>
      <c r="I757" s="973" t="n"/>
      <c r="J757" s="973" t="n"/>
      <c r="K757" s="973" t="n"/>
      <c r="L757" s="253" t="n"/>
      <c r="M757" s="254" t="n"/>
      <c r="N757" s="254" t="n"/>
      <c r="O757" s="1183" t="n"/>
      <c r="P757" s="256">
        <f>IF(O757=0," ",IFERROR(IF(DATEDIF(TODAY(),O757,"M")&lt;=5,"ROJO",IF(DATEDIF(TODAY(),O757,"M")&gt;=12,"VERDE",IF(AND(DATEDIF(TODAY(),O757,"M")&gt;=6,DATEDIF(TODAY(),O757,"M")&lt;=11),"AMARILLO"))),Q757))</f>
        <v/>
      </c>
      <c r="Q757" s="256">
        <f>IF(O757=0," ",IF(O757&lt;=$L$6,"VENCIDO","NO VENCIDO"))</f>
        <v/>
      </c>
      <c r="R757" s="257" t="n"/>
      <c r="S757" s="258" t="n"/>
      <c r="T757" s="258" t="n"/>
      <c r="U757" s="1184" t="n"/>
      <c r="V757" s="1184" t="n"/>
      <c r="W757" s="973" t="n"/>
      <c r="X757" s="1237" t="n"/>
      <c r="Y757" s="232" t="n"/>
      <c r="Z757" s="994" t="n"/>
      <c r="AA757" s="994" t="n"/>
      <c r="AB757" s="973" t="n"/>
      <c r="AC757" s="994" t="n"/>
      <c r="AD757" s="994" t="n"/>
      <c r="AE757" s="994" t="n"/>
      <c r="AF757" s="994" t="n"/>
      <c r="AG757" s="994" t="n"/>
      <c r="AH757" s="994" t="n"/>
      <c r="AI757" s="994" t="n"/>
      <c r="AJ757" s="994" t="n"/>
      <c r="AK757" s="994" t="n"/>
      <c r="AL757" s="994" t="n"/>
      <c r="AM757" s="973" t="n"/>
      <c r="AN757" s="726" t="n"/>
      <c r="AU757" s="1240" t="n"/>
      <c r="AV757" s="1240" t="n"/>
    </row>
    <row r="758" ht="17.1" customHeight="1">
      <c r="A758" s="973" t="n"/>
      <c r="B758" s="971" t="n"/>
      <c r="C758" s="972" t="n"/>
      <c r="D758" s="973" t="n"/>
      <c r="E758" s="973" t="n"/>
      <c r="F758" s="994" t="n"/>
      <c r="G758" s="994" t="n"/>
      <c r="H758" s="973" t="n"/>
      <c r="I758" s="973" t="n"/>
      <c r="J758" s="973" t="n"/>
      <c r="K758" s="973" t="n"/>
      <c r="L758" s="253" t="n"/>
      <c r="M758" s="254" t="n"/>
      <c r="N758" s="254" t="n"/>
      <c r="O758" s="1183" t="n"/>
      <c r="P758" s="256">
        <f>IF(O758=0," ",IFERROR(IF(DATEDIF(TODAY(),O758,"M")&lt;=5,"ROJO",IF(DATEDIF(TODAY(),O758,"M")&gt;=12,"VERDE",IF(AND(DATEDIF(TODAY(),O758,"M")&gt;=6,DATEDIF(TODAY(),O758,"M")&lt;=11),"AMARILLO"))),Q758))</f>
        <v/>
      </c>
      <c r="Q758" s="256">
        <f>IF(O758=0," ",IF(O758&lt;=$L$6,"VENCIDO","NO VENCIDO"))</f>
        <v/>
      </c>
      <c r="R758" s="257" t="n"/>
      <c r="S758" s="258" t="n"/>
      <c r="T758" s="258" t="n"/>
      <c r="U758" s="1184" t="n"/>
      <c r="V758" s="1184" t="n"/>
      <c r="W758" s="973" t="n"/>
      <c r="X758" s="1237" t="n"/>
      <c r="Y758" s="232" t="n"/>
      <c r="Z758" s="994" t="n"/>
      <c r="AA758" s="994" t="n"/>
      <c r="AB758" s="973" t="n"/>
      <c r="AC758" s="994" t="n"/>
      <c r="AD758" s="994" t="n"/>
      <c r="AE758" s="994" t="n"/>
      <c r="AF758" s="994" t="n"/>
      <c r="AG758" s="994" t="n"/>
      <c r="AH758" s="994" t="n"/>
      <c r="AI758" s="994" t="n"/>
      <c r="AJ758" s="994" t="n"/>
      <c r="AK758" s="994" t="n"/>
      <c r="AL758" s="994" t="n"/>
      <c r="AM758" s="973" t="n"/>
      <c r="AN758" s="726" t="n"/>
      <c r="AU758" s="1240" t="n"/>
      <c r="AV758" s="1240" t="n"/>
    </row>
    <row r="759" ht="17.1" customHeight="1">
      <c r="A759" s="973" t="n"/>
      <c r="B759" s="971" t="n"/>
      <c r="C759" s="972" t="n"/>
      <c r="D759" s="973" t="n"/>
      <c r="E759" s="973" t="n"/>
      <c r="F759" s="994" t="n"/>
      <c r="G759" s="994" t="n"/>
      <c r="H759" s="973" t="n"/>
      <c r="I759" s="973" t="n"/>
      <c r="J759" s="973" t="n"/>
      <c r="K759" s="973" t="n"/>
      <c r="L759" s="253" t="n"/>
      <c r="M759" s="254" t="n"/>
      <c r="N759" s="254" t="n"/>
      <c r="O759" s="1183" t="n"/>
      <c r="P759" s="256">
        <f>IF(O759=0," ",IFERROR(IF(DATEDIF(TODAY(),O759,"M")&lt;=5,"ROJO",IF(DATEDIF(TODAY(),O759,"M")&gt;=12,"VERDE",IF(AND(DATEDIF(TODAY(),O759,"M")&gt;=6,DATEDIF(TODAY(),O759,"M")&lt;=11),"AMARILLO"))),Q759))</f>
        <v/>
      </c>
      <c r="Q759" s="256">
        <f>IF(O759=0," ",IF(O759&lt;=$L$6,"VENCIDO","NO VENCIDO"))</f>
        <v/>
      </c>
      <c r="R759" s="257" t="n"/>
      <c r="S759" s="258" t="n"/>
      <c r="T759" s="258" t="n"/>
      <c r="U759" s="1184" t="n"/>
      <c r="V759" s="1184" t="n"/>
      <c r="W759" s="973" t="n"/>
      <c r="X759" s="1237" t="n"/>
      <c r="Y759" s="232" t="n"/>
      <c r="Z759" s="994" t="n"/>
      <c r="AA759" s="994" t="n"/>
      <c r="AB759" s="973" t="n"/>
      <c r="AC759" s="994" t="n"/>
      <c r="AD759" s="994" t="n"/>
      <c r="AE759" s="994" t="n"/>
      <c r="AF759" s="994" t="n"/>
      <c r="AG759" s="994" t="n"/>
      <c r="AH759" s="994" t="n"/>
      <c r="AI759" s="994" t="n"/>
      <c r="AJ759" s="994" t="n"/>
      <c r="AK759" s="994" t="n"/>
      <c r="AL759" s="994" t="n"/>
      <c r="AM759" s="973" t="n"/>
      <c r="AN759" s="726" t="n"/>
      <c r="AU759" s="1240" t="n"/>
      <c r="AV759" s="1240" t="n"/>
    </row>
    <row r="760" ht="17.1" customHeight="1">
      <c r="A760" s="973" t="n"/>
      <c r="B760" s="971" t="n"/>
      <c r="C760" s="972" t="n"/>
      <c r="D760" s="973" t="n"/>
      <c r="E760" s="973" t="n"/>
      <c r="F760" s="994" t="n"/>
      <c r="G760" s="994" t="n"/>
      <c r="H760" s="973" t="n"/>
      <c r="I760" s="973" t="n"/>
      <c r="J760" s="973" t="n"/>
      <c r="K760" s="973" t="n"/>
      <c r="L760" s="253" t="n"/>
      <c r="M760" s="254" t="n"/>
      <c r="N760" s="254" t="n"/>
      <c r="O760" s="1183" t="n"/>
      <c r="P760" s="256">
        <f>IF(O760=0," ",IFERROR(IF(DATEDIF(TODAY(),O760,"M")&lt;=5,"ROJO",IF(DATEDIF(TODAY(),O760,"M")&gt;=12,"VERDE",IF(AND(DATEDIF(TODAY(),O760,"M")&gt;=6,DATEDIF(TODAY(),O760,"M")&lt;=11),"AMARILLO"))),Q760))</f>
        <v/>
      </c>
      <c r="Q760" s="256">
        <f>IF(O760=0," ",IF(O760&lt;=$L$6,"VENCIDO","NO VENCIDO"))</f>
        <v/>
      </c>
      <c r="R760" s="257" t="n"/>
      <c r="S760" s="258" t="n"/>
      <c r="T760" s="258" t="n"/>
      <c r="U760" s="1184" t="n"/>
      <c r="V760" s="1184" t="n"/>
      <c r="W760" s="973" t="n"/>
      <c r="X760" s="1237" t="n"/>
      <c r="Y760" s="232" t="n"/>
      <c r="Z760" s="994" t="n"/>
      <c r="AA760" s="994" t="n"/>
      <c r="AB760" s="973" t="n"/>
      <c r="AC760" s="994" t="n"/>
      <c r="AD760" s="994" t="n"/>
      <c r="AE760" s="994" t="n"/>
      <c r="AF760" s="994" t="n"/>
      <c r="AG760" s="994" t="n"/>
      <c r="AH760" s="994" t="n"/>
      <c r="AI760" s="994" t="n"/>
      <c r="AJ760" s="994" t="n"/>
      <c r="AK760" s="994" t="n"/>
      <c r="AL760" s="994" t="n"/>
      <c r="AM760" s="973" t="n"/>
      <c r="AN760" s="726" t="n"/>
      <c r="AU760" s="1240" t="n"/>
      <c r="AV760" s="1240" t="n"/>
    </row>
    <row r="761" ht="17.1" customHeight="1">
      <c r="A761" s="973" t="n"/>
      <c r="B761" s="971" t="n"/>
      <c r="C761" s="972" t="n"/>
      <c r="D761" s="973" t="n"/>
      <c r="E761" s="973" t="n"/>
      <c r="F761" s="994" t="n"/>
      <c r="G761" s="994" t="n"/>
      <c r="H761" s="973" t="n"/>
      <c r="I761" s="973" t="n"/>
      <c r="J761" s="973" t="n"/>
      <c r="K761" s="975" t="n"/>
      <c r="L761" s="253" t="n"/>
      <c r="M761" s="254" t="n"/>
      <c r="N761" s="254" t="n"/>
      <c r="O761" s="1183" t="n"/>
      <c r="P761" s="256">
        <f>IF(O761=0," ",IFERROR(IF(DATEDIF(TODAY(),O761,"M")&lt;=5,"ROJO",IF(DATEDIF(TODAY(),O761,"M")&gt;=12,"VERDE",IF(AND(DATEDIF(TODAY(),O761,"M")&gt;=6,DATEDIF(TODAY(),O761,"M")&lt;=11),"AMARILLO"))),Q761))</f>
        <v/>
      </c>
      <c r="Q761" s="256">
        <f>IF(O761=0," ",IF(O761&lt;=$L$6,"VENCIDO","NO VENCIDO"))</f>
        <v/>
      </c>
      <c r="R761" s="257" t="n"/>
      <c r="S761" s="258" t="n"/>
      <c r="T761" s="258" t="n"/>
      <c r="U761" s="1184" t="n"/>
      <c r="V761" s="1184" t="n"/>
      <c r="W761" s="973" t="n"/>
      <c r="X761" s="1237" t="n"/>
      <c r="Y761" s="232" t="n"/>
      <c r="Z761" s="998" t="n"/>
      <c r="AA761" s="998" t="n"/>
      <c r="AB761" s="975" t="n"/>
      <c r="AC761" s="998" t="n"/>
      <c r="AD761" s="998" t="n"/>
      <c r="AE761" s="998" t="n"/>
      <c r="AF761" s="998" t="n"/>
      <c r="AG761" s="998" t="n"/>
      <c r="AH761" s="998" t="n"/>
      <c r="AI761" s="998" t="n"/>
      <c r="AJ761" s="998" t="n"/>
      <c r="AK761" s="998" t="n"/>
      <c r="AL761" s="998" t="n"/>
      <c r="AM761" s="975" t="n"/>
      <c r="AN761" s="726" t="n"/>
      <c r="AU761" s="1240" t="n"/>
      <c r="AV761" s="1240" t="n"/>
    </row>
    <row r="762" ht="17.1" customHeight="1">
      <c r="A762" s="975" t="n"/>
      <c r="B762" s="1182" t="n"/>
      <c r="C762" s="1103" t="n"/>
      <c r="D762" s="975" t="n"/>
      <c r="E762" s="975" t="n"/>
      <c r="F762" s="998" t="n"/>
      <c r="G762" s="998" t="n"/>
      <c r="H762" s="975" t="n"/>
      <c r="I762" s="975" t="n"/>
      <c r="J762" s="975" t="n"/>
      <c r="K762" s="1189">
        <f>K756=L762</f>
        <v/>
      </c>
      <c r="L762" s="491">
        <f>SUM(L756:L761)</f>
        <v/>
      </c>
      <c r="M762" s="1190" t="inlineStr">
        <is>
          <t xml:space="preserve">“Verdadero” indica que la cantidad por lote, coincide con el saldo que inicia al mes siguiente. "Falso" no coinicide. </t>
        </is>
      </c>
      <c r="N762" s="1191" t="n"/>
      <c r="O762" s="1192" t="n"/>
      <c r="P762" s="1192" t="n"/>
      <c r="Q762" s="1192" t="n"/>
      <c r="R762" s="267">
        <f>SUM(R756:R761)</f>
        <v/>
      </c>
      <c r="S762" s="492" t="n"/>
      <c r="T762" s="492" t="n"/>
      <c r="U762" s="492" t="n"/>
      <c r="V762" s="1193" t="n"/>
      <c r="W762" s="975" t="n"/>
      <c r="X762" s="1230" t="n"/>
      <c r="Y762" s="232" t="n"/>
      <c r="Z762" s="498" t="n"/>
      <c r="AA762" s="270" t="n"/>
      <c r="AB762" s="267" t="n"/>
      <c r="AC762" s="270" t="n"/>
      <c r="AD762" s="270" t="n"/>
      <c r="AE762" s="270" t="n"/>
      <c r="AF762" s="270" t="n"/>
      <c r="AG762" s="270" t="n"/>
      <c r="AH762" s="270" t="n"/>
      <c r="AI762" s="270" t="n"/>
      <c r="AJ762" s="270" t="n"/>
      <c r="AK762" s="270" t="n"/>
      <c r="AL762" s="270" t="n"/>
      <c r="AM762" s="515" t="n"/>
      <c r="AN762" s="726" t="n"/>
      <c r="AU762" s="1240" t="n"/>
      <c r="AV762" s="1240" t="n"/>
    </row>
    <row r="763" ht="17.1" customHeight="1">
      <c r="A763" s="585">
        <f>+A756+1</f>
        <v/>
      </c>
      <c r="B763" s="640" t="inlineStr">
        <is>
          <t>Jeringa Desechable de 0.05 ml/cc con aguja incorporada No. 26G x 3/8" Auto Descartable (AD)</t>
        </is>
      </c>
      <c r="C763" s="965" t="n"/>
      <c r="D763" s="413">
        <f>NOVIEMBRE!K763</f>
        <v/>
      </c>
      <c r="E763" s="339">
        <f>H359</f>
        <v/>
      </c>
      <c r="F763" s="338" t="n"/>
      <c r="G763" s="338" t="n"/>
      <c r="H763" s="1235">
        <f>+F763+G763</f>
        <v/>
      </c>
      <c r="I763" s="340">
        <f>+AM763</f>
        <v/>
      </c>
      <c r="J763" s="341">
        <f>+H763+I763</f>
        <v/>
      </c>
      <c r="K763" s="583">
        <f>+(D763+E763)-(J763)</f>
        <v/>
      </c>
      <c r="L763" s="253" t="n"/>
      <c r="M763" s="254" t="n"/>
      <c r="N763" s="254" t="n"/>
      <c r="O763" s="1183" t="n"/>
      <c r="P763" s="256">
        <f>IF(O763=0," ",IFERROR(IF(DATEDIF(TODAY(),O763,"M")&lt;=5,"ROJO",IF(DATEDIF(TODAY(),O763,"M")&gt;=12,"VERDE",IF(AND(DATEDIF(TODAY(),O763,"M")&gt;=6,DATEDIF(TODAY(),O763,"M")&lt;=11),"AMARILLO"))),Q763))</f>
        <v/>
      </c>
      <c r="Q763" s="256">
        <f>IF(O763=0," ",IF(O763&lt;=$L$6,"VENCIDO","NO VENCIDO"))</f>
        <v/>
      </c>
      <c r="R763" s="257" t="n"/>
      <c r="S763" s="258" t="n"/>
      <c r="T763" s="258" t="n"/>
      <c r="U763" s="1184" t="n"/>
      <c r="V763" s="1184" t="n"/>
      <c r="W763" s="1236">
        <f>+AR763</f>
        <v/>
      </c>
      <c r="X763" s="1237" t="n"/>
      <c r="Y763" s="232" t="n"/>
      <c r="Z763" s="648" t="n"/>
      <c r="AA763" s="648" t="n"/>
      <c r="AB763" s="649">
        <f>+Z763+AA763</f>
        <v/>
      </c>
      <c r="AC763" s="648" t="n"/>
      <c r="AD763" s="648" t="n"/>
      <c r="AE763" s="648" t="n"/>
      <c r="AF763" s="648" t="n"/>
      <c r="AG763" s="648" t="n"/>
      <c r="AH763" s="648" t="n"/>
      <c r="AI763" s="648" t="n"/>
      <c r="AJ763" s="648" t="n"/>
      <c r="AK763" s="648" t="n"/>
      <c r="AL763" s="648" t="n"/>
      <c r="AM763" s="421">
        <f>SUM(AB763:AL768)</f>
        <v/>
      </c>
      <c r="AN763" s="726" t="n"/>
      <c r="AU763" s="1240" t="n"/>
      <c r="AV763" s="1240" t="n"/>
    </row>
    <row r="764" ht="17.1" customHeight="1">
      <c r="A764" s="973" t="n"/>
      <c r="B764" s="971" t="n"/>
      <c r="C764" s="972" t="n"/>
      <c r="D764" s="973" t="n"/>
      <c r="E764" s="973" t="n"/>
      <c r="F764" s="994" t="n"/>
      <c r="G764" s="994" t="n"/>
      <c r="H764" s="973" t="n"/>
      <c r="I764" s="973" t="n"/>
      <c r="J764" s="973" t="n"/>
      <c r="K764" s="973" t="n"/>
      <c r="L764" s="253" t="n"/>
      <c r="M764" s="254" t="n"/>
      <c r="N764" s="254" t="n"/>
      <c r="O764" s="1183" t="n"/>
      <c r="P764" s="256">
        <f>IF(O764=0," ",IFERROR(IF(DATEDIF(TODAY(),O764,"M")&lt;=5,"ROJO",IF(DATEDIF(TODAY(),O764,"M")&gt;=12,"VERDE",IF(AND(DATEDIF(TODAY(),O764,"M")&gt;=6,DATEDIF(TODAY(),O764,"M")&lt;=11),"AMARILLO"))),Q764))</f>
        <v/>
      </c>
      <c r="Q764" s="256">
        <f>IF(O764=0," ",IF(O764&lt;=$L$6,"VENCIDO","NO VENCIDO"))</f>
        <v/>
      </c>
      <c r="R764" s="257" t="n"/>
      <c r="S764" s="258" t="n"/>
      <c r="T764" s="258" t="n"/>
      <c r="U764" s="1184" t="n"/>
      <c r="V764" s="1184" t="n"/>
      <c r="W764" s="973" t="n"/>
      <c r="X764" s="1237" t="n"/>
      <c r="Y764" s="232" t="n"/>
      <c r="Z764" s="994" t="n"/>
      <c r="AA764" s="994" t="n"/>
      <c r="AB764" s="973" t="n"/>
      <c r="AC764" s="994" t="n"/>
      <c r="AD764" s="994" t="n"/>
      <c r="AE764" s="994" t="n"/>
      <c r="AF764" s="994" t="n"/>
      <c r="AG764" s="994" t="n"/>
      <c r="AH764" s="994" t="n"/>
      <c r="AI764" s="994" t="n"/>
      <c r="AJ764" s="994" t="n"/>
      <c r="AK764" s="994" t="n"/>
      <c r="AL764" s="994" t="n"/>
      <c r="AM764" s="973" t="n"/>
      <c r="AN764" s="726" t="n"/>
      <c r="AU764" s="1240" t="n"/>
      <c r="AV764" s="1240" t="n"/>
    </row>
    <row r="765" ht="17.1" customHeight="1">
      <c r="A765" s="973" t="n"/>
      <c r="B765" s="971" t="n"/>
      <c r="C765" s="972" t="n"/>
      <c r="D765" s="973" t="n"/>
      <c r="E765" s="973" t="n"/>
      <c r="F765" s="994" t="n"/>
      <c r="G765" s="994" t="n"/>
      <c r="H765" s="973" t="n"/>
      <c r="I765" s="973" t="n"/>
      <c r="J765" s="973" t="n"/>
      <c r="K765" s="973" t="n"/>
      <c r="L765" s="253" t="n"/>
      <c r="M765" s="254" t="n"/>
      <c r="N765" s="254" t="n"/>
      <c r="O765" s="1183" t="n"/>
      <c r="P765" s="256">
        <f>IF(O765=0," ",IFERROR(IF(DATEDIF(TODAY(),O765,"M")&lt;=5,"ROJO",IF(DATEDIF(TODAY(),O765,"M")&gt;=12,"VERDE",IF(AND(DATEDIF(TODAY(),O765,"M")&gt;=6,DATEDIF(TODAY(),O765,"M")&lt;=11),"AMARILLO"))),Q765))</f>
        <v/>
      </c>
      <c r="Q765" s="256">
        <f>IF(O765=0," ",IF(O765&lt;=$L$6,"VENCIDO","NO VENCIDO"))</f>
        <v/>
      </c>
      <c r="R765" s="257" t="n"/>
      <c r="S765" s="258" t="n"/>
      <c r="T765" s="258" t="n"/>
      <c r="U765" s="1184" t="n"/>
      <c r="V765" s="1184" t="n"/>
      <c r="W765" s="973" t="n"/>
      <c r="X765" s="1237" t="n"/>
      <c r="Y765" s="232" t="n"/>
      <c r="Z765" s="994" t="n"/>
      <c r="AA765" s="994" t="n"/>
      <c r="AB765" s="973" t="n"/>
      <c r="AC765" s="994" t="n"/>
      <c r="AD765" s="994" t="n"/>
      <c r="AE765" s="994" t="n"/>
      <c r="AF765" s="994" t="n"/>
      <c r="AG765" s="994" t="n"/>
      <c r="AH765" s="994" t="n"/>
      <c r="AI765" s="994" t="n"/>
      <c r="AJ765" s="994" t="n"/>
      <c r="AK765" s="994" t="n"/>
      <c r="AL765" s="994" t="n"/>
      <c r="AM765" s="973" t="n"/>
      <c r="AN765" s="726" t="n"/>
      <c r="AU765" s="1240" t="n"/>
      <c r="AV765" s="1240" t="n"/>
    </row>
    <row r="766" ht="17.1" customHeight="1">
      <c r="A766" s="973" t="n"/>
      <c r="B766" s="971" t="n"/>
      <c r="C766" s="972" t="n"/>
      <c r="D766" s="973" t="n"/>
      <c r="E766" s="973" t="n"/>
      <c r="F766" s="994" t="n"/>
      <c r="G766" s="994" t="n"/>
      <c r="H766" s="973" t="n"/>
      <c r="I766" s="973" t="n"/>
      <c r="J766" s="973" t="n"/>
      <c r="K766" s="973" t="n"/>
      <c r="L766" s="253" t="n"/>
      <c r="M766" s="254" t="n"/>
      <c r="N766" s="254" t="n"/>
      <c r="O766" s="1183" t="n"/>
      <c r="P766" s="256">
        <f>IF(O766=0," ",IFERROR(IF(DATEDIF(TODAY(),O766,"M")&lt;=5,"ROJO",IF(DATEDIF(TODAY(),O766,"M")&gt;=12,"VERDE",IF(AND(DATEDIF(TODAY(),O766,"M")&gt;=6,DATEDIF(TODAY(),O766,"M")&lt;=11),"AMARILLO"))),Q766))</f>
        <v/>
      </c>
      <c r="Q766" s="256">
        <f>IF(O766=0," ",IF(O766&lt;=$L$6,"VENCIDO","NO VENCIDO"))</f>
        <v/>
      </c>
      <c r="R766" s="257" t="n"/>
      <c r="S766" s="258" t="n"/>
      <c r="T766" s="258" t="n"/>
      <c r="U766" s="1184" t="n"/>
      <c r="V766" s="1184" t="n"/>
      <c r="W766" s="973" t="n"/>
      <c r="X766" s="1237" t="n"/>
      <c r="Y766" s="232" t="n"/>
      <c r="Z766" s="994" t="n"/>
      <c r="AA766" s="994" t="n"/>
      <c r="AB766" s="973" t="n"/>
      <c r="AC766" s="994" t="n"/>
      <c r="AD766" s="994" t="n"/>
      <c r="AE766" s="994" t="n"/>
      <c r="AF766" s="994" t="n"/>
      <c r="AG766" s="994" t="n"/>
      <c r="AH766" s="994" t="n"/>
      <c r="AI766" s="994" t="n"/>
      <c r="AJ766" s="994" t="n"/>
      <c r="AK766" s="994" t="n"/>
      <c r="AL766" s="994" t="n"/>
      <c r="AM766" s="973" t="n"/>
      <c r="AN766" s="726" t="n"/>
      <c r="AU766" s="1240" t="n"/>
      <c r="AV766" s="1240" t="n"/>
    </row>
    <row r="767" ht="17.1" customHeight="1">
      <c r="A767" s="973" t="n"/>
      <c r="B767" s="971" t="n"/>
      <c r="C767" s="972" t="n"/>
      <c r="D767" s="973" t="n"/>
      <c r="E767" s="973" t="n"/>
      <c r="F767" s="994" t="n"/>
      <c r="G767" s="994" t="n"/>
      <c r="H767" s="973" t="n"/>
      <c r="I767" s="973" t="n"/>
      <c r="J767" s="973" t="n"/>
      <c r="K767" s="973" t="n"/>
      <c r="L767" s="253" t="n"/>
      <c r="M767" s="254" t="n"/>
      <c r="N767" s="254" t="n"/>
      <c r="O767" s="1183" t="n"/>
      <c r="P767" s="256">
        <f>IF(O767=0," ",IFERROR(IF(DATEDIF(TODAY(),O767,"M")&lt;=5,"ROJO",IF(DATEDIF(TODAY(),O767,"M")&gt;=12,"VERDE",IF(AND(DATEDIF(TODAY(),O767,"M")&gt;=6,DATEDIF(TODAY(),O767,"M")&lt;=11),"AMARILLO"))),Q767))</f>
        <v/>
      </c>
      <c r="Q767" s="256">
        <f>IF(O767=0," ",IF(O767&lt;=$L$6,"VENCIDO","NO VENCIDO"))</f>
        <v/>
      </c>
      <c r="R767" s="257" t="n"/>
      <c r="S767" s="258" t="n"/>
      <c r="T767" s="258" t="n"/>
      <c r="U767" s="1184" t="n"/>
      <c r="V767" s="1184" t="n"/>
      <c r="W767" s="973" t="n"/>
      <c r="X767" s="1237" t="n"/>
      <c r="Y767" s="232" t="n"/>
      <c r="Z767" s="994" t="n"/>
      <c r="AA767" s="994" t="n"/>
      <c r="AB767" s="973" t="n"/>
      <c r="AC767" s="994" t="n"/>
      <c r="AD767" s="994" t="n"/>
      <c r="AE767" s="994" t="n"/>
      <c r="AF767" s="994" t="n"/>
      <c r="AG767" s="994" t="n"/>
      <c r="AH767" s="994" t="n"/>
      <c r="AI767" s="994" t="n"/>
      <c r="AJ767" s="994" t="n"/>
      <c r="AK767" s="994" t="n"/>
      <c r="AL767" s="994" t="n"/>
      <c r="AM767" s="973" t="n"/>
      <c r="AN767" s="726" t="n"/>
      <c r="AU767" s="1240" t="n"/>
      <c r="AV767" s="1240" t="n"/>
    </row>
    <row r="768" ht="17.1" customHeight="1">
      <c r="A768" s="973" t="n"/>
      <c r="B768" s="971" t="n"/>
      <c r="C768" s="972" t="n"/>
      <c r="D768" s="973" t="n"/>
      <c r="E768" s="973" t="n"/>
      <c r="F768" s="994" t="n"/>
      <c r="G768" s="994" t="n"/>
      <c r="H768" s="973" t="n"/>
      <c r="I768" s="973" t="n"/>
      <c r="J768" s="973" t="n"/>
      <c r="K768" s="975" t="n"/>
      <c r="L768" s="253" t="n"/>
      <c r="M768" s="254" t="n"/>
      <c r="N768" s="254" t="n"/>
      <c r="O768" s="1183" t="n"/>
      <c r="P768" s="256">
        <f>IF(O768=0," ",IFERROR(IF(DATEDIF(TODAY(),O768,"M")&lt;=5,"ROJO",IF(DATEDIF(TODAY(),O768,"M")&gt;=12,"VERDE",IF(AND(DATEDIF(TODAY(),O768,"M")&gt;=6,DATEDIF(TODAY(),O768,"M")&lt;=11),"AMARILLO"))),Q768))</f>
        <v/>
      </c>
      <c r="Q768" s="256">
        <f>IF(O768=0," ",IF(O768&lt;=$L$6,"VENCIDO","NO VENCIDO"))</f>
        <v/>
      </c>
      <c r="R768" s="257" t="n"/>
      <c r="S768" s="258" t="n"/>
      <c r="T768" s="258" t="n"/>
      <c r="U768" s="1184" t="n"/>
      <c r="V768" s="1184" t="n"/>
      <c r="W768" s="973" t="n"/>
      <c r="X768" s="1237" t="n"/>
      <c r="Y768" s="232" t="n"/>
      <c r="Z768" s="998" t="n"/>
      <c r="AA768" s="998" t="n"/>
      <c r="AB768" s="975" t="n"/>
      <c r="AC768" s="998" t="n"/>
      <c r="AD768" s="998" t="n"/>
      <c r="AE768" s="998" t="n"/>
      <c r="AF768" s="998" t="n"/>
      <c r="AG768" s="998" t="n"/>
      <c r="AH768" s="998" t="n"/>
      <c r="AI768" s="998" t="n"/>
      <c r="AJ768" s="998" t="n"/>
      <c r="AK768" s="998" t="n"/>
      <c r="AL768" s="998" t="n"/>
      <c r="AM768" s="975" t="n"/>
      <c r="AN768" s="726" t="n"/>
      <c r="AU768" s="1240" t="n"/>
      <c r="AV768" s="1240" t="n"/>
    </row>
    <row r="769" ht="17.1" customHeight="1">
      <c r="A769" s="975" t="n"/>
      <c r="B769" s="1182" t="n"/>
      <c r="C769" s="1103" t="n"/>
      <c r="D769" s="975" t="n"/>
      <c r="E769" s="975" t="n"/>
      <c r="F769" s="998" t="n"/>
      <c r="G769" s="998" t="n"/>
      <c r="H769" s="975" t="n"/>
      <c r="I769" s="975" t="n"/>
      <c r="J769" s="975" t="n"/>
      <c r="K769" s="1189">
        <f>K763=L769</f>
        <v/>
      </c>
      <c r="L769" s="491">
        <f>SUM(L763:L768)</f>
        <v/>
      </c>
      <c r="M769" s="1190" t="n"/>
      <c r="N769" s="1191" t="n"/>
      <c r="O769" s="1192" t="n"/>
      <c r="P769" s="1192" t="n"/>
      <c r="Q769" s="1192" t="n"/>
      <c r="R769" s="267">
        <f>SUM(R763:R768)</f>
        <v/>
      </c>
      <c r="S769" s="492" t="n"/>
      <c r="T769" s="492" t="n"/>
      <c r="U769" s="492" t="n"/>
      <c r="V769" s="1193" t="n"/>
      <c r="W769" s="975" t="n"/>
      <c r="X769" s="1230" t="n"/>
      <c r="Y769" s="232" t="n"/>
      <c r="Z769" s="498" t="n"/>
      <c r="AA769" s="270" t="n"/>
      <c r="AB769" s="267" t="n"/>
      <c r="AC769" s="270" t="n"/>
      <c r="AD769" s="270" t="n"/>
      <c r="AE769" s="270" t="n"/>
      <c r="AF769" s="270" t="n"/>
      <c r="AG769" s="270" t="n"/>
      <c r="AH769" s="270" t="n"/>
      <c r="AI769" s="270" t="n"/>
      <c r="AJ769" s="270" t="n"/>
      <c r="AK769" s="270" t="n"/>
      <c r="AL769" s="270" t="n"/>
      <c r="AM769" s="515" t="n"/>
      <c r="AN769" s="726" t="n"/>
      <c r="AU769" s="1240" t="n"/>
      <c r="AV769" s="1240" t="n"/>
    </row>
    <row r="770" ht="17.1" customHeight="1">
      <c r="A770" s="585">
        <f>+A763+1</f>
        <v/>
      </c>
      <c r="B770" s="640" t="inlineStr">
        <is>
          <t>Jeringa Desechable de 0,1 ml No. 27G x 3/8" AD</t>
        </is>
      </c>
      <c r="C770" s="965" t="n"/>
      <c r="D770" s="413">
        <f>NOVIEMBRE!K770</f>
        <v/>
      </c>
      <c r="E770" s="339">
        <f>H366</f>
        <v/>
      </c>
      <c r="F770" s="338" t="n"/>
      <c r="G770" s="338" t="n"/>
      <c r="H770" s="1235">
        <f>+F770+G770</f>
        <v/>
      </c>
      <c r="I770" s="340">
        <f>+AM770</f>
        <v/>
      </c>
      <c r="J770" s="341">
        <f>+H770+I770</f>
        <v/>
      </c>
      <c r="K770" s="583">
        <f>+(D770+E770)-(J770)</f>
        <v/>
      </c>
      <c r="L770" s="253" t="n"/>
      <c r="M770" s="254" t="n"/>
      <c r="N770" s="254" t="n"/>
      <c r="O770" s="1183" t="n"/>
      <c r="P770" s="256">
        <f>IF(O770=0," ",IFERROR(IF(DATEDIF(TODAY(),O770,"M")&lt;=5,"ROJO",IF(DATEDIF(TODAY(),O770,"M")&gt;=12,"VERDE",IF(AND(DATEDIF(TODAY(),O770,"M")&gt;=6,DATEDIF(TODAY(),O770,"M")&lt;=11),"AMARILLO"))),Q770))</f>
        <v/>
      </c>
      <c r="Q770" s="256">
        <f>IF(O770=0," ",IF(O770&lt;=$L$6,"VENCIDO","NO VENCIDO"))</f>
        <v/>
      </c>
      <c r="R770" s="257" t="n"/>
      <c r="S770" s="258" t="n"/>
      <c r="T770" s="258" t="n"/>
      <c r="U770" s="1184" t="n"/>
      <c r="V770" s="1184" t="n"/>
      <c r="W770" s="1236">
        <f>+AR770</f>
        <v/>
      </c>
      <c r="X770" s="1237" t="n"/>
      <c r="Y770" s="232" t="n"/>
      <c r="Z770" s="648" t="n"/>
      <c r="AA770" s="648" t="n"/>
      <c r="AB770" s="649">
        <f>+Z770+AA770</f>
        <v/>
      </c>
      <c r="AC770" s="648" t="n"/>
      <c r="AD770" s="648" t="n"/>
      <c r="AE770" s="648" t="n"/>
      <c r="AF770" s="648" t="n"/>
      <c r="AG770" s="648" t="n"/>
      <c r="AH770" s="648" t="n"/>
      <c r="AI770" s="648" t="n"/>
      <c r="AJ770" s="648" t="n"/>
      <c r="AK770" s="648" t="n"/>
      <c r="AL770" s="648" t="n"/>
      <c r="AM770" s="421">
        <f>SUM(AB770:AL775)</f>
        <v/>
      </c>
      <c r="AN770" s="726" t="n"/>
      <c r="AU770" s="1240" t="n"/>
      <c r="AV770" s="1240" t="n"/>
    </row>
    <row r="771" ht="17.1" customHeight="1">
      <c r="A771" s="973" t="n"/>
      <c r="B771" s="971" t="n"/>
      <c r="C771" s="972" t="n"/>
      <c r="D771" s="973" t="n"/>
      <c r="E771" s="973" t="n"/>
      <c r="F771" s="994" t="n"/>
      <c r="G771" s="994" t="n"/>
      <c r="H771" s="973" t="n"/>
      <c r="I771" s="973" t="n"/>
      <c r="J771" s="973" t="n"/>
      <c r="K771" s="973" t="n"/>
      <c r="L771" s="253" t="n"/>
      <c r="M771" s="254" t="n"/>
      <c r="N771" s="254" t="n"/>
      <c r="O771" s="1183" t="n"/>
      <c r="P771" s="256">
        <f>IF(O771=0," ",IFERROR(IF(DATEDIF(TODAY(),O771,"M")&lt;=5,"ROJO",IF(DATEDIF(TODAY(),O771,"M")&gt;=12,"VERDE",IF(AND(DATEDIF(TODAY(),O771,"M")&gt;=6,DATEDIF(TODAY(),O771,"M")&lt;=11),"AMARILLO"))),Q771))</f>
        <v/>
      </c>
      <c r="Q771" s="256">
        <f>IF(O771=0," ",IF(O771&lt;=$L$6,"VENCIDO","NO VENCIDO"))</f>
        <v/>
      </c>
      <c r="R771" s="257" t="n"/>
      <c r="S771" s="258" t="n"/>
      <c r="T771" s="258" t="n"/>
      <c r="U771" s="1184" t="n"/>
      <c r="V771" s="1184" t="n"/>
      <c r="W771" s="973" t="n"/>
      <c r="X771" s="1237" t="n"/>
      <c r="Y771" s="232" t="n"/>
      <c r="Z771" s="994" t="n"/>
      <c r="AA771" s="994" t="n"/>
      <c r="AB771" s="973" t="n"/>
      <c r="AC771" s="994" t="n"/>
      <c r="AD771" s="994" t="n"/>
      <c r="AE771" s="994" t="n"/>
      <c r="AF771" s="994" t="n"/>
      <c r="AG771" s="994" t="n"/>
      <c r="AH771" s="994" t="n"/>
      <c r="AI771" s="994" t="n"/>
      <c r="AJ771" s="994" t="n"/>
      <c r="AK771" s="994" t="n"/>
      <c r="AL771" s="994" t="n"/>
      <c r="AM771" s="973" t="n"/>
      <c r="AN771" s="726" t="n"/>
      <c r="AU771" s="1240" t="n"/>
      <c r="AV771" s="1240" t="n"/>
    </row>
    <row r="772" ht="17.1" customHeight="1">
      <c r="A772" s="973" t="n"/>
      <c r="B772" s="971" t="n"/>
      <c r="C772" s="972" t="n"/>
      <c r="D772" s="973" t="n"/>
      <c r="E772" s="973" t="n"/>
      <c r="F772" s="994" t="n"/>
      <c r="G772" s="994" t="n"/>
      <c r="H772" s="973" t="n"/>
      <c r="I772" s="973" t="n"/>
      <c r="J772" s="973" t="n"/>
      <c r="K772" s="973" t="n"/>
      <c r="L772" s="253" t="n"/>
      <c r="M772" s="254" t="n"/>
      <c r="N772" s="254" t="n"/>
      <c r="O772" s="1183" t="n"/>
      <c r="P772" s="256">
        <f>IF(O772=0," ",IFERROR(IF(DATEDIF(TODAY(),O772,"M")&lt;=5,"ROJO",IF(DATEDIF(TODAY(),O772,"M")&gt;=12,"VERDE",IF(AND(DATEDIF(TODAY(),O772,"M")&gt;=6,DATEDIF(TODAY(),O772,"M")&lt;=11),"AMARILLO"))),Q772))</f>
        <v/>
      </c>
      <c r="Q772" s="256">
        <f>IF(O772=0," ",IF(O772&lt;=$L$6,"VENCIDO","NO VENCIDO"))</f>
        <v/>
      </c>
      <c r="R772" s="257" t="n"/>
      <c r="S772" s="258" t="n"/>
      <c r="T772" s="258" t="n"/>
      <c r="U772" s="1184" t="n"/>
      <c r="V772" s="1184" t="n"/>
      <c r="W772" s="973" t="n"/>
      <c r="X772" s="1237" t="n"/>
      <c r="Y772" s="232" t="n"/>
      <c r="Z772" s="994" t="n"/>
      <c r="AA772" s="994" t="n"/>
      <c r="AB772" s="973" t="n"/>
      <c r="AC772" s="994" t="n"/>
      <c r="AD772" s="994" t="n"/>
      <c r="AE772" s="994" t="n"/>
      <c r="AF772" s="994" t="n"/>
      <c r="AG772" s="994" t="n"/>
      <c r="AH772" s="994" t="n"/>
      <c r="AI772" s="994" t="n"/>
      <c r="AJ772" s="994" t="n"/>
      <c r="AK772" s="994" t="n"/>
      <c r="AL772" s="994" t="n"/>
      <c r="AM772" s="973" t="n"/>
      <c r="AN772" s="726" t="n"/>
      <c r="AU772" s="1240" t="n"/>
      <c r="AV772" s="1240" t="n"/>
    </row>
    <row r="773" ht="17.1" customHeight="1">
      <c r="A773" s="973" t="n"/>
      <c r="B773" s="971" t="n"/>
      <c r="C773" s="972" t="n"/>
      <c r="D773" s="973" t="n"/>
      <c r="E773" s="973" t="n"/>
      <c r="F773" s="994" t="n"/>
      <c r="G773" s="994" t="n"/>
      <c r="H773" s="973" t="n"/>
      <c r="I773" s="973" t="n"/>
      <c r="J773" s="973" t="n"/>
      <c r="K773" s="973" t="n"/>
      <c r="L773" s="253" t="n"/>
      <c r="M773" s="254" t="n"/>
      <c r="N773" s="254" t="n"/>
      <c r="O773" s="1183" t="n"/>
      <c r="P773" s="256">
        <f>IF(O773=0," ",IFERROR(IF(DATEDIF(TODAY(),O773,"M")&lt;=5,"ROJO",IF(DATEDIF(TODAY(),O773,"M")&gt;=12,"VERDE",IF(AND(DATEDIF(TODAY(),O773,"M")&gt;=6,DATEDIF(TODAY(),O773,"M")&lt;=11),"AMARILLO"))),Q773))</f>
        <v/>
      </c>
      <c r="Q773" s="256">
        <f>IF(O773=0," ",IF(O773&lt;=$L$6,"VENCIDO","NO VENCIDO"))</f>
        <v/>
      </c>
      <c r="R773" s="257" t="n"/>
      <c r="S773" s="258" t="n"/>
      <c r="T773" s="258" t="n"/>
      <c r="U773" s="1184" t="n"/>
      <c r="V773" s="1184" t="n"/>
      <c r="W773" s="973" t="n"/>
      <c r="X773" s="1237" t="n"/>
      <c r="Y773" s="232" t="n"/>
      <c r="Z773" s="994" t="n"/>
      <c r="AA773" s="994" t="n"/>
      <c r="AB773" s="973" t="n"/>
      <c r="AC773" s="994" t="n"/>
      <c r="AD773" s="994" t="n"/>
      <c r="AE773" s="994" t="n"/>
      <c r="AF773" s="994" t="n"/>
      <c r="AG773" s="994" t="n"/>
      <c r="AH773" s="994" t="n"/>
      <c r="AI773" s="994" t="n"/>
      <c r="AJ773" s="994" t="n"/>
      <c r="AK773" s="994" t="n"/>
      <c r="AL773" s="994" t="n"/>
      <c r="AM773" s="973" t="n"/>
      <c r="AN773" s="726" t="n"/>
      <c r="AU773" s="1240" t="n"/>
      <c r="AV773" s="1240" t="n"/>
    </row>
    <row r="774" ht="17.1" customHeight="1">
      <c r="A774" s="973" t="n"/>
      <c r="B774" s="971" t="n"/>
      <c r="C774" s="972" t="n"/>
      <c r="D774" s="973" t="n"/>
      <c r="E774" s="973" t="n"/>
      <c r="F774" s="994" t="n"/>
      <c r="G774" s="994" t="n"/>
      <c r="H774" s="973" t="n"/>
      <c r="I774" s="973" t="n"/>
      <c r="J774" s="973" t="n"/>
      <c r="K774" s="973" t="n"/>
      <c r="L774" s="253" t="n"/>
      <c r="M774" s="254" t="n"/>
      <c r="N774" s="254" t="n"/>
      <c r="O774" s="1183" t="n"/>
      <c r="P774" s="256">
        <f>IF(O774=0," ",IFERROR(IF(DATEDIF(TODAY(),O774,"M")&lt;=5,"ROJO",IF(DATEDIF(TODAY(),O774,"M")&gt;=12,"VERDE",IF(AND(DATEDIF(TODAY(),O774,"M")&gt;=6,DATEDIF(TODAY(),O774,"M")&lt;=11),"AMARILLO"))),Q774))</f>
        <v/>
      </c>
      <c r="Q774" s="256">
        <f>IF(O774=0," ",IF(O774&lt;=$L$6,"VENCIDO","NO VENCIDO"))</f>
        <v/>
      </c>
      <c r="R774" s="257" t="n"/>
      <c r="S774" s="258" t="n"/>
      <c r="T774" s="258" t="n"/>
      <c r="U774" s="1184" t="n"/>
      <c r="V774" s="1184" t="n"/>
      <c r="W774" s="973" t="n"/>
      <c r="X774" s="1237" t="n"/>
      <c r="Y774" s="232" t="n"/>
      <c r="Z774" s="994" t="n"/>
      <c r="AA774" s="994" t="n"/>
      <c r="AB774" s="973" t="n"/>
      <c r="AC774" s="994" t="n"/>
      <c r="AD774" s="994" t="n"/>
      <c r="AE774" s="994" t="n"/>
      <c r="AF774" s="994" t="n"/>
      <c r="AG774" s="994" t="n"/>
      <c r="AH774" s="994" t="n"/>
      <c r="AI774" s="994" t="n"/>
      <c r="AJ774" s="994" t="n"/>
      <c r="AK774" s="994" t="n"/>
      <c r="AL774" s="994" t="n"/>
      <c r="AM774" s="973" t="n"/>
      <c r="AN774" s="726" t="n"/>
      <c r="AU774" s="1240" t="n"/>
      <c r="AV774" s="1240" t="n"/>
    </row>
    <row r="775" ht="17.1" customHeight="1">
      <c r="A775" s="973" t="n"/>
      <c r="B775" s="971" t="n"/>
      <c r="C775" s="972" t="n"/>
      <c r="D775" s="973" t="n"/>
      <c r="E775" s="973" t="n"/>
      <c r="F775" s="994" t="n"/>
      <c r="G775" s="994" t="n"/>
      <c r="H775" s="973" t="n"/>
      <c r="I775" s="973" t="n"/>
      <c r="J775" s="973" t="n"/>
      <c r="K775" s="975" t="n"/>
      <c r="L775" s="253" t="n"/>
      <c r="M775" s="254" t="n"/>
      <c r="N775" s="254" t="n"/>
      <c r="O775" s="1183" t="n"/>
      <c r="P775" s="256">
        <f>IF(O775=0," ",IFERROR(IF(DATEDIF(TODAY(),O775,"M")&lt;=5,"ROJO",IF(DATEDIF(TODAY(),O775,"M")&gt;=12,"VERDE",IF(AND(DATEDIF(TODAY(),O775,"M")&gt;=6,DATEDIF(TODAY(),O775,"M")&lt;=11),"AMARILLO"))),Q775))</f>
        <v/>
      </c>
      <c r="Q775" s="256">
        <f>IF(O775=0," ",IF(O775&lt;=$L$6,"VENCIDO","NO VENCIDO"))</f>
        <v/>
      </c>
      <c r="R775" s="257" t="n"/>
      <c r="S775" s="258" t="n"/>
      <c r="T775" s="258" t="n"/>
      <c r="U775" s="1184" t="n"/>
      <c r="V775" s="1184" t="n"/>
      <c r="W775" s="973" t="n"/>
      <c r="X775" s="1237" t="n"/>
      <c r="Y775" s="232" t="n"/>
      <c r="Z775" s="998" t="n"/>
      <c r="AA775" s="998" t="n"/>
      <c r="AB775" s="975" t="n"/>
      <c r="AC775" s="998" t="n"/>
      <c r="AD775" s="998" t="n"/>
      <c r="AE775" s="998" t="n"/>
      <c r="AF775" s="998" t="n"/>
      <c r="AG775" s="998" t="n"/>
      <c r="AH775" s="998" t="n"/>
      <c r="AI775" s="998" t="n"/>
      <c r="AJ775" s="998" t="n"/>
      <c r="AK775" s="998" t="n"/>
      <c r="AL775" s="998" t="n"/>
      <c r="AM775" s="975" t="n"/>
      <c r="AN775" s="726" t="n"/>
      <c r="AU775" s="1240" t="n"/>
      <c r="AV775" s="1240" t="n"/>
    </row>
    <row r="776" ht="17.1" customHeight="1">
      <c r="A776" s="975" t="n"/>
      <c r="B776" s="1182" t="n"/>
      <c r="C776" s="1103" t="n"/>
      <c r="D776" s="975" t="n"/>
      <c r="E776" s="975" t="n"/>
      <c r="F776" s="998" t="n"/>
      <c r="G776" s="998" t="n"/>
      <c r="H776" s="975" t="n"/>
      <c r="I776" s="975" t="n"/>
      <c r="J776" s="975" t="n"/>
      <c r="K776" s="1189">
        <f>K770=L776</f>
        <v/>
      </c>
      <c r="L776" s="491">
        <f>SUM(L770:L775)</f>
        <v/>
      </c>
      <c r="M776" s="1190" t="n"/>
      <c r="N776" s="1191" t="n"/>
      <c r="O776" s="1192" t="n"/>
      <c r="P776" s="1192" t="n"/>
      <c r="Q776" s="1192" t="n"/>
      <c r="R776" s="267">
        <f>SUM(R770:R775)</f>
        <v/>
      </c>
      <c r="S776" s="492" t="n"/>
      <c r="T776" s="492" t="n"/>
      <c r="U776" s="492" t="n"/>
      <c r="V776" s="1193" t="n"/>
      <c r="W776" s="975" t="n"/>
      <c r="X776" s="1230" t="n"/>
      <c r="Y776" s="232" t="n"/>
      <c r="Z776" s="498" t="n"/>
      <c r="AA776" s="270" t="n"/>
      <c r="AB776" s="267" t="n"/>
      <c r="AC776" s="270" t="n"/>
      <c r="AD776" s="270" t="n"/>
      <c r="AE776" s="270" t="n"/>
      <c r="AF776" s="270" t="n"/>
      <c r="AG776" s="270" t="n"/>
      <c r="AH776" s="270" t="n"/>
      <c r="AI776" s="270" t="n"/>
      <c r="AJ776" s="270" t="n"/>
      <c r="AK776" s="270" t="n"/>
      <c r="AL776" s="270" t="n"/>
      <c r="AM776" s="515" t="n"/>
      <c r="AN776" s="726" t="n"/>
      <c r="AU776" s="1240" t="n"/>
      <c r="AV776" s="1240" t="n"/>
    </row>
    <row r="777" ht="30" customHeight="1">
      <c r="A777" s="585">
        <f>+A770+1</f>
        <v/>
      </c>
      <c r="B777" s="629" t="inlineStr">
        <is>
          <t>Carnet de vacunación infantil</t>
        </is>
      </c>
      <c r="C777" s="967" t="n"/>
      <c r="D777" s="413">
        <f>NOVIEMBRE!K777</f>
        <v/>
      </c>
      <c r="E777" s="339">
        <f>H373</f>
        <v/>
      </c>
      <c r="F777" s="338" t="n"/>
      <c r="G777" s="338" t="n"/>
      <c r="H777" s="576">
        <f>+F777+G777</f>
        <v/>
      </c>
      <c r="I777" s="340">
        <f>+AM777</f>
        <v/>
      </c>
      <c r="J777" s="341">
        <f>+H777+I777</f>
        <v/>
      </c>
      <c r="K777" s="584">
        <f>+(D777+E777)-(J777)</f>
        <v/>
      </c>
      <c r="L777" s="253" t="n"/>
      <c r="M777" s="254" t="n"/>
      <c r="N777" s="254" t="n"/>
      <c r="O777" s="1183" t="n"/>
      <c r="P777" s="256">
        <f>IF(O777=0," ",IFERROR(IF(DATEDIF(TODAY(),O777,"M")&lt;=5,"ROJO",IF(DATEDIF(TODAY(),O777,"M")&gt;=12,"VERDE",IF(AND(DATEDIF(TODAY(),O777,"M")&gt;=6,DATEDIF(TODAY(),O777,"M")&lt;=11),"AMARILLO"))),Q777))</f>
        <v/>
      </c>
      <c r="Q777" s="262">
        <f>IF(O777=0," ",IF(O777&lt;=$L$6,"VENCIDO","NO VENCIDO"))</f>
        <v/>
      </c>
      <c r="R777" s="257" t="n"/>
      <c r="S777" s="258" t="n"/>
      <c r="T777" s="258" t="n"/>
      <c r="U777" s="1184" t="n"/>
      <c r="V777" s="1184" t="n"/>
      <c r="W777" s="402" t="n"/>
      <c r="X777" s="351" t="n"/>
      <c r="Y777" s="232" t="n"/>
      <c r="Z777" s="648" t="n"/>
      <c r="AA777" s="648" t="n"/>
      <c r="AB777" s="649">
        <f>+Z777+AA777</f>
        <v/>
      </c>
      <c r="AC777" s="648" t="n"/>
      <c r="AD777" s="648" t="n"/>
      <c r="AE777" s="648" t="n"/>
      <c r="AF777" s="648" t="n"/>
      <c r="AG777" s="648" t="n"/>
      <c r="AH777" s="648" t="n"/>
      <c r="AI777" s="648" t="n"/>
      <c r="AJ777" s="648" t="n"/>
      <c r="AK777" s="648" t="n"/>
      <c r="AL777" s="648" t="n"/>
      <c r="AM777" s="382">
        <f>SUM(AB777:AL777)</f>
        <v/>
      </c>
      <c r="AN777" s="726" t="n"/>
      <c r="AU777" s="1240" t="n"/>
      <c r="AV777" s="1240" t="n"/>
    </row>
    <row r="778" ht="30" customHeight="1">
      <c r="A778" s="585">
        <f>A777+1</f>
        <v/>
      </c>
      <c r="B778" s="629" t="inlineStr">
        <is>
          <t>Carnet de vacunación adultos</t>
        </is>
      </c>
      <c r="C778" s="967" t="n"/>
      <c r="D778" s="413">
        <f>NOVIEMBRE!K778</f>
        <v/>
      </c>
      <c r="E778" s="339">
        <f>H374</f>
        <v/>
      </c>
      <c r="F778" s="338" t="n"/>
      <c r="G778" s="338" t="n"/>
      <c r="H778" s="576">
        <f>+F778+G778</f>
        <v/>
      </c>
      <c r="I778" s="340">
        <f>+AM778</f>
        <v/>
      </c>
      <c r="J778" s="341">
        <f>+H778+I778</f>
        <v/>
      </c>
      <c r="K778" s="584">
        <f>+(D778+E778)-(J778)</f>
        <v/>
      </c>
      <c r="L778" s="253" t="n"/>
      <c r="M778" s="254" t="n"/>
      <c r="N778" s="254" t="n"/>
      <c r="O778" s="1183" t="n"/>
      <c r="P778" s="256">
        <f>IF(O778=0," ",IFERROR(IF(DATEDIF(TODAY(),O778,"M")&lt;=5,"ROJO",IF(DATEDIF(TODAY(),O778,"M")&gt;=12,"VERDE",IF(AND(DATEDIF(TODAY(),O778,"M")&gt;=6,DATEDIF(TODAY(),O778,"M")&lt;=11),"AMARILLO"))),Q778))</f>
        <v/>
      </c>
      <c r="Q778" s="262">
        <f>IF(O778=0," ",IF(O778&lt;=$L$6,"VENCIDO","NO VENCIDO"))</f>
        <v/>
      </c>
      <c r="R778" s="257" t="n"/>
      <c r="S778" s="258" t="n"/>
      <c r="T778" s="258" t="n"/>
      <c r="U778" s="1184" t="n"/>
      <c r="V778" s="1184" t="n"/>
      <c r="W778" s="403" t="n"/>
      <c r="X778" s="351" t="n"/>
      <c r="Y778" s="232" t="n"/>
      <c r="Z778" s="648" t="n"/>
      <c r="AA778" s="648" t="n"/>
      <c r="AB778" s="649">
        <f>+Z778+AA778</f>
        <v/>
      </c>
      <c r="AC778" s="648" t="n"/>
      <c r="AD778" s="648" t="n"/>
      <c r="AE778" s="648" t="n"/>
      <c r="AF778" s="648" t="n"/>
      <c r="AG778" s="648" t="n"/>
      <c r="AH778" s="648" t="n"/>
      <c r="AI778" s="648" t="n"/>
      <c r="AJ778" s="648" t="n"/>
      <c r="AK778" s="648" t="n"/>
      <c r="AL778" s="648" t="n"/>
      <c r="AM778" s="382">
        <f>SUM(AB778:AL778)</f>
        <v/>
      </c>
      <c r="AN778" s="726" t="n"/>
      <c r="AU778" s="1240" t="n"/>
      <c r="AV778" s="1240" t="n"/>
    </row>
    <row r="779" ht="30" customHeight="1">
      <c r="A779" s="585">
        <f>A778+1</f>
        <v/>
      </c>
      <c r="B779" s="629" t="inlineStr">
        <is>
          <t>Carnet/Certificado de vacunación (Covid-19)</t>
        </is>
      </c>
      <c r="C779" s="967" t="n"/>
      <c r="D779" s="413">
        <f>NOVIEMBRE!K779</f>
        <v/>
      </c>
      <c r="E779" s="339">
        <f>H375</f>
        <v/>
      </c>
      <c r="F779" s="338" t="n"/>
      <c r="G779" s="338" t="n"/>
      <c r="H779" s="576">
        <f>+F779+G779</f>
        <v/>
      </c>
      <c r="I779" s="340">
        <f>+AM779</f>
        <v/>
      </c>
      <c r="J779" s="341">
        <f>+H779+I779</f>
        <v/>
      </c>
      <c r="K779" s="584">
        <f>+(D779+E779)-(J779)</f>
        <v/>
      </c>
      <c r="L779" s="253" t="n"/>
      <c r="M779" s="254" t="n"/>
      <c r="N779" s="254" t="n"/>
      <c r="O779" s="1183" t="n"/>
      <c r="P779" s="256">
        <f>IF(O779=0," ",IFERROR(IF(DATEDIF(TODAY(),O779,"M")&lt;=5,"ROJO",IF(DATEDIF(TODAY(),O779,"M")&gt;=12,"VERDE",IF(AND(DATEDIF(TODAY(),O779,"M")&gt;=6,DATEDIF(TODAY(),O779,"M")&lt;=11),"AMARILLO"))),Q779))</f>
        <v/>
      </c>
      <c r="Q779" s="262">
        <f>IF(O779=0," ",IF(O779&lt;=$L$6,"VENCIDO","NO VENCIDO"))</f>
        <v/>
      </c>
      <c r="R779" s="257" t="n"/>
      <c r="S779" s="258" t="n"/>
      <c r="T779" s="258" t="n"/>
      <c r="U779" s="1184" t="n"/>
      <c r="V779" s="1184" t="n"/>
      <c r="W779" s="403" t="n"/>
      <c r="X779" s="351" t="n"/>
      <c r="Y779" s="232" t="n"/>
      <c r="Z779" s="648" t="n"/>
      <c r="AA779" s="648" t="n"/>
      <c r="AB779" s="649">
        <f>+Z779+AA779</f>
        <v/>
      </c>
      <c r="AC779" s="648" t="n"/>
      <c r="AD779" s="648" t="n"/>
      <c r="AE779" s="648" t="n"/>
      <c r="AF779" s="648" t="n"/>
      <c r="AG779" s="648" t="n"/>
      <c r="AH779" s="648" t="n"/>
      <c r="AI779" s="648" t="n"/>
      <c r="AJ779" s="648" t="n"/>
      <c r="AK779" s="648" t="n"/>
      <c r="AL779" s="648" t="n"/>
      <c r="AM779" s="382">
        <f>SUM(AB779:AL779)</f>
        <v/>
      </c>
      <c r="AN779" s="726" t="n"/>
      <c r="AU779" s="1240" t="n"/>
      <c r="AV779" s="1240" t="n"/>
    </row>
    <row r="780" ht="30" customHeight="1">
      <c r="A780" s="585">
        <f>A779+1</f>
        <v/>
      </c>
      <c r="B780" s="629" t="inlineStr">
        <is>
          <t>Carne/certificado internacional de vacunación</t>
        </is>
      </c>
      <c r="C780" s="967" t="n"/>
      <c r="D780" s="413">
        <f>NOVIEMBRE!K780</f>
        <v/>
      </c>
      <c r="E780" s="339">
        <f>H376</f>
        <v/>
      </c>
      <c r="F780" s="338" t="n"/>
      <c r="G780" s="338" t="n"/>
      <c r="H780" s="576">
        <f>+F780+G780</f>
        <v/>
      </c>
      <c r="I780" s="340">
        <f>+AM780</f>
        <v/>
      </c>
      <c r="J780" s="341">
        <f>+H780+I780</f>
        <v/>
      </c>
      <c r="K780" s="584">
        <f>+(D780+E780)-(J780)</f>
        <v/>
      </c>
      <c r="L780" s="253" t="n"/>
      <c r="M780" s="254" t="n"/>
      <c r="N780" s="254" t="n"/>
      <c r="O780" s="1183" t="n"/>
      <c r="P780" s="256">
        <f>IF(O780=0," ",IFERROR(IF(DATEDIF(TODAY(),O780,"M")&lt;=5,"ROJO",IF(DATEDIF(TODAY(),O780,"M")&gt;=12,"VERDE",IF(AND(DATEDIF(TODAY(),O780,"M")&gt;=6,DATEDIF(TODAY(),O780,"M")&lt;=11),"AMARILLO"))),Q780))</f>
        <v/>
      </c>
      <c r="Q780" s="262">
        <f>IF(O780=0," ",IF(O780&lt;=$L$6,"VENCIDO","NO VENCIDO"))</f>
        <v/>
      </c>
      <c r="R780" s="257" t="n"/>
      <c r="S780" s="258" t="n"/>
      <c r="T780" s="258" t="n"/>
      <c r="U780" s="1184" t="n"/>
      <c r="V780" s="1184" t="n"/>
      <c r="W780" s="403" t="n"/>
      <c r="X780" s="351" t="n"/>
      <c r="Y780" s="232" t="n"/>
      <c r="Z780" s="648" t="n"/>
      <c r="AA780" s="648" t="n"/>
      <c r="AB780" s="649">
        <f>+Z780+AA780</f>
        <v/>
      </c>
      <c r="AC780" s="648" t="n"/>
      <c r="AD780" s="648" t="n"/>
      <c r="AE780" s="648" t="n"/>
      <c r="AF780" s="648" t="n"/>
      <c r="AG780" s="648" t="n"/>
      <c r="AH780" s="648" t="n"/>
      <c r="AI780" s="648" t="n"/>
      <c r="AJ780" s="648" t="n"/>
      <c r="AK780" s="648" t="n"/>
      <c r="AL780" s="648" t="n"/>
      <c r="AM780" s="382">
        <f>SUM(AB780:AL780)</f>
        <v/>
      </c>
      <c r="AN780" s="726" t="n"/>
      <c r="AQ780" s="1245" t="n"/>
      <c r="AR780" s="1246" t="n"/>
      <c r="AS780" s="1246" t="n"/>
      <c r="AT780" s="354" t="n"/>
      <c r="AU780" s="1240" t="n"/>
      <c r="AV780" s="1240" t="n"/>
    </row>
    <row r="781" ht="30" customHeight="1">
      <c r="A781" s="585">
        <f>A780+1</f>
        <v/>
      </c>
      <c r="B781" s="629" t="inlineStr">
        <is>
          <t>Tarjetas unificadas de vacunacion -tuv adultos</t>
        </is>
      </c>
      <c r="C781" s="967" t="n"/>
      <c r="D781" s="413">
        <f>NOVIEMBRE!K781</f>
        <v/>
      </c>
      <c r="E781" s="339">
        <f>H377</f>
        <v/>
      </c>
      <c r="F781" s="338" t="n"/>
      <c r="G781" s="338" t="n"/>
      <c r="H781" s="576">
        <f>+F781+G781</f>
        <v/>
      </c>
      <c r="I781" s="340">
        <f>+AM781</f>
        <v/>
      </c>
      <c r="J781" s="341">
        <f>+H781+I781</f>
        <v/>
      </c>
      <c r="K781" s="584">
        <f>+(D781+E781)-(J781)</f>
        <v/>
      </c>
      <c r="L781" s="253" t="n"/>
      <c r="M781" s="254" t="n"/>
      <c r="N781" s="254" t="n"/>
      <c r="O781" s="1183" t="n"/>
      <c r="P781" s="256">
        <f>IF(O781=0," ",IFERROR(IF(DATEDIF(TODAY(),O781,"M")&lt;=5,"ROJO",IF(DATEDIF(TODAY(),O781,"M")&gt;=12,"VERDE",IF(AND(DATEDIF(TODAY(),O781,"M")&gt;=6,DATEDIF(TODAY(),O781,"M")&lt;=11),"AMARILLO"))),Q781))</f>
        <v/>
      </c>
      <c r="Q781" s="262">
        <f>IF(O781=0," ",IF(O781&lt;=$L$6,"VENCIDO","NO VENCIDO"))</f>
        <v/>
      </c>
      <c r="R781" s="257" t="n"/>
      <c r="S781" s="258" t="n"/>
      <c r="T781" s="258" t="n"/>
      <c r="U781" s="1184" t="n"/>
      <c r="V781" s="1184" t="n"/>
      <c r="W781" s="403" t="n"/>
      <c r="X781" s="351" t="n"/>
      <c r="Y781" s="232" t="n"/>
      <c r="Z781" s="648" t="n"/>
      <c r="AA781" s="648" t="n"/>
      <c r="AB781" s="649">
        <f>+Z781+AA781</f>
        <v/>
      </c>
      <c r="AC781" s="648" t="n"/>
      <c r="AD781" s="648" t="n"/>
      <c r="AE781" s="648" t="n"/>
      <c r="AF781" s="648" t="n"/>
      <c r="AG781" s="648" t="n"/>
      <c r="AH781" s="648" t="n"/>
      <c r="AI781" s="648" t="n"/>
      <c r="AJ781" s="648" t="n"/>
      <c r="AK781" s="648" t="n"/>
      <c r="AL781" s="648" t="n"/>
      <c r="AM781" s="382">
        <f>SUM(AB781:AL781)</f>
        <v/>
      </c>
      <c r="AN781" s="726" t="n"/>
      <c r="AQ781" s="1245" t="n"/>
      <c r="AR781" s="1246" t="n"/>
      <c r="AS781" s="1246" t="n"/>
      <c r="AT781" s="354" t="n"/>
      <c r="AU781" s="1240" t="n"/>
      <c r="AV781" s="1240" t="n"/>
    </row>
    <row r="782" ht="30" customHeight="1">
      <c r="A782" s="585">
        <f>A781+1</f>
        <v/>
      </c>
      <c r="B782" s="629" t="inlineStr">
        <is>
          <t>Tarjetas unificadas de vacunacion -tuv niños</t>
        </is>
      </c>
      <c r="C782" s="967" t="n"/>
      <c r="D782" s="413">
        <f>NOVIEMBRE!K782</f>
        <v/>
      </c>
      <c r="E782" s="339">
        <f>H378</f>
        <v/>
      </c>
      <c r="F782" s="338" t="n"/>
      <c r="G782" s="338" t="n"/>
      <c r="H782" s="576">
        <f>+F782+G782</f>
        <v/>
      </c>
      <c r="I782" s="340">
        <f>+AM782</f>
        <v/>
      </c>
      <c r="J782" s="341">
        <f>+H782+I782</f>
        <v/>
      </c>
      <c r="K782" s="584">
        <f>+(D782+E782)-(J782)</f>
        <v/>
      </c>
      <c r="L782" s="253" t="n"/>
      <c r="M782" s="254" t="n"/>
      <c r="N782" s="254" t="n"/>
      <c r="O782" s="1183" t="n"/>
      <c r="P782" s="256">
        <f>IF(O782=0," ",IFERROR(IF(DATEDIF(TODAY(),O782,"M")&lt;=5,"ROJO",IF(DATEDIF(TODAY(),O782,"M")&gt;=12,"VERDE",IF(AND(DATEDIF(TODAY(),O782,"M")&gt;=6,DATEDIF(TODAY(),O782,"M")&lt;=11),"AMARILLO"))),Q782))</f>
        <v/>
      </c>
      <c r="Q782" s="262">
        <f>IF(O782=0," ",IF(O782&lt;=$L$6,"VENCIDO","NO VENCIDO"))</f>
        <v/>
      </c>
      <c r="R782" s="257" t="n"/>
      <c r="S782" s="258" t="n"/>
      <c r="T782" s="258" t="n"/>
      <c r="U782" s="1184" t="n"/>
      <c r="V782" s="1184" t="n"/>
      <c r="W782" s="403" t="n"/>
      <c r="X782" s="351" t="n"/>
      <c r="Y782" s="232" t="n"/>
      <c r="Z782" s="648" t="n"/>
      <c r="AA782" s="648" t="n"/>
      <c r="AB782" s="649">
        <f>+Z782+AA782</f>
        <v/>
      </c>
      <c r="AC782" s="648" t="n"/>
      <c r="AD782" s="648" t="n"/>
      <c r="AE782" s="648" t="n"/>
      <c r="AF782" s="648" t="n"/>
      <c r="AG782" s="648" t="n"/>
      <c r="AH782" s="648" t="n"/>
      <c r="AI782" s="648" t="n"/>
      <c r="AJ782" s="648" t="n"/>
      <c r="AK782" s="648" t="n"/>
      <c r="AL782" s="648" t="n"/>
      <c r="AM782" s="382">
        <f>SUM(AB782:AL782)</f>
        <v/>
      </c>
      <c r="AN782" s="726" t="n"/>
      <c r="AQ782" s="1245" t="n"/>
      <c r="AR782" s="1246" t="n"/>
      <c r="AS782" s="1246" t="n"/>
      <c r="AT782" s="354" t="n"/>
      <c r="AU782" s="1240" t="n"/>
      <c r="AV782" s="1240" t="n"/>
    </row>
    <row r="783" ht="30" customHeight="1">
      <c r="A783" s="585">
        <f>A782+1</f>
        <v/>
      </c>
      <c r="B783" s="629" t="inlineStr">
        <is>
          <t>Memofichas de vacunación</t>
        </is>
      </c>
      <c r="C783" s="967" t="n"/>
      <c r="D783" s="413">
        <f>NOVIEMBRE!K783</f>
        <v/>
      </c>
      <c r="E783" s="339">
        <f>H379</f>
        <v/>
      </c>
      <c r="F783" s="338" t="n"/>
      <c r="G783" s="338" t="n"/>
      <c r="H783" s="576">
        <f>+F783+G783</f>
        <v/>
      </c>
      <c r="I783" s="340">
        <f>+AM783</f>
        <v/>
      </c>
      <c r="J783" s="341">
        <f>+H783+I783</f>
        <v/>
      </c>
      <c r="K783" s="584">
        <f>+(D783+E783)-(J783)</f>
        <v/>
      </c>
      <c r="L783" s="253" t="n"/>
      <c r="M783" s="254" t="n"/>
      <c r="N783" s="254" t="n"/>
      <c r="O783" s="1183" t="n"/>
      <c r="P783" s="256">
        <f>IF(O783=0," ",IFERROR(IF(DATEDIF(TODAY(),O783,"M")&lt;=5,"ROJO",IF(DATEDIF(TODAY(),O783,"M")&gt;=12,"VERDE",IF(AND(DATEDIF(TODAY(),O783,"M")&gt;=6,DATEDIF(TODAY(),O783,"M")&lt;=11),"AMARILLO"))),Q783))</f>
        <v/>
      </c>
      <c r="Q783" s="262">
        <f>IF(O783=0," ",IF(O783&lt;=$L$6,"VENCIDO","NO VENCIDO"))</f>
        <v/>
      </c>
      <c r="R783" s="257" t="n"/>
      <c r="S783" s="258" t="n"/>
      <c r="T783" s="258" t="n"/>
      <c r="U783" s="1184" t="n"/>
      <c r="V783" s="1184" t="n"/>
      <c r="W783" s="403" t="n"/>
      <c r="X783" s="351" t="n"/>
      <c r="Y783" s="232" t="n"/>
      <c r="Z783" s="648" t="n"/>
      <c r="AA783" s="648" t="n"/>
      <c r="AB783" s="649">
        <f>+Z783+AA783</f>
        <v/>
      </c>
      <c r="AC783" s="648" t="n"/>
      <c r="AD783" s="648" t="n"/>
      <c r="AE783" s="648" t="n"/>
      <c r="AF783" s="648" t="n"/>
      <c r="AG783" s="648" t="n"/>
      <c r="AH783" s="648" t="n"/>
      <c r="AI783" s="648" t="n"/>
      <c r="AJ783" s="648" t="n"/>
      <c r="AK783" s="648" t="n"/>
      <c r="AL783" s="648" t="n"/>
      <c r="AM783" s="382">
        <f>SUM(AB783:AL783)</f>
        <v/>
      </c>
      <c r="AN783" s="726" t="n"/>
      <c r="AQ783" s="1245" t="n"/>
      <c r="AR783" s="1246" t="n"/>
      <c r="AS783" s="1246" t="n"/>
      <c r="AT783" s="354" t="n"/>
      <c r="AU783" s="1240" t="n"/>
      <c r="AV783" s="1240" t="n"/>
    </row>
    <row r="784" ht="51" customHeight="1">
      <c r="A784" s="232" t="n"/>
      <c r="B784" s="312" t="inlineStr">
        <is>
          <t>OBSERVACIONES MUNICIPIOS: (Especifique las caracteristicas de los traslados realizados, pérdidas, entre otras que considere puntualizar).</t>
        </is>
      </c>
      <c r="C784" s="232" t="n"/>
      <c r="D784" s="232" t="n"/>
      <c r="E784" s="232" t="n"/>
      <c r="F784" s="232" t="n"/>
      <c r="G784" s="232" t="n"/>
      <c r="H784" s="232" t="n"/>
      <c r="I784" s="232" t="n"/>
      <c r="X784" s="351" t="n"/>
      <c r="Y784" s="232" t="n"/>
      <c r="AN784" s="232" t="n"/>
      <c r="AO784" s="232" t="n"/>
      <c r="AQ784" s="1245" t="n"/>
      <c r="AR784" s="1246" t="n"/>
      <c r="AS784" s="1246" t="n"/>
      <c r="AT784" s="354" t="n"/>
      <c r="AU784" s="1240" t="n"/>
      <c r="AV784" s="1240" t="n"/>
    </row>
    <row r="785" ht="42" customHeight="1">
      <c r="A785" s="569" t="inlineStr">
        <is>
          <t>ÍTEM</t>
        </is>
      </c>
      <c r="B785" s="569" t="inlineStr">
        <is>
          <t>VACUNA COVID-19</t>
        </is>
      </c>
      <c r="C785" s="965" t="n"/>
      <c r="D785" s="1231" t="n"/>
      <c r="E785" s="961" t="n"/>
      <c r="F785" s="1231" t="n"/>
      <c r="G785" s="967" t="n"/>
      <c r="H785" s="1232" t="n"/>
      <c r="I785" s="961" t="n"/>
      <c r="J785" s="1231" t="n"/>
      <c r="K785" s="623" t="n"/>
      <c r="L785" s="623" t="n"/>
      <c r="M785" s="623" t="n"/>
      <c r="N785" s="623" t="n"/>
      <c r="O785" s="623" t="n"/>
      <c r="P785" s="623" t="n"/>
      <c r="Q785" s="623" t="n"/>
      <c r="R785" s="613" t="n"/>
      <c r="S785" s="613" t="n"/>
      <c r="T785" s="613" t="n"/>
      <c r="U785" s="613" t="n"/>
      <c r="V785" s="613" t="n"/>
      <c r="W785" s="613" t="n"/>
      <c r="X785" s="351" t="n"/>
      <c r="Y785" s="232" t="n"/>
      <c r="Z785" s="1221" t="n"/>
      <c r="AA785" s="968" t="n"/>
      <c r="AB785" s="968" t="n"/>
      <c r="AC785" s="968" t="n"/>
      <c r="AD785" s="968" t="n"/>
      <c r="AE785" s="968" t="n"/>
      <c r="AF785" s="968" t="n"/>
      <c r="AG785" s="968" t="n"/>
      <c r="AH785" s="968" t="n"/>
      <c r="AI785" s="968" t="n"/>
      <c r="AJ785" s="968" t="n"/>
      <c r="AK785" s="968" t="n"/>
      <c r="AL785" s="967" t="n"/>
      <c r="AM785" s="532" t="n"/>
      <c r="AN785" s="478" t="n"/>
      <c r="AO785" s="368" t="n"/>
      <c r="AP785" s="416" t="n"/>
      <c r="AQ785" s="1247" t="n"/>
      <c r="AR785" s="1248" t="n"/>
      <c r="AS785" s="1248" t="n"/>
      <c r="AT785" s="419" t="n"/>
      <c r="AV785" s="1240" t="n"/>
      <c r="AW785" s="1240" t="n"/>
    </row>
    <row r="786" ht="27" customHeight="1">
      <c r="A786" s="973" t="n"/>
      <c r="B786" s="971" t="n"/>
      <c r="C786" s="972" t="n"/>
      <c r="D786" s="973" t="n"/>
      <c r="E786" s="973" t="n"/>
      <c r="F786" s="1231" t="inlineStr">
        <is>
          <t>DOSIS APLICADAS
COLOMBIANOS</t>
        </is>
      </c>
      <c r="G786" s="1231" t="inlineStr">
        <is>
          <t>DOSIS APLICADAS EXTRANJEROS</t>
        </is>
      </c>
      <c r="H786" s="973" t="n"/>
      <c r="I786" s="973" t="n"/>
      <c r="J786" s="973" t="n"/>
      <c r="K786" s="973" t="n"/>
      <c r="L786" s="973" t="n"/>
      <c r="M786" s="973" t="n"/>
      <c r="N786" s="973" t="n"/>
      <c r="O786" s="973" t="n"/>
      <c r="P786" s="973" t="n"/>
      <c r="Q786" s="973" t="n"/>
      <c r="R786" s="973" t="n"/>
      <c r="S786" s="973" t="n"/>
      <c r="T786" s="973" t="n"/>
      <c r="U786" s="973" t="n"/>
      <c r="V786" s="973" t="n"/>
      <c r="W786" s="973" t="n"/>
      <c r="X786" s="351" t="n"/>
      <c r="Y786" s="232" t="n"/>
      <c r="Z786" s="533" t="n">
        <v>1</v>
      </c>
      <c r="AA786" s="967" t="n"/>
      <c r="AB786" s="533" t="n">
        <v>2</v>
      </c>
      <c r="AC786" s="533" t="n">
        <v>3</v>
      </c>
      <c r="AD786" s="533" t="n">
        <v>4</v>
      </c>
      <c r="AE786" s="533" t="n">
        <v>5</v>
      </c>
      <c r="AF786" s="533" t="n">
        <v>6</v>
      </c>
      <c r="AG786" s="533" t="n">
        <v>7</v>
      </c>
      <c r="AH786" s="533" t="n">
        <v>8</v>
      </c>
      <c r="AI786" s="533" t="n">
        <v>9</v>
      </c>
      <c r="AJ786" s="533" t="n">
        <v>10</v>
      </c>
      <c r="AK786" s="533" t="n">
        <v>11</v>
      </c>
      <c r="AL786" s="533" t="n">
        <v>12</v>
      </c>
      <c r="AM786" s="973" t="n"/>
      <c r="AN786" s="478" t="n"/>
      <c r="AO786" s="368" t="n"/>
      <c r="AP786" s="416" t="n"/>
      <c r="AQ786" s="1247" t="n"/>
      <c r="AR786" s="1248" t="n"/>
      <c r="AS786" s="1248" t="n"/>
      <c r="AT786" s="419" t="n"/>
      <c r="AV786" s="1240" t="n"/>
      <c r="AW786" s="1240" t="n"/>
    </row>
    <row r="787" ht="39" customHeight="1">
      <c r="A787" s="973" t="n"/>
      <c r="B787" s="971" t="n"/>
      <c r="C787" s="972" t="n"/>
      <c r="D787" s="973" t="n"/>
      <c r="E787" s="973" t="n"/>
      <c r="F787" s="973" t="n"/>
      <c r="G787" s="973" t="n"/>
      <c r="H787" s="973" t="n"/>
      <c r="I787" s="973" t="n"/>
      <c r="J787" s="973" t="n"/>
      <c r="K787" s="973" t="n"/>
      <c r="L787" s="973" t="n"/>
      <c r="M787" s="973" t="n"/>
      <c r="N787" s="973" t="n"/>
      <c r="O787" s="973" t="n"/>
      <c r="P787" s="973" t="n"/>
      <c r="Q787" s="973" t="n"/>
      <c r="R787" s="973" t="n"/>
      <c r="S787" s="973" t="n"/>
      <c r="T787" s="973" t="n"/>
      <c r="U787" s="973" t="n"/>
      <c r="V787" s="973" t="n"/>
      <c r="W787" s="973" t="n"/>
      <c r="X787" s="351" t="n"/>
      <c r="Y787" s="232" t="n"/>
      <c r="Z787" s="534" t="n"/>
      <c r="AA787" s="967" t="n"/>
      <c r="AB787" s="1222" t="n"/>
      <c r="AC787" s="537" t="n"/>
      <c r="AD787" s="1222" t="n"/>
      <c r="AE787" s="537" t="n"/>
      <c r="AF787" s="1222" t="n"/>
      <c r="AG787" s="537" t="n"/>
      <c r="AH787" s="1222" t="n"/>
      <c r="AI787" s="537" t="n"/>
      <c r="AJ787" s="1222" t="n"/>
      <c r="AK787" s="537" t="n"/>
      <c r="AL787" s="1222" t="n"/>
      <c r="AM787" s="973" t="n"/>
      <c r="AN787" s="478" t="n"/>
      <c r="AO787" s="368" t="n"/>
      <c r="AP787" s="416" t="n"/>
      <c r="AQ787" s="1247" t="n"/>
      <c r="AR787" s="1248" t="n"/>
      <c r="AS787" s="1248" t="n"/>
      <c r="AT787" s="419" t="n"/>
      <c r="AV787" s="1240" t="n"/>
      <c r="AW787" s="1240" t="n"/>
    </row>
    <row r="788" ht="45.6" customHeight="1">
      <c r="A788" s="975" t="n"/>
      <c r="B788" s="1182" t="n"/>
      <c r="C788" s="1103" t="n"/>
      <c r="D788" s="975" t="n"/>
      <c r="E788" s="975" t="n"/>
      <c r="F788" s="975" t="n"/>
      <c r="G788" s="975" t="n"/>
      <c r="H788" s="975" t="n"/>
      <c r="I788" s="975" t="n"/>
      <c r="J788" s="975" t="n"/>
      <c r="K788" s="975" t="n"/>
      <c r="L788" s="975" t="n"/>
      <c r="M788" s="975" t="n"/>
      <c r="N788" s="975" t="n"/>
      <c r="O788" s="975" t="n"/>
      <c r="P788" s="975" t="n"/>
      <c r="Q788" s="975" t="n"/>
      <c r="R788" s="975" t="n"/>
      <c r="S788" s="975" t="n"/>
      <c r="T788" s="975" t="n"/>
      <c r="U788" s="975" t="n"/>
      <c r="V788" s="975" t="n"/>
      <c r="W788" s="975" t="n"/>
      <c r="X788" s="351" t="n"/>
      <c r="Y788" s="232" t="n"/>
      <c r="Z788" s="497" t="n"/>
      <c r="AA788" s="497" t="n"/>
      <c r="AB788" s="975" t="n"/>
      <c r="AC788" s="975" t="n"/>
      <c r="AD788" s="975" t="n"/>
      <c r="AE788" s="975" t="n"/>
      <c r="AF788" s="975" t="n"/>
      <c r="AG788" s="975" t="n"/>
      <c r="AH788" s="975" t="n"/>
      <c r="AI788" s="975" t="n"/>
      <c r="AJ788" s="975" t="n"/>
      <c r="AK788" s="975" t="n"/>
      <c r="AL788" s="975" t="n"/>
      <c r="AM788" s="975" t="n"/>
      <c r="AN788" s="368" t="n"/>
      <c r="AO788" s="368" t="n"/>
      <c r="AP788" s="416" t="n"/>
      <c r="AQ788" s="546" t="n"/>
      <c r="AR788" s="546" t="n"/>
      <c r="AS788" s="420" t="n"/>
      <c r="AT788" s="420" t="n"/>
      <c r="AV788" s="1240" t="n"/>
      <c r="AW788" s="1240" t="n"/>
    </row>
    <row r="789" ht="19.5" customHeight="1">
      <c r="A789" s="585" t="n">
        <v>1</v>
      </c>
      <c r="B789" s="1249" t="inlineStr">
        <is>
          <t>MODERNA ADULTO</t>
        </is>
      </c>
      <c r="C789" s="965" t="n"/>
      <c r="D789" s="496">
        <f>NOVIEMBRE!K789</f>
        <v/>
      </c>
      <c r="E789" s="339">
        <f>H385</f>
        <v/>
      </c>
      <c r="F789" s="731" t="n"/>
      <c r="G789" s="731" t="n"/>
      <c r="H789" s="1235">
        <f>SUM(F789,G789)</f>
        <v/>
      </c>
      <c r="I789" s="340">
        <f>+AM789</f>
        <v/>
      </c>
      <c r="J789" s="341">
        <f>+H789+I789</f>
        <v/>
      </c>
      <c r="K789" s="583">
        <f>+(D789+E789)-(J789)</f>
        <v/>
      </c>
      <c r="L789" s="486" t="n"/>
      <c r="M789" s="487" t="n"/>
      <c r="N789" s="487" t="n"/>
      <c r="O789" s="1223" t="n"/>
      <c r="P789" s="256">
        <f>IF(O789=0," ",IFERROR(IF(DATEDIF(TODAY(),O789,"M")&lt;=5,"ROJO",IF(DATEDIF(TODAY(),O789,"M")&gt;=12,"VERDE",IF(AND(DATEDIF(TODAY(),O789,"M")&gt;=6,DATEDIF(TODAY(),O789,"M")&lt;=11),"AMARILLO"))),Q789))</f>
        <v/>
      </c>
      <c r="Q789" s="262">
        <f>IF(O789=0," ",IF(O789&lt;=$L$6,"VENCIDO","NO VENCIDO"))</f>
        <v/>
      </c>
      <c r="R789" s="257" t="n"/>
      <c r="S789" s="489" t="n"/>
      <c r="T789" s="489" t="n"/>
      <c r="U789" s="1224" t="n"/>
      <c r="V789" s="1224" t="n"/>
      <c r="W789" s="1224" t="n"/>
      <c r="X789" s="351" t="n"/>
      <c r="Y789" s="232" t="n"/>
      <c r="Z789" s="648" t="n"/>
      <c r="AA789" s="648" t="n"/>
      <c r="AB789" s="648" t="n"/>
      <c r="AC789" s="648" t="n"/>
      <c r="AD789" s="648" t="n"/>
      <c r="AE789" s="648" t="n"/>
      <c r="AF789" s="648" t="n"/>
      <c r="AG789" s="648" t="n"/>
      <c r="AH789" s="648" t="n"/>
      <c r="AI789" s="648" t="n"/>
      <c r="AJ789" s="648" t="n"/>
      <c r="AK789" s="648" t="n"/>
      <c r="AL789" s="648" t="n"/>
      <c r="AM789" s="573">
        <f>SUM(Z789:AL792)</f>
        <v/>
      </c>
      <c r="AN789" s="693" t="n"/>
      <c r="AO789" s="485" t="n"/>
      <c r="AP789" s="416" t="n"/>
      <c r="AQ789" s="1238">
        <f>IFERROR(I789/J789*100,"0")</f>
        <v/>
      </c>
      <c r="AR789" s="1238">
        <f>IFERROR(1/(1-(AQ789/100)),"0")</f>
        <v/>
      </c>
      <c r="AS789" s="1238" t="n"/>
      <c r="AT789" s="345" t="n"/>
      <c r="AU789" s="1240" t="n"/>
      <c r="AV789" s="1240" t="n"/>
    </row>
    <row r="790" ht="19.5" customHeight="1">
      <c r="A790" s="973" t="n"/>
      <c r="B790" s="971" t="n"/>
      <c r="C790" s="972" t="n"/>
      <c r="D790" s="973" t="n"/>
      <c r="E790" s="973" t="n"/>
      <c r="F790" s="994" t="n"/>
      <c r="G790" s="994" t="n"/>
      <c r="H790" s="973" t="n"/>
      <c r="I790" s="973" t="n"/>
      <c r="J790" s="973" t="n"/>
      <c r="K790" s="973" t="n"/>
      <c r="L790" s="486" t="n"/>
      <c r="M790" s="487" t="n"/>
      <c r="N790" s="487" t="n"/>
      <c r="O790" s="1223" t="n"/>
      <c r="P790" s="256">
        <f>IF(O790=0," ",IFERROR(IF(DATEDIF(TODAY(),O790,"M")&lt;=5,"ROJO",IF(DATEDIF(TODAY(),O790,"M")&gt;=12,"VERDE",IF(AND(DATEDIF(TODAY(),O790,"M")&gt;=6,DATEDIF(TODAY(),O790,"M")&lt;=11),"AMARILLO"))),Q790))</f>
        <v/>
      </c>
      <c r="Q790" s="262">
        <f>IF(O790=0," ",IF(O790&lt;=$L$6,"VENCIDO","NO VENCIDO"))</f>
        <v/>
      </c>
      <c r="R790" s="257" t="n"/>
      <c r="S790" s="489" t="n"/>
      <c r="T790" s="489" t="n"/>
      <c r="U790" s="1224" t="n"/>
      <c r="V790" s="1224" t="n"/>
      <c r="W790" s="1224" t="n"/>
      <c r="X790" s="351" t="n"/>
      <c r="Y790" s="232" t="n"/>
      <c r="Z790" s="994" t="n"/>
      <c r="AA790" s="994" t="n"/>
      <c r="AB790" s="994" t="n"/>
      <c r="AC790" s="994" t="n"/>
      <c r="AD790" s="994" t="n"/>
      <c r="AE790" s="994" t="n"/>
      <c r="AF790" s="994" t="n"/>
      <c r="AG790" s="994" t="n"/>
      <c r="AH790" s="994" t="n"/>
      <c r="AI790" s="994" t="n"/>
      <c r="AJ790" s="994" t="n"/>
      <c r="AK790" s="994" t="n"/>
      <c r="AL790" s="994" t="n"/>
      <c r="AM790" s="973" t="n"/>
      <c r="AN790" s="693" t="n"/>
      <c r="AO790" s="485" t="n"/>
      <c r="AP790" s="416" t="n"/>
      <c r="AQ790" s="973" t="n"/>
      <c r="AR790" s="973" t="n"/>
      <c r="AS790" s="973" t="n"/>
      <c r="AT790" s="973" t="n"/>
      <c r="AU790" s="1240" t="n"/>
      <c r="AV790" s="1240" t="n"/>
    </row>
    <row r="791" ht="19.5" customHeight="1">
      <c r="A791" s="973" t="n"/>
      <c r="B791" s="971" t="n"/>
      <c r="C791" s="972" t="n"/>
      <c r="D791" s="973" t="n"/>
      <c r="E791" s="973" t="n"/>
      <c r="F791" s="994" t="n"/>
      <c r="G791" s="994" t="n"/>
      <c r="H791" s="973" t="n"/>
      <c r="I791" s="973" t="n"/>
      <c r="J791" s="973" t="n"/>
      <c r="K791" s="973" t="n"/>
      <c r="L791" s="486" t="n"/>
      <c r="M791" s="487" t="n"/>
      <c r="N791" s="487" t="n"/>
      <c r="O791" s="1223" t="n"/>
      <c r="P791" s="256">
        <f>IF(O791=0," ",IFERROR(IF(DATEDIF(TODAY(),O791,"M")&lt;=5,"ROJO",IF(DATEDIF(TODAY(),O791,"M")&gt;=12,"VERDE",IF(AND(DATEDIF(TODAY(),O791,"M")&gt;=6,DATEDIF(TODAY(),O791,"M")&lt;=11),"AMARILLO"))),Q791))</f>
        <v/>
      </c>
      <c r="Q791" s="262">
        <f>IF(O791=0," ",IF(O791&lt;=$L$6,"VENCIDO","NO VENCIDO"))</f>
        <v/>
      </c>
      <c r="R791" s="257" t="n"/>
      <c r="S791" s="489" t="n"/>
      <c r="T791" s="489" t="n"/>
      <c r="U791" s="1224" t="n"/>
      <c r="V791" s="1224" t="n"/>
      <c r="W791" s="1224" t="n"/>
      <c r="X791" s="351" t="n"/>
      <c r="Y791" s="232" t="n"/>
      <c r="Z791" s="994" t="n"/>
      <c r="AA791" s="994" t="n"/>
      <c r="AB791" s="994" t="n"/>
      <c r="AC791" s="994" t="n"/>
      <c r="AD791" s="994" t="n"/>
      <c r="AE791" s="994" t="n"/>
      <c r="AF791" s="994" t="n"/>
      <c r="AG791" s="994" t="n"/>
      <c r="AH791" s="994" t="n"/>
      <c r="AI791" s="994" t="n"/>
      <c r="AJ791" s="994" t="n"/>
      <c r="AK791" s="994" t="n"/>
      <c r="AL791" s="994" t="n"/>
      <c r="AM791" s="973" t="n"/>
      <c r="AN791" s="693" t="n"/>
      <c r="AO791" s="485" t="n"/>
      <c r="AP791" s="416" t="n"/>
      <c r="AQ791" s="973" t="n"/>
      <c r="AR791" s="973" t="n"/>
      <c r="AS791" s="973" t="n"/>
      <c r="AT791" s="973" t="n"/>
      <c r="AU791" s="1240" t="n"/>
      <c r="AV791" s="1240" t="n"/>
    </row>
    <row r="792" ht="19.5" customHeight="1">
      <c r="A792" s="973" t="n"/>
      <c r="B792" s="971" t="n"/>
      <c r="C792" s="972" t="n"/>
      <c r="D792" s="973" t="n"/>
      <c r="E792" s="973" t="n"/>
      <c r="F792" s="994" t="n"/>
      <c r="G792" s="994" t="n"/>
      <c r="H792" s="973" t="n"/>
      <c r="I792" s="973" t="n"/>
      <c r="J792" s="973" t="n"/>
      <c r="K792" s="975" t="n"/>
      <c r="L792" s="486" t="n"/>
      <c r="M792" s="487" t="n"/>
      <c r="N792" s="487" t="n"/>
      <c r="O792" s="1223" t="n"/>
      <c r="P792" s="256">
        <f>IF(O792=0," ",IFERROR(IF(DATEDIF(TODAY(),O792,"M")&lt;=5,"ROJO",IF(DATEDIF(TODAY(),O792,"M")&gt;=12,"VERDE",IF(AND(DATEDIF(TODAY(),O792,"M")&gt;=6,DATEDIF(TODAY(),O792,"M")&lt;=11),"AMARILLO"))),Q792))</f>
        <v/>
      </c>
      <c r="Q792" s="262">
        <f>IF(O792=0," ",IF(O792&lt;=$L$6,"VENCIDO","NO VENCIDO"))</f>
        <v/>
      </c>
      <c r="R792" s="257" t="n"/>
      <c r="S792" s="489" t="n"/>
      <c r="T792" s="489" t="n"/>
      <c r="U792" s="1224" t="n"/>
      <c r="V792" s="1224" t="n"/>
      <c r="W792" s="1224" t="n"/>
      <c r="X792" s="351" t="n"/>
      <c r="Y792" s="232" t="n"/>
      <c r="Z792" s="998" t="n"/>
      <c r="AA792" s="998" t="n"/>
      <c r="AB792" s="998" t="n"/>
      <c r="AC792" s="998" t="n"/>
      <c r="AD792" s="998" t="n"/>
      <c r="AE792" s="998" t="n"/>
      <c r="AF792" s="998" t="n"/>
      <c r="AG792" s="998" t="n"/>
      <c r="AH792" s="998" t="n"/>
      <c r="AI792" s="998" t="n"/>
      <c r="AJ792" s="998" t="n"/>
      <c r="AK792" s="998" t="n"/>
      <c r="AL792" s="998" t="n"/>
      <c r="AM792" s="975" t="n"/>
      <c r="AN792" s="693" t="n"/>
      <c r="AO792" s="485" t="n"/>
      <c r="AP792" s="416" t="n"/>
      <c r="AQ792" s="975" t="n"/>
      <c r="AR792" s="975" t="n"/>
      <c r="AS792" s="975" t="n"/>
      <c r="AT792" s="975" t="n"/>
      <c r="AU792" s="1240" t="n"/>
      <c r="AV792" s="1240" t="n"/>
    </row>
    <row r="793" ht="19.5" customHeight="1">
      <c r="A793" s="975" t="n"/>
      <c r="B793" s="1182" t="n"/>
      <c r="C793" s="1103" t="n"/>
      <c r="D793" s="975" t="n"/>
      <c r="E793" s="975" t="n"/>
      <c r="F793" s="998" t="n"/>
      <c r="G793" s="998" t="n"/>
      <c r="H793" s="975" t="n"/>
      <c r="I793" s="975" t="n"/>
      <c r="J793" s="975" t="n"/>
      <c r="K793" s="1189">
        <f>K789=L793</f>
        <v/>
      </c>
      <c r="L793" s="491">
        <f>SUM(L789:L792)</f>
        <v/>
      </c>
      <c r="M793" s="1190" t="n"/>
      <c r="N793" s="1191" t="n"/>
      <c r="O793" s="1225" t="n"/>
      <c r="P793" s="1225" t="n"/>
      <c r="Q793" s="1225" t="n"/>
      <c r="R793" s="267">
        <f>SUM(R789:R792)</f>
        <v/>
      </c>
      <c r="S793" s="507" t="n"/>
      <c r="T793" s="507" t="n"/>
      <c r="U793" s="507" t="n"/>
      <c r="V793" s="507" t="n"/>
      <c r="W793" s="1226" t="n"/>
      <c r="X793" s="351" t="n"/>
      <c r="Y793" s="232" t="n"/>
      <c r="Z793" s="498" t="n"/>
      <c r="AA793" s="270" t="n"/>
      <c r="AB793" s="270" t="n"/>
      <c r="AC793" s="270" t="n"/>
      <c r="AD793" s="270" t="n"/>
      <c r="AE793" s="270" t="n"/>
      <c r="AF793" s="270" t="n"/>
      <c r="AG793" s="270" t="n"/>
      <c r="AH793" s="270" t="n"/>
      <c r="AI793" s="270" t="n"/>
      <c r="AJ793" s="270" t="n"/>
      <c r="AK793" s="270" t="n"/>
      <c r="AL793" s="270" t="n"/>
      <c r="AM793" s="311" t="n"/>
      <c r="AN793" s="693" t="n"/>
      <c r="AO793" s="485" t="n"/>
      <c r="AP793" s="416" t="n"/>
      <c r="AQ793" s="1250" t="n"/>
      <c r="AR793" s="968" t="n"/>
      <c r="AS793" s="968" t="n"/>
      <c r="AT793" s="967" t="n"/>
      <c r="AU793" s="1240" t="n"/>
      <c r="AV793" s="1240" t="n"/>
    </row>
    <row r="794" ht="19.5" customHeight="1">
      <c r="A794" s="585">
        <f>A789+1</f>
        <v/>
      </c>
      <c r="B794" s="1249" t="inlineStr">
        <is>
          <t>MODERNA PEDIÁTRICA</t>
        </is>
      </c>
      <c r="C794" s="965" t="n"/>
      <c r="D794" s="496">
        <f>NOVIEMBRE!K794</f>
        <v/>
      </c>
      <c r="E794" s="339">
        <f>H390</f>
        <v/>
      </c>
      <c r="F794" s="731" t="n"/>
      <c r="G794" s="731" t="n"/>
      <c r="H794" s="1235">
        <f>SUM(F794,G794)</f>
        <v/>
      </c>
      <c r="I794" s="340">
        <f>+AM794</f>
        <v/>
      </c>
      <c r="J794" s="341">
        <f>+H794+I794</f>
        <v/>
      </c>
      <c r="K794" s="583">
        <f>+(D794+E794)-(J794)</f>
        <v/>
      </c>
      <c r="L794" s="486" t="n"/>
      <c r="M794" s="487" t="n"/>
      <c r="N794" s="487" t="n"/>
      <c r="O794" s="1223" t="n"/>
      <c r="P794" s="256">
        <f>IF(O794=0," ",IFERROR(IF(DATEDIF(TODAY(),O794,"M")&lt;=5,"ROJO",IF(DATEDIF(TODAY(),O794,"M")&gt;=12,"VERDE",IF(AND(DATEDIF(TODAY(),O794,"M")&gt;=6,DATEDIF(TODAY(),O794,"M")&lt;=11),"AMARILLO"))),Q794))</f>
        <v/>
      </c>
      <c r="Q794" s="262">
        <f>IF(O794=0," ",IF(O794&lt;=$L$6,"VENCIDO","NO VENCIDO"))</f>
        <v/>
      </c>
      <c r="R794" s="257" t="n"/>
      <c r="S794" s="489" t="n"/>
      <c r="T794" s="489" t="n"/>
      <c r="U794" s="1224" t="n"/>
      <c r="V794" s="1224" t="n"/>
      <c r="W794" s="1224" t="n"/>
      <c r="X794" s="351" t="n"/>
      <c r="Y794" s="232" t="n"/>
      <c r="Z794" s="648" t="n"/>
      <c r="AA794" s="648" t="n"/>
      <c r="AB794" s="648" t="n"/>
      <c r="AC794" s="648" t="n"/>
      <c r="AD794" s="648" t="n"/>
      <c r="AE794" s="648" t="n"/>
      <c r="AF794" s="648" t="n"/>
      <c r="AG794" s="648" t="n"/>
      <c r="AH794" s="648" t="n"/>
      <c r="AI794" s="648" t="n"/>
      <c r="AJ794" s="648" t="n"/>
      <c r="AK794" s="648" t="n"/>
      <c r="AL794" s="648" t="n"/>
      <c r="AM794" s="573">
        <f>SUM(Z794:AL797)</f>
        <v/>
      </c>
      <c r="AN794" s="693" t="n"/>
      <c r="AO794" s="485" t="n"/>
      <c r="AP794" s="416" t="n"/>
      <c r="AQ794" s="1238">
        <f>IFERROR(I794/J794*100,"0")</f>
        <v/>
      </c>
      <c r="AR794" s="1238">
        <f>IFERROR(1/(1-(AQ794/100)),"0")</f>
        <v/>
      </c>
      <c r="AS794" s="1238" t="n"/>
      <c r="AT794" s="345" t="n"/>
      <c r="AU794" s="1240" t="n"/>
      <c r="AV794" s="1240" t="n"/>
    </row>
    <row r="795" ht="19.5" customHeight="1">
      <c r="A795" s="973" t="n"/>
      <c r="B795" s="971" t="n"/>
      <c r="C795" s="972" t="n"/>
      <c r="D795" s="973" t="n"/>
      <c r="E795" s="973" t="n"/>
      <c r="F795" s="994" t="n"/>
      <c r="G795" s="994" t="n"/>
      <c r="H795" s="973" t="n"/>
      <c r="I795" s="973" t="n"/>
      <c r="J795" s="973" t="n"/>
      <c r="K795" s="973" t="n"/>
      <c r="L795" s="486" t="n"/>
      <c r="M795" s="487" t="n"/>
      <c r="N795" s="487" t="n"/>
      <c r="O795" s="1223" t="n"/>
      <c r="P795" s="256">
        <f>IF(O795=0," ",IFERROR(IF(DATEDIF(TODAY(),O795,"M")&lt;=5,"ROJO",IF(DATEDIF(TODAY(),O795,"M")&gt;=12,"VERDE",IF(AND(DATEDIF(TODAY(),O795,"M")&gt;=6,DATEDIF(TODAY(),O795,"M")&lt;=11),"AMARILLO"))),Q795))</f>
        <v/>
      </c>
      <c r="Q795" s="262">
        <f>IF(O795=0," ",IF(O795&lt;=$L$6,"VENCIDO","NO VENCIDO"))</f>
        <v/>
      </c>
      <c r="R795" s="257" t="n"/>
      <c r="S795" s="489" t="n"/>
      <c r="T795" s="489" t="n"/>
      <c r="U795" s="1224" t="n"/>
      <c r="V795" s="1224" t="n"/>
      <c r="W795" s="1224" t="n"/>
      <c r="X795" s="351" t="n"/>
      <c r="Y795" s="232" t="n"/>
      <c r="Z795" s="994" t="n"/>
      <c r="AA795" s="994" t="n"/>
      <c r="AB795" s="994" t="n"/>
      <c r="AC795" s="994" t="n"/>
      <c r="AD795" s="994" t="n"/>
      <c r="AE795" s="994" t="n"/>
      <c r="AF795" s="994" t="n"/>
      <c r="AG795" s="994" t="n"/>
      <c r="AH795" s="994" t="n"/>
      <c r="AI795" s="994" t="n"/>
      <c r="AJ795" s="994" t="n"/>
      <c r="AK795" s="994" t="n"/>
      <c r="AL795" s="994" t="n"/>
      <c r="AM795" s="973" t="n"/>
      <c r="AN795" s="693" t="n"/>
      <c r="AO795" s="485" t="n"/>
      <c r="AP795" s="416" t="n"/>
      <c r="AQ795" s="973" t="n"/>
      <c r="AR795" s="973" t="n"/>
      <c r="AS795" s="973" t="n"/>
      <c r="AT795" s="973" t="n"/>
      <c r="AU795" s="1240" t="n"/>
      <c r="AV795" s="1240" t="n"/>
    </row>
    <row r="796" ht="19.5" customHeight="1">
      <c r="A796" s="973" t="n"/>
      <c r="B796" s="971" t="n"/>
      <c r="C796" s="972" t="n"/>
      <c r="D796" s="973" t="n"/>
      <c r="E796" s="973" t="n"/>
      <c r="F796" s="994" t="n"/>
      <c r="G796" s="994" t="n"/>
      <c r="H796" s="973" t="n"/>
      <c r="I796" s="973" t="n"/>
      <c r="J796" s="973" t="n"/>
      <c r="K796" s="973" t="n"/>
      <c r="L796" s="486" t="n"/>
      <c r="M796" s="487" t="n"/>
      <c r="N796" s="487" t="n"/>
      <c r="O796" s="1223" t="n"/>
      <c r="P796" s="256">
        <f>IF(O796=0," ",IFERROR(IF(DATEDIF(TODAY(),O796,"M")&lt;=5,"ROJO",IF(DATEDIF(TODAY(),O796,"M")&gt;=12,"VERDE",IF(AND(DATEDIF(TODAY(),O796,"M")&gt;=6,DATEDIF(TODAY(),O796,"M")&lt;=11),"AMARILLO"))),Q796))</f>
        <v/>
      </c>
      <c r="Q796" s="262">
        <f>IF(O796=0," ",IF(O796&lt;=$L$6,"VENCIDO","NO VENCIDO"))</f>
        <v/>
      </c>
      <c r="R796" s="257" t="n"/>
      <c r="S796" s="489" t="n"/>
      <c r="T796" s="489" t="n"/>
      <c r="U796" s="1224" t="n"/>
      <c r="V796" s="1224" t="n"/>
      <c r="W796" s="1224" t="n"/>
      <c r="X796" s="351" t="n"/>
      <c r="Y796" s="232" t="n"/>
      <c r="Z796" s="994" t="n"/>
      <c r="AA796" s="994" t="n"/>
      <c r="AB796" s="994" t="n"/>
      <c r="AC796" s="994" t="n"/>
      <c r="AD796" s="994" t="n"/>
      <c r="AE796" s="994" t="n"/>
      <c r="AF796" s="994" t="n"/>
      <c r="AG796" s="994" t="n"/>
      <c r="AH796" s="994" t="n"/>
      <c r="AI796" s="994" t="n"/>
      <c r="AJ796" s="994" t="n"/>
      <c r="AK796" s="994" t="n"/>
      <c r="AL796" s="994" t="n"/>
      <c r="AM796" s="973" t="n"/>
      <c r="AN796" s="693" t="n"/>
      <c r="AO796" s="485" t="n"/>
      <c r="AP796" s="416" t="n"/>
      <c r="AQ796" s="973" t="n"/>
      <c r="AR796" s="973" t="n"/>
      <c r="AS796" s="973" t="n"/>
      <c r="AT796" s="973" t="n"/>
      <c r="AU796" s="1240" t="n"/>
      <c r="AV796" s="1240" t="n"/>
    </row>
    <row r="797" ht="19.5" customHeight="1">
      <c r="A797" s="973" t="n"/>
      <c r="B797" s="971" t="n"/>
      <c r="C797" s="972" t="n"/>
      <c r="D797" s="973" t="n"/>
      <c r="E797" s="973" t="n"/>
      <c r="F797" s="994" t="n"/>
      <c r="G797" s="994" t="n"/>
      <c r="H797" s="973" t="n"/>
      <c r="I797" s="973" t="n"/>
      <c r="J797" s="973" t="n"/>
      <c r="K797" s="975" t="n"/>
      <c r="L797" s="486" t="n"/>
      <c r="M797" s="487" t="n"/>
      <c r="N797" s="487" t="n"/>
      <c r="O797" s="1223" t="n"/>
      <c r="P797" s="256">
        <f>IF(O797=0," ",IFERROR(IF(DATEDIF(TODAY(),O797,"M")&lt;=5,"ROJO",IF(DATEDIF(TODAY(),O797,"M")&gt;=12,"VERDE",IF(AND(DATEDIF(TODAY(),O797,"M")&gt;=6,DATEDIF(TODAY(),O797,"M")&lt;=11),"AMARILLO"))),Q797))</f>
        <v/>
      </c>
      <c r="Q797" s="262">
        <f>IF(O797=0," ",IF(O797&lt;=$L$6,"VENCIDO","NO VENCIDO"))</f>
        <v/>
      </c>
      <c r="R797" s="257" t="n"/>
      <c r="S797" s="489" t="n"/>
      <c r="T797" s="489" t="n"/>
      <c r="U797" s="1224" t="n"/>
      <c r="V797" s="1224" t="n"/>
      <c r="W797" s="1224" t="n"/>
      <c r="X797" s="351" t="n"/>
      <c r="Y797" s="232" t="n"/>
      <c r="Z797" s="998" t="n"/>
      <c r="AA797" s="998" t="n"/>
      <c r="AB797" s="998" t="n"/>
      <c r="AC797" s="998" t="n"/>
      <c r="AD797" s="998" t="n"/>
      <c r="AE797" s="998" t="n"/>
      <c r="AF797" s="998" t="n"/>
      <c r="AG797" s="998" t="n"/>
      <c r="AH797" s="998" t="n"/>
      <c r="AI797" s="998" t="n"/>
      <c r="AJ797" s="998" t="n"/>
      <c r="AK797" s="998" t="n"/>
      <c r="AL797" s="998" t="n"/>
      <c r="AM797" s="975" t="n"/>
      <c r="AN797" s="693" t="n"/>
      <c r="AO797" s="485" t="n"/>
      <c r="AP797" s="416" t="n"/>
      <c r="AQ797" s="975" t="n"/>
      <c r="AR797" s="975" t="n"/>
      <c r="AS797" s="975" t="n"/>
      <c r="AT797" s="975" t="n"/>
      <c r="AU797" s="1240" t="n"/>
      <c r="AV797" s="1240" t="n"/>
    </row>
    <row r="798" ht="19.5" customHeight="1">
      <c r="A798" s="975" t="n"/>
      <c r="B798" s="1182" t="n"/>
      <c r="C798" s="1103" t="n"/>
      <c r="D798" s="975" t="n"/>
      <c r="E798" s="975" t="n"/>
      <c r="F798" s="998" t="n"/>
      <c r="G798" s="998" t="n"/>
      <c r="H798" s="975" t="n"/>
      <c r="I798" s="975" t="n"/>
      <c r="J798" s="975" t="n"/>
      <c r="K798" s="1189">
        <f>K794=L798</f>
        <v/>
      </c>
      <c r="L798" s="491">
        <f>SUM(L794:L797)</f>
        <v/>
      </c>
      <c r="M798" s="1190" t="inlineStr">
        <is>
          <t xml:space="preserve">“Verdadero” indica que la cantidad por lote, coincide con el saldo que inicia al mes siguiente. "Falso" no coinicide. </t>
        </is>
      </c>
      <c r="N798" s="1191" t="n"/>
      <c r="O798" s="1225" t="n"/>
      <c r="P798" s="1225" t="n"/>
      <c r="Q798" s="1225" t="n"/>
      <c r="R798" s="267">
        <f>SUM(R794:R797)</f>
        <v/>
      </c>
      <c r="S798" s="507" t="n"/>
      <c r="T798" s="507" t="n"/>
      <c r="U798" s="507" t="n"/>
      <c r="V798" s="507" t="n"/>
      <c r="W798" s="1226" t="n"/>
      <c r="X798" s="351" t="n"/>
      <c r="Y798" s="232" t="n"/>
      <c r="Z798" s="498" t="n"/>
      <c r="AA798" s="270" t="n"/>
      <c r="AB798" s="270" t="n"/>
      <c r="AC798" s="270" t="n"/>
      <c r="AD798" s="270" t="n"/>
      <c r="AE798" s="270" t="n"/>
      <c r="AF798" s="270" t="n"/>
      <c r="AG798" s="270" t="n"/>
      <c r="AH798" s="270" t="n"/>
      <c r="AI798" s="270" t="n"/>
      <c r="AJ798" s="270" t="n"/>
      <c r="AK798" s="270" t="n"/>
      <c r="AL798" s="270" t="n"/>
      <c r="AM798" s="311" t="n"/>
      <c r="AN798" s="693" t="n"/>
      <c r="AO798" s="485" t="n"/>
      <c r="AP798" s="416" t="n"/>
      <c r="AQ798" s="1250" t="n"/>
      <c r="AR798" s="968" t="n"/>
      <c r="AS798" s="968" t="n"/>
      <c r="AT798" s="967" t="n"/>
      <c r="AU798" s="1240" t="n"/>
      <c r="AV798" s="1240" t="n"/>
    </row>
    <row r="799" ht="19.5" customHeight="1">
      <c r="A799" s="585">
        <f>A794+1</f>
        <v/>
      </c>
      <c r="B799" s="1249" t="inlineStr">
        <is>
          <t>PFIZER ADULTO</t>
        </is>
      </c>
      <c r="C799" s="965" t="n"/>
      <c r="D799" s="496">
        <f>NOVIEMBRE!K799</f>
        <v/>
      </c>
      <c r="E799" s="339">
        <f>H395</f>
        <v/>
      </c>
      <c r="F799" s="731" t="n"/>
      <c r="G799" s="731" t="n"/>
      <c r="H799" s="1235">
        <f>SUM(F799,G799)</f>
        <v/>
      </c>
      <c r="I799" s="340">
        <f>+AM799</f>
        <v/>
      </c>
      <c r="J799" s="341">
        <f>+H799+I799</f>
        <v/>
      </c>
      <c r="K799" s="583">
        <f>+(D799+E799)-(J799)</f>
        <v/>
      </c>
      <c r="L799" s="486" t="n"/>
      <c r="M799" s="487" t="n"/>
      <c r="N799" s="487" t="n"/>
      <c r="O799" s="1223" t="n"/>
      <c r="P799" s="256">
        <f>IF(O799=0," ",IFERROR(IF(DATEDIF(TODAY(),O799,"M")&lt;=5,"ROJO",IF(DATEDIF(TODAY(),O799,"M")&gt;=12,"VERDE",IF(AND(DATEDIF(TODAY(),O799,"M")&gt;=6,DATEDIF(TODAY(),O799,"M")&lt;=11),"AMARILLO"))),Q799))</f>
        <v/>
      </c>
      <c r="Q799" s="262">
        <f>IF(O799=0," ",IF(O799&lt;=$L$6,"VENCIDO","NO VENCIDO"))</f>
        <v/>
      </c>
      <c r="R799" s="257" t="n"/>
      <c r="S799" s="489" t="n"/>
      <c r="T799" s="489" t="n"/>
      <c r="U799" s="1224" t="n"/>
      <c r="V799" s="1224" t="n"/>
      <c r="W799" s="1224" t="n"/>
      <c r="X799" s="351" t="n"/>
      <c r="Y799" s="232" t="n"/>
      <c r="Z799" s="648" t="n"/>
      <c r="AA799" s="648" t="n"/>
      <c r="AB799" s="648" t="n"/>
      <c r="AC799" s="648" t="n"/>
      <c r="AD799" s="648" t="n"/>
      <c r="AE799" s="648" t="n"/>
      <c r="AF799" s="648" t="n"/>
      <c r="AG799" s="648" t="n"/>
      <c r="AH799" s="648" t="n"/>
      <c r="AI799" s="648" t="n"/>
      <c r="AJ799" s="648" t="n"/>
      <c r="AK799" s="648" t="n"/>
      <c r="AL799" s="648" t="n"/>
      <c r="AM799" s="573">
        <f>SUM(Z799:AL802)</f>
        <v/>
      </c>
      <c r="AN799" s="693" t="n"/>
      <c r="AO799" s="485" t="n"/>
      <c r="AP799" s="416" t="n"/>
      <c r="AQ799" s="1238">
        <f>IFERROR(I799/J799*100,"0")</f>
        <v/>
      </c>
      <c r="AR799" s="1238">
        <f>IFERROR(1/(1-(AQ799/100)),"0")</f>
        <v/>
      </c>
      <c r="AS799" s="1238" t="n"/>
      <c r="AT799" s="345" t="n"/>
      <c r="AU799" s="1240" t="n"/>
      <c r="AV799" s="1240" t="n"/>
    </row>
    <row r="800" ht="19.5" customHeight="1">
      <c r="A800" s="973" t="n"/>
      <c r="B800" s="971" t="n"/>
      <c r="C800" s="972" t="n"/>
      <c r="D800" s="973" t="n"/>
      <c r="E800" s="973" t="n"/>
      <c r="F800" s="994" t="n"/>
      <c r="G800" s="994" t="n"/>
      <c r="H800" s="973" t="n"/>
      <c r="I800" s="973" t="n"/>
      <c r="J800" s="973" t="n"/>
      <c r="K800" s="973" t="n"/>
      <c r="L800" s="486" t="n"/>
      <c r="M800" s="487" t="n"/>
      <c r="N800" s="487" t="n"/>
      <c r="O800" s="1223" t="n"/>
      <c r="P800" s="256">
        <f>IF(O800=0," ",IFERROR(IF(DATEDIF(TODAY(),O800,"M")&lt;=5,"ROJO",IF(DATEDIF(TODAY(),O800,"M")&gt;=12,"VERDE",IF(AND(DATEDIF(TODAY(),O800,"M")&gt;=6,DATEDIF(TODAY(),O800,"M")&lt;=11),"AMARILLO"))),Q800))</f>
        <v/>
      </c>
      <c r="Q800" s="262">
        <f>IF(O800=0," ",IF(O800&lt;=$L$6,"VENCIDO","NO VENCIDO"))</f>
        <v/>
      </c>
      <c r="R800" s="257" t="n"/>
      <c r="S800" s="489" t="n"/>
      <c r="T800" s="489" t="n"/>
      <c r="U800" s="1224" t="n"/>
      <c r="V800" s="1224" t="n"/>
      <c r="W800" s="1224" t="n"/>
      <c r="X800" s="351" t="n"/>
      <c r="Y800" s="232" t="n"/>
      <c r="Z800" s="994" t="n"/>
      <c r="AA800" s="994" t="n"/>
      <c r="AB800" s="994" t="n"/>
      <c r="AC800" s="994" t="n"/>
      <c r="AD800" s="994" t="n"/>
      <c r="AE800" s="994" t="n"/>
      <c r="AF800" s="994" t="n"/>
      <c r="AG800" s="994" t="n"/>
      <c r="AH800" s="994" t="n"/>
      <c r="AI800" s="994" t="n"/>
      <c r="AJ800" s="994" t="n"/>
      <c r="AK800" s="994" t="n"/>
      <c r="AL800" s="994" t="n"/>
      <c r="AM800" s="973" t="n"/>
      <c r="AN800" s="693" t="n"/>
      <c r="AO800" s="485" t="n"/>
      <c r="AP800" s="416" t="n"/>
      <c r="AQ800" s="973" t="n"/>
      <c r="AR800" s="973" t="n"/>
      <c r="AS800" s="973" t="n"/>
      <c r="AT800" s="973" t="n"/>
      <c r="AU800" s="1240" t="n"/>
      <c r="AV800" s="1240" t="n"/>
    </row>
    <row r="801" ht="19.5" customHeight="1">
      <c r="A801" s="973" t="n"/>
      <c r="B801" s="971" t="n"/>
      <c r="C801" s="972" t="n"/>
      <c r="D801" s="973" t="n"/>
      <c r="E801" s="973" t="n"/>
      <c r="F801" s="994" t="n"/>
      <c r="G801" s="994" t="n"/>
      <c r="H801" s="973" t="n"/>
      <c r="I801" s="973" t="n"/>
      <c r="J801" s="973" t="n"/>
      <c r="K801" s="973" t="n"/>
      <c r="L801" s="486" t="n"/>
      <c r="M801" s="487" t="n"/>
      <c r="N801" s="487" t="n"/>
      <c r="O801" s="1223" t="n"/>
      <c r="P801" s="256">
        <f>IF(O801=0," ",IFERROR(IF(DATEDIF(TODAY(),O801,"M")&lt;=5,"ROJO",IF(DATEDIF(TODAY(),O801,"M")&gt;=12,"VERDE",IF(AND(DATEDIF(TODAY(),O801,"M")&gt;=6,DATEDIF(TODAY(),O801,"M")&lt;=11),"AMARILLO"))),Q801))</f>
        <v/>
      </c>
      <c r="Q801" s="262">
        <f>IF(O801=0," ",IF(O801&lt;=$L$6,"VENCIDO","NO VENCIDO"))</f>
        <v/>
      </c>
      <c r="R801" s="257" t="n"/>
      <c r="S801" s="489" t="n"/>
      <c r="T801" s="489" t="n"/>
      <c r="U801" s="1224" t="n"/>
      <c r="V801" s="1224" t="n"/>
      <c r="W801" s="1224" t="n"/>
      <c r="X801" s="351" t="n"/>
      <c r="Y801" s="232" t="n"/>
      <c r="Z801" s="994" t="n"/>
      <c r="AA801" s="994" t="n"/>
      <c r="AB801" s="994" t="n"/>
      <c r="AC801" s="994" t="n"/>
      <c r="AD801" s="994" t="n"/>
      <c r="AE801" s="994" t="n"/>
      <c r="AF801" s="994" t="n"/>
      <c r="AG801" s="994" t="n"/>
      <c r="AH801" s="994" t="n"/>
      <c r="AI801" s="994" t="n"/>
      <c r="AJ801" s="994" t="n"/>
      <c r="AK801" s="994" t="n"/>
      <c r="AL801" s="994" t="n"/>
      <c r="AM801" s="973" t="n"/>
      <c r="AN801" s="693" t="n"/>
      <c r="AO801" s="485" t="n"/>
      <c r="AP801" s="416" t="n"/>
      <c r="AQ801" s="973" t="n"/>
      <c r="AR801" s="973" t="n"/>
      <c r="AS801" s="973" t="n"/>
      <c r="AT801" s="973" t="n"/>
      <c r="AU801" s="1240" t="n"/>
      <c r="AV801" s="1240" t="n"/>
    </row>
    <row r="802" ht="19.5" customHeight="1">
      <c r="A802" s="973" t="n"/>
      <c r="B802" s="971" t="n"/>
      <c r="C802" s="972" t="n"/>
      <c r="D802" s="973" t="n"/>
      <c r="E802" s="973" t="n"/>
      <c r="F802" s="994" t="n"/>
      <c r="G802" s="994" t="n"/>
      <c r="H802" s="973" t="n"/>
      <c r="I802" s="973" t="n"/>
      <c r="J802" s="973" t="n"/>
      <c r="K802" s="975" t="n"/>
      <c r="L802" s="486" t="n"/>
      <c r="M802" s="487" t="n"/>
      <c r="N802" s="487" t="n"/>
      <c r="O802" s="1223" t="n"/>
      <c r="P802" s="256">
        <f>IF(O802=0," ",IFERROR(IF(DATEDIF(TODAY(),O802,"M")&lt;=5,"ROJO",IF(DATEDIF(TODAY(),O802,"M")&gt;=12,"VERDE",IF(AND(DATEDIF(TODAY(),O802,"M")&gt;=6,DATEDIF(TODAY(),O802,"M")&lt;=11),"AMARILLO"))),Q802))</f>
        <v/>
      </c>
      <c r="Q802" s="262">
        <f>IF(O802=0," ",IF(O802&lt;=$L$6,"VENCIDO","NO VENCIDO"))</f>
        <v/>
      </c>
      <c r="R802" s="257" t="n"/>
      <c r="S802" s="489" t="n"/>
      <c r="T802" s="489" t="n"/>
      <c r="U802" s="1224" t="n"/>
      <c r="V802" s="1224" t="n"/>
      <c r="W802" s="1224" t="n"/>
      <c r="X802" s="351" t="n"/>
      <c r="Y802" s="232" t="n"/>
      <c r="Z802" s="998" t="n"/>
      <c r="AA802" s="998" t="n"/>
      <c r="AB802" s="998" t="n"/>
      <c r="AC802" s="998" t="n"/>
      <c r="AD802" s="998" t="n"/>
      <c r="AE802" s="998" t="n"/>
      <c r="AF802" s="998" t="n"/>
      <c r="AG802" s="998" t="n"/>
      <c r="AH802" s="998" t="n"/>
      <c r="AI802" s="998" t="n"/>
      <c r="AJ802" s="998" t="n"/>
      <c r="AK802" s="998" t="n"/>
      <c r="AL802" s="998" t="n"/>
      <c r="AM802" s="975" t="n"/>
      <c r="AN802" s="693" t="n"/>
      <c r="AO802" s="485" t="n"/>
      <c r="AP802" s="416" t="n"/>
      <c r="AQ802" s="975" t="n"/>
      <c r="AR802" s="975" t="n"/>
      <c r="AS802" s="975" t="n"/>
      <c r="AT802" s="975" t="n"/>
      <c r="AU802" s="1240" t="n"/>
      <c r="AV802" s="1240" t="n"/>
    </row>
    <row r="803" ht="19.5" customHeight="1">
      <c r="A803" s="975" t="n"/>
      <c r="B803" s="1182" t="n"/>
      <c r="C803" s="1103" t="n"/>
      <c r="D803" s="975" t="n"/>
      <c r="E803" s="975" t="n"/>
      <c r="F803" s="998" t="n"/>
      <c r="G803" s="998" t="n"/>
      <c r="H803" s="975" t="n"/>
      <c r="I803" s="975" t="n"/>
      <c r="J803" s="975" t="n"/>
      <c r="K803" s="1189">
        <f>K799=L803</f>
        <v/>
      </c>
      <c r="L803" s="491">
        <f>SUM(L799:L802)</f>
        <v/>
      </c>
      <c r="M803" s="1190" t="n"/>
      <c r="N803" s="1191" t="n"/>
      <c r="O803" s="1225" t="n"/>
      <c r="P803" s="1225" t="n"/>
      <c r="Q803" s="1225" t="n"/>
      <c r="R803" s="267">
        <f>SUM(R799:R802)</f>
        <v/>
      </c>
      <c r="S803" s="507" t="n"/>
      <c r="T803" s="507" t="n"/>
      <c r="U803" s="507" t="n"/>
      <c r="V803" s="507" t="n"/>
      <c r="W803" s="1226" t="n"/>
      <c r="X803" s="351" t="n"/>
      <c r="Y803" s="232" t="n"/>
      <c r="Z803" s="498" t="n"/>
      <c r="AA803" s="270" t="n"/>
      <c r="AB803" s="270" t="n"/>
      <c r="AC803" s="270" t="n"/>
      <c r="AD803" s="270" t="n"/>
      <c r="AE803" s="270" t="n"/>
      <c r="AF803" s="270" t="n"/>
      <c r="AG803" s="270" t="n"/>
      <c r="AH803" s="270" t="n"/>
      <c r="AI803" s="270" t="n"/>
      <c r="AJ803" s="270" t="n"/>
      <c r="AK803" s="270" t="n"/>
      <c r="AL803" s="270" t="n"/>
      <c r="AM803" s="311" t="n"/>
      <c r="AN803" s="693" t="n"/>
      <c r="AO803" s="485" t="n"/>
      <c r="AP803" s="416" t="n"/>
      <c r="AQ803" s="1250" t="n"/>
      <c r="AR803" s="968" t="n"/>
      <c r="AS803" s="968" t="n"/>
      <c r="AT803" s="967" t="n"/>
      <c r="AU803" s="1240" t="n"/>
      <c r="AV803" s="1240" t="n"/>
    </row>
    <row r="804" ht="19.5" customHeight="1">
      <c r="A804" s="585" t="n">
        <v>4</v>
      </c>
      <c r="B804" s="1249" t="inlineStr">
        <is>
          <t>PFIZER PEDIÁTRICA</t>
        </is>
      </c>
      <c r="C804" s="965" t="n"/>
      <c r="D804" s="496">
        <f>NOVIEMBRE!K804</f>
        <v/>
      </c>
      <c r="E804" s="339">
        <f>H400</f>
        <v/>
      </c>
      <c r="F804" s="731" t="n"/>
      <c r="G804" s="731" t="n"/>
      <c r="H804" s="1235">
        <f>SUM(F804,G804)</f>
        <v/>
      </c>
      <c r="I804" s="340">
        <f>+AM804</f>
        <v/>
      </c>
      <c r="J804" s="341">
        <f>+H804+I804</f>
        <v/>
      </c>
      <c r="K804" s="583">
        <f>+(D804+E804)-(J804)</f>
        <v/>
      </c>
      <c r="L804" s="486" t="n"/>
      <c r="M804" s="487" t="n"/>
      <c r="N804" s="487" t="n"/>
      <c r="O804" s="1223" t="n"/>
      <c r="P804" s="256">
        <f>IF(O804=0," ",IFERROR(IF(DATEDIF(TODAY(),O804,"M")&lt;=5,"ROJO",IF(DATEDIF(TODAY(),O804,"M")&gt;=12,"VERDE",IF(AND(DATEDIF(TODAY(),O804,"M")&gt;=6,DATEDIF(TODAY(),O804,"M")&lt;=11),"AMARILLO"))),Q804))</f>
        <v/>
      </c>
      <c r="Q804" s="262">
        <f>IF(O804=0," ",IF(O804&lt;=$L$6,"VENCIDO","NO VENCIDO"))</f>
        <v/>
      </c>
      <c r="R804" s="257" t="n"/>
      <c r="S804" s="489" t="n"/>
      <c r="T804" s="489" t="n"/>
      <c r="U804" s="1224" t="n"/>
      <c r="V804" s="1224" t="n"/>
      <c r="W804" s="1224" t="n"/>
      <c r="X804" s="351" t="n"/>
      <c r="Y804" s="232" t="n"/>
      <c r="Z804" s="648" t="n"/>
      <c r="AA804" s="648" t="n"/>
      <c r="AB804" s="648" t="n"/>
      <c r="AC804" s="648" t="n"/>
      <c r="AD804" s="648" t="n"/>
      <c r="AE804" s="648" t="n"/>
      <c r="AF804" s="648" t="n"/>
      <c r="AG804" s="648" t="n"/>
      <c r="AH804" s="648" t="n"/>
      <c r="AI804" s="648" t="n"/>
      <c r="AJ804" s="648" t="n"/>
      <c r="AK804" s="648" t="n"/>
      <c r="AL804" s="648" t="n"/>
      <c r="AM804" s="573">
        <f>SUM(Z804:AL807)</f>
        <v/>
      </c>
      <c r="AN804" s="693" t="n"/>
      <c r="AO804" s="485" t="n"/>
      <c r="AP804" s="416" t="n"/>
      <c r="AQ804" s="1238">
        <f>IFERROR(I804/J804*100,"0")</f>
        <v/>
      </c>
      <c r="AR804" s="1238">
        <f>IFERROR(1/(1-(AQ804/100)),"0")</f>
        <v/>
      </c>
      <c r="AS804" s="1238" t="n">
        <v>0</v>
      </c>
      <c r="AT804" s="345" t="n">
        <v>6</v>
      </c>
      <c r="AU804" s="1240" t="n"/>
      <c r="AV804" s="1240" t="n"/>
    </row>
    <row r="805" ht="19.5" customHeight="1">
      <c r="A805" s="973" t="n"/>
      <c r="B805" s="971" t="n"/>
      <c r="C805" s="972" t="n"/>
      <c r="D805" s="973" t="n"/>
      <c r="E805" s="973" t="n"/>
      <c r="F805" s="994" t="n"/>
      <c r="G805" s="994" t="n"/>
      <c r="H805" s="973" t="n"/>
      <c r="I805" s="973" t="n"/>
      <c r="J805" s="973" t="n"/>
      <c r="K805" s="973" t="n"/>
      <c r="L805" s="486" t="n"/>
      <c r="M805" s="487" t="n"/>
      <c r="N805" s="487" t="n"/>
      <c r="O805" s="1223" t="n"/>
      <c r="P805" s="256">
        <f>IF(O805=0," ",IFERROR(IF(DATEDIF(TODAY(),O805,"M")&lt;=5,"ROJO",IF(DATEDIF(TODAY(),O805,"M")&gt;=12,"VERDE",IF(AND(DATEDIF(TODAY(),O805,"M")&gt;=6,DATEDIF(TODAY(),O805,"M")&lt;=11),"AMARILLO"))),Q805))</f>
        <v/>
      </c>
      <c r="Q805" s="262">
        <f>IF(O805=0," ",IF(O805&lt;=$L$6,"VENCIDO","NO VENCIDO"))</f>
        <v/>
      </c>
      <c r="R805" s="257" t="n"/>
      <c r="S805" s="489" t="n"/>
      <c r="T805" s="489" t="n"/>
      <c r="U805" s="1224" t="n"/>
      <c r="V805" s="1224" t="n"/>
      <c r="W805" s="1224" t="n"/>
      <c r="X805" s="351" t="n"/>
      <c r="Y805" s="232" t="n"/>
      <c r="Z805" s="994" t="n"/>
      <c r="AA805" s="994" t="n"/>
      <c r="AB805" s="994" t="n"/>
      <c r="AC805" s="994" t="n"/>
      <c r="AD805" s="994" t="n"/>
      <c r="AE805" s="994" t="n"/>
      <c r="AF805" s="994" t="n"/>
      <c r="AG805" s="994" t="n"/>
      <c r="AH805" s="994" t="n"/>
      <c r="AI805" s="994" t="n"/>
      <c r="AJ805" s="994" t="n"/>
      <c r="AK805" s="994" t="n"/>
      <c r="AL805" s="994" t="n"/>
      <c r="AM805" s="973" t="n"/>
      <c r="AN805" s="693" t="n"/>
      <c r="AO805" s="485" t="n"/>
      <c r="AP805" s="416" t="n"/>
      <c r="AQ805" s="973" t="n"/>
      <c r="AR805" s="973" t="n"/>
      <c r="AS805" s="973" t="n"/>
      <c r="AT805" s="973" t="n"/>
      <c r="AU805" s="1240" t="n"/>
      <c r="AV805" s="1240" t="n"/>
    </row>
    <row r="806" ht="19.5" customHeight="1">
      <c r="A806" s="973" t="n"/>
      <c r="B806" s="971" t="n"/>
      <c r="C806" s="972" t="n"/>
      <c r="D806" s="973" t="n"/>
      <c r="E806" s="973" t="n"/>
      <c r="F806" s="994" t="n"/>
      <c r="G806" s="994" t="n"/>
      <c r="H806" s="973" t="n"/>
      <c r="I806" s="973" t="n"/>
      <c r="J806" s="973" t="n"/>
      <c r="K806" s="973" t="n"/>
      <c r="L806" s="486" t="n"/>
      <c r="M806" s="487" t="n"/>
      <c r="N806" s="487" t="n"/>
      <c r="O806" s="1223" t="n"/>
      <c r="P806" s="256">
        <f>IF(O806=0," ",IFERROR(IF(DATEDIF(TODAY(),O806,"M")&lt;=5,"ROJO",IF(DATEDIF(TODAY(),O806,"M")&gt;=12,"VERDE",IF(AND(DATEDIF(TODAY(),O806,"M")&gt;=6,DATEDIF(TODAY(),O806,"M")&lt;=11),"AMARILLO"))),Q806))</f>
        <v/>
      </c>
      <c r="Q806" s="262">
        <f>IF(O806=0," ",IF(O806&lt;=$L$6,"VENCIDO","NO VENCIDO"))</f>
        <v/>
      </c>
      <c r="R806" s="257" t="n"/>
      <c r="S806" s="489" t="n"/>
      <c r="T806" s="489" t="n"/>
      <c r="U806" s="1224" t="n"/>
      <c r="V806" s="1224" t="n"/>
      <c r="W806" s="1224" t="n"/>
      <c r="X806" s="351" t="n"/>
      <c r="Y806" s="232" t="n"/>
      <c r="Z806" s="994" t="n"/>
      <c r="AA806" s="994" t="n"/>
      <c r="AB806" s="994" t="n"/>
      <c r="AC806" s="994" t="n"/>
      <c r="AD806" s="994" t="n"/>
      <c r="AE806" s="994" t="n"/>
      <c r="AF806" s="994" t="n"/>
      <c r="AG806" s="994" t="n"/>
      <c r="AH806" s="994" t="n"/>
      <c r="AI806" s="994" t="n"/>
      <c r="AJ806" s="994" t="n"/>
      <c r="AK806" s="994" t="n"/>
      <c r="AL806" s="994" t="n"/>
      <c r="AM806" s="973" t="n"/>
      <c r="AN806" s="693" t="n"/>
      <c r="AO806" s="485" t="n"/>
      <c r="AP806" s="416" t="n"/>
      <c r="AQ806" s="973" t="n"/>
      <c r="AR806" s="973" t="n"/>
      <c r="AS806" s="973" t="n"/>
      <c r="AT806" s="973" t="n"/>
      <c r="AU806" s="1240" t="n"/>
      <c r="AV806" s="1240" t="n"/>
    </row>
    <row r="807" ht="19.5" customHeight="1">
      <c r="A807" s="973" t="n"/>
      <c r="B807" s="971" t="n"/>
      <c r="C807" s="972" t="n"/>
      <c r="D807" s="973" t="n"/>
      <c r="E807" s="973" t="n"/>
      <c r="F807" s="994" t="n"/>
      <c r="G807" s="994" t="n"/>
      <c r="H807" s="973" t="n"/>
      <c r="I807" s="973" t="n"/>
      <c r="J807" s="973" t="n"/>
      <c r="K807" s="975" t="n"/>
      <c r="L807" s="486" t="n"/>
      <c r="M807" s="487" t="n"/>
      <c r="N807" s="487" t="n"/>
      <c r="O807" s="1223" t="n"/>
      <c r="P807" s="256">
        <f>IF(O807=0," ",IFERROR(IF(DATEDIF(TODAY(),O807,"M")&lt;=5,"ROJO",IF(DATEDIF(TODAY(),O807,"M")&gt;=12,"VERDE",IF(AND(DATEDIF(TODAY(),O807,"M")&gt;=6,DATEDIF(TODAY(),O807,"M")&lt;=11),"AMARILLO"))),Q807))</f>
        <v/>
      </c>
      <c r="Q807" s="262">
        <f>IF(O807=0," ",IF(O807&lt;=$L$6,"VENCIDO","NO VENCIDO"))</f>
        <v/>
      </c>
      <c r="R807" s="257" t="n"/>
      <c r="S807" s="489" t="n"/>
      <c r="T807" s="489" t="n"/>
      <c r="U807" s="1224" t="n"/>
      <c r="V807" s="1224" t="n"/>
      <c r="W807" s="1224" t="n"/>
      <c r="X807" s="351" t="n"/>
      <c r="Y807" s="232" t="n"/>
      <c r="Z807" s="998" t="n"/>
      <c r="AA807" s="998" t="n"/>
      <c r="AB807" s="998" t="n"/>
      <c r="AC807" s="998" t="n"/>
      <c r="AD807" s="998" t="n"/>
      <c r="AE807" s="998" t="n"/>
      <c r="AF807" s="998" t="n"/>
      <c r="AG807" s="998" t="n"/>
      <c r="AH807" s="998" t="n"/>
      <c r="AI807" s="998" t="n"/>
      <c r="AJ807" s="998" t="n"/>
      <c r="AK807" s="998" t="n"/>
      <c r="AL807" s="998" t="n"/>
      <c r="AM807" s="975" t="n"/>
      <c r="AN807" s="693" t="n"/>
      <c r="AO807" s="485" t="n"/>
      <c r="AP807" s="416" t="n"/>
      <c r="AQ807" s="975" t="n"/>
      <c r="AR807" s="975" t="n"/>
      <c r="AS807" s="975" t="n"/>
      <c r="AT807" s="975" t="n"/>
      <c r="AU807" s="1240" t="n"/>
      <c r="AV807" s="1240" t="n"/>
    </row>
    <row r="808" ht="19.5" customHeight="1">
      <c r="A808" s="975" t="n"/>
      <c r="B808" s="1182" t="n"/>
      <c r="C808" s="1103" t="n"/>
      <c r="D808" s="975" t="n"/>
      <c r="E808" s="975" t="n"/>
      <c r="F808" s="998" t="n"/>
      <c r="G808" s="998" t="n"/>
      <c r="H808" s="975" t="n"/>
      <c r="I808" s="975" t="n"/>
      <c r="J808" s="975" t="n"/>
      <c r="K808" s="1189">
        <f>K804=L808</f>
        <v/>
      </c>
      <c r="L808" s="491">
        <f>SUM(L804:L807)</f>
        <v/>
      </c>
      <c r="M808" s="1190" t="n"/>
      <c r="N808" s="1191" t="n"/>
      <c r="O808" s="1225" t="n"/>
      <c r="P808" s="1225" t="n"/>
      <c r="Q808" s="1225" t="n"/>
      <c r="R808" s="267">
        <f>SUM(R804:R807)</f>
        <v/>
      </c>
      <c r="S808" s="507" t="n"/>
      <c r="T808" s="507" t="n"/>
      <c r="U808" s="507" t="n"/>
      <c r="V808" s="507" t="n"/>
      <c r="W808" s="1226" t="n"/>
      <c r="X808" s="351" t="n"/>
      <c r="Y808" s="232" t="n"/>
      <c r="Z808" s="498" t="n"/>
      <c r="AA808" s="270" t="n"/>
      <c r="AB808" s="270" t="n"/>
      <c r="AC808" s="270" t="n"/>
      <c r="AD808" s="270" t="n"/>
      <c r="AE808" s="270" t="n"/>
      <c r="AF808" s="270" t="n"/>
      <c r="AG808" s="270" t="n"/>
      <c r="AH808" s="270" t="n"/>
      <c r="AI808" s="270" t="n"/>
      <c r="AJ808" s="270" t="n"/>
      <c r="AK808" s="270" t="n"/>
      <c r="AL808" s="270" t="n"/>
      <c r="AM808" s="311" t="n"/>
      <c r="AN808" s="693" t="n"/>
      <c r="AO808" s="485" t="n"/>
      <c r="AP808" s="416" t="n"/>
      <c r="AQ808" s="1250" t="n"/>
      <c r="AR808" s="968" t="n"/>
      <c r="AS808" s="968" t="n"/>
      <c r="AT808" s="967" t="n"/>
      <c r="AU808" s="1240" t="n"/>
      <c r="AV808" s="1240" t="n"/>
    </row>
    <row r="809" ht="19.5" customHeight="1">
      <c r="A809" s="585" t="n">
        <v>6</v>
      </c>
      <c r="B809" s="1249" t="inlineStr">
        <is>
          <t>COVID-19</t>
        </is>
      </c>
      <c r="C809" s="965" t="n"/>
      <c r="D809" s="496">
        <f>NOVIEMBRE!K809</f>
        <v/>
      </c>
      <c r="E809" s="339">
        <f>H405</f>
        <v/>
      </c>
      <c r="F809" s="731" t="n"/>
      <c r="G809" s="731" t="n"/>
      <c r="H809" s="1235">
        <f>SUM(F809,G809)</f>
        <v/>
      </c>
      <c r="I809" s="340">
        <f>+AM809</f>
        <v/>
      </c>
      <c r="J809" s="341">
        <f>+H809+I809</f>
        <v/>
      </c>
      <c r="K809" s="583">
        <f>+(D809+E809)-(J809)</f>
        <v/>
      </c>
      <c r="L809" s="486" t="n"/>
      <c r="M809" s="487" t="n"/>
      <c r="N809" s="487" t="n"/>
      <c r="O809" s="1223" t="n"/>
      <c r="P809" s="256">
        <f>IF(O809=0," ",IFERROR(IF(DATEDIF(TODAY(),O809,"M")&lt;=5,"ROJO",IF(DATEDIF(TODAY(),O809,"M")&gt;=12,"VERDE",IF(AND(DATEDIF(TODAY(),O809,"M")&gt;=6,DATEDIF(TODAY(),O809,"M")&lt;=11),"AMARILLO"))),Q809))</f>
        <v/>
      </c>
      <c r="Q809" s="262">
        <f>IF(O809=0," ",IF(O809&lt;=$L$6,"VENCIDO","NO VENCIDO"))</f>
        <v/>
      </c>
      <c r="R809" s="257" t="n"/>
      <c r="S809" s="489" t="n"/>
      <c r="T809" s="489" t="n"/>
      <c r="U809" s="1224" t="n"/>
      <c r="V809" s="1224" t="n"/>
      <c r="W809" s="1224" t="n"/>
      <c r="X809" s="351" t="n"/>
      <c r="Y809" s="232" t="n"/>
      <c r="Z809" s="648" t="n"/>
      <c r="AA809" s="648" t="n"/>
      <c r="AB809" s="648" t="n"/>
      <c r="AC809" s="648" t="n"/>
      <c r="AD809" s="648" t="n"/>
      <c r="AE809" s="648" t="n"/>
      <c r="AF809" s="648" t="n"/>
      <c r="AG809" s="648" t="n"/>
      <c r="AH809" s="648" t="n"/>
      <c r="AI809" s="648" t="n"/>
      <c r="AJ809" s="648" t="n"/>
      <c r="AK809" s="648" t="n"/>
      <c r="AL809" s="648" t="n"/>
      <c r="AM809" s="573">
        <f>SUM(Z809:AL812)</f>
        <v/>
      </c>
      <c r="AN809" s="693" t="n"/>
      <c r="AO809" s="485" t="n"/>
      <c r="AP809" s="416" t="n"/>
      <c r="AQ809" s="1238">
        <f>IFERROR(I809/J809*100,"0")</f>
        <v/>
      </c>
      <c r="AR809" s="1238">
        <f>IFERROR(1/(1-(AQ809/100)),"0")</f>
        <v/>
      </c>
      <c r="AS809" s="1238" t="n"/>
      <c r="AT809" s="345" t="n"/>
      <c r="AU809" s="1240" t="n"/>
      <c r="AV809" s="1240" t="n"/>
    </row>
    <row r="810" ht="19.5" customHeight="1">
      <c r="A810" s="973" t="n"/>
      <c r="B810" s="971" t="n"/>
      <c r="C810" s="972" t="n"/>
      <c r="D810" s="973" t="n"/>
      <c r="E810" s="973" t="n"/>
      <c r="F810" s="994" t="n"/>
      <c r="G810" s="994" t="n"/>
      <c r="H810" s="973" t="n"/>
      <c r="I810" s="973" t="n"/>
      <c r="J810" s="973" t="n"/>
      <c r="K810" s="973" t="n"/>
      <c r="L810" s="486" t="n"/>
      <c r="M810" s="487" t="n"/>
      <c r="N810" s="487" t="n"/>
      <c r="O810" s="1223" t="n"/>
      <c r="P810" s="256">
        <f>IF(O810=0," ",IFERROR(IF(DATEDIF(TODAY(),O810,"M")&lt;=5,"ROJO",IF(DATEDIF(TODAY(),O810,"M")&gt;=12,"VERDE",IF(AND(DATEDIF(TODAY(),O810,"M")&gt;=6,DATEDIF(TODAY(),O810,"M")&lt;=11),"AMARILLO"))),Q810))</f>
        <v/>
      </c>
      <c r="Q810" s="262">
        <f>IF(O810=0," ",IF(O810&lt;=$L$6,"VENCIDO","NO VENCIDO"))</f>
        <v/>
      </c>
      <c r="R810" s="257" t="n"/>
      <c r="S810" s="489" t="n"/>
      <c r="T810" s="489" t="n"/>
      <c r="U810" s="1224" t="n"/>
      <c r="V810" s="1224" t="n"/>
      <c r="W810" s="1224" t="n"/>
      <c r="X810" s="351" t="n"/>
      <c r="Y810" s="232" t="n"/>
      <c r="Z810" s="994" t="n"/>
      <c r="AA810" s="994" t="n"/>
      <c r="AB810" s="994" t="n"/>
      <c r="AC810" s="994" t="n"/>
      <c r="AD810" s="994" t="n"/>
      <c r="AE810" s="994" t="n"/>
      <c r="AF810" s="994" t="n"/>
      <c r="AG810" s="994" t="n"/>
      <c r="AH810" s="994" t="n"/>
      <c r="AI810" s="994" t="n"/>
      <c r="AJ810" s="994" t="n"/>
      <c r="AK810" s="994" t="n"/>
      <c r="AL810" s="994" t="n"/>
      <c r="AM810" s="973" t="n"/>
      <c r="AN810" s="693" t="n"/>
      <c r="AO810" s="485" t="n"/>
      <c r="AP810" s="416" t="n"/>
      <c r="AQ810" s="973" t="n"/>
      <c r="AR810" s="973" t="n"/>
      <c r="AS810" s="973" t="n"/>
      <c r="AT810" s="973" t="n"/>
      <c r="AU810" s="1240" t="n"/>
      <c r="AV810" s="1240" t="n"/>
    </row>
    <row r="811" ht="19.5" customHeight="1">
      <c r="A811" s="973" t="n"/>
      <c r="B811" s="971" t="n"/>
      <c r="C811" s="972" t="n"/>
      <c r="D811" s="973" t="n"/>
      <c r="E811" s="973" t="n"/>
      <c r="F811" s="994" t="n"/>
      <c r="G811" s="994" t="n"/>
      <c r="H811" s="973" t="n"/>
      <c r="I811" s="973" t="n"/>
      <c r="J811" s="973" t="n"/>
      <c r="K811" s="973" t="n"/>
      <c r="L811" s="486" t="n"/>
      <c r="M811" s="487" t="n"/>
      <c r="N811" s="487" t="n"/>
      <c r="O811" s="1223" t="n"/>
      <c r="P811" s="256">
        <f>IF(O811=0," ",IFERROR(IF(DATEDIF(TODAY(),O811,"M")&lt;=5,"ROJO",IF(DATEDIF(TODAY(),O811,"M")&gt;=12,"VERDE",IF(AND(DATEDIF(TODAY(),O811,"M")&gt;=6,DATEDIF(TODAY(),O811,"M")&lt;=11),"AMARILLO"))),Q811))</f>
        <v/>
      </c>
      <c r="Q811" s="262">
        <f>IF(O811=0," ",IF(O811&lt;=$L$6,"VENCIDO","NO VENCIDO"))</f>
        <v/>
      </c>
      <c r="R811" s="257" t="n"/>
      <c r="S811" s="489" t="n"/>
      <c r="T811" s="489" t="n"/>
      <c r="U811" s="1224" t="n"/>
      <c r="V811" s="1224" t="n"/>
      <c r="W811" s="1224" t="n"/>
      <c r="X811" s="351" t="n"/>
      <c r="Y811" s="232" t="n"/>
      <c r="Z811" s="994" t="n"/>
      <c r="AA811" s="994" t="n"/>
      <c r="AB811" s="994" t="n"/>
      <c r="AC811" s="994" t="n"/>
      <c r="AD811" s="994" t="n"/>
      <c r="AE811" s="994" t="n"/>
      <c r="AF811" s="994" t="n"/>
      <c r="AG811" s="994" t="n"/>
      <c r="AH811" s="994" t="n"/>
      <c r="AI811" s="994" t="n"/>
      <c r="AJ811" s="994" t="n"/>
      <c r="AK811" s="994" t="n"/>
      <c r="AL811" s="994" t="n"/>
      <c r="AM811" s="973" t="n"/>
      <c r="AN811" s="693" t="n"/>
      <c r="AO811" s="485" t="n"/>
      <c r="AP811" s="416" t="n"/>
      <c r="AQ811" s="973" t="n"/>
      <c r="AR811" s="973" t="n"/>
      <c r="AS811" s="973" t="n"/>
      <c r="AT811" s="973" t="n"/>
      <c r="AU811" s="1240" t="n"/>
      <c r="AV811" s="1240" t="n"/>
    </row>
    <row r="812" ht="19.5" customHeight="1">
      <c r="A812" s="973" t="n"/>
      <c r="B812" s="971" t="n"/>
      <c r="C812" s="972" t="n"/>
      <c r="D812" s="973" t="n"/>
      <c r="E812" s="973" t="n"/>
      <c r="F812" s="994" t="n"/>
      <c r="G812" s="994" t="n"/>
      <c r="H812" s="973" t="n"/>
      <c r="I812" s="973" t="n"/>
      <c r="J812" s="973" t="n"/>
      <c r="K812" s="975" t="n"/>
      <c r="L812" s="486" t="n"/>
      <c r="M812" s="487" t="n"/>
      <c r="N812" s="487" t="n"/>
      <c r="O812" s="1223" t="n"/>
      <c r="P812" s="256">
        <f>IF(O812=0," ",IFERROR(IF(DATEDIF(TODAY(),O812,"M")&lt;=5,"ROJO",IF(DATEDIF(TODAY(),O812,"M")&gt;=12,"VERDE",IF(AND(DATEDIF(TODAY(),O812,"M")&gt;=6,DATEDIF(TODAY(),O812,"M")&lt;=11),"AMARILLO"))),Q812))</f>
        <v/>
      </c>
      <c r="Q812" s="262">
        <f>IF(O812=0," ",IF(O812&lt;=$L$6,"VENCIDO","NO VENCIDO"))</f>
        <v/>
      </c>
      <c r="R812" s="257" t="n"/>
      <c r="S812" s="489" t="n"/>
      <c r="T812" s="489" t="n"/>
      <c r="U812" s="1224" t="n"/>
      <c r="V812" s="1224" t="n"/>
      <c r="W812" s="1224" t="n"/>
      <c r="X812" s="351" t="n"/>
      <c r="Y812" s="232" t="n"/>
      <c r="Z812" s="998" t="n"/>
      <c r="AA812" s="998" t="n"/>
      <c r="AB812" s="998" t="n"/>
      <c r="AC812" s="998" t="n"/>
      <c r="AD812" s="998" t="n"/>
      <c r="AE812" s="998" t="n"/>
      <c r="AF812" s="998" t="n"/>
      <c r="AG812" s="998" t="n"/>
      <c r="AH812" s="998" t="n"/>
      <c r="AI812" s="998" t="n"/>
      <c r="AJ812" s="998" t="n"/>
      <c r="AK812" s="998" t="n"/>
      <c r="AL812" s="998" t="n"/>
      <c r="AM812" s="975" t="n"/>
      <c r="AN812" s="693" t="n"/>
      <c r="AO812" s="485" t="n"/>
      <c r="AP812" s="416" t="n"/>
      <c r="AQ812" s="975" t="n"/>
      <c r="AR812" s="975" t="n"/>
      <c r="AS812" s="975" t="n"/>
      <c r="AT812" s="975" t="n"/>
      <c r="AU812" s="1240" t="n"/>
      <c r="AV812" s="1240" t="n"/>
    </row>
    <row r="813" ht="19.5" customHeight="1">
      <c r="A813" s="975" t="n"/>
      <c r="B813" s="1182" t="n"/>
      <c r="C813" s="1103" t="n"/>
      <c r="D813" s="975" t="n"/>
      <c r="E813" s="975" t="n"/>
      <c r="F813" s="998" t="n"/>
      <c r="G813" s="998" t="n"/>
      <c r="H813" s="975" t="n"/>
      <c r="I813" s="975" t="n"/>
      <c r="J813" s="975" t="n"/>
      <c r="K813" s="1189">
        <f>K809=L813</f>
        <v/>
      </c>
      <c r="L813" s="491">
        <f>SUM(L809:L812)</f>
        <v/>
      </c>
      <c r="M813" s="1190" t="n"/>
      <c r="N813" s="1191" t="n"/>
      <c r="O813" s="1225" t="n"/>
      <c r="P813" s="1225" t="n"/>
      <c r="Q813" s="1225" t="n"/>
      <c r="R813" s="267">
        <f>SUM(R809:R812)</f>
        <v/>
      </c>
      <c r="S813" s="507" t="n"/>
      <c r="T813" s="507" t="n"/>
      <c r="U813" s="507" t="n"/>
      <c r="V813" s="507" t="n"/>
      <c r="W813" s="1226" t="n"/>
      <c r="X813" s="351" t="n"/>
      <c r="Y813" s="232" t="n"/>
      <c r="Z813" s="498" t="n"/>
      <c r="AA813" s="270" t="n"/>
      <c r="AB813" s="270" t="n"/>
      <c r="AC813" s="270" t="n"/>
      <c r="AD813" s="270" t="n"/>
      <c r="AE813" s="270" t="n"/>
      <c r="AF813" s="270" t="n"/>
      <c r="AG813" s="270" t="n"/>
      <c r="AH813" s="270" t="n"/>
      <c r="AI813" s="270" t="n"/>
      <c r="AJ813" s="270" t="n"/>
      <c r="AK813" s="270" t="n"/>
      <c r="AL813" s="270" t="n"/>
      <c r="AM813" s="311" t="n"/>
      <c r="AN813" s="693" t="n"/>
      <c r="AO813" s="485" t="n"/>
      <c r="AP813" s="416" t="n"/>
      <c r="AQ813" s="1250" t="n"/>
      <c r="AR813" s="968" t="n"/>
      <c r="AS813" s="968" t="n"/>
      <c r="AT813" s="967" t="n"/>
      <c r="AU813" s="1240" t="n"/>
      <c r="AV813" s="1240" t="n"/>
    </row>
    <row r="814" ht="58.5" customFormat="1" customHeight="1" s="355">
      <c r="A814" s="401" t="n"/>
      <c r="B814" s="312" t="inlineStr">
        <is>
          <t>OBSERVACIONES MUNICIPIOS: (Especifique las caracteristicas de los traslados realizados, pérdidas, entre otras que considere puntualizar).</t>
        </is>
      </c>
      <c r="C814" s="356" t="n"/>
      <c r="J814" s="323" t="n"/>
      <c r="K814" s="323" t="n"/>
      <c r="L814" s="323" t="n"/>
      <c r="M814" s="323" t="n"/>
      <c r="N814" s="323" t="n"/>
      <c r="O814" s="323" t="n"/>
      <c r="P814" s="323" t="n"/>
      <c r="Q814" s="323" t="n"/>
      <c r="R814" s="1251" t="n"/>
      <c r="S814" s="1251" t="n"/>
      <c r="T814" s="1251" t="n"/>
      <c r="U814" s="1251" t="n"/>
      <c r="V814" s="1251" t="n"/>
      <c r="W814" s="1251" t="n"/>
      <c r="X814" s="351" t="n"/>
      <c r="Z814" s="323" t="n"/>
      <c r="AA814" s="323" t="n"/>
      <c r="AB814" s="323" t="n"/>
      <c r="AC814" s="323" t="n"/>
      <c r="AD814" s="323" t="n"/>
      <c r="AE814" s="323" t="n"/>
      <c r="AF814" s="323" t="n"/>
      <c r="AG814" s="323" t="n"/>
      <c r="AH814" s="323" t="n"/>
      <c r="AI814" s="323" t="n"/>
      <c r="AJ814" s="323" t="n"/>
      <c r="AK814" s="323" t="n"/>
      <c r="AL814" s="324" t="n"/>
      <c r="AM814" s="324" t="n"/>
      <c r="AN814" s="323" t="n"/>
    </row>
    <row r="815" ht="26.25" customHeight="1">
      <c r="A815" s="358" t="inlineStr">
        <is>
          <t xml:space="preserve">CONSOLIDADO ENTIDAD TERRITORIAL </t>
        </is>
      </c>
      <c r="B815" s="359" t="n"/>
      <c r="C815" s="358" t="n"/>
      <c r="D815" s="359" t="n"/>
      <c r="E815" s="359" t="n"/>
      <c r="F815" s="359" t="n"/>
      <c r="G815" s="359" t="n"/>
      <c r="H815" s="359" t="n"/>
      <c r="I815" s="359" t="n"/>
      <c r="J815" s="359" t="n"/>
      <c r="K815" s="359" t="n"/>
      <c r="L815" s="359" t="n"/>
      <c r="M815" s="359" t="n"/>
      <c r="N815" s="359" t="n"/>
      <c r="O815" s="359" t="n"/>
      <c r="P815" s="359" t="n"/>
      <c r="Q815" s="360" t="n"/>
      <c r="R815" s="360" t="n"/>
      <c r="S815" s="360" t="n"/>
      <c r="T815" s="518" t="n"/>
      <c r="U815" s="1252" t="n"/>
      <c r="V815" s="1252" t="n"/>
      <c r="W815" s="1251" t="n"/>
      <c r="X815" s="1251" t="n"/>
      <c r="Z815" s="323" t="n"/>
      <c r="AA815" s="323" t="n"/>
      <c r="AB815" s="323" t="n"/>
      <c r="AC815" s="323" t="n"/>
      <c r="AD815" s="323" t="n"/>
      <c r="AE815" s="323" t="n"/>
      <c r="AF815" s="323" t="n"/>
      <c r="AG815" s="323" t="n"/>
      <c r="AH815" s="323" t="n"/>
      <c r="AI815" s="323" t="n"/>
      <c r="AJ815" s="323" t="n"/>
      <c r="AK815" s="323" t="n"/>
      <c r="AL815" s="324" t="n"/>
      <c r="AM815" s="324" t="n"/>
      <c r="AN815" s="323" t="n"/>
    </row>
    <row r="816" ht="20.4" customHeight="1">
      <c r="A816" s="361" t="inlineStr">
        <is>
          <t xml:space="preserve">CELDAS FORMULADAS PROTEGIDAS </t>
        </is>
      </c>
      <c r="B816" s="362" t="n"/>
      <c r="C816" s="362" t="n"/>
      <c r="D816" s="362" t="n"/>
      <c r="E816" s="362" t="n"/>
      <c r="F816" s="362" t="n"/>
      <c r="G816" s="362" t="n"/>
      <c r="H816" s="362" t="n"/>
      <c r="I816" s="362" t="n"/>
      <c r="J816" s="362" t="n"/>
      <c r="K816" s="362" t="n"/>
      <c r="L816" s="362" t="n"/>
      <c r="M816" s="362" t="n"/>
      <c r="N816" s="362" t="n"/>
      <c r="O816" s="362" t="n"/>
      <c r="P816" s="362" t="n"/>
      <c r="Q816" s="362" t="n"/>
      <c r="R816" s="1252" t="n"/>
      <c r="S816" s="1252" t="n"/>
      <c r="T816" s="1252" t="n"/>
      <c r="U816" s="1252" t="n"/>
      <c r="V816" s="1252" t="n"/>
      <c r="W816" s="1251" t="n"/>
      <c r="X816" s="1251" t="n"/>
      <c r="Y816" s="364" t="n"/>
      <c r="Z816" s="365" t="n"/>
      <c r="AA816" s="365" t="n"/>
      <c r="AB816" s="365" t="n"/>
      <c r="AC816" s="365" t="n"/>
      <c r="AD816" s="365" t="n"/>
      <c r="AE816" s="365" t="n"/>
      <c r="AF816" s="365" t="n"/>
      <c r="AG816" s="365" t="n"/>
      <c r="AH816" s="365" t="n"/>
      <c r="AI816" s="365" t="n"/>
      <c r="AJ816" s="365" t="n"/>
      <c r="AK816" s="365" t="n"/>
      <c r="AL816" s="365" t="n"/>
      <c r="AM816" s="365" t="n"/>
      <c r="AN816" s="323" t="n"/>
    </row>
    <row r="817" ht="22.5" customHeight="1">
      <c r="A817" s="569" t="inlineStr">
        <is>
          <t>ÍTEM</t>
        </is>
      </c>
      <c r="B817" s="569" t="inlineStr">
        <is>
          <t>INSUMOS</t>
        </is>
      </c>
      <c r="C817" s="965" t="n"/>
      <c r="D817" s="552" t="n"/>
      <c r="E817" s="961" t="n"/>
      <c r="F817" s="545" t="n"/>
      <c r="G817" s="967" t="n"/>
      <c r="H817" s="1232" t="n"/>
      <c r="I817" s="961" t="n"/>
      <c r="J817" s="1231" t="n"/>
      <c r="K817" s="961" t="n"/>
      <c r="L817" s="1253" t="n"/>
      <c r="M817" s="1232" t="n"/>
      <c r="N817" s="1231" t="n"/>
      <c r="O817" s="1232" t="n"/>
      <c r="P817" s="544" t="n"/>
      <c r="Q817" s="544" t="n"/>
      <c r="R817" s="544" t="n"/>
      <c r="S817" s="544" t="n"/>
      <c r="T817" s="544" t="n"/>
      <c r="U817" s="561" t="n"/>
      <c r="V817" s="1254" t="n"/>
      <c r="X817" s="366" t="n"/>
      <c r="Y817" s="232" t="n"/>
      <c r="Z817" s="400" t="n"/>
      <c r="AA817" s="400" t="n"/>
      <c r="AB817" s="400" t="n"/>
      <c r="AC817" s="400" t="n"/>
      <c r="AD817" s="400" t="n"/>
      <c r="AE817" s="400" t="n"/>
      <c r="AF817" s="400" t="n"/>
      <c r="AG817" s="400" t="n"/>
      <c r="AH817" s="400" t="n"/>
      <c r="AI817" s="400" t="n"/>
      <c r="AJ817" s="400" t="n"/>
      <c r="AK817" s="400" t="n"/>
      <c r="AL817" s="400" t="n"/>
      <c r="AM817" s="1181" t="n"/>
      <c r="AN817" s="367" t="n"/>
      <c r="AO817" s="368" t="n"/>
    </row>
    <row r="818" ht="21.75" customHeight="1">
      <c r="A818" s="973" t="n"/>
      <c r="B818" s="971" t="n"/>
      <c r="C818" s="972" t="n"/>
      <c r="D818" s="973" t="n"/>
      <c r="E818" s="973" t="n"/>
      <c r="F818" s="552" t="n"/>
      <c r="G818" s="552" t="n"/>
      <c r="H818" s="973" t="n"/>
      <c r="I818" s="973" t="n"/>
      <c r="J818" s="973" t="n"/>
      <c r="K818" s="973" t="n"/>
      <c r="L818" s="973" t="n"/>
      <c r="M818" s="973" t="n"/>
      <c r="N818" s="973" t="n"/>
      <c r="O818" s="973" t="n"/>
      <c r="P818" s="973" t="n"/>
      <c r="Q818" s="973" t="n"/>
      <c r="R818" s="973" t="n"/>
      <c r="S818" s="973" t="n"/>
      <c r="T818" s="973" t="n"/>
      <c r="X818" s="366" t="n"/>
      <c r="Y818" s="232" t="n"/>
      <c r="Z818" s="533" t="n"/>
      <c r="AA818" s="968" t="n"/>
      <c r="AB818" s="967" t="n"/>
      <c r="AC818" s="330" t="n"/>
      <c r="AD818" s="566" t="n"/>
      <c r="AE818" s="533" t="n"/>
      <c r="AF818" s="566" t="n"/>
      <c r="AG818" s="533" t="n"/>
      <c r="AH818" s="566" t="n"/>
      <c r="AI818" s="533" t="n"/>
      <c r="AJ818" s="533" t="n"/>
      <c r="AK818" s="533" t="n"/>
      <c r="AL818" s="566" t="n"/>
      <c r="AM818" s="973" t="n"/>
      <c r="AN818" s="369" t="n"/>
      <c r="AO818" s="368" t="n"/>
    </row>
    <row r="819" ht="57" customHeight="1">
      <c r="A819" s="973" t="n"/>
      <c r="B819" s="971" t="n"/>
      <c r="C819" s="972" t="n"/>
      <c r="D819" s="973" t="n"/>
      <c r="E819" s="973" t="n"/>
      <c r="F819" s="973" t="n"/>
      <c r="G819" s="973" t="n"/>
      <c r="H819" s="973" t="n"/>
      <c r="I819" s="973" t="n"/>
      <c r="J819" s="973" t="n"/>
      <c r="K819" s="973" t="n"/>
      <c r="L819" s="973" t="n"/>
      <c r="M819" s="973" t="n"/>
      <c r="N819" s="973" t="n"/>
      <c r="O819" s="973" t="n"/>
      <c r="P819" s="973" t="n"/>
      <c r="Q819" s="973" t="n"/>
      <c r="R819" s="973" t="n"/>
      <c r="S819" s="973" t="n"/>
      <c r="T819" s="973" t="n"/>
      <c r="X819" s="366" t="n"/>
      <c r="Y819" s="232" t="n"/>
      <c r="Z819" s="533" t="n"/>
      <c r="AA819" s="968" t="n"/>
      <c r="AB819" s="967" t="n"/>
      <c r="AC819" s="330" t="n"/>
      <c r="AD819" s="566" t="n"/>
      <c r="AE819" s="533" t="n"/>
      <c r="AF819" s="566" t="n"/>
      <c r="AG819" s="533" t="n"/>
      <c r="AH819" s="566" t="n"/>
      <c r="AI819" s="533" t="n"/>
      <c r="AJ819" s="533" t="n"/>
      <c r="AK819" s="533" t="n"/>
      <c r="AL819" s="566" t="n"/>
      <c r="AM819" s="973" t="n"/>
      <c r="AN819" s="333" t="n"/>
      <c r="AO819" s="368" t="n"/>
    </row>
    <row r="820" ht="49.5" customHeight="1">
      <c r="A820" s="975" t="n"/>
      <c r="B820" s="1182" t="n"/>
      <c r="C820" s="1103" t="n"/>
      <c r="D820" s="975" t="n"/>
      <c r="E820" s="975" t="n"/>
      <c r="F820" s="975" t="n"/>
      <c r="G820" s="975" t="n"/>
      <c r="H820" s="975" t="n"/>
      <c r="I820" s="975" t="n"/>
      <c r="J820" s="975" t="n"/>
      <c r="K820" s="975" t="n"/>
      <c r="L820" s="975" t="n"/>
      <c r="M820" s="975" t="n"/>
      <c r="N820" s="975" t="n"/>
      <c r="O820" s="975" t="n"/>
      <c r="P820" s="975" t="n"/>
      <c r="Q820" s="975" t="n"/>
      <c r="R820" s="975" t="n"/>
      <c r="S820" s="975" t="n"/>
      <c r="T820" s="975" t="n"/>
      <c r="X820" s="366" t="n"/>
      <c r="Y820" s="232" t="n"/>
      <c r="Z820" s="533" t="n"/>
      <c r="AA820" s="533" t="n"/>
      <c r="AB820" s="533" t="n"/>
      <c r="AC820" s="975" t="n"/>
      <c r="AD820" s="975" t="n"/>
      <c r="AE820" s="975" t="n"/>
      <c r="AF820" s="975" t="n"/>
      <c r="AG820" s="975" t="n"/>
      <c r="AH820" s="975" t="n"/>
      <c r="AI820" s="975" t="n"/>
      <c r="AJ820" s="975" t="n"/>
      <c r="AK820" s="975" t="n"/>
      <c r="AL820" s="975" t="n"/>
      <c r="AM820" s="975" t="n"/>
      <c r="AN820" s="333" t="n"/>
      <c r="AO820" s="368" t="n"/>
      <c r="AQ820" s="370" t="n"/>
      <c r="AR820" s="370" t="n"/>
      <c r="AS820" s="371" t="n"/>
      <c r="AT820" s="371" t="n"/>
    </row>
    <row r="821" ht="46.5" customHeight="1">
      <c r="A821" s="585" t="n">
        <v>1</v>
      </c>
      <c r="B821" s="1255" t="inlineStr">
        <is>
          <t>Vacuna de BCG (Bacilo de Calmette y Guérin) Liofilizada</t>
        </is>
      </c>
      <c r="C821" s="967" t="n"/>
      <c r="D821" s="372">
        <f>+D417+D13</f>
        <v/>
      </c>
      <c r="E821" s="373">
        <f>G13</f>
        <v/>
      </c>
      <c r="F821" s="373">
        <f>+F417</f>
        <v/>
      </c>
      <c r="G821" s="373">
        <f>+G417</f>
        <v/>
      </c>
      <c r="H821" s="374">
        <f>SUM(F821:G821)</f>
        <v/>
      </c>
      <c r="I821" s="375">
        <f>+AM821</f>
        <v/>
      </c>
      <c r="J821" s="376">
        <f>SUM(H821:I821)</f>
        <v/>
      </c>
      <c r="K821" s="373">
        <f>+I13</f>
        <v/>
      </c>
      <c r="L821" s="377">
        <f>(M821+N821)</f>
        <v/>
      </c>
      <c r="M821" s="378">
        <f>+K13</f>
        <v/>
      </c>
      <c r="N821" s="379">
        <f>+K417</f>
        <v/>
      </c>
      <c r="O821" s="1256">
        <f>IFERROR(L821/J821,"0")</f>
        <v/>
      </c>
      <c r="P821" s="380">
        <f>+R422+R18</f>
        <v/>
      </c>
      <c r="Q821" s="258" t="n"/>
      <c r="R821" s="258" t="n"/>
      <c r="S821" s="1184" t="n"/>
      <c r="T821" s="1184" t="n"/>
      <c r="U821" s="516" t="n"/>
      <c r="V821" s="1246" t="n"/>
      <c r="Y821" s="232" t="n"/>
      <c r="Z821" s="413">
        <f>+Z417+Z13</f>
        <v/>
      </c>
      <c r="AA821" s="413">
        <f>+AA417+AA13</f>
        <v/>
      </c>
      <c r="AB821" s="415">
        <f>Z821+AA821</f>
        <v/>
      </c>
      <c r="AC821" s="413">
        <f>+AC417+AC13</f>
        <v/>
      </c>
      <c r="AD821" s="413">
        <f>+AD417+AD13</f>
        <v/>
      </c>
      <c r="AE821" s="413">
        <f>+AE417+AE13</f>
        <v/>
      </c>
      <c r="AF821" s="413">
        <f>+AF417+AF13</f>
        <v/>
      </c>
      <c r="AG821" s="413">
        <f>+AG417+AG13</f>
        <v/>
      </c>
      <c r="AH821" s="413">
        <f>+AH417+AH13</f>
        <v/>
      </c>
      <c r="AI821" s="413">
        <f>+AI417+AI13</f>
        <v/>
      </c>
      <c r="AJ821" s="413">
        <f>+AJ417+AJ13</f>
        <v/>
      </c>
      <c r="AK821" s="413">
        <f>+AK417+AK13</f>
        <v/>
      </c>
      <c r="AL821" s="413">
        <f>+AL417+AL13</f>
        <v/>
      </c>
      <c r="AM821" s="382">
        <f>SUM(AB821:AL821)</f>
        <v/>
      </c>
      <c r="AN821" s="383" t="n"/>
      <c r="AO821" s="384" t="n"/>
      <c r="AQ821" s="1238">
        <f>IFERROR(I821/J821*100,"0")</f>
        <v/>
      </c>
      <c r="AR821" s="343">
        <f>IFERROR(1/(1-(AQ821/100)),"0")</f>
        <v/>
      </c>
      <c r="AS821" s="1239" t="n"/>
      <c r="AT821" s="345" t="n"/>
    </row>
    <row r="822" ht="46.5" customHeight="1">
      <c r="A822" s="585">
        <f>A821+1</f>
        <v/>
      </c>
      <c r="B822" s="1255" t="inlineStr">
        <is>
          <t>Vacuna de Hepatitis B Recombinante Pediátrica - Liquida</t>
        </is>
      </c>
      <c r="C822" s="967" t="n"/>
      <c r="D822" s="372">
        <f>+D423+D19</f>
        <v/>
      </c>
      <c r="E822" s="373">
        <f>G19</f>
        <v/>
      </c>
      <c r="F822" s="373">
        <f>+F423</f>
        <v/>
      </c>
      <c r="G822" s="373">
        <f>+G423</f>
        <v/>
      </c>
      <c r="H822" s="374">
        <f>SUM(F822:G822)</f>
        <v/>
      </c>
      <c r="I822" s="375">
        <f>+AM822</f>
        <v/>
      </c>
      <c r="J822" s="376">
        <f>SUM(H822:I822)</f>
        <v/>
      </c>
      <c r="K822" s="373">
        <f>+I19</f>
        <v/>
      </c>
      <c r="L822" s="377">
        <f>(M822+N822)</f>
        <v/>
      </c>
      <c r="M822" s="378">
        <f>+K19</f>
        <v/>
      </c>
      <c r="N822" s="379">
        <f>+K423</f>
        <v/>
      </c>
      <c r="O822" s="1256">
        <f>IFERROR(L822/J822,"0")</f>
        <v/>
      </c>
      <c r="P822" s="380">
        <f>+R428+R24</f>
        <v/>
      </c>
      <c r="Q822" s="258" t="n"/>
      <c r="R822" s="258" t="n"/>
      <c r="S822" s="1184" t="n"/>
      <c r="T822" s="1184" t="n"/>
      <c r="U822" s="516" t="n"/>
      <c r="V822" s="1246" t="n"/>
      <c r="Y822" s="232" t="n"/>
      <c r="Z822" s="413">
        <f>+Z423+Z19</f>
        <v/>
      </c>
      <c r="AA822" s="413">
        <f>+AA423+AA19</f>
        <v/>
      </c>
      <c r="AB822" s="415">
        <f>Z822+AA822</f>
        <v/>
      </c>
      <c r="AC822" s="413">
        <f>+AC423+AC19</f>
        <v/>
      </c>
      <c r="AD822" s="413">
        <f>+AD423+AD19</f>
        <v/>
      </c>
      <c r="AE822" s="413">
        <f>+AE423+AE19</f>
        <v/>
      </c>
      <c r="AF822" s="413">
        <f>+AF423+AF19</f>
        <v/>
      </c>
      <c r="AG822" s="413">
        <f>+AG423+AG19</f>
        <v/>
      </c>
      <c r="AH822" s="413">
        <f>+AH423+AH19</f>
        <v/>
      </c>
      <c r="AI822" s="413">
        <f>+AI423+AI19</f>
        <v/>
      </c>
      <c r="AJ822" s="413">
        <f>+AJ423+AJ19</f>
        <v/>
      </c>
      <c r="AK822" s="413">
        <f>+AK423+AK19</f>
        <v/>
      </c>
      <c r="AL822" s="413">
        <f>+AL423+AL19</f>
        <v/>
      </c>
      <c r="AM822" s="382">
        <f>SUM(AB822:AL822)</f>
        <v/>
      </c>
      <c r="AN822" s="383" t="n"/>
      <c r="AO822" s="384" t="n"/>
      <c r="AQ822" s="1238">
        <f>IFERROR(I822/J822*100,"0")</f>
        <v/>
      </c>
      <c r="AR822" s="343">
        <f>IFERROR(1/(1-(AQ822/100)),"0")</f>
        <v/>
      </c>
      <c r="AS822" s="1239" t="n">
        <v>0</v>
      </c>
      <c r="AT822" s="345" t="n">
        <v>0</v>
      </c>
    </row>
    <row r="823" ht="46.5" customHeight="1">
      <c r="A823" s="585">
        <f>A822+1</f>
        <v/>
      </c>
      <c r="B823" s="1255" t="inlineStr">
        <is>
          <t>Vacuna de Hepatitis B Recombinante Adultos - Liquida</t>
        </is>
      </c>
      <c r="C823" s="967" t="n"/>
      <c r="D823" s="372">
        <f>+D429+D25</f>
        <v/>
      </c>
      <c r="E823" s="373">
        <f>G25</f>
        <v/>
      </c>
      <c r="F823" s="373">
        <f>+F429</f>
        <v/>
      </c>
      <c r="G823" s="373">
        <f>+G429</f>
        <v/>
      </c>
      <c r="H823" s="374">
        <f>SUM(F823:G823)</f>
        <v/>
      </c>
      <c r="I823" s="375">
        <f>+AM823</f>
        <v/>
      </c>
      <c r="J823" s="376">
        <f>SUM(H823:I823)</f>
        <v/>
      </c>
      <c r="K823" s="373">
        <f>+I25</f>
        <v/>
      </c>
      <c r="L823" s="377">
        <f>(M823+N823)</f>
        <v/>
      </c>
      <c r="M823" s="378">
        <f>+K25</f>
        <v/>
      </c>
      <c r="N823" s="379">
        <f>+K429</f>
        <v/>
      </c>
      <c r="O823" s="1256">
        <f>IFERROR(L823/J823,"0")</f>
        <v/>
      </c>
      <c r="P823" s="380">
        <f>+R434+R30</f>
        <v/>
      </c>
      <c r="Q823" s="258" t="n"/>
      <c r="R823" s="258" t="n"/>
      <c r="S823" s="1184" t="n"/>
      <c r="T823" s="1184" t="n"/>
      <c r="U823" s="516" t="n"/>
      <c r="V823" s="1246" t="n"/>
      <c r="Y823" s="232" t="n"/>
      <c r="Z823" s="413">
        <f>+Z429+Z25</f>
        <v/>
      </c>
      <c r="AA823" s="413">
        <f>+AA429+AA25</f>
        <v/>
      </c>
      <c r="AB823" s="415">
        <f>Z823+AA823</f>
        <v/>
      </c>
      <c r="AC823" s="413">
        <f>+AC429+AC25</f>
        <v/>
      </c>
      <c r="AD823" s="413">
        <f>+AD429+AD25</f>
        <v/>
      </c>
      <c r="AE823" s="413">
        <f>+AE429+AE25</f>
        <v/>
      </c>
      <c r="AF823" s="413">
        <f>+AF429+AF25</f>
        <v/>
      </c>
      <c r="AG823" s="413">
        <f>+AG429+AG25</f>
        <v/>
      </c>
      <c r="AH823" s="413">
        <f>+AH429+AH25</f>
        <v/>
      </c>
      <c r="AI823" s="413">
        <f>+AI429+AI25</f>
        <v/>
      </c>
      <c r="AJ823" s="413">
        <f>+AJ429+AJ25</f>
        <v/>
      </c>
      <c r="AK823" s="413">
        <f>+AK429+AK25</f>
        <v/>
      </c>
      <c r="AL823" s="413">
        <f>+AL429+AL25</f>
        <v/>
      </c>
      <c r="AM823" s="382">
        <f>SUM(AB823:AL823)</f>
        <v/>
      </c>
      <c r="AN823" s="383" t="n"/>
      <c r="AO823" s="384" t="n"/>
      <c r="AQ823" s="1238">
        <f>IFERROR(I823/J823*100,"0")</f>
        <v/>
      </c>
      <c r="AR823" s="343">
        <f>IFERROR(1/(1-(AQ823/100)),"0")</f>
        <v/>
      </c>
      <c r="AS823" s="1239" t="n"/>
      <c r="AT823" s="345" t="n"/>
    </row>
    <row r="824" ht="46.5" customHeight="1">
      <c r="A824" s="585">
        <f>A823+1</f>
        <v/>
      </c>
      <c r="B824" s="1255" t="inlineStr">
        <is>
          <t xml:space="preserve">Vacuna de Poliovirus Inactiva IPV - Liquida </t>
        </is>
      </c>
      <c r="C824" s="967" t="n"/>
      <c r="D824" s="372">
        <f>+D435+D31</f>
        <v/>
      </c>
      <c r="E824" s="373">
        <f>G31</f>
        <v/>
      </c>
      <c r="F824" s="373">
        <f>+F435</f>
        <v/>
      </c>
      <c r="G824" s="373">
        <f>+G435</f>
        <v/>
      </c>
      <c r="H824" s="374">
        <f>SUM(F824:G824)</f>
        <v/>
      </c>
      <c r="I824" s="375">
        <f>+AM824</f>
        <v/>
      </c>
      <c r="J824" s="376">
        <f>SUM(H824:I824)</f>
        <v/>
      </c>
      <c r="K824" s="373">
        <f>+I31</f>
        <v/>
      </c>
      <c r="L824" s="377">
        <f>(M824+N824)</f>
        <v/>
      </c>
      <c r="M824" s="378">
        <f>+K31</f>
        <v/>
      </c>
      <c r="N824" s="379">
        <f>+K435</f>
        <v/>
      </c>
      <c r="O824" s="1256">
        <f>IFERROR(L824/J824,"0")</f>
        <v/>
      </c>
      <c r="P824" s="380">
        <f>+R440+R36</f>
        <v/>
      </c>
      <c r="Q824" s="258" t="n"/>
      <c r="R824" s="258" t="n"/>
      <c r="S824" s="1184" t="n"/>
      <c r="T824" s="1184" t="n"/>
      <c r="U824" s="516" t="n"/>
      <c r="V824" s="1246" t="n"/>
      <c r="Y824" s="232" t="n"/>
      <c r="Z824" s="413">
        <f>+Z435+Z31</f>
        <v/>
      </c>
      <c r="AA824" s="413">
        <f>+AA435+AA31</f>
        <v/>
      </c>
      <c r="AB824" s="415">
        <f>Z824+AA824</f>
        <v/>
      </c>
      <c r="AC824" s="413">
        <f>+AC435+AC31</f>
        <v/>
      </c>
      <c r="AD824" s="413">
        <f>+AD435+AD31</f>
        <v/>
      </c>
      <c r="AE824" s="413">
        <f>+AE435+AE31</f>
        <v/>
      </c>
      <c r="AF824" s="413">
        <f>+AF435+AF31</f>
        <v/>
      </c>
      <c r="AG824" s="413">
        <f>+AG435+AG31</f>
        <v/>
      </c>
      <c r="AH824" s="413">
        <f>+AH435+AH31</f>
        <v/>
      </c>
      <c r="AI824" s="413">
        <f>+AI435+AI31</f>
        <v/>
      </c>
      <c r="AJ824" s="413">
        <f>+AJ435+AJ31</f>
        <v/>
      </c>
      <c r="AK824" s="413">
        <f>+AK435+AK31</f>
        <v/>
      </c>
      <c r="AL824" s="413">
        <f>+AL435+AL31</f>
        <v/>
      </c>
      <c r="AM824" s="382">
        <f>SUM(AB824:AL824)</f>
        <v/>
      </c>
      <c r="AN824" s="383" t="n"/>
      <c r="AO824" s="384" t="n"/>
      <c r="AQ824" s="1238">
        <f>IFERROR(I824/J824*100,"0")</f>
        <v/>
      </c>
      <c r="AR824" s="343">
        <f>IFERROR(1/(1-(AQ824/100)),"0")</f>
        <v/>
      </c>
      <c r="AS824" s="1239" t="n"/>
      <c r="AT824" s="345" t="n"/>
    </row>
    <row r="825" ht="75.75" customHeight="1">
      <c r="A825" s="585">
        <f>A824+1</f>
        <v/>
      </c>
      <c r="B825" s="1255" t="inlineStr">
        <is>
          <t>Vacuna de Difteria - Tos ferina (Celula completa) - Tétanos - Hepatitis B - Haemophilus influenzae tipo B (DTwP-HepB-Hib) PENTAVALENTE PEDIÁTRICA - Liquida</t>
        </is>
      </c>
      <c r="C825" s="967" t="n"/>
      <c r="D825" s="372">
        <f>+D441+D37</f>
        <v/>
      </c>
      <c r="E825" s="373">
        <f>G37</f>
        <v/>
      </c>
      <c r="F825" s="373">
        <f>+F441</f>
        <v/>
      </c>
      <c r="G825" s="373">
        <f>+G441</f>
        <v/>
      </c>
      <c r="H825" s="374">
        <f>SUM(F825:G825)</f>
        <v/>
      </c>
      <c r="I825" s="375">
        <f>+AM825</f>
        <v/>
      </c>
      <c r="J825" s="376">
        <f>SUM(H825:I825)</f>
        <v/>
      </c>
      <c r="K825" s="373">
        <f>+I37</f>
        <v/>
      </c>
      <c r="L825" s="377">
        <f>(M825+N825)</f>
        <v/>
      </c>
      <c r="M825" s="378">
        <f>+K37</f>
        <v/>
      </c>
      <c r="N825" s="379">
        <f>+K441</f>
        <v/>
      </c>
      <c r="O825" s="1256">
        <f>IFERROR(L825/J825,"0")</f>
        <v/>
      </c>
      <c r="P825" s="380">
        <f>+R446+R42</f>
        <v/>
      </c>
      <c r="Q825" s="258" t="n"/>
      <c r="R825" s="258" t="n"/>
      <c r="S825" s="1184" t="n"/>
      <c r="T825" s="1184" t="n"/>
      <c r="U825" s="516" t="n"/>
      <c r="V825" s="1246" t="n"/>
      <c r="Y825" s="232" t="n"/>
      <c r="Z825" s="413">
        <f>+Z441+Z37</f>
        <v/>
      </c>
      <c r="AA825" s="413">
        <f>+AA441+AA37</f>
        <v/>
      </c>
      <c r="AB825" s="415">
        <f>Z825+AA825</f>
        <v/>
      </c>
      <c r="AC825" s="413">
        <f>+AC441+AC37</f>
        <v/>
      </c>
      <c r="AD825" s="413">
        <f>+AD441+AD37</f>
        <v/>
      </c>
      <c r="AE825" s="413">
        <f>+AE441+AE37</f>
        <v/>
      </c>
      <c r="AF825" s="413">
        <f>+AF441+AF37</f>
        <v/>
      </c>
      <c r="AG825" s="413">
        <f>+AG441+AG37</f>
        <v/>
      </c>
      <c r="AH825" s="413">
        <f>+AH441+AH37</f>
        <v/>
      </c>
      <c r="AI825" s="413">
        <f>+AI441+AI37</f>
        <v/>
      </c>
      <c r="AJ825" s="413">
        <f>+AJ441+AJ37</f>
        <v/>
      </c>
      <c r="AK825" s="413">
        <f>+AK441+AK37</f>
        <v/>
      </c>
      <c r="AL825" s="413">
        <f>+AL441+AL37</f>
        <v/>
      </c>
      <c r="AM825" s="382">
        <f>SUM(AB825:AL825)</f>
        <v/>
      </c>
      <c r="AN825" s="383" t="n"/>
      <c r="AO825" s="384" t="n"/>
      <c r="AQ825" s="1238">
        <f>IFERROR(I825/J825*100,"0")</f>
        <v/>
      </c>
      <c r="AR825" s="343">
        <f>IFERROR(1/(1-(AQ825/100)),"0")</f>
        <v/>
      </c>
      <c r="AS825" s="1239" t="n"/>
      <c r="AT825" s="345" t="n"/>
    </row>
    <row r="826" ht="75.75" customHeight="1">
      <c r="A826" s="585">
        <f>A825+1</f>
        <v/>
      </c>
      <c r="B826" s="1255" t="inlineStr">
        <is>
          <t>Vacuna de Difteria - Tétanos - Tos ferina acelular - Poliovirus inactivado - Hepatitis B - Haemophilus influenzae tipo B (DTaP-IPV-HepB-Hib (HEXAVALENTE ACELULAR) - Liquida</t>
        </is>
      </c>
      <c r="C826" s="967" t="n"/>
      <c r="D826" s="372">
        <f>+D447+D43</f>
        <v/>
      </c>
      <c r="E826" s="373">
        <f>G43</f>
        <v/>
      </c>
      <c r="F826" s="373">
        <f>+F447</f>
        <v/>
      </c>
      <c r="G826" s="373">
        <f>+G447</f>
        <v/>
      </c>
      <c r="H826" s="374">
        <f>SUM(F826:G826)</f>
        <v/>
      </c>
      <c r="I826" s="375">
        <f>+AM826</f>
        <v/>
      </c>
      <c r="J826" s="376">
        <f>SUM(H826:I826)</f>
        <v/>
      </c>
      <c r="K826" s="373">
        <f>+I43</f>
        <v/>
      </c>
      <c r="L826" s="377">
        <f>(M826+N826)</f>
        <v/>
      </c>
      <c r="M826" s="378">
        <f>+K43</f>
        <v/>
      </c>
      <c r="N826" s="379">
        <f>+K447</f>
        <v/>
      </c>
      <c r="O826" s="1256">
        <f>IFERROR(L826/J826,"0")</f>
        <v/>
      </c>
      <c r="P826" s="380">
        <f>+R452+R48</f>
        <v/>
      </c>
      <c r="Q826" s="258" t="n"/>
      <c r="R826" s="258" t="n"/>
      <c r="S826" s="1184" t="n"/>
      <c r="T826" s="1184" t="n"/>
      <c r="U826" s="516" t="n"/>
      <c r="V826" s="1246" t="n"/>
      <c r="Y826" s="232" t="n"/>
      <c r="Z826" s="413">
        <f>+Z447+Z43</f>
        <v/>
      </c>
      <c r="AA826" s="413">
        <f>+AA447+AA43</f>
        <v/>
      </c>
      <c r="AB826" s="415">
        <f>Z826+AA826</f>
        <v/>
      </c>
      <c r="AC826" s="413">
        <f>+AC447+AC43</f>
        <v/>
      </c>
      <c r="AD826" s="413">
        <f>+AD447+AD43</f>
        <v/>
      </c>
      <c r="AE826" s="413">
        <f>+AE447+AE43</f>
        <v/>
      </c>
      <c r="AF826" s="413">
        <f>+AF447+AF43</f>
        <v/>
      </c>
      <c r="AG826" s="413">
        <f>+AG447+AG43</f>
        <v/>
      </c>
      <c r="AH826" s="413">
        <f>+AH447+AH43</f>
        <v/>
      </c>
      <c r="AI826" s="413">
        <f>+AI447+AI43</f>
        <v/>
      </c>
      <c r="AJ826" s="413">
        <f>+AJ447+AJ43</f>
        <v/>
      </c>
      <c r="AK826" s="413">
        <f>+AK447+AK43</f>
        <v/>
      </c>
      <c r="AL826" s="413">
        <f>+AL447+AL43</f>
        <v/>
      </c>
      <c r="AM826" s="382">
        <f>SUM(AB826:AL826)</f>
        <v/>
      </c>
      <c r="AN826" s="383" t="n"/>
      <c r="AO826" s="384" t="n"/>
      <c r="AQ826" s="1238">
        <f>IFERROR(I826/J826*100,"0")</f>
        <v/>
      </c>
      <c r="AR826" s="343">
        <f>IFERROR(1/(1-(AQ826/100)),"0")</f>
        <v/>
      </c>
      <c r="AS826" s="1239" t="n"/>
      <c r="AT826" s="345" t="n"/>
    </row>
    <row r="827" ht="75.75" customHeight="1">
      <c r="A827" s="585">
        <f>A826+1</f>
        <v/>
      </c>
      <c r="B827" s="1255" t="inlineStr">
        <is>
          <t>Vacuna de Difteria - Tos ferina (celula completa)- Tétanos - Hepatitis B - Haemophilus influenzae tipo B - Poliovirus inactivado (DTwP-HepB-Hib-IPV) - HEXAVALENTE DE CÉLULAS COMPLETAS - Liquida</t>
        </is>
      </c>
      <c r="C827" s="967" t="n"/>
      <c r="D827" s="372">
        <f>+D453+D49</f>
        <v/>
      </c>
      <c r="E827" s="373">
        <f>G49</f>
        <v/>
      </c>
      <c r="F827" s="373">
        <f>+F453</f>
        <v/>
      </c>
      <c r="G827" s="373">
        <f>+G453</f>
        <v/>
      </c>
      <c r="H827" s="374">
        <f>SUM(F827:G827)</f>
        <v/>
      </c>
      <c r="I827" s="375">
        <f>+AM827</f>
        <v/>
      </c>
      <c r="J827" s="376">
        <f>SUM(H827:I827)</f>
        <v/>
      </c>
      <c r="K827" s="373">
        <f>+I49</f>
        <v/>
      </c>
      <c r="L827" s="377">
        <f>(M827+N827)</f>
        <v/>
      </c>
      <c r="M827" s="378">
        <f>+K49</f>
        <v/>
      </c>
      <c r="N827" s="379">
        <f>+K453</f>
        <v/>
      </c>
      <c r="O827" s="1256">
        <f>IFERROR(L827/J827,"0")</f>
        <v/>
      </c>
      <c r="P827" s="380">
        <f>+R458+R54</f>
        <v/>
      </c>
      <c r="Q827" s="258" t="n"/>
      <c r="R827" s="258" t="n"/>
      <c r="S827" s="1184" t="n"/>
      <c r="T827" s="1184" t="n"/>
      <c r="U827" s="516" t="n"/>
      <c r="V827" s="1246" t="n"/>
      <c r="Y827" s="232" t="n"/>
      <c r="Z827" s="413">
        <f>+Z453+Z49</f>
        <v/>
      </c>
      <c r="AA827" s="413">
        <f>+AA453+AA49</f>
        <v/>
      </c>
      <c r="AB827" s="415">
        <f>Z827+AA827</f>
        <v/>
      </c>
      <c r="AC827" s="413">
        <f>+AC453+AC49</f>
        <v/>
      </c>
      <c r="AD827" s="413">
        <f>+AD453+AD49</f>
        <v/>
      </c>
      <c r="AE827" s="413">
        <f>+AE453+AE49</f>
        <v/>
      </c>
      <c r="AF827" s="413">
        <f>+AF453+AF49</f>
        <v/>
      </c>
      <c r="AG827" s="413">
        <f>+AG453+AG49</f>
        <v/>
      </c>
      <c r="AH827" s="413">
        <f>+AH453+AH49</f>
        <v/>
      </c>
      <c r="AI827" s="413">
        <f>+AI453+AI49</f>
        <v/>
      </c>
      <c r="AJ827" s="413">
        <f>+AJ453+AJ49</f>
        <v/>
      </c>
      <c r="AK827" s="413">
        <f>+AK453+AK49</f>
        <v/>
      </c>
      <c r="AL827" s="413">
        <f>+AL453+AL49</f>
        <v/>
      </c>
      <c r="AM827" s="382">
        <f>SUM(AB827:AL827)</f>
        <v/>
      </c>
      <c r="AN827" s="383" t="n"/>
      <c r="AO827" s="384" t="n"/>
      <c r="AQ827" s="1238">
        <f>IFERROR(I827/J827*100,"0")</f>
        <v/>
      </c>
      <c r="AR827" s="343">
        <f>IFERROR(1/(1-(AQ827/100)),"0")</f>
        <v/>
      </c>
      <c r="AS827" s="1239" t="n"/>
      <c r="AT827" s="345" t="n"/>
    </row>
    <row r="828" ht="46.5" customHeight="1">
      <c r="A828" s="585">
        <f>A827+1</f>
        <v/>
      </c>
      <c r="B828" s="1255" t="inlineStr">
        <is>
          <t>Vacuna de Difteria, Tétano y Tosferina (DPT)- Liquida</t>
        </is>
      </c>
      <c r="C828" s="967" t="n"/>
      <c r="D828" s="372">
        <f>+D459+D55</f>
        <v/>
      </c>
      <c r="E828" s="373">
        <f>G55</f>
        <v/>
      </c>
      <c r="F828" s="373">
        <f>+F459</f>
        <v/>
      </c>
      <c r="G828" s="373">
        <f>+G459</f>
        <v/>
      </c>
      <c r="H828" s="374">
        <f>SUM(F828:G828)</f>
        <v/>
      </c>
      <c r="I828" s="375">
        <f>+AM828</f>
        <v/>
      </c>
      <c r="J828" s="376">
        <f>SUM(H828:I828)</f>
        <v/>
      </c>
      <c r="K828" s="373">
        <f>+I55</f>
        <v/>
      </c>
      <c r="L828" s="377">
        <f>(M828+N828)</f>
        <v/>
      </c>
      <c r="M828" s="378">
        <f>+K55</f>
        <v/>
      </c>
      <c r="N828" s="379">
        <f>+K459</f>
        <v/>
      </c>
      <c r="O828" s="1256">
        <f>IFERROR(L828/J828,"0")</f>
        <v/>
      </c>
      <c r="P828" s="380">
        <f>+R464+R60</f>
        <v/>
      </c>
      <c r="Q828" s="258" t="n"/>
      <c r="R828" s="258" t="n"/>
      <c r="S828" s="1184" t="n"/>
      <c r="T828" s="1184" t="n"/>
      <c r="U828" s="516" t="n"/>
      <c r="V828" s="1246" t="n"/>
      <c r="Y828" s="232" t="n"/>
      <c r="Z828" s="413">
        <f>+Z459+Z55</f>
        <v/>
      </c>
      <c r="AA828" s="413">
        <f>+AA459+AA55</f>
        <v/>
      </c>
      <c r="AB828" s="415">
        <f>Z828+AA828</f>
        <v/>
      </c>
      <c r="AC828" s="413">
        <f>+AC459+AC55</f>
        <v/>
      </c>
      <c r="AD828" s="413">
        <f>+AD459+AD55</f>
        <v/>
      </c>
      <c r="AE828" s="413">
        <f>+AE459+AE55</f>
        <v/>
      </c>
      <c r="AF828" s="413">
        <f>+AF459+AF55</f>
        <v/>
      </c>
      <c r="AG828" s="413">
        <f>+AG459+AG55</f>
        <v/>
      </c>
      <c r="AH828" s="413">
        <f>+AH459+AH55</f>
        <v/>
      </c>
      <c r="AI828" s="413">
        <f>+AI459+AI55</f>
        <v/>
      </c>
      <c r="AJ828" s="413">
        <f>+AJ459+AJ55</f>
        <v/>
      </c>
      <c r="AK828" s="413">
        <f>+AK459+AK55</f>
        <v/>
      </c>
      <c r="AL828" s="413">
        <f>+AL459+AL55</f>
        <v/>
      </c>
      <c r="AM828" s="382">
        <f>SUM(AB828:AL828)</f>
        <v/>
      </c>
      <c r="AN828" s="383" t="n"/>
      <c r="AO828" s="384" t="n"/>
      <c r="AQ828" s="1238">
        <f>IFERROR(I828/J828*100,"0")</f>
        <v/>
      </c>
      <c r="AR828" s="343">
        <f>IFERROR(1/(1-(AQ828/100)),"0")</f>
        <v/>
      </c>
      <c r="AS828" s="1239" t="n">
        <v>15</v>
      </c>
      <c r="AT828" s="345" t="n">
        <v>10</v>
      </c>
    </row>
    <row r="829" ht="46.5" customHeight="1">
      <c r="A829" s="585">
        <f>A828+1</f>
        <v/>
      </c>
      <c r="B829" s="1255" t="inlineStr">
        <is>
          <t>Vacuna de Difteria-Tétanos-Tos ferina acelular Pertussis (DTaP) Pediátrica - Liquida</t>
        </is>
      </c>
      <c r="C829" s="967" t="n"/>
      <c r="D829" s="372">
        <f>+D465+D61</f>
        <v/>
      </c>
      <c r="E829" s="373">
        <f>G61</f>
        <v/>
      </c>
      <c r="F829" s="373">
        <f>+F465</f>
        <v/>
      </c>
      <c r="G829" s="373">
        <f>+G465</f>
        <v/>
      </c>
      <c r="H829" s="374">
        <f>SUM(F829:G829)</f>
        <v/>
      </c>
      <c r="I829" s="375">
        <f>+AM829</f>
        <v/>
      </c>
      <c r="J829" s="376">
        <f>SUM(H829:I829)</f>
        <v/>
      </c>
      <c r="K829" s="373">
        <f>+I61</f>
        <v/>
      </c>
      <c r="L829" s="377">
        <f>(M829+N829)</f>
        <v/>
      </c>
      <c r="M829" s="378">
        <f>+K61</f>
        <v/>
      </c>
      <c r="N829" s="379">
        <f>+K465</f>
        <v/>
      </c>
      <c r="O829" s="1256">
        <f>IFERROR(L829/J829,"0")</f>
        <v/>
      </c>
      <c r="P829" s="380">
        <f>+R470+R66</f>
        <v/>
      </c>
      <c r="Q829" s="258" t="n"/>
      <c r="R829" s="258" t="n"/>
      <c r="S829" s="1184" t="n"/>
      <c r="T829" s="1184" t="n"/>
      <c r="U829" s="516" t="n"/>
      <c r="V829" s="1246" t="n"/>
      <c r="Y829" s="232" t="n"/>
      <c r="Z829" s="413">
        <f>+Z465+Z61</f>
        <v/>
      </c>
      <c r="AA829" s="413">
        <f>+AA465+AA61</f>
        <v/>
      </c>
      <c r="AB829" s="415">
        <f>Z829+AA829</f>
        <v/>
      </c>
      <c r="AC829" s="413">
        <f>+AC465+AC61</f>
        <v/>
      </c>
      <c r="AD829" s="413">
        <f>+AD465+AD61</f>
        <v/>
      </c>
      <c r="AE829" s="413">
        <f>+AE465+AE61</f>
        <v/>
      </c>
      <c r="AF829" s="413">
        <f>+AF465+AF61</f>
        <v/>
      </c>
      <c r="AG829" s="413">
        <f>+AG465+AG61</f>
        <v/>
      </c>
      <c r="AH829" s="413">
        <f>+AH465+AH61</f>
        <v/>
      </c>
      <c r="AI829" s="413">
        <f>+AI465+AI61</f>
        <v/>
      </c>
      <c r="AJ829" s="413">
        <f>+AJ465+AJ61</f>
        <v/>
      </c>
      <c r="AK829" s="413">
        <f>+AK465+AK61</f>
        <v/>
      </c>
      <c r="AL829" s="413">
        <f>+AL465+AL61</f>
        <v/>
      </c>
      <c r="AM829" s="382">
        <f>SUM(AB829:AL829)</f>
        <v/>
      </c>
      <c r="AN829" s="383" t="n"/>
      <c r="AO829" s="384" t="n"/>
      <c r="AQ829" s="1238">
        <f>IFERROR(I829/J829*100,"0")</f>
        <v/>
      </c>
      <c r="AR829" s="343">
        <f>IFERROR(1/(1-(AQ829/100)),"0")</f>
        <v/>
      </c>
      <c r="AS829" s="1239" t="n"/>
      <c r="AT829" s="345" t="n"/>
    </row>
    <row r="830" ht="46.5" customHeight="1">
      <c r="A830" s="585">
        <f>A829+1</f>
        <v/>
      </c>
      <c r="B830" s="1255" t="inlineStr">
        <is>
          <t>Vacuna de Rotavirus Liquida (administración oral)</t>
        </is>
      </c>
      <c r="C830" s="967" t="n"/>
      <c r="D830" s="372">
        <f>+D471+D67</f>
        <v/>
      </c>
      <c r="E830" s="373">
        <f>G67</f>
        <v/>
      </c>
      <c r="F830" s="373">
        <f>+F471</f>
        <v/>
      </c>
      <c r="G830" s="373">
        <f>+G471</f>
        <v/>
      </c>
      <c r="H830" s="374">
        <f>SUM(F830:G830)</f>
        <v/>
      </c>
      <c r="I830" s="375">
        <f>+AM830</f>
        <v/>
      </c>
      <c r="J830" s="376">
        <f>SUM(H830:I830)</f>
        <v/>
      </c>
      <c r="K830" s="373">
        <f>+I67</f>
        <v/>
      </c>
      <c r="L830" s="377">
        <f>(M830+N830)</f>
        <v/>
      </c>
      <c r="M830" s="378">
        <f>+K67</f>
        <v/>
      </c>
      <c r="N830" s="379">
        <f>+K471</f>
        <v/>
      </c>
      <c r="O830" s="1256">
        <f>IFERROR(L830/J830,"0")</f>
        <v/>
      </c>
      <c r="P830" s="380">
        <f>+R476+R72</f>
        <v/>
      </c>
      <c r="Q830" s="258" t="n"/>
      <c r="R830" s="258" t="n"/>
      <c r="S830" s="1184" t="n"/>
      <c r="T830" s="1184" t="n"/>
      <c r="U830" s="516" t="n"/>
      <c r="V830" s="1246" t="n"/>
      <c r="Y830" s="232" t="n"/>
      <c r="Z830" s="413">
        <f>+Z471+Z67</f>
        <v/>
      </c>
      <c r="AA830" s="413">
        <f>+AA471+AA67</f>
        <v/>
      </c>
      <c r="AB830" s="415">
        <f>Z830+AA830</f>
        <v/>
      </c>
      <c r="AC830" s="413">
        <f>+AC471+AC67</f>
        <v/>
      </c>
      <c r="AD830" s="413">
        <f>+AD471+AD67</f>
        <v/>
      </c>
      <c r="AE830" s="413">
        <f>+AE471+AE67</f>
        <v/>
      </c>
      <c r="AF830" s="413">
        <f>+AF471+AF67</f>
        <v/>
      </c>
      <c r="AG830" s="413">
        <f>+AG471+AG67</f>
        <v/>
      </c>
      <c r="AH830" s="413">
        <f>+AH471+AH67</f>
        <v/>
      </c>
      <c r="AI830" s="413">
        <f>+AI471+AI67</f>
        <v/>
      </c>
      <c r="AJ830" s="413">
        <f>+AJ471+AJ67</f>
        <v/>
      </c>
      <c r="AK830" s="413">
        <f>+AK471+AK67</f>
        <v/>
      </c>
      <c r="AL830" s="413">
        <f>+AL471+AL67</f>
        <v/>
      </c>
      <c r="AM830" s="382">
        <f>SUM(AB830:AL830)</f>
        <v/>
      </c>
      <c r="AN830" s="383" t="n"/>
      <c r="AO830" s="384" t="n"/>
      <c r="AQ830" s="1238">
        <f>IFERROR(I830/J830*100,"0")</f>
        <v/>
      </c>
      <c r="AR830" s="343">
        <f>IFERROR(1/(1-(AQ830/100)),"0")</f>
        <v/>
      </c>
      <c r="AS830" s="1239" t="n"/>
      <c r="AT830" s="345" t="n"/>
    </row>
    <row r="831" ht="46.5" customHeight="1">
      <c r="A831" s="585">
        <f>A830+1</f>
        <v/>
      </c>
      <c r="B831" s="1255" t="inlineStr">
        <is>
          <t>Vacuna Antineumocócica Conjugada (13-valente) PCV13 - Liquida</t>
        </is>
      </c>
      <c r="C831" s="967" t="n"/>
      <c r="D831" s="372">
        <f>+D477+D73</f>
        <v/>
      </c>
      <c r="E831" s="373">
        <f>G73</f>
        <v/>
      </c>
      <c r="F831" s="373">
        <f>+F477</f>
        <v/>
      </c>
      <c r="G831" s="373">
        <f>+G477</f>
        <v/>
      </c>
      <c r="H831" s="374">
        <f>SUM(F831:G831)</f>
        <v/>
      </c>
      <c r="I831" s="375">
        <f>+AM831</f>
        <v/>
      </c>
      <c r="J831" s="376">
        <f>SUM(H831:I831)</f>
        <v/>
      </c>
      <c r="K831" s="373">
        <f>+I73</f>
        <v/>
      </c>
      <c r="L831" s="377">
        <f>(M831+N831)</f>
        <v/>
      </c>
      <c r="M831" s="378">
        <f>+K73</f>
        <v/>
      </c>
      <c r="N831" s="379">
        <f>+K477</f>
        <v/>
      </c>
      <c r="O831" s="1256">
        <f>IFERROR(L831/J831,"0")</f>
        <v/>
      </c>
      <c r="P831" s="380">
        <f>+R482+R78</f>
        <v/>
      </c>
      <c r="Q831" s="258" t="n"/>
      <c r="R831" s="258" t="n"/>
      <c r="S831" s="1184" t="n"/>
      <c r="T831" s="1184" t="n"/>
      <c r="U831" s="516" t="n"/>
      <c r="V831" s="1246" t="n"/>
      <c r="Y831" s="232" t="n"/>
      <c r="Z831" s="413">
        <f>+Z477+Z73</f>
        <v/>
      </c>
      <c r="AA831" s="413">
        <f>+AA477+AA73</f>
        <v/>
      </c>
      <c r="AB831" s="415">
        <f>Z831+AA831</f>
        <v/>
      </c>
      <c r="AC831" s="413">
        <f>+AC477+AC73</f>
        <v/>
      </c>
      <c r="AD831" s="413">
        <f>+AD477+AD73</f>
        <v/>
      </c>
      <c r="AE831" s="413">
        <f>+AE477+AE73</f>
        <v/>
      </c>
      <c r="AF831" s="413">
        <f>+AF477+AF73</f>
        <v/>
      </c>
      <c r="AG831" s="413">
        <f>+AG477+AG73</f>
        <v/>
      </c>
      <c r="AH831" s="413">
        <f>+AH477+AH73</f>
        <v/>
      </c>
      <c r="AI831" s="413">
        <f>+AI477+AI73</f>
        <v/>
      </c>
      <c r="AJ831" s="413">
        <f>+AJ477+AJ73</f>
        <v/>
      </c>
      <c r="AK831" s="413">
        <f>+AK477+AK73</f>
        <v/>
      </c>
      <c r="AL831" s="413">
        <f>+AL477+AL73</f>
        <v/>
      </c>
      <c r="AM831" s="382">
        <f>SUM(AB831:AL831)</f>
        <v/>
      </c>
      <c r="AN831" s="383" t="n"/>
      <c r="AO831" s="384" t="n"/>
      <c r="AQ831" s="1238">
        <f>IFERROR(I831/J831*100,"0")</f>
        <v/>
      </c>
      <c r="AR831" s="343">
        <f>IFERROR(1/(1-(AQ831/100)),"0")</f>
        <v/>
      </c>
      <c r="AS831" s="1239" t="n"/>
      <c r="AT831" s="345" t="n"/>
    </row>
    <row r="832" ht="46.5" customHeight="1">
      <c r="A832" s="585">
        <f>A831+1</f>
        <v/>
      </c>
      <c r="B832" s="1255" t="inlineStr">
        <is>
          <t>Vacuna Antineumocócica Conjugada (20-valente) PCV20 - Liquida</t>
        </is>
      </c>
      <c r="C832" s="967" t="n"/>
      <c r="D832" s="372">
        <f>+D483+D79</f>
        <v/>
      </c>
      <c r="E832" s="373">
        <f>G79</f>
        <v/>
      </c>
      <c r="F832" s="373">
        <f>+F483</f>
        <v/>
      </c>
      <c r="G832" s="373">
        <f>+G483</f>
        <v/>
      </c>
      <c r="H832" s="374">
        <f>SUM(F832:G832)</f>
        <v/>
      </c>
      <c r="I832" s="375">
        <f>+AM832</f>
        <v/>
      </c>
      <c r="J832" s="376">
        <f>SUM(H832:I832)</f>
        <v/>
      </c>
      <c r="K832" s="373">
        <f>+I79</f>
        <v/>
      </c>
      <c r="L832" s="377">
        <f>(M832+N832)</f>
        <v/>
      </c>
      <c r="M832" s="378">
        <f>+K79</f>
        <v/>
      </c>
      <c r="N832" s="379">
        <f>+K483</f>
        <v/>
      </c>
      <c r="O832" s="1256">
        <f>IFERROR(L832/J832,"0")</f>
        <v/>
      </c>
      <c r="P832" s="380">
        <f>+R488+R84</f>
        <v/>
      </c>
      <c r="Q832" s="258" t="n"/>
      <c r="R832" s="258" t="n"/>
      <c r="S832" s="1184" t="n"/>
      <c r="T832" s="1184" t="n"/>
      <c r="U832" s="516" t="n"/>
      <c r="V832" s="1246" t="n"/>
      <c r="Y832" s="232" t="n"/>
      <c r="Z832" s="413">
        <f>+Z483+Z79</f>
        <v/>
      </c>
      <c r="AA832" s="413">
        <f>+AA483+AA79</f>
        <v/>
      </c>
      <c r="AB832" s="415">
        <f>Z832+AA832</f>
        <v/>
      </c>
      <c r="AC832" s="413">
        <f>+AC483+AC79</f>
        <v/>
      </c>
      <c r="AD832" s="413">
        <f>+AD483+AD79</f>
        <v/>
      </c>
      <c r="AE832" s="413">
        <f>+AE483+AE79</f>
        <v/>
      </c>
      <c r="AF832" s="413">
        <f>+AF483+AF79</f>
        <v/>
      </c>
      <c r="AG832" s="413">
        <f>+AG483+AG79</f>
        <v/>
      </c>
      <c r="AH832" s="413">
        <f>+AH483+AH79</f>
        <v/>
      </c>
      <c r="AI832" s="413">
        <f>+AI483+AI79</f>
        <v/>
      </c>
      <c r="AJ832" s="413">
        <f>+AJ483+AJ79</f>
        <v/>
      </c>
      <c r="AK832" s="413">
        <f>+AK483+AK79</f>
        <v/>
      </c>
      <c r="AL832" s="413">
        <f>+AL483+AL79</f>
        <v/>
      </c>
      <c r="AM832" s="382">
        <f>SUM(AB832:AL832)</f>
        <v/>
      </c>
      <c r="AN832" s="383" t="n"/>
      <c r="AO832" s="384" t="n"/>
      <c r="AQ832" s="1238">
        <f>IFERROR(I832/J832*100,"0")</f>
        <v/>
      </c>
      <c r="AR832" s="343">
        <f>IFERROR(1/(1-(AQ832/100)),"0")</f>
        <v/>
      </c>
      <c r="AS832" s="1239" t="n"/>
      <c r="AT832" s="345" t="n"/>
    </row>
    <row r="833" ht="57" customHeight="1">
      <c r="A833" s="585">
        <f>A832+1</f>
        <v/>
      </c>
      <c r="B833" s="1255" t="inlineStr">
        <is>
          <t>Vacuna de Sarampión, Rubeola y Paperas (SRP) (Cepa Leningrado-Zagreb) Liofilizado - Vial x 01 dosis - TRIPLE VIRAL</t>
        </is>
      </c>
      <c r="C833" s="967" t="n"/>
      <c r="D833" s="372">
        <f>+D489+D85</f>
        <v/>
      </c>
      <c r="E833" s="373">
        <f>G85</f>
        <v/>
      </c>
      <c r="F833" s="373">
        <f>+F489</f>
        <v/>
      </c>
      <c r="G833" s="373">
        <f>+G489</f>
        <v/>
      </c>
      <c r="H833" s="374">
        <f>SUM(F833:G833)</f>
        <v/>
      </c>
      <c r="I833" s="375">
        <f>+AM833</f>
        <v/>
      </c>
      <c r="J833" s="376">
        <f>SUM(H833:I833)</f>
        <v/>
      </c>
      <c r="K833" s="373">
        <f>+I85</f>
        <v/>
      </c>
      <c r="L833" s="377">
        <f>(M833+N833)</f>
        <v/>
      </c>
      <c r="M833" s="378">
        <f>+K85</f>
        <v/>
      </c>
      <c r="N833" s="379">
        <f>+K489</f>
        <v/>
      </c>
      <c r="O833" s="1256">
        <f>IFERROR(L833/J833,"0")</f>
        <v/>
      </c>
      <c r="P833" s="380">
        <f>+R494+R90</f>
        <v/>
      </c>
      <c r="Q833" s="258" t="n"/>
      <c r="R833" s="1184" t="n"/>
      <c r="S833" s="1184" t="n"/>
      <c r="T833" s="1184" t="n"/>
      <c r="U833" s="516" t="n"/>
      <c r="V833" s="1246" t="n"/>
      <c r="Y833" s="232" t="n"/>
      <c r="Z833" s="413">
        <f>+Z489+Z85</f>
        <v/>
      </c>
      <c r="AA833" s="413">
        <f>+AA489+AA85</f>
        <v/>
      </c>
      <c r="AB833" s="415">
        <f>Z833+AA833</f>
        <v/>
      </c>
      <c r="AC833" s="413">
        <f>+AC489+AC85</f>
        <v/>
      </c>
      <c r="AD833" s="413">
        <f>+AD489+AD85</f>
        <v/>
      </c>
      <c r="AE833" s="413">
        <f>+AE489+AE85</f>
        <v/>
      </c>
      <c r="AF833" s="413">
        <f>+AF489+AF85</f>
        <v/>
      </c>
      <c r="AG833" s="413">
        <f>+AG489+AG85</f>
        <v/>
      </c>
      <c r="AH833" s="413">
        <f>+AH489+AH85</f>
        <v/>
      </c>
      <c r="AI833" s="413">
        <f>+AI489+AI85</f>
        <v/>
      </c>
      <c r="AJ833" s="413">
        <f>+AJ489+AJ85</f>
        <v/>
      </c>
      <c r="AK833" s="413">
        <f>+AK489+AK85</f>
        <v/>
      </c>
      <c r="AL833" s="413">
        <f>+AL489+AL85</f>
        <v/>
      </c>
      <c r="AM833" s="382">
        <f>SUM(AB833:AL833)</f>
        <v/>
      </c>
      <c r="AN833" s="383" t="n"/>
      <c r="AO833" s="384" t="n"/>
      <c r="AQ833" s="1238">
        <f>IFERROR(I833/J833*100,"0")</f>
        <v/>
      </c>
      <c r="AR833" s="343">
        <f>IFERROR(1/(1-(AQ833/100)),"0")</f>
        <v/>
      </c>
      <c r="AS833" s="1239" t="n"/>
      <c r="AT833" s="345" t="n"/>
    </row>
    <row r="834" ht="57" customHeight="1">
      <c r="A834" s="585">
        <f>A833+1</f>
        <v/>
      </c>
      <c r="B834" s="1255" t="inlineStr">
        <is>
          <t>Vacuna de Sarampión, Rubeola y Paperas (SRP) (Cepa Leningrado-Zagreb) Liofilizado - Vial x 05 dosis - TRIPLE VIRAL</t>
        </is>
      </c>
      <c r="C834" s="967" t="n"/>
      <c r="D834" s="372">
        <f>+D495+D91</f>
        <v/>
      </c>
      <c r="E834" s="373">
        <f>G91</f>
        <v/>
      </c>
      <c r="F834" s="373">
        <f>+F495</f>
        <v/>
      </c>
      <c r="G834" s="373">
        <f>+G495</f>
        <v/>
      </c>
      <c r="H834" s="374">
        <f>SUM(F834:G834)</f>
        <v/>
      </c>
      <c r="I834" s="375">
        <f>+AM834</f>
        <v/>
      </c>
      <c r="J834" s="376">
        <f>SUM(H834:I834)</f>
        <v/>
      </c>
      <c r="K834" s="373">
        <f>+I91</f>
        <v/>
      </c>
      <c r="L834" s="377">
        <f>(M834+N834)</f>
        <v/>
      </c>
      <c r="M834" s="378">
        <f>+K91</f>
        <v/>
      </c>
      <c r="N834" s="379">
        <f>+K495</f>
        <v/>
      </c>
      <c r="O834" s="1256">
        <f>IFERROR(L834/J834,"0")</f>
        <v/>
      </c>
      <c r="P834" s="380">
        <f>+R500+R96</f>
        <v/>
      </c>
      <c r="Q834" s="258" t="n"/>
      <c r="R834" s="1184" t="n"/>
      <c r="S834" s="1184" t="n"/>
      <c r="T834" s="1184" t="n"/>
      <c r="U834" s="516" t="n"/>
      <c r="V834" s="1246" t="n"/>
      <c r="Y834" s="232" t="n"/>
      <c r="Z834" s="413">
        <f>+Z495+Z91</f>
        <v/>
      </c>
      <c r="AA834" s="413">
        <f>+AA495+AA91</f>
        <v/>
      </c>
      <c r="AB834" s="415">
        <f>Z834+AA834</f>
        <v/>
      </c>
      <c r="AC834" s="413">
        <f>+AC495+AC91</f>
        <v/>
      </c>
      <c r="AD834" s="413">
        <f>+AD495+AD91</f>
        <v/>
      </c>
      <c r="AE834" s="413">
        <f>+AE495+AE91</f>
        <v/>
      </c>
      <c r="AF834" s="413">
        <f>+AF495+AF91</f>
        <v/>
      </c>
      <c r="AG834" s="413">
        <f>+AG495+AG91</f>
        <v/>
      </c>
      <c r="AH834" s="413">
        <f>+AH495+AH91</f>
        <v/>
      </c>
      <c r="AI834" s="413">
        <f>+AI495+AI91</f>
        <v/>
      </c>
      <c r="AJ834" s="413">
        <f>+AJ495+AJ91</f>
        <v/>
      </c>
      <c r="AK834" s="413">
        <f>+AK495+AK91</f>
        <v/>
      </c>
      <c r="AL834" s="413">
        <f>+AL495+AL91</f>
        <v/>
      </c>
      <c r="AM834" s="382">
        <f>SUM(AB834:AL834)</f>
        <v/>
      </c>
      <c r="AN834" s="383" t="n"/>
      <c r="AO834" s="384" t="n"/>
      <c r="AQ834" s="1238">
        <f>IFERROR(I834/J834*100,"0")</f>
        <v/>
      </c>
      <c r="AR834" s="343">
        <f>IFERROR(1/(1-(AQ834/100)),"0")</f>
        <v/>
      </c>
      <c r="AS834" s="1239" t="n">
        <v>0</v>
      </c>
      <c r="AT834" s="345" t="n">
        <v>1</v>
      </c>
    </row>
    <row r="835" ht="57" customHeight="1">
      <c r="A835" s="585">
        <f>A834+1</f>
        <v/>
      </c>
      <c r="B835" s="1255" t="inlineStr">
        <is>
          <t>Vacuna de Sarampión, Rubeola y Paperas (SRP) (Cepa Leningrado-Zagreb) Liofilizado - Vial x 10 dosis - TRIPLE VIRAL</t>
        </is>
      </c>
      <c r="C835" s="967" t="n"/>
      <c r="D835" s="372">
        <f>+D501+D97</f>
        <v/>
      </c>
      <c r="E835" s="373">
        <f>G97</f>
        <v/>
      </c>
      <c r="F835" s="373">
        <f>+F501</f>
        <v/>
      </c>
      <c r="G835" s="373">
        <f>+G501</f>
        <v/>
      </c>
      <c r="H835" s="374">
        <f>SUM(F835:G835)</f>
        <v/>
      </c>
      <c r="I835" s="375">
        <f>+AM835</f>
        <v/>
      </c>
      <c r="J835" s="376">
        <f>SUM(H835:I835)</f>
        <v/>
      </c>
      <c r="K835" s="373">
        <f>+I97</f>
        <v/>
      </c>
      <c r="L835" s="377">
        <f>(M835+N835)</f>
        <v/>
      </c>
      <c r="M835" s="378">
        <f>+K97</f>
        <v/>
      </c>
      <c r="N835" s="379">
        <f>+K501</f>
        <v/>
      </c>
      <c r="O835" s="1256">
        <f>IFERROR(L835/J835,"0")</f>
        <v/>
      </c>
      <c r="P835" s="380">
        <f>+R506+R102</f>
        <v/>
      </c>
      <c r="Q835" s="258" t="n"/>
      <c r="R835" s="1184" t="n"/>
      <c r="S835" s="1184" t="n"/>
      <c r="T835" s="1184" t="n"/>
      <c r="U835" s="516" t="n"/>
      <c r="V835" s="1246" t="n"/>
      <c r="Y835" s="232" t="n"/>
      <c r="Z835" s="413">
        <f>+Z501+Z97</f>
        <v/>
      </c>
      <c r="AA835" s="413">
        <f>+AA501+AA97</f>
        <v/>
      </c>
      <c r="AB835" s="415">
        <f>Z835+AA835</f>
        <v/>
      </c>
      <c r="AC835" s="413">
        <f>+AC501+AC97</f>
        <v/>
      </c>
      <c r="AD835" s="413">
        <f>+AD501+AD97</f>
        <v/>
      </c>
      <c r="AE835" s="413">
        <f>+AE501+AE97</f>
        <v/>
      </c>
      <c r="AF835" s="413">
        <f>+AF501+AF97</f>
        <v/>
      </c>
      <c r="AG835" s="413">
        <f>+AG501+AG97</f>
        <v/>
      </c>
      <c r="AH835" s="413">
        <f>+AH501+AH97</f>
        <v/>
      </c>
      <c r="AI835" s="413">
        <f>+AI501+AI97</f>
        <v/>
      </c>
      <c r="AJ835" s="413">
        <f>+AJ501+AJ97</f>
        <v/>
      </c>
      <c r="AK835" s="413">
        <f>+AK501+AK97</f>
        <v/>
      </c>
      <c r="AL835" s="413">
        <f>+AL501+AL97</f>
        <v/>
      </c>
      <c r="AM835" s="382">
        <f>SUM(AB835:AL835)</f>
        <v/>
      </c>
      <c r="AN835" s="383" t="n"/>
      <c r="AO835" s="384" t="n"/>
      <c r="AQ835" s="1238">
        <f>IFERROR(I835/J835*100,"0")</f>
        <v/>
      </c>
      <c r="AR835" s="343">
        <f>IFERROR(1/(1-(AQ835/100)),"0")</f>
        <v/>
      </c>
      <c r="AS835" s="1239" t="n"/>
      <c r="AT835" s="345" t="n"/>
    </row>
    <row r="836" ht="57" customHeight="1">
      <c r="A836" s="585">
        <f>A835+1</f>
        <v/>
      </c>
      <c r="B836" s="1255" t="inlineStr">
        <is>
          <t>Vacuna de Sarampión Rubeola (SR) Liofilizada - Vial x 01 dosis -DOBLE VIRAL</t>
        </is>
      </c>
      <c r="C836" s="967" t="n"/>
      <c r="D836" s="372">
        <f>+D507+D103</f>
        <v/>
      </c>
      <c r="E836" s="373">
        <f>G103</f>
        <v/>
      </c>
      <c r="F836" s="373">
        <f>+F507</f>
        <v/>
      </c>
      <c r="G836" s="373">
        <f>+G507</f>
        <v/>
      </c>
      <c r="H836" s="374">
        <f>SUM(F836:G836)</f>
        <v/>
      </c>
      <c r="I836" s="375">
        <f>+AM836</f>
        <v/>
      </c>
      <c r="J836" s="376">
        <f>SUM(H836:I836)</f>
        <v/>
      </c>
      <c r="K836" s="373">
        <f>+I103</f>
        <v/>
      </c>
      <c r="L836" s="377">
        <f>(M836+N836)</f>
        <v/>
      </c>
      <c r="M836" s="378">
        <f>+K103</f>
        <v/>
      </c>
      <c r="N836" s="379">
        <f>+K507</f>
        <v/>
      </c>
      <c r="O836" s="1256">
        <f>IFERROR(L836/J836,"0")</f>
        <v/>
      </c>
      <c r="P836" s="380">
        <f>+R512+R108</f>
        <v/>
      </c>
      <c r="Q836" s="258" t="n"/>
      <c r="R836" s="1184" t="n"/>
      <c r="S836" s="1184" t="n"/>
      <c r="T836" s="1184" t="n"/>
      <c r="U836" s="516" t="n"/>
      <c r="V836" s="1246" t="n"/>
      <c r="Y836" s="232" t="n"/>
      <c r="Z836" s="413">
        <f>+Z507+Z103</f>
        <v/>
      </c>
      <c r="AA836" s="413">
        <f>+AA507+AA103</f>
        <v/>
      </c>
      <c r="AB836" s="415">
        <f>Z836+AA836</f>
        <v/>
      </c>
      <c r="AC836" s="413">
        <f>+AC507+AC103</f>
        <v/>
      </c>
      <c r="AD836" s="413">
        <f>+AD507+AD103</f>
        <v/>
      </c>
      <c r="AE836" s="413">
        <f>+AE507+AE103</f>
        <v/>
      </c>
      <c r="AF836" s="413">
        <f>+AF507+AF103</f>
        <v/>
      </c>
      <c r="AG836" s="413">
        <f>+AG507+AG103</f>
        <v/>
      </c>
      <c r="AH836" s="413">
        <f>+AH507+AH103</f>
        <v/>
      </c>
      <c r="AI836" s="413">
        <f>+AI507+AI103</f>
        <v/>
      </c>
      <c r="AJ836" s="413">
        <f>+AJ507+AJ103</f>
        <v/>
      </c>
      <c r="AK836" s="413">
        <f>+AK507+AK103</f>
        <v/>
      </c>
      <c r="AL836" s="413">
        <f>+AL507+AL103</f>
        <v/>
      </c>
      <c r="AM836" s="382">
        <f>SUM(AB836:AL836)</f>
        <v/>
      </c>
      <c r="AN836" s="383" t="n"/>
      <c r="AO836" s="384" t="n"/>
      <c r="AQ836" s="1238">
        <f>IFERROR(I836/J836*100,"0")</f>
        <v/>
      </c>
      <c r="AR836" s="343">
        <f>IFERROR(1/(1-(AQ836/100)),"0")</f>
        <v/>
      </c>
      <c r="AS836" s="1239" t="n"/>
      <c r="AT836" s="345" t="n"/>
    </row>
    <row r="837" ht="57" customHeight="1">
      <c r="A837" s="585">
        <f>A836+1</f>
        <v/>
      </c>
      <c r="B837" s="1255" t="inlineStr">
        <is>
          <t>Vacuna de Sarampión Rubeola (SR) Liofilizada - Vial x 10 dosis - DOBLE VIRAL</t>
        </is>
      </c>
      <c r="C837" s="967" t="n"/>
      <c r="D837" s="372">
        <f>+D513+D109</f>
        <v/>
      </c>
      <c r="E837" s="373">
        <f>G109</f>
        <v/>
      </c>
      <c r="F837" s="373">
        <f>+F513</f>
        <v/>
      </c>
      <c r="G837" s="373">
        <f>+G513</f>
        <v/>
      </c>
      <c r="H837" s="374">
        <f>SUM(F837:G837)</f>
        <v/>
      </c>
      <c r="I837" s="375">
        <f>+AM837</f>
        <v/>
      </c>
      <c r="J837" s="376">
        <f>SUM(H837:I837)</f>
        <v/>
      </c>
      <c r="K837" s="373">
        <f>+I109</f>
        <v/>
      </c>
      <c r="L837" s="377">
        <f>(M837+N837)</f>
        <v/>
      </c>
      <c r="M837" s="378">
        <f>+K109</f>
        <v/>
      </c>
      <c r="N837" s="379">
        <f>+K513</f>
        <v/>
      </c>
      <c r="O837" s="1256">
        <f>IFERROR(L837/J837,"0")</f>
        <v/>
      </c>
      <c r="P837" s="380">
        <f>+R518+R114</f>
        <v/>
      </c>
      <c r="Q837" s="258" t="n"/>
      <c r="R837" s="1184" t="n"/>
      <c r="S837" s="1184" t="n"/>
      <c r="T837" s="1184" t="n"/>
      <c r="U837" s="516" t="n"/>
      <c r="V837" s="1246" t="n"/>
      <c r="Y837" s="232" t="n"/>
      <c r="Z837" s="413">
        <f>+Z513+Z109</f>
        <v/>
      </c>
      <c r="AA837" s="413">
        <f>+AA513+AA109</f>
        <v/>
      </c>
      <c r="AB837" s="415">
        <f>Z837+AA837</f>
        <v/>
      </c>
      <c r="AC837" s="413">
        <f>+AC513+AC109</f>
        <v/>
      </c>
      <c r="AD837" s="413">
        <f>+AD513+AD109</f>
        <v/>
      </c>
      <c r="AE837" s="413">
        <f>+AE513+AE109</f>
        <v/>
      </c>
      <c r="AF837" s="413">
        <f>+AF513+AF109</f>
        <v/>
      </c>
      <c r="AG837" s="413">
        <f>+AG513+AG109</f>
        <v/>
      </c>
      <c r="AH837" s="413">
        <f>+AH513+AH109</f>
        <v/>
      </c>
      <c r="AI837" s="413">
        <f>+AI513+AI109</f>
        <v/>
      </c>
      <c r="AJ837" s="413">
        <f>+AJ513+AJ109</f>
        <v/>
      </c>
      <c r="AK837" s="413">
        <f>+AK513+AK109</f>
        <v/>
      </c>
      <c r="AL837" s="413">
        <f>+AL513+AL109</f>
        <v/>
      </c>
      <c r="AM837" s="382">
        <f>SUM(AB837:AL837)</f>
        <v/>
      </c>
      <c r="AN837" s="383" t="n"/>
      <c r="AO837" s="384" t="n"/>
      <c r="AQ837" s="1238">
        <f>IFERROR(I837/J837*100,"0")</f>
        <v/>
      </c>
      <c r="AR837" s="343">
        <f>IFERROR(1/(1-(AQ837/100)),"0")</f>
        <v/>
      </c>
      <c r="AS837" s="1239" t="n"/>
      <c r="AT837" s="345" t="n"/>
    </row>
    <row r="838" ht="46.5" customHeight="1">
      <c r="A838" s="585">
        <f>A837+1</f>
        <v/>
      </c>
      <c r="B838" s="1255" t="inlineStr">
        <is>
          <t>Vacuna contra el Dengue Cuadrivalente - Liofilizada</t>
        </is>
      </c>
      <c r="C838" s="967" t="n"/>
      <c r="D838" s="372">
        <f>+D519+D115</f>
        <v/>
      </c>
      <c r="E838" s="373">
        <f>E115</f>
        <v/>
      </c>
      <c r="F838" s="373">
        <f>+F519</f>
        <v/>
      </c>
      <c r="G838" s="373">
        <f>+G519</f>
        <v/>
      </c>
      <c r="H838" s="374">
        <f>SUM(F838:G838)</f>
        <v/>
      </c>
      <c r="I838" s="375">
        <f>+AM838</f>
        <v/>
      </c>
      <c r="J838" s="376">
        <f>SUM(H838:I838)</f>
        <v/>
      </c>
      <c r="K838" s="373">
        <f>+I115</f>
        <v/>
      </c>
      <c r="L838" s="377">
        <f>(M838+N838)</f>
        <v/>
      </c>
      <c r="M838" s="378">
        <f>+K115</f>
        <v/>
      </c>
      <c r="N838" s="379">
        <f>+K519</f>
        <v/>
      </c>
      <c r="O838" s="1256">
        <f>IFERROR(L838/J838,"0")</f>
        <v/>
      </c>
      <c r="P838" s="380">
        <f>+R524+R120</f>
        <v/>
      </c>
      <c r="Q838" s="258" t="n"/>
      <c r="R838" s="1184" t="n"/>
      <c r="S838" s="1184" t="n"/>
      <c r="T838" s="1184" t="n"/>
      <c r="U838" s="516" t="n"/>
      <c r="V838" s="1246" t="n"/>
      <c r="Y838" s="232" t="n"/>
      <c r="Z838" s="413">
        <f>+Z519+Z115</f>
        <v/>
      </c>
      <c r="AA838" s="413">
        <f>+AA519+AA115</f>
        <v/>
      </c>
      <c r="AB838" s="415">
        <f>Z838+AA838</f>
        <v/>
      </c>
      <c r="AC838" s="413">
        <f>+AC519+AC115</f>
        <v/>
      </c>
      <c r="AD838" s="413">
        <f>+AD519+AD115</f>
        <v/>
      </c>
      <c r="AE838" s="413">
        <f>+AE519+AE115</f>
        <v/>
      </c>
      <c r="AF838" s="413">
        <f>+AF519+AF115</f>
        <v/>
      </c>
      <c r="AG838" s="413">
        <f>+AG519+AG115</f>
        <v/>
      </c>
      <c r="AH838" s="413">
        <f>+AH519+AH115</f>
        <v/>
      </c>
      <c r="AI838" s="413">
        <f>+AI519+AI115</f>
        <v/>
      </c>
      <c r="AJ838" s="413">
        <f>+AJ519+AJ115</f>
        <v/>
      </c>
      <c r="AK838" s="413">
        <f>+AK519+AK115</f>
        <v/>
      </c>
      <c r="AL838" s="413">
        <f>+AL519+AL115</f>
        <v/>
      </c>
      <c r="AM838" s="382">
        <f>SUM(AB838:AL838)</f>
        <v/>
      </c>
      <c r="AN838" s="383" t="n"/>
      <c r="AO838" s="384" t="n"/>
      <c r="AQ838" s="1238">
        <f>IFERROR(I838/J838*100,"0")</f>
        <v/>
      </c>
      <c r="AR838" s="343">
        <f>IFERROR(1/(1-(AQ838/100)),"0")</f>
        <v/>
      </c>
      <c r="AS838" s="1239" t="n"/>
      <c r="AT838" s="345" t="n"/>
    </row>
    <row r="839" ht="46.5" customHeight="1">
      <c r="A839" s="585">
        <f>A838+1</f>
        <v/>
      </c>
      <c r="B839" s="1255" t="inlineStr">
        <is>
          <t>Vacuna de Fiebre Amarilla (Antiamarilica) Liofilizada</t>
        </is>
      </c>
      <c r="C839" s="967" t="n"/>
      <c r="D839" s="372">
        <f>+D525+D121</f>
        <v/>
      </c>
      <c r="E839" s="373">
        <f>G121</f>
        <v/>
      </c>
      <c r="F839" s="373">
        <f>+F525</f>
        <v/>
      </c>
      <c r="G839" s="373">
        <f>+G525</f>
        <v/>
      </c>
      <c r="H839" s="374">
        <f>SUM(F839:G839)</f>
        <v/>
      </c>
      <c r="I839" s="375">
        <f>+AM839</f>
        <v/>
      </c>
      <c r="J839" s="376">
        <f>SUM(H839:I839)</f>
        <v/>
      </c>
      <c r="K839" s="373">
        <f>+I121</f>
        <v/>
      </c>
      <c r="L839" s="377">
        <f>(M839+N839)</f>
        <v/>
      </c>
      <c r="M839" s="378">
        <f>+K121</f>
        <v/>
      </c>
      <c r="N839" s="379">
        <f>+K525</f>
        <v/>
      </c>
      <c r="O839" s="1256">
        <f>IFERROR(L839/J839,"0")</f>
        <v/>
      </c>
      <c r="P839" s="380">
        <f>+R530+R126</f>
        <v/>
      </c>
      <c r="Q839" s="258" t="n"/>
      <c r="R839" s="1184" t="n"/>
      <c r="S839" s="1184" t="n"/>
      <c r="T839" s="1184" t="n"/>
      <c r="U839" s="516" t="n"/>
      <c r="V839" s="1246" t="n"/>
      <c r="Y839" s="232" t="n"/>
      <c r="Z839" s="413">
        <f>+Z525+Z121</f>
        <v/>
      </c>
      <c r="AA839" s="413">
        <f>+AA525+AA121</f>
        <v/>
      </c>
      <c r="AB839" s="415">
        <f>Z839+AA839</f>
        <v/>
      </c>
      <c r="AC839" s="413">
        <f>+AC525+AC121</f>
        <v/>
      </c>
      <c r="AD839" s="413">
        <f>+AD525+AD121</f>
        <v/>
      </c>
      <c r="AE839" s="413">
        <f>+AE525+AE121</f>
        <v/>
      </c>
      <c r="AF839" s="413">
        <f>+AF525+AF121</f>
        <v/>
      </c>
      <c r="AG839" s="413">
        <f>+AG525+AG121</f>
        <v/>
      </c>
      <c r="AH839" s="413">
        <f>+AH525+AH121</f>
        <v/>
      </c>
      <c r="AI839" s="413">
        <f>+AI525+AI121</f>
        <v/>
      </c>
      <c r="AJ839" s="413">
        <f>+AJ525+AJ121</f>
        <v/>
      </c>
      <c r="AK839" s="413">
        <f>+AK525+AK121</f>
        <v/>
      </c>
      <c r="AL839" s="413">
        <f>+AL525+AL121</f>
        <v/>
      </c>
      <c r="AM839" s="382">
        <f>SUM(AB839:AL839)</f>
        <v/>
      </c>
      <c r="AN839" s="383" t="n"/>
      <c r="AO839" s="384" t="n"/>
      <c r="AQ839" s="1238">
        <f>IFERROR(I839/J839*100,"0")</f>
        <v/>
      </c>
      <c r="AR839" s="343">
        <f>IFERROR(1/(1-(AQ839/100)),"0")</f>
        <v/>
      </c>
      <c r="AS839" s="1239" t="n"/>
      <c r="AT839" s="345" t="n"/>
    </row>
    <row r="840" ht="46.5" customHeight="1">
      <c r="A840" s="585">
        <f>A839+1</f>
        <v/>
      </c>
      <c r="B840" s="1255" t="inlineStr">
        <is>
          <t>Vacuna de Hepatitis A Pediátrica - Liquida</t>
        </is>
      </c>
      <c r="C840" s="967" t="n"/>
      <c r="D840" s="372">
        <f>+D531+D127</f>
        <v/>
      </c>
      <c r="E840" s="373">
        <f>G127</f>
        <v/>
      </c>
      <c r="F840" s="373">
        <f>+F531</f>
        <v/>
      </c>
      <c r="G840" s="373">
        <f>+G531</f>
        <v/>
      </c>
      <c r="H840" s="374">
        <f>SUM(F840:G840)</f>
        <v/>
      </c>
      <c r="I840" s="375">
        <f>+AM840</f>
        <v/>
      </c>
      <c r="J840" s="376">
        <f>SUM(H840:I840)</f>
        <v/>
      </c>
      <c r="K840" s="373">
        <f>+I127</f>
        <v/>
      </c>
      <c r="L840" s="377">
        <f>(M840+N840)</f>
        <v/>
      </c>
      <c r="M840" s="378">
        <f>+K127</f>
        <v/>
      </c>
      <c r="N840" s="379">
        <f>+K531</f>
        <v/>
      </c>
      <c r="O840" s="1256">
        <f>IFERROR(L840/J840,"0")</f>
        <v/>
      </c>
      <c r="P840" s="380">
        <f>+R536+R132</f>
        <v/>
      </c>
      <c r="Q840" s="258" t="n"/>
      <c r="R840" s="1184" t="n"/>
      <c r="S840" s="1184" t="n"/>
      <c r="T840" s="1184" t="n"/>
      <c r="U840" s="516" t="n"/>
      <c r="V840" s="1246" t="n"/>
      <c r="Y840" s="232" t="n"/>
      <c r="Z840" s="413">
        <f>+Z531+Z127</f>
        <v/>
      </c>
      <c r="AA840" s="413">
        <f>+AA531+AA127</f>
        <v/>
      </c>
      <c r="AB840" s="415">
        <f>Z840+AA840</f>
        <v/>
      </c>
      <c r="AC840" s="413">
        <f>+AC531+AC127</f>
        <v/>
      </c>
      <c r="AD840" s="413">
        <f>+AD531+AD127</f>
        <v/>
      </c>
      <c r="AE840" s="413">
        <f>+AE531+AE127</f>
        <v/>
      </c>
      <c r="AF840" s="413">
        <f>+AF531+AF127</f>
        <v/>
      </c>
      <c r="AG840" s="413">
        <f>+AG531+AG127</f>
        <v/>
      </c>
      <c r="AH840" s="413">
        <f>+AH531+AH127</f>
        <v/>
      </c>
      <c r="AI840" s="413">
        <f>+AI531+AI127</f>
        <v/>
      </c>
      <c r="AJ840" s="413">
        <f>+AJ531+AJ127</f>
        <v/>
      </c>
      <c r="AK840" s="413">
        <f>+AK531+AK127</f>
        <v/>
      </c>
      <c r="AL840" s="413">
        <f>+AL531+AL127</f>
        <v/>
      </c>
      <c r="AM840" s="382">
        <f>SUM(AB840:AL840)</f>
        <v/>
      </c>
      <c r="AN840" s="383" t="n"/>
      <c r="AO840" s="384" t="n"/>
      <c r="AQ840" s="1238">
        <f>IFERROR(I840/J840*100,"0")</f>
        <v/>
      </c>
      <c r="AR840" s="343">
        <f>IFERROR(1/(1-(AQ840/100)),"0")</f>
        <v/>
      </c>
      <c r="AS840" s="1239" t="n">
        <v>25</v>
      </c>
      <c r="AT840" s="345" t="n">
        <v>5</v>
      </c>
    </row>
    <row r="841" ht="46.5" customHeight="1">
      <c r="A841" s="585">
        <f>A840+1</f>
        <v/>
      </c>
      <c r="B841" s="1255" t="inlineStr">
        <is>
          <t>Vacuna de Varicela Cepa OKA Liofilizada - Liquida</t>
        </is>
      </c>
      <c r="C841" s="967" t="n"/>
      <c r="D841" s="372">
        <f>+D537+D133</f>
        <v/>
      </c>
      <c r="E841" s="373">
        <f>G133</f>
        <v/>
      </c>
      <c r="F841" s="373">
        <f>+F537</f>
        <v/>
      </c>
      <c r="G841" s="373">
        <f>+G537</f>
        <v/>
      </c>
      <c r="H841" s="374">
        <f>SUM(F841:G841)</f>
        <v/>
      </c>
      <c r="I841" s="375">
        <f>+AM841</f>
        <v/>
      </c>
      <c r="J841" s="376">
        <f>SUM(H841:I841)</f>
        <v/>
      </c>
      <c r="K841" s="373">
        <f>+I133</f>
        <v/>
      </c>
      <c r="L841" s="377">
        <f>(M841+N841)</f>
        <v/>
      </c>
      <c r="M841" s="378">
        <f>+K133</f>
        <v/>
      </c>
      <c r="N841" s="379">
        <f>+K537</f>
        <v/>
      </c>
      <c r="O841" s="1256">
        <f>IFERROR(L841/J841,"0")</f>
        <v/>
      </c>
      <c r="P841" s="380">
        <f>+R542+R138</f>
        <v/>
      </c>
      <c r="Q841" s="258" t="n"/>
      <c r="R841" s="1184" t="n"/>
      <c r="S841" s="1184" t="n"/>
      <c r="T841" s="1184" t="n"/>
      <c r="U841" s="516" t="n"/>
      <c r="V841" s="1246" t="n"/>
      <c r="Y841" s="232" t="n"/>
      <c r="Z841" s="413">
        <f>+Z537+Z133</f>
        <v/>
      </c>
      <c r="AA841" s="413">
        <f>+AA537+AA133</f>
        <v/>
      </c>
      <c r="AB841" s="415">
        <f>Z841+AA841</f>
        <v/>
      </c>
      <c r="AC841" s="413">
        <f>+AC537+AC133</f>
        <v/>
      </c>
      <c r="AD841" s="413">
        <f>+AD537+AD133</f>
        <v/>
      </c>
      <c r="AE841" s="413">
        <f>+AE537+AE133</f>
        <v/>
      </c>
      <c r="AF841" s="413">
        <f>+AF537+AF133</f>
        <v/>
      </c>
      <c r="AG841" s="413">
        <f>+AG537+AG133</f>
        <v/>
      </c>
      <c r="AH841" s="413">
        <f>+AH537+AH133</f>
        <v/>
      </c>
      <c r="AI841" s="413">
        <f>+AI537+AI133</f>
        <v/>
      </c>
      <c r="AJ841" s="413">
        <f>+AJ537+AJ133</f>
        <v/>
      </c>
      <c r="AK841" s="413">
        <f>+AK537+AK133</f>
        <v/>
      </c>
      <c r="AL841" s="413">
        <f>+AL537+AL133</f>
        <v/>
      </c>
      <c r="AM841" s="382">
        <f>SUM(AB841:AL841)</f>
        <v/>
      </c>
      <c r="AN841" s="383" t="n"/>
      <c r="AO841" s="384" t="n"/>
      <c r="AQ841" s="1238">
        <f>IFERROR(I841/J841*100,"0")</f>
        <v/>
      </c>
      <c r="AR841" s="343">
        <f>IFERROR(1/(1-(AQ841/100)),"0")</f>
        <v/>
      </c>
      <c r="AS841" s="1239" t="n"/>
      <c r="AT841" s="345" t="n"/>
    </row>
    <row r="842" ht="46.5" customHeight="1">
      <c r="A842" s="585">
        <f>A841+1</f>
        <v/>
      </c>
      <c r="B842" s="1255" t="inlineStr">
        <is>
          <t>Vacuna Contra la Viruela y la Viruela del Mono (Mpox) Liquida</t>
        </is>
      </c>
      <c r="C842" s="967" t="n"/>
      <c r="D842" s="372">
        <f>+D543+D139</f>
        <v/>
      </c>
      <c r="E842" s="373">
        <f>G139</f>
        <v/>
      </c>
      <c r="F842" s="373">
        <f>+F543</f>
        <v/>
      </c>
      <c r="G842" s="373">
        <f>+G543</f>
        <v/>
      </c>
      <c r="H842" s="374">
        <f>SUM(F842:G842)</f>
        <v/>
      </c>
      <c r="I842" s="375">
        <f>+AM842</f>
        <v/>
      </c>
      <c r="J842" s="376">
        <f>SUM(H842:I842)</f>
        <v/>
      </c>
      <c r="K842" s="373">
        <f>+I139</f>
        <v/>
      </c>
      <c r="L842" s="377">
        <f>(M842+N842)</f>
        <v/>
      </c>
      <c r="M842" s="378">
        <f>+K139</f>
        <v/>
      </c>
      <c r="N842" s="379">
        <f>+K543</f>
        <v/>
      </c>
      <c r="O842" s="1256">
        <f>IFERROR(L842/J842,"0")</f>
        <v/>
      </c>
      <c r="P842" s="380">
        <f>+R548+R144</f>
        <v/>
      </c>
      <c r="Q842" s="258" t="n"/>
      <c r="R842" s="1184" t="n"/>
      <c r="S842" s="1184" t="n"/>
      <c r="T842" s="1184" t="n"/>
      <c r="U842" s="516" t="n"/>
      <c r="V842" s="1246" t="n"/>
      <c r="Y842" s="232" t="n"/>
      <c r="Z842" s="413">
        <f>+Z543+Z139</f>
        <v/>
      </c>
      <c r="AA842" s="413">
        <f>+AA543+AA139</f>
        <v/>
      </c>
      <c r="AB842" s="415">
        <f>Z842+AA842</f>
        <v/>
      </c>
      <c r="AC842" s="413">
        <f>+AC543+AC139</f>
        <v/>
      </c>
      <c r="AD842" s="413">
        <f>+AD543+AD139</f>
        <v/>
      </c>
      <c r="AE842" s="413">
        <f>+AE543+AE139</f>
        <v/>
      </c>
      <c r="AF842" s="413">
        <f>+AF543+AF139</f>
        <v/>
      </c>
      <c r="AG842" s="413">
        <f>+AG543+AG139</f>
        <v/>
      </c>
      <c r="AH842" s="413">
        <f>+AH543+AH139</f>
        <v/>
      </c>
      <c r="AI842" s="413">
        <f>+AI543+AI139</f>
        <v/>
      </c>
      <c r="AJ842" s="413">
        <f>+AJ543+AJ139</f>
        <v/>
      </c>
      <c r="AK842" s="413">
        <f>+AK543+AK139</f>
        <v/>
      </c>
      <c r="AL842" s="413">
        <f>+AL543+AL139</f>
        <v/>
      </c>
      <c r="AM842" s="382">
        <f>SUM(AB842:AL842)</f>
        <v/>
      </c>
      <c r="AN842" s="383" t="n"/>
      <c r="AO842" s="384" t="n"/>
      <c r="AQ842" s="1238">
        <f>IFERROR(I842/J842*100,"0")</f>
        <v/>
      </c>
      <c r="AR842" s="343">
        <f>IFERROR(1/(1-(AQ842/100)),"0")</f>
        <v/>
      </c>
      <c r="AS842" s="1239" t="n"/>
      <c r="AT842" s="345" t="n"/>
    </row>
    <row r="843" ht="46.5" customHeight="1">
      <c r="A843" s="585">
        <f>A842+1</f>
        <v/>
      </c>
      <c r="B843" s="1255" t="inlineStr">
        <is>
          <t>Vacuna de Tétanos y difteria (Td) Adulto (Toxoide Diftérico) - Liquida</t>
        </is>
      </c>
      <c r="C843" s="967" t="n"/>
      <c r="D843" s="372">
        <f>+D549+D145</f>
        <v/>
      </c>
      <c r="E843" s="373">
        <f>G145</f>
        <v/>
      </c>
      <c r="F843" s="373">
        <f>+F549</f>
        <v/>
      </c>
      <c r="G843" s="373">
        <f>+G549</f>
        <v/>
      </c>
      <c r="H843" s="374">
        <f>SUM(F843:G843)</f>
        <v/>
      </c>
      <c r="I843" s="375">
        <f>+AM843</f>
        <v/>
      </c>
      <c r="J843" s="376">
        <f>SUM(H843:I843)</f>
        <v/>
      </c>
      <c r="K843" s="373">
        <f>+I145</f>
        <v/>
      </c>
      <c r="L843" s="377">
        <f>(M843+N843)</f>
        <v/>
      </c>
      <c r="M843" s="378">
        <f>+K145</f>
        <v/>
      </c>
      <c r="N843" s="379">
        <f>+K549</f>
        <v/>
      </c>
      <c r="O843" s="1256">
        <f>IFERROR(L843/J843,"0")</f>
        <v/>
      </c>
      <c r="P843" s="380">
        <f>+R554+R150</f>
        <v/>
      </c>
      <c r="Q843" s="258" t="n"/>
      <c r="R843" s="1184" t="n"/>
      <c r="S843" s="1184" t="n"/>
      <c r="T843" s="1184" t="n"/>
      <c r="U843" s="516" t="n"/>
      <c r="V843" s="1246" t="n"/>
      <c r="Y843" s="232" t="n"/>
      <c r="Z843" s="413">
        <f>+Z549+Z145</f>
        <v/>
      </c>
      <c r="AA843" s="413">
        <f>+AA549+AA145</f>
        <v/>
      </c>
      <c r="AB843" s="415">
        <f>Z843+AA843</f>
        <v/>
      </c>
      <c r="AC843" s="413">
        <f>+AC549+AC145</f>
        <v/>
      </c>
      <c r="AD843" s="413">
        <f>+AD549+AD145</f>
        <v/>
      </c>
      <c r="AE843" s="413">
        <f>+AE549+AE145</f>
        <v/>
      </c>
      <c r="AF843" s="413">
        <f>+AF549+AF145</f>
        <v/>
      </c>
      <c r="AG843" s="413">
        <f>+AG549+AG145</f>
        <v/>
      </c>
      <c r="AH843" s="413">
        <f>+AH549+AH145</f>
        <v/>
      </c>
      <c r="AI843" s="413">
        <f>+AI549+AI145</f>
        <v/>
      </c>
      <c r="AJ843" s="413">
        <f>+AJ549+AJ145</f>
        <v/>
      </c>
      <c r="AK843" s="413">
        <f>+AK549+AK145</f>
        <v/>
      </c>
      <c r="AL843" s="413">
        <f>+AL549+AL145</f>
        <v/>
      </c>
      <c r="AM843" s="382">
        <f>SUM(AB843:AL843)</f>
        <v/>
      </c>
      <c r="AN843" s="383" t="n"/>
      <c r="AO843" s="384" t="n"/>
      <c r="AQ843" s="1238">
        <f>IFERROR(I843/J843*100,"0")</f>
        <v/>
      </c>
      <c r="AR843" s="343">
        <f>IFERROR(1/(1-(AQ843/100)),"0")</f>
        <v/>
      </c>
      <c r="AS843" s="1239" t="n"/>
      <c r="AT843" s="345" t="n"/>
    </row>
    <row r="844" ht="59.25" customHeight="1">
      <c r="A844" s="585">
        <f>A843+1</f>
        <v/>
      </c>
      <c r="B844" s="1255" t="inlineStr">
        <is>
          <t>Vacuna de Toxoide Difterico, Toxoide Tétanos y Tos Ferina Acelular (Dtap) (Bordetella pertussis) Adolescente/Adultos/Gesta - Liquida</t>
        </is>
      </c>
      <c r="C844" s="967" t="n"/>
      <c r="D844" s="372">
        <f>+D555+D151</f>
        <v/>
      </c>
      <c r="E844" s="373">
        <f>G151</f>
        <v/>
      </c>
      <c r="F844" s="373">
        <f>+F555</f>
        <v/>
      </c>
      <c r="G844" s="373">
        <f>+G555</f>
        <v/>
      </c>
      <c r="H844" s="374">
        <f>SUM(F844:G844)</f>
        <v/>
      </c>
      <c r="I844" s="375">
        <f>+AM844</f>
        <v/>
      </c>
      <c r="J844" s="376">
        <f>SUM(H844:I844)</f>
        <v/>
      </c>
      <c r="K844" s="373">
        <f>+I151</f>
        <v/>
      </c>
      <c r="L844" s="377">
        <f>(M844+N844)</f>
        <v/>
      </c>
      <c r="M844" s="378">
        <f>+K151</f>
        <v/>
      </c>
      <c r="N844" s="379">
        <f>+K555</f>
        <v/>
      </c>
      <c r="O844" s="1256">
        <f>IFERROR(L844/J844,"0")</f>
        <v/>
      </c>
      <c r="P844" s="380">
        <f>+R560+R156</f>
        <v/>
      </c>
      <c r="Q844" s="258" t="n"/>
      <c r="R844" s="1184" t="n"/>
      <c r="S844" s="1184" t="n"/>
      <c r="T844" s="1184" t="n"/>
      <c r="U844" s="516" t="n"/>
      <c r="V844" s="1246" t="n"/>
      <c r="Y844" s="232" t="n"/>
      <c r="Z844" s="413">
        <f>+Z555+Z151</f>
        <v/>
      </c>
      <c r="AA844" s="413">
        <f>+AA555+AA151</f>
        <v/>
      </c>
      <c r="AB844" s="415">
        <f>Z844+AA844</f>
        <v/>
      </c>
      <c r="AC844" s="413">
        <f>+AC555+AC151</f>
        <v/>
      </c>
      <c r="AD844" s="413">
        <f>+AD555+AD151</f>
        <v/>
      </c>
      <c r="AE844" s="413">
        <f>+AE555+AE151</f>
        <v/>
      </c>
      <c r="AF844" s="413">
        <f>+AF555+AF151</f>
        <v/>
      </c>
      <c r="AG844" s="413">
        <f>+AG555+AG151</f>
        <v/>
      </c>
      <c r="AH844" s="413">
        <f>+AH555+AH151</f>
        <v/>
      </c>
      <c r="AI844" s="413">
        <f>+AI555+AI151</f>
        <v/>
      </c>
      <c r="AJ844" s="413">
        <f>+AJ555+AJ151</f>
        <v/>
      </c>
      <c r="AK844" s="413">
        <f>+AK555+AK151</f>
        <v/>
      </c>
      <c r="AL844" s="413">
        <f>+AL555+AL151</f>
        <v/>
      </c>
      <c r="AM844" s="382">
        <f>SUM(AB844:AL844)</f>
        <v/>
      </c>
      <c r="AN844" s="383" t="n"/>
      <c r="AO844" s="384" t="n"/>
      <c r="AQ844" s="1238">
        <f>IFERROR(I844/J844*100,"0")</f>
        <v/>
      </c>
      <c r="AR844" s="343">
        <f>IFERROR(1/(1-(AQ844/100)),"0")</f>
        <v/>
      </c>
      <c r="AS844" s="1239" t="n"/>
      <c r="AT844" s="345" t="n"/>
    </row>
    <row r="845" ht="59.25" customHeight="1">
      <c r="A845" s="585">
        <f>A844+1</f>
        <v/>
      </c>
      <c r="B845" s="1255" t="inlineStr">
        <is>
          <t>Vacuna de Influenza estacional - Trivalente - Hemisferio Sur 2025 - Pediátrica (Desde los 6 meses a 35 meses) - Liquida - Dosis de 0,25mL</t>
        </is>
      </c>
      <c r="C845" s="967" t="n"/>
      <c r="D845" s="372">
        <f>+D561+D157</f>
        <v/>
      </c>
      <c r="E845" s="373">
        <f>G157</f>
        <v/>
      </c>
      <c r="F845" s="373">
        <f>+F561</f>
        <v/>
      </c>
      <c r="G845" s="373">
        <f>+G561</f>
        <v/>
      </c>
      <c r="H845" s="374">
        <f>SUM(F845:G845)</f>
        <v/>
      </c>
      <c r="I845" s="375">
        <f>+AM845</f>
        <v/>
      </c>
      <c r="J845" s="376">
        <f>SUM(H845:I845)</f>
        <v/>
      </c>
      <c r="K845" s="373">
        <f>+I157</f>
        <v/>
      </c>
      <c r="L845" s="377">
        <f>(M845+N845)</f>
        <v/>
      </c>
      <c r="M845" s="378">
        <f>+K157</f>
        <v/>
      </c>
      <c r="N845" s="379">
        <f>+K561</f>
        <v/>
      </c>
      <c r="O845" s="1256">
        <f>IFERROR(L845/J845,"0")</f>
        <v/>
      </c>
      <c r="P845" s="380">
        <f>+R566+R162</f>
        <v/>
      </c>
      <c r="Q845" s="258" t="n"/>
      <c r="R845" s="1184" t="n"/>
      <c r="S845" s="1184" t="n"/>
      <c r="T845" s="1184" t="n"/>
      <c r="U845" s="516" t="n"/>
      <c r="V845" s="1246" t="n"/>
      <c r="Y845" s="232" t="n"/>
      <c r="Z845" s="413">
        <f>+Z561+Z157</f>
        <v/>
      </c>
      <c r="AA845" s="413">
        <f>+AA561+AA157</f>
        <v/>
      </c>
      <c r="AB845" s="415">
        <f>Z845+AA845</f>
        <v/>
      </c>
      <c r="AC845" s="413">
        <f>+AC561+AC157</f>
        <v/>
      </c>
      <c r="AD845" s="413">
        <f>+AD561+AD157</f>
        <v/>
      </c>
      <c r="AE845" s="413">
        <f>+AE561+AE157</f>
        <v/>
      </c>
      <c r="AF845" s="413">
        <f>+AF561+AF157</f>
        <v/>
      </c>
      <c r="AG845" s="413">
        <f>+AG561+AG157</f>
        <v/>
      </c>
      <c r="AH845" s="413">
        <f>+AH561+AH157</f>
        <v/>
      </c>
      <c r="AI845" s="413">
        <f>+AI561+AI157</f>
        <v/>
      </c>
      <c r="AJ845" s="413">
        <f>+AJ561+AJ157</f>
        <v/>
      </c>
      <c r="AK845" s="413">
        <f>+AK561+AK157</f>
        <v/>
      </c>
      <c r="AL845" s="413">
        <f>+AL561+AL157</f>
        <v/>
      </c>
      <c r="AM845" s="382">
        <f>SUM(AB845:AL845)</f>
        <v/>
      </c>
      <c r="AN845" s="383" t="n"/>
      <c r="AO845" s="384" t="n"/>
      <c r="AQ845" s="1238">
        <f>IFERROR(I845/J845*100,"0")</f>
        <v/>
      </c>
      <c r="AR845" s="343">
        <f>IFERROR(1/(1-(AQ845/100)),"0")</f>
        <v/>
      </c>
      <c r="AS845" s="1239" t="n"/>
      <c r="AT845" s="345" t="n"/>
    </row>
    <row r="846" ht="59.25" customHeight="1">
      <c r="A846" s="585">
        <f>A845+1</f>
        <v/>
      </c>
      <c r="B846" s="1255" t="inlineStr">
        <is>
          <t>Vacuna de Influenza estacional - Trivalente - Hemisferio Sur 2025 - Adultos (&gt;=03 Años) - Liquida - Dosis de 0,5mL</t>
        </is>
      </c>
      <c r="C846" s="967" t="n"/>
      <c r="D846" s="372">
        <f>+D567+D163</f>
        <v/>
      </c>
      <c r="E846" s="373">
        <f>G163</f>
        <v/>
      </c>
      <c r="F846" s="373">
        <f>+F567</f>
        <v/>
      </c>
      <c r="G846" s="373">
        <f>+G567</f>
        <v/>
      </c>
      <c r="H846" s="374">
        <f>SUM(F846:G846)</f>
        <v/>
      </c>
      <c r="I846" s="375">
        <f>+AM846</f>
        <v/>
      </c>
      <c r="J846" s="376">
        <f>SUM(H846:I846)</f>
        <v/>
      </c>
      <c r="K846" s="373">
        <f>+I163</f>
        <v/>
      </c>
      <c r="L846" s="377">
        <f>(M846+N846)</f>
        <v/>
      </c>
      <c r="M846" s="378">
        <f>+K163</f>
        <v/>
      </c>
      <c r="N846" s="379">
        <f>+K567</f>
        <v/>
      </c>
      <c r="O846" s="1256">
        <f>IFERROR(L846/J846,"0")</f>
        <v/>
      </c>
      <c r="P846" s="380">
        <f>+R572+R168</f>
        <v/>
      </c>
      <c r="Q846" s="258" t="n"/>
      <c r="R846" s="1184" t="n"/>
      <c r="S846" s="1184" t="n"/>
      <c r="T846" s="1184" t="n"/>
      <c r="U846" s="516" t="n"/>
      <c r="V846" s="1246" t="n"/>
      <c r="Y846" s="232" t="n"/>
      <c r="Z846" s="413">
        <f>+Z567+Z163</f>
        <v/>
      </c>
      <c r="AA846" s="413">
        <f>+AA567+AA163</f>
        <v/>
      </c>
      <c r="AB846" s="415">
        <f>Z846+AA846</f>
        <v/>
      </c>
      <c r="AC846" s="413">
        <f>+AC567+AC163</f>
        <v/>
      </c>
      <c r="AD846" s="413">
        <f>+AD567+AD163</f>
        <v/>
      </c>
      <c r="AE846" s="413">
        <f>+AE567+AE163</f>
        <v/>
      </c>
      <c r="AF846" s="413">
        <f>+AF567+AF163</f>
        <v/>
      </c>
      <c r="AG846" s="413">
        <f>+AG567+AG163</f>
        <v/>
      </c>
      <c r="AH846" s="413">
        <f>+AH567+AH163</f>
        <v/>
      </c>
      <c r="AI846" s="413">
        <f>+AI567+AI163</f>
        <v/>
      </c>
      <c r="AJ846" s="413">
        <f>+AJ567+AJ163</f>
        <v/>
      </c>
      <c r="AK846" s="413">
        <f>+AK567+AK163</f>
        <v/>
      </c>
      <c r="AL846" s="413">
        <f>+AL567+AL163</f>
        <v/>
      </c>
      <c r="AM846" s="382">
        <f>SUM(AB846:AL846)</f>
        <v/>
      </c>
      <c r="AN846" s="383" t="n"/>
      <c r="AO846" s="384" t="n"/>
      <c r="AQ846" s="1238">
        <f>IFERROR(I846/J846*100,"0")</f>
        <v/>
      </c>
      <c r="AR846" s="343">
        <f>IFERROR(1/(1-(AQ846/100)),"0")</f>
        <v/>
      </c>
      <c r="AS846" s="1239" t="n">
        <v>0</v>
      </c>
      <c r="AT846" s="345" t="n">
        <v>1</v>
      </c>
    </row>
    <row r="847" ht="46.5" customHeight="1">
      <c r="A847" s="585">
        <f>A846+1</f>
        <v/>
      </c>
      <c r="B847" s="1255" t="inlineStr">
        <is>
          <t>Virus Sincitial Respiratorio (VRS) - Liofilizada</t>
        </is>
      </c>
      <c r="C847" s="967" t="n"/>
      <c r="D847" s="372">
        <f>+D573+D169</f>
        <v/>
      </c>
      <c r="E847" s="373">
        <f>G169</f>
        <v/>
      </c>
      <c r="F847" s="373">
        <f>+F573</f>
        <v/>
      </c>
      <c r="G847" s="373">
        <f>+G573</f>
        <v/>
      </c>
      <c r="H847" s="374">
        <f>SUM(F847:G847)</f>
        <v/>
      </c>
      <c r="I847" s="375">
        <f>+AM847</f>
        <v/>
      </c>
      <c r="J847" s="376">
        <f>SUM(H847:I847)</f>
        <v/>
      </c>
      <c r="K847" s="373">
        <f>+I169</f>
        <v/>
      </c>
      <c r="L847" s="377">
        <f>(M847+N847)</f>
        <v/>
      </c>
      <c r="M847" s="378">
        <f>+K169</f>
        <v/>
      </c>
      <c r="N847" s="379">
        <f>+K573</f>
        <v/>
      </c>
      <c r="O847" s="1256">
        <f>IFERROR(L847/J847,"0")</f>
        <v/>
      </c>
      <c r="P847" s="380">
        <f>+R578+R174</f>
        <v/>
      </c>
      <c r="Q847" s="258" t="n"/>
      <c r="R847" s="1184" t="n"/>
      <c r="S847" s="1184" t="n"/>
      <c r="T847" s="1184" t="n"/>
      <c r="U847" s="516" t="n"/>
      <c r="V847" s="1246" t="n"/>
      <c r="Y847" s="232" t="n"/>
      <c r="Z847" s="413">
        <f>+Z573+Z169</f>
        <v/>
      </c>
      <c r="AA847" s="413">
        <f>+AA573+AA169</f>
        <v/>
      </c>
      <c r="AB847" s="415">
        <f>Z847+AA847</f>
        <v/>
      </c>
      <c r="AC847" s="413">
        <f>+AC573+AC169</f>
        <v/>
      </c>
      <c r="AD847" s="413">
        <f>+AD573+AD169</f>
        <v/>
      </c>
      <c r="AE847" s="413">
        <f>+AE573+AE169</f>
        <v/>
      </c>
      <c r="AF847" s="413">
        <f>+AF573+AF169</f>
        <v/>
      </c>
      <c r="AG847" s="413">
        <f>+AG573+AG169</f>
        <v/>
      </c>
      <c r="AH847" s="413">
        <f>+AH573+AH169</f>
        <v/>
      </c>
      <c r="AI847" s="413">
        <f>+AI573+AI169</f>
        <v/>
      </c>
      <c r="AJ847" s="413">
        <f>+AJ573+AJ169</f>
        <v/>
      </c>
      <c r="AK847" s="413">
        <f>+AK573+AK169</f>
        <v/>
      </c>
      <c r="AL847" s="413">
        <f>+AL573+AL169</f>
        <v/>
      </c>
      <c r="AM847" s="382">
        <f>SUM(AB847:AL847)</f>
        <v/>
      </c>
      <c r="AN847" s="383" t="n"/>
      <c r="AO847" s="384" t="n"/>
      <c r="AQ847" s="1238">
        <f>IFERROR(I847/J847*100,"0")</f>
        <v/>
      </c>
      <c r="AR847" s="343">
        <f>IFERROR(1/(1-(AQ847/100)),"0")</f>
        <v/>
      </c>
      <c r="AS847" s="1239" t="n"/>
      <c r="AT847" s="345" t="n"/>
    </row>
    <row r="848" ht="46.5" customHeight="1">
      <c r="A848" s="585">
        <f>A847+1</f>
        <v/>
      </c>
      <c r="B848" s="1255" t="inlineStr">
        <is>
          <t>Vacuna contra el virus del papiloma humano - VPH4 (Cuadrivalente)</t>
        </is>
      </c>
      <c r="C848" s="967" t="n"/>
      <c r="D848" s="372">
        <f>+D579+D175</f>
        <v/>
      </c>
      <c r="E848" s="373">
        <f>G175</f>
        <v/>
      </c>
      <c r="F848" s="373">
        <f>+F579</f>
        <v/>
      </c>
      <c r="G848" s="373">
        <f>+G579</f>
        <v/>
      </c>
      <c r="H848" s="374">
        <f>SUM(F848:G848)</f>
        <v/>
      </c>
      <c r="I848" s="375">
        <f>+AM848</f>
        <v/>
      </c>
      <c r="J848" s="376">
        <f>SUM(H848:I848)</f>
        <v/>
      </c>
      <c r="K848" s="373">
        <f>+I175</f>
        <v/>
      </c>
      <c r="L848" s="377">
        <f>(M848+N848)</f>
        <v/>
      </c>
      <c r="M848" s="378">
        <f>+K175</f>
        <v/>
      </c>
      <c r="N848" s="379">
        <f>+K579</f>
        <v/>
      </c>
      <c r="O848" s="1256">
        <f>IFERROR(L848/J848,"0")</f>
        <v/>
      </c>
      <c r="P848" s="380">
        <f>+R584+R180</f>
        <v/>
      </c>
      <c r="Q848" s="258" t="n"/>
      <c r="R848" s="1184" t="n"/>
      <c r="S848" s="1184" t="n"/>
      <c r="T848" s="1184" t="n"/>
      <c r="U848" s="516" t="n"/>
      <c r="V848" s="1246" t="n"/>
      <c r="Y848" s="232" t="n"/>
      <c r="Z848" s="413">
        <f>+Z579+Z175</f>
        <v/>
      </c>
      <c r="AA848" s="413">
        <f>+AA579+AA175</f>
        <v/>
      </c>
      <c r="AB848" s="415">
        <f>Z848+AA848</f>
        <v/>
      </c>
      <c r="AC848" s="413">
        <f>+AC579+AC175</f>
        <v/>
      </c>
      <c r="AD848" s="413">
        <f>+AD579+AD175</f>
        <v/>
      </c>
      <c r="AE848" s="413">
        <f>+AE579+AE175</f>
        <v/>
      </c>
      <c r="AF848" s="413">
        <f>+AF579+AF175</f>
        <v/>
      </c>
      <c r="AG848" s="413">
        <f>+AG579+AG175</f>
        <v/>
      </c>
      <c r="AH848" s="413">
        <f>+AH579+AH175</f>
        <v/>
      </c>
      <c r="AI848" s="413">
        <f>+AI579+AI175</f>
        <v/>
      </c>
      <c r="AJ848" s="413">
        <f>+AJ579+AJ175</f>
        <v/>
      </c>
      <c r="AK848" s="413">
        <f>+AK579+AK175</f>
        <v/>
      </c>
      <c r="AL848" s="413">
        <f>+AL579+AL175</f>
        <v/>
      </c>
      <c r="AM848" s="382">
        <f>SUM(AB848:AL848)</f>
        <v/>
      </c>
      <c r="AN848" s="383" t="n"/>
      <c r="AO848" s="384" t="n"/>
      <c r="AQ848" s="1238">
        <f>IFERROR(I848/J848*100,"0")</f>
        <v/>
      </c>
      <c r="AR848" s="343">
        <f>IFERROR(1/(1-(AQ848/100)),"0")</f>
        <v/>
      </c>
      <c r="AS848" s="1239" t="n"/>
      <c r="AT848" s="345" t="n"/>
    </row>
    <row r="849" ht="46.5" customHeight="1">
      <c r="A849" s="585">
        <f>A848+1</f>
        <v/>
      </c>
      <c r="B849" s="1255" t="inlineStr">
        <is>
          <t>Vacuna contra el virus del papiloma humano - VPH9 (Nonavalente)</t>
        </is>
      </c>
      <c r="C849" s="967" t="n"/>
      <c r="D849" s="372">
        <f>+D585+D181</f>
        <v/>
      </c>
      <c r="E849" s="373">
        <f>G181</f>
        <v/>
      </c>
      <c r="F849" s="373">
        <f>+F585</f>
        <v/>
      </c>
      <c r="G849" s="373">
        <f>+G585</f>
        <v/>
      </c>
      <c r="H849" s="374">
        <f>SUM(F849:G849)</f>
        <v/>
      </c>
      <c r="I849" s="375">
        <f>+AM849</f>
        <v/>
      </c>
      <c r="J849" s="376">
        <f>SUM(H849:I849)</f>
        <v/>
      </c>
      <c r="K849" s="373">
        <f>+I181</f>
        <v/>
      </c>
      <c r="L849" s="377">
        <f>(M849+N849)</f>
        <v/>
      </c>
      <c r="M849" s="378">
        <f>+K181</f>
        <v/>
      </c>
      <c r="N849" s="379">
        <f>+K585</f>
        <v/>
      </c>
      <c r="O849" s="1256">
        <f>IFERROR(L849/J849,"0")</f>
        <v/>
      </c>
      <c r="P849" s="380">
        <f>+R590+R186</f>
        <v/>
      </c>
      <c r="Q849" s="258" t="n"/>
      <c r="R849" s="1184" t="n"/>
      <c r="S849" s="1184" t="n"/>
      <c r="T849" s="1184" t="n"/>
      <c r="U849" s="516" t="n"/>
      <c r="V849" s="1246" t="n"/>
      <c r="Y849" s="232" t="n"/>
      <c r="Z849" s="413">
        <f>+Z585+Z181</f>
        <v/>
      </c>
      <c r="AA849" s="413">
        <f>+AA585+AA181</f>
        <v/>
      </c>
      <c r="AB849" s="415">
        <f>Z849+AA849</f>
        <v/>
      </c>
      <c r="AC849" s="413">
        <f>+AC585+AC181</f>
        <v/>
      </c>
      <c r="AD849" s="413">
        <f>+AD585+AD181</f>
        <v/>
      </c>
      <c r="AE849" s="413">
        <f>+AE585+AE181</f>
        <v/>
      </c>
      <c r="AF849" s="413">
        <f>+AF585+AF181</f>
        <v/>
      </c>
      <c r="AG849" s="413">
        <f>+AG585+AG181</f>
        <v/>
      </c>
      <c r="AH849" s="413">
        <f>+AH585+AH181</f>
        <v/>
      </c>
      <c r="AI849" s="413">
        <f>+AI585+AI181</f>
        <v/>
      </c>
      <c r="AJ849" s="413">
        <f>+AJ585+AJ181</f>
        <v/>
      </c>
      <c r="AK849" s="413">
        <f>+AK585+AK181</f>
        <v/>
      </c>
      <c r="AL849" s="413">
        <f>+AL585+AL181</f>
        <v/>
      </c>
      <c r="AM849" s="382">
        <f>SUM(AB849:AL849)</f>
        <v/>
      </c>
      <c r="AN849" s="383" t="n"/>
      <c r="AO849" s="384" t="n"/>
      <c r="AQ849" s="1238">
        <f>IFERROR(I849/J849*100,"0")</f>
        <v/>
      </c>
      <c r="AR849" s="343">
        <f>IFERROR(1/(1-(AQ849/100)),"0")</f>
        <v/>
      </c>
      <c r="AS849" s="1239" t="n"/>
      <c r="AT849" s="345" t="n"/>
    </row>
    <row r="850" ht="46.5" customHeight="1">
      <c r="A850" s="585">
        <f>A849+1</f>
        <v/>
      </c>
      <c r="B850" s="1255" t="inlineStr">
        <is>
          <t>Vacuna Antirrábica Humana de Células Vero (vacuna IM)</t>
        </is>
      </c>
      <c r="C850" s="967" t="n"/>
      <c r="D850" s="372">
        <f>+D591+D187</f>
        <v/>
      </c>
      <c r="E850" s="373">
        <f>G187</f>
        <v/>
      </c>
      <c r="F850" s="373">
        <f>+F591</f>
        <v/>
      </c>
      <c r="G850" s="373">
        <f>+G591</f>
        <v/>
      </c>
      <c r="H850" s="374">
        <f>SUM(F850:G850)</f>
        <v/>
      </c>
      <c r="I850" s="375">
        <f>+AM850</f>
        <v/>
      </c>
      <c r="J850" s="376">
        <f>SUM(H850:I850)</f>
        <v/>
      </c>
      <c r="K850" s="373">
        <f>+I187</f>
        <v/>
      </c>
      <c r="L850" s="377">
        <f>(M850+N850)</f>
        <v/>
      </c>
      <c r="M850" s="378">
        <f>+K187</f>
        <v/>
      </c>
      <c r="N850" s="379">
        <f>+K591</f>
        <v/>
      </c>
      <c r="O850" s="1256">
        <f>IFERROR(L850/J850,"0")</f>
        <v/>
      </c>
      <c r="P850" s="380">
        <f>+R596+R192</f>
        <v/>
      </c>
      <c r="Q850" s="258" t="n"/>
      <c r="R850" s="1184" t="n"/>
      <c r="S850" s="1184" t="n"/>
      <c r="T850" s="1184" t="n"/>
      <c r="U850" s="516" t="n"/>
      <c r="V850" s="1246" t="n"/>
      <c r="Y850" s="232" t="n"/>
      <c r="Z850" s="413">
        <f>+Z591+Z187</f>
        <v/>
      </c>
      <c r="AA850" s="413">
        <f>+AA591+AA187</f>
        <v/>
      </c>
      <c r="AB850" s="415">
        <f>Z850+AA850</f>
        <v/>
      </c>
      <c r="AC850" s="413">
        <f>+AC591+AC187</f>
        <v/>
      </c>
      <c r="AD850" s="413">
        <f>+AD591+AD187</f>
        <v/>
      </c>
      <c r="AE850" s="413">
        <f>+AE591+AE187</f>
        <v/>
      </c>
      <c r="AF850" s="413">
        <f>+AF591+AF187</f>
        <v/>
      </c>
      <c r="AG850" s="413">
        <f>+AG591+AG187</f>
        <v/>
      </c>
      <c r="AH850" s="413">
        <f>+AH591+AH187</f>
        <v/>
      </c>
      <c r="AI850" s="413">
        <f>+AI591+AI187</f>
        <v/>
      </c>
      <c r="AJ850" s="413">
        <f>+AJ591+AJ187</f>
        <v/>
      </c>
      <c r="AK850" s="413">
        <f>+AK591+AK187</f>
        <v/>
      </c>
      <c r="AL850" s="413">
        <f>+AL591+AL187</f>
        <v/>
      </c>
      <c r="AM850" s="382">
        <f>SUM(AB850:AL850)</f>
        <v/>
      </c>
      <c r="AN850" s="383" t="n"/>
      <c r="AO850" s="384" t="n"/>
      <c r="AQ850" s="1238">
        <f>IFERROR(I850/J850*100,"0")</f>
        <v/>
      </c>
      <c r="AR850" s="343">
        <f>IFERROR(1/(1-(AQ850/100)),"0")</f>
        <v/>
      </c>
      <c r="AS850" s="1239" t="n"/>
      <c r="AT850" s="345" t="n"/>
    </row>
    <row r="851" ht="54" customHeight="1">
      <c r="A851" s="585">
        <f>A850+1</f>
        <v/>
      </c>
      <c r="B851" s="1255" t="inlineStr">
        <is>
          <t>Inmunoglobulina Antirrábica de origen Humana (IGRH - Suero) - Homologa - 2 ml x 300 IU</t>
        </is>
      </c>
      <c r="C851" s="967" t="n"/>
      <c r="D851" s="372">
        <f>+D597+D193</f>
        <v/>
      </c>
      <c r="E851" s="373">
        <f>G193</f>
        <v/>
      </c>
      <c r="F851" s="373">
        <f>+F597</f>
        <v/>
      </c>
      <c r="G851" s="373">
        <f>+G597</f>
        <v/>
      </c>
      <c r="H851" s="374">
        <f>SUM(F851:G851)</f>
        <v/>
      </c>
      <c r="I851" s="375">
        <f>+AM851</f>
        <v/>
      </c>
      <c r="J851" s="376">
        <f>SUM(H851:I851)</f>
        <v/>
      </c>
      <c r="K851" s="373">
        <f>+I193</f>
        <v/>
      </c>
      <c r="L851" s="377">
        <f>(M851+N851)</f>
        <v/>
      </c>
      <c r="M851" s="378">
        <f>+K193</f>
        <v/>
      </c>
      <c r="N851" s="379">
        <f>+K597</f>
        <v/>
      </c>
      <c r="O851" s="1256">
        <f>IFERROR(L851/J851,"0")</f>
        <v/>
      </c>
      <c r="P851" s="380">
        <f>+R602+R198</f>
        <v/>
      </c>
      <c r="Q851" s="258" t="n"/>
      <c r="R851" s="1184" t="n"/>
      <c r="S851" s="1184" t="n"/>
      <c r="T851" s="1184" t="n"/>
      <c r="U851" s="516" t="n"/>
      <c r="V851" s="1246" t="n"/>
      <c r="Y851" s="232" t="n"/>
      <c r="Z851" s="413">
        <f>+Z597+Z193</f>
        <v/>
      </c>
      <c r="AA851" s="413">
        <f>+AA597+AA193</f>
        <v/>
      </c>
      <c r="AB851" s="415">
        <f>Z851+AA851</f>
        <v/>
      </c>
      <c r="AC851" s="413">
        <f>+AC597+AC193</f>
        <v/>
      </c>
      <c r="AD851" s="413">
        <f>+AD597+AD193</f>
        <v/>
      </c>
      <c r="AE851" s="413">
        <f>+AE597+AE193</f>
        <v/>
      </c>
      <c r="AF851" s="413">
        <f>+AF597+AF193</f>
        <v/>
      </c>
      <c r="AG851" s="413">
        <f>+AG597+AG193</f>
        <v/>
      </c>
      <c r="AH851" s="413">
        <f>+AH597+AH193</f>
        <v/>
      </c>
      <c r="AI851" s="413">
        <f>+AI597+AI193</f>
        <v/>
      </c>
      <c r="AJ851" s="413">
        <f>+AJ597+AJ193</f>
        <v/>
      </c>
      <c r="AK851" s="413">
        <f>+AK597+AK193</f>
        <v/>
      </c>
      <c r="AL851" s="413">
        <f>+AL597+AL193</f>
        <v/>
      </c>
      <c r="AM851" s="382">
        <f>SUM(AB851:AL851)</f>
        <v/>
      </c>
      <c r="AN851" s="383" t="n"/>
      <c r="AO851" s="384" t="n"/>
      <c r="AQ851" s="1238">
        <f>IFERROR(I851/J851*100,"0")</f>
        <v/>
      </c>
      <c r="AR851" s="343">
        <f>IFERROR(1/(1-(AQ851/100)),"0")</f>
        <v/>
      </c>
      <c r="AS851" s="1239" t="n"/>
      <c r="AT851" s="345" t="n"/>
    </row>
    <row r="852" ht="54" customHeight="1">
      <c r="A852" s="585">
        <f>A851+1</f>
        <v/>
      </c>
      <c r="B852" s="1255" t="inlineStr">
        <is>
          <t>Inmunoglobulina Antirrábica de origen Equino (IGR-E) Liquida x 200UI/mL - Vial de 1.000UI/5mL (Heteróloga)</t>
        </is>
      </c>
      <c r="C852" s="967" t="n"/>
      <c r="D852" s="372">
        <f>+D603+D199</f>
        <v/>
      </c>
      <c r="E852" s="373">
        <f>G199</f>
        <v/>
      </c>
      <c r="F852" s="373">
        <f>+F603</f>
        <v/>
      </c>
      <c r="G852" s="373">
        <f>+G603</f>
        <v/>
      </c>
      <c r="H852" s="374">
        <f>SUM(F852:G852)</f>
        <v/>
      </c>
      <c r="I852" s="375">
        <f>+AM852</f>
        <v/>
      </c>
      <c r="J852" s="376">
        <f>SUM(H852:I852)</f>
        <v/>
      </c>
      <c r="K852" s="373">
        <f>+I199</f>
        <v/>
      </c>
      <c r="L852" s="377">
        <f>(M852+N852)</f>
        <v/>
      </c>
      <c r="M852" s="378">
        <f>+K199</f>
        <v/>
      </c>
      <c r="N852" s="379">
        <f>+K603</f>
        <v/>
      </c>
      <c r="O852" s="1256">
        <f>IFERROR(L852/J852,"0")</f>
        <v/>
      </c>
      <c r="P852" s="380">
        <f>+R608+R204</f>
        <v/>
      </c>
      <c r="Q852" s="258" t="n"/>
      <c r="R852" s="1184" t="n"/>
      <c r="S852" s="1184" t="n"/>
      <c r="T852" s="1184" t="n"/>
      <c r="U852" s="516" t="n"/>
      <c r="V852" s="1246" t="n"/>
      <c r="Y852" s="232" t="n"/>
      <c r="Z852" s="413">
        <f>+Z603+Z199</f>
        <v/>
      </c>
      <c r="AA852" s="413">
        <f>+AA603+AA199</f>
        <v/>
      </c>
      <c r="AB852" s="415">
        <f>Z852+AA852</f>
        <v/>
      </c>
      <c r="AC852" s="413">
        <f>+AC603+AC199</f>
        <v/>
      </c>
      <c r="AD852" s="413">
        <f>+AD603+AD199</f>
        <v/>
      </c>
      <c r="AE852" s="413">
        <f>+AE603+AE199</f>
        <v/>
      </c>
      <c r="AF852" s="413">
        <f>+AF603+AF199</f>
        <v/>
      </c>
      <c r="AG852" s="413">
        <f>+AG603+AG199</f>
        <v/>
      </c>
      <c r="AH852" s="413">
        <f>+AH603+AH199</f>
        <v/>
      </c>
      <c r="AI852" s="413">
        <f>+AI603+AI199</f>
        <v/>
      </c>
      <c r="AJ852" s="413">
        <f>+AJ603+AJ199</f>
        <v/>
      </c>
      <c r="AK852" s="413">
        <f>+AK603+AK199</f>
        <v/>
      </c>
      <c r="AL852" s="413">
        <f>+AL603+AL199</f>
        <v/>
      </c>
      <c r="AM852" s="382">
        <f>SUM(AB852:AL852)</f>
        <v/>
      </c>
      <c r="AN852" s="383" t="n"/>
      <c r="AO852" s="384" t="n"/>
      <c r="AQ852" s="1238">
        <f>IFERROR(I852/J852*100,"0")</f>
        <v/>
      </c>
      <c r="AR852" s="343">
        <f>IFERROR(1/(1-(AQ852/100)),"0")</f>
        <v/>
      </c>
      <c r="AS852" s="1239" t="n">
        <v>0</v>
      </c>
      <c r="AT852" s="345" t="n">
        <v>1</v>
      </c>
    </row>
    <row r="853" ht="46.5" customHeight="1">
      <c r="A853" s="585">
        <f>A852+1</f>
        <v/>
      </c>
      <c r="B853" s="1255" t="inlineStr">
        <is>
          <t>Inmunoglobulina Humana Antihepatitis B (IGHB) 1 ml x 200 IU - Liquida</t>
        </is>
      </c>
      <c r="C853" s="967" t="n"/>
      <c r="D853" s="372">
        <f>+D609+D205</f>
        <v/>
      </c>
      <c r="E853" s="373">
        <f>G205</f>
        <v/>
      </c>
      <c r="F853" s="373">
        <f>+F609</f>
        <v/>
      </c>
      <c r="G853" s="373">
        <f>+G609</f>
        <v/>
      </c>
      <c r="H853" s="374">
        <f>SUM(F853:G853)</f>
        <v/>
      </c>
      <c r="I853" s="375">
        <f>+AM853</f>
        <v/>
      </c>
      <c r="J853" s="376">
        <f>SUM(H853:I853)</f>
        <v/>
      </c>
      <c r="K853" s="373">
        <f>+I205</f>
        <v/>
      </c>
      <c r="L853" s="377">
        <f>(M853+N853)</f>
        <v/>
      </c>
      <c r="M853" s="378">
        <f>+K205</f>
        <v/>
      </c>
      <c r="N853" s="379">
        <f>+K609</f>
        <v/>
      </c>
      <c r="O853" s="1256">
        <f>IFERROR(L853/J853,"0")</f>
        <v/>
      </c>
      <c r="P853" s="380">
        <f>+R614+R210</f>
        <v/>
      </c>
      <c r="Q853" s="258" t="n"/>
      <c r="R853" s="1184" t="n"/>
      <c r="S853" s="1184" t="n"/>
      <c r="T853" s="1184" t="n"/>
      <c r="U853" s="516" t="n"/>
      <c r="V853" s="1246" t="n"/>
      <c r="Y853" s="232" t="n"/>
      <c r="Z853" s="413">
        <f>+Z609+Z205</f>
        <v/>
      </c>
      <c r="AA853" s="413">
        <f>+AA609+AA205</f>
        <v/>
      </c>
      <c r="AB853" s="415">
        <f>Z853+AA853</f>
        <v/>
      </c>
      <c r="AC853" s="413">
        <f>+AC609+AC205</f>
        <v/>
      </c>
      <c r="AD853" s="413">
        <f>+AD609+AD205</f>
        <v/>
      </c>
      <c r="AE853" s="413">
        <f>+AE609+AE205</f>
        <v/>
      </c>
      <c r="AF853" s="413">
        <f>+AF609+AF205</f>
        <v/>
      </c>
      <c r="AG853" s="413">
        <f>+AG609+AG205</f>
        <v/>
      </c>
      <c r="AH853" s="413">
        <f>+AH609+AH205</f>
        <v/>
      </c>
      <c r="AI853" s="413">
        <f>+AI609+AI205</f>
        <v/>
      </c>
      <c r="AJ853" s="413">
        <f>+AJ609+AJ205</f>
        <v/>
      </c>
      <c r="AK853" s="413">
        <f>+AK609+AK205</f>
        <v/>
      </c>
      <c r="AL853" s="413">
        <f>+AL609+AL205</f>
        <v/>
      </c>
      <c r="AM853" s="382">
        <f>SUM(AB853:AL853)</f>
        <v/>
      </c>
      <c r="AN853" s="383" t="n"/>
      <c r="AO853" s="384" t="n"/>
      <c r="AQ853" s="1238">
        <f>IFERROR(I853/J853*100,"0")</f>
        <v/>
      </c>
      <c r="AR853" s="343">
        <f>IFERROR(1/(1-(AQ853/100)),"0")</f>
        <v/>
      </c>
      <c r="AS853" s="1239" t="n"/>
      <c r="AT853" s="345" t="n"/>
    </row>
    <row r="854" ht="46.5" customHeight="1">
      <c r="A854" s="585">
        <f>A853+1</f>
        <v/>
      </c>
      <c r="B854" s="1255" t="inlineStr">
        <is>
          <t>Inmunoglobulina Humana Antitetánica (IGTH) 1 ml x 250 IU - Liquida</t>
        </is>
      </c>
      <c r="C854" s="967" t="n"/>
      <c r="D854" s="372">
        <f>+D615+D211</f>
        <v/>
      </c>
      <c r="E854" s="373">
        <f>G211</f>
        <v/>
      </c>
      <c r="F854" s="373">
        <f>+F615</f>
        <v/>
      </c>
      <c r="G854" s="373">
        <f>+G615</f>
        <v/>
      </c>
      <c r="H854" s="374">
        <f>SUM(F854:G854)</f>
        <v/>
      </c>
      <c r="I854" s="375">
        <f>+AM854</f>
        <v/>
      </c>
      <c r="J854" s="376">
        <f>SUM(H854:I854)</f>
        <v/>
      </c>
      <c r="K854" s="373">
        <f>+I211</f>
        <v/>
      </c>
      <c r="L854" s="377">
        <f>(M854+N854)</f>
        <v/>
      </c>
      <c r="M854" s="378">
        <f>+K211</f>
        <v/>
      </c>
      <c r="N854" s="379">
        <f>+K615</f>
        <v/>
      </c>
      <c r="O854" s="1256">
        <f>IFERROR(L854/J854,"0")</f>
        <v/>
      </c>
      <c r="P854" s="380">
        <f>+R620+R216</f>
        <v/>
      </c>
      <c r="Q854" s="258" t="n"/>
      <c r="R854" s="1184" t="n"/>
      <c r="S854" s="1184" t="n"/>
      <c r="T854" s="1184" t="n"/>
      <c r="U854" s="516" t="n"/>
      <c r="V854" s="1246" t="n"/>
      <c r="Y854" s="232" t="n"/>
      <c r="Z854" s="413">
        <f>+Z615+Z211</f>
        <v/>
      </c>
      <c r="AA854" s="413">
        <f>+AA615+AA211</f>
        <v/>
      </c>
      <c r="AB854" s="415">
        <f>Z854+AA854</f>
        <v/>
      </c>
      <c r="AC854" s="413">
        <f>+AC615+AC211</f>
        <v/>
      </c>
      <c r="AD854" s="413">
        <f>+AD615+AD211</f>
        <v/>
      </c>
      <c r="AE854" s="413">
        <f>+AE615+AE211</f>
        <v/>
      </c>
      <c r="AF854" s="413">
        <f>+AF615+AF211</f>
        <v/>
      </c>
      <c r="AG854" s="413">
        <f>+AG615+AG211</f>
        <v/>
      </c>
      <c r="AH854" s="413">
        <f>+AH615+AH211</f>
        <v/>
      </c>
      <c r="AI854" s="413">
        <f>+AI615+AI211</f>
        <v/>
      </c>
      <c r="AJ854" s="413">
        <f>+AJ615+AJ211</f>
        <v/>
      </c>
      <c r="AK854" s="413">
        <f>+AK615+AK211</f>
        <v/>
      </c>
      <c r="AL854" s="413">
        <f>+AL615+AL211</f>
        <v/>
      </c>
      <c r="AM854" s="382">
        <f>SUM(AB854:AL854)</f>
        <v/>
      </c>
      <c r="AN854" s="383" t="n"/>
      <c r="AO854" s="384" t="n"/>
      <c r="AQ854" s="1238">
        <f>IFERROR(I854/J854*100,"0")</f>
        <v/>
      </c>
      <c r="AR854" s="343">
        <f>IFERROR(1/(1-(AQ854/100)),"0")</f>
        <v/>
      </c>
      <c r="AS854" s="1239" t="n"/>
      <c r="AT854" s="345" t="n"/>
    </row>
    <row r="855" ht="46.5" customHeight="1">
      <c r="A855" s="585">
        <f>A854+1</f>
        <v/>
      </c>
      <c r="B855" s="1255" t="inlineStr">
        <is>
          <t>Antitoxina Diftérica (1.000 UI/mL) x 10 mL (1.000 UI/mL) x 10 mL - Liquida</t>
        </is>
      </c>
      <c r="C855" s="967" t="n"/>
      <c r="D855" s="372">
        <f>+D621+D217</f>
        <v/>
      </c>
      <c r="E855" s="373">
        <f>G217</f>
        <v/>
      </c>
      <c r="F855" s="373">
        <f>+F621</f>
        <v/>
      </c>
      <c r="G855" s="373">
        <f>+G621</f>
        <v/>
      </c>
      <c r="H855" s="374">
        <f>SUM(F855:G855)</f>
        <v/>
      </c>
      <c r="I855" s="375">
        <f>+AM855</f>
        <v/>
      </c>
      <c r="J855" s="376">
        <f>SUM(H855:I855)</f>
        <v/>
      </c>
      <c r="K855" s="373">
        <f>+I217</f>
        <v/>
      </c>
      <c r="L855" s="377">
        <f>(M855+N855)</f>
        <v/>
      </c>
      <c r="M855" s="378">
        <f>+K217</f>
        <v/>
      </c>
      <c r="N855" s="379">
        <f>+K621</f>
        <v/>
      </c>
      <c r="O855" s="1256">
        <f>IFERROR(L855/J855,"0")</f>
        <v/>
      </c>
      <c r="P855" s="380">
        <f>+R626+R222</f>
        <v/>
      </c>
      <c r="Q855" s="258" t="n"/>
      <c r="R855" s="1184" t="n"/>
      <c r="S855" s="1184" t="n"/>
      <c r="T855" s="1184" t="n"/>
      <c r="U855" s="516" t="n"/>
      <c r="V855" s="1246" t="n"/>
      <c r="Y855" s="232" t="n"/>
      <c r="Z855" s="413">
        <f>+Z621+Z217</f>
        <v/>
      </c>
      <c r="AA855" s="413">
        <f>+AA621+AA217</f>
        <v/>
      </c>
      <c r="AB855" s="415">
        <f>Z855+AA855</f>
        <v/>
      </c>
      <c r="AC855" s="413">
        <f>+AC621+AC217</f>
        <v/>
      </c>
      <c r="AD855" s="413">
        <f>+AD621+AD217</f>
        <v/>
      </c>
      <c r="AE855" s="413">
        <f>+AE621+AE217</f>
        <v/>
      </c>
      <c r="AF855" s="413">
        <f>+AF621+AF217</f>
        <v/>
      </c>
      <c r="AG855" s="413">
        <f>+AG621+AG217</f>
        <v/>
      </c>
      <c r="AH855" s="413">
        <f>+AH621+AH217</f>
        <v/>
      </c>
      <c r="AI855" s="413">
        <f>+AI621+AI217</f>
        <v/>
      </c>
      <c r="AJ855" s="413">
        <f>+AJ621+AJ217</f>
        <v/>
      </c>
      <c r="AK855" s="413">
        <f>+AK621+AK217</f>
        <v/>
      </c>
      <c r="AL855" s="413">
        <f>+AL621+AL217</f>
        <v/>
      </c>
      <c r="AM855" s="382">
        <f>SUM(AB855:AL855)</f>
        <v/>
      </c>
      <c r="AN855" s="383" t="n"/>
      <c r="AO855" s="384" t="n"/>
      <c r="AQ855" s="1238">
        <f>IFERROR(I855/J855*100,"0")</f>
        <v/>
      </c>
      <c r="AR855" s="343">
        <f>IFERROR(1/(1-(AQ855/100)),"0")</f>
        <v/>
      </c>
      <c r="AS855" s="1239" t="n"/>
      <c r="AT855" s="345" t="n"/>
    </row>
    <row r="856" ht="46.5" customHeight="1">
      <c r="A856" s="585">
        <f>A855+1</f>
        <v/>
      </c>
      <c r="B856" s="1255" t="inlineStr">
        <is>
          <t>Vacuna de Meningococo ACYW -135 (Conjugado) - Liofilizada - Vial x 01 dosis</t>
        </is>
      </c>
      <c r="C856" s="967" t="n"/>
      <c r="D856" s="372">
        <f>+D627+D223</f>
        <v/>
      </c>
      <c r="E856" s="373">
        <f>G223</f>
        <v/>
      </c>
      <c r="F856" s="373">
        <f>+F627</f>
        <v/>
      </c>
      <c r="G856" s="373">
        <f>+G627</f>
        <v/>
      </c>
      <c r="H856" s="374">
        <f>SUM(F856:G856)</f>
        <v/>
      </c>
      <c r="I856" s="375">
        <f>+AM856</f>
        <v/>
      </c>
      <c r="J856" s="376">
        <f>SUM(H856:I856)</f>
        <v/>
      </c>
      <c r="K856" s="373">
        <f>+I223</f>
        <v/>
      </c>
      <c r="L856" s="377">
        <f>(M856+N856)</f>
        <v/>
      </c>
      <c r="M856" s="378">
        <f>+K223</f>
        <v/>
      </c>
      <c r="N856" s="379">
        <f>+K627</f>
        <v/>
      </c>
      <c r="O856" s="1256">
        <f>IFERROR(L856/J856,"0")</f>
        <v/>
      </c>
      <c r="P856" s="380">
        <f>+R632+R228</f>
        <v/>
      </c>
      <c r="Q856" s="258" t="n"/>
      <c r="R856" s="1184" t="n"/>
      <c r="S856" s="1184" t="n"/>
      <c r="T856" s="1184" t="n"/>
      <c r="U856" s="516" t="n"/>
      <c r="V856" s="1246" t="n"/>
      <c r="Y856" s="232" t="n"/>
      <c r="Z856" s="413">
        <f>+Z627+Z223</f>
        <v/>
      </c>
      <c r="AA856" s="413">
        <f>+AA627+AA223</f>
        <v/>
      </c>
      <c r="AB856" s="415">
        <f>Z856+AA856</f>
        <v/>
      </c>
      <c r="AC856" s="413">
        <f>+AC627+AC223</f>
        <v/>
      </c>
      <c r="AD856" s="413">
        <f>+AD627+AD223</f>
        <v/>
      </c>
      <c r="AE856" s="413">
        <f>+AE627+AE223</f>
        <v/>
      </c>
      <c r="AF856" s="413">
        <f>+AF627+AF223</f>
        <v/>
      </c>
      <c r="AG856" s="413">
        <f>+AG627+AG223</f>
        <v/>
      </c>
      <c r="AH856" s="413">
        <f>+AH627+AH223</f>
        <v/>
      </c>
      <c r="AI856" s="413">
        <f>+AI627+AI223</f>
        <v/>
      </c>
      <c r="AJ856" s="413">
        <f>+AJ627+AJ223</f>
        <v/>
      </c>
      <c r="AK856" s="413">
        <f>+AK627+AK223</f>
        <v/>
      </c>
      <c r="AL856" s="413">
        <f>+AL627+AL223</f>
        <v/>
      </c>
      <c r="AM856" s="382">
        <f>SUM(AB856:AL856)</f>
        <v/>
      </c>
      <c r="AN856" s="383" t="n"/>
      <c r="AO856" s="384" t="n"/>
      <c r="AQ856" s="1238">
        <f>IFERROR(I856/J856*100,"0")</f>
        <v/>
      </c>
      <c r="AR856" s="343">
        <f>IFERROR(1/(1-(AQ856/100)),"0")</f>
        <v/>
      </c>
      <c r="AS856" s="1239" t="n"/>
      <c r="AT856" s="345" t="n"/>
    </row>
    <row r="857" ht="28.5" customHeight="1">
      <c r="A857" s="533" t="inlineStr">
        <is>
          <t>DILUYENTES</t>
        </is>
      </c>
      <c r="B857" s="968" t="n"/>
      <c r="C857" s="967" t="n"/>
      <c r="D857" s="1257" t="n"/>
      <c r="E857" s="1204" t="n"/>
      <c r="F857" s="1204" t="n"/>
      <c r="G857" s="1204" t="n"/>
      <c r="H857" s="1204" t="n"/>
      <c r="I857" s="1204" t="n"/>
      <c r="J857" s="1204" t="n"/>
      <c r="K857" s="1204" t="n"/>
      <c r="L857" s="1204" t="n"/>
      <c r="M857" s="1204" t="n"/>
      <c r="N857" s="1204" t="n"/>
      <c r="O857" s="1204" t="n"/>
      <c r="P857" s="1204" t="n"/>
      <c r="Q857" s="1204" t="n"/>
      <c r="R857" s="1205" t="n"/>
      <c r="S857" s="1205" t="n"/>
      <c r="T857" s="1258" t="n"/>
      <c r="U857" s="1188" t="n"/>
      <c r="V857" s="1188" t="n"/>
      <c r="Y857" s="232" t="n"/>
      <c r="Z857" s="390" t="n"/>
      <c r="AA857" s="349" t="n"/>
      <c r="AB857" s="349" t="n"/>
      <c r="AC857" s="349" t="n"/>
      <c r="AD857" s="349" t="n"/>
      <c r="AE857" s="349" t="n"/>
      <c r="AF857" s="349" t="n"/>
      <c r="AG857" s="349" t="n"/>
      <c r="AH857" s="349" t="n"/>
      <c r="AI857" s="349" t="n"/>
      <c r="AJ857" s="349" t="n"/>
      <c r="AK857" s="349" t="n"/>
      <c r="AL857" s="349" t="n"/>
      <c r="AM857" s="349" t="n"/>
      <c r="AN857" s="391" t="n"/>
      <c r="AO857" s="384" t="n"/>
    </row>
    <row r="858" ht="51.75" customHeight="1">
      <c r="A858" s="585" t="n">
        <v>1</v>
      </c>
      <c r="B858" s="1255" t="inlineStr">
        <is>
          <t>Diluyente de Vacuna de BCG (Bacilo de Calmette y Guérin) Liofilizada</t>
        </is>
      </c>
      <c r="C858" s="967" t="n"/>
      <c r="D858" s="372">
        <f>+D634+D230</f>
        <v/>
      </c>
      <c r="E858" s="373">
        <f>G230</f>
        <v/>
      </c>
      <c r="F858" s="373">
        <f>+F634</f>
        <v/>
      </c>
      <c r="G858" s="373">
        <f>+G634</f>
        <v/>
      </c>
      <c r="H858" s="374">
        <f>SUM(F858:G858)</f>
        <v/>
      </c>
      <c r="I858" s="375">
        <f>+AM858</f>
        <v/>
      </c>
      <c r="J858" s="376">
        <f>SUM(H858:I858)</f>
        <v/>
      </c>
      <c r="K858" s="373">
        <f>+I230</f>
        <v/>
      </c>
      <c r="L858" s="377">
        <f>(M858+N858)</f>
        <v/>
      </c>
      <c r="M858" s="378">
        <f>+K230</f>
        <v/>
      </c>
      <c r="N858" s="379">
        <f>+K634</f>
        <v/>
      </c>
      <c r="O858" s="1256">
        <f>IFERROR(L858/J858,"0")</f>
        <v/>
      </c>
      <c r="P858" s="380">
        <f>+R639+R235</f>
        <v/>
      </c>
      <c r="Q858" s="258" t="n"/>
      <c r="R858" s="1184" t="n"/>
      <c r="S858" s="1184" t="n"/>
      <c r="T858" s="1184" t="n"/>
      <c r="U858" s="516" t="n"/>
      <c r="V858" s="1246" t="n"/>
      <c r="Y858" s="232" t="n"/>
      <c r="Z858" s="413">
        <f>+Z634+Z230</f>
        <v/>
      </c>
      <c r="AA858" s="413">
        <f>+AA634+AA230</f>
        <v/>
      </c>
      <c r="AB858" s="415">
        <f>+Z858+AA858</f>
        <v/>
      </c>
      <c r="AC858" s="413">
        <f>+AC634+AC230</f>
        <v/>
      </c>
      <c r="AD858" s="413">
        <f>+AD634+AD230</f>
        <v/>
      </c>
      <c r="AE858" s="413">
        <f>+AE634+AE230</f>
        <v/>
      </c>
      <c r="AF858" s="413">
        <f>+AF634+AF230</f>
        <v/>
      </c>
      <c r="AG858" s="413">
        <f>+AG634+AG230</f>
        <v/>
      </c>
      <c r="AH858" s="413">
        <f>+AH634+AH230</f>
        <v/>
      </c>
      <c r="AI858" s="413">
        <f>+AI634+AI230</f>
        <v/>
      </c>
      <c r="AJ858" s="413">
        <f>+AJ634+AJ230</f>
        <v/>
      </c>
      <c r="AK858" s="413">
        <f>+AK634+AK230</f>
        <v/>
      </c>
      <c r="AL858" s="413">
        <f>+AL634+AL230</f>
        <v/>
      </c>
      <c r="AM858" s="382">
        <f>SUM(AB858:AL858)</f>
        <v/>
      </c>
      <c r="AN858" s="383" t="n"/>
      <c r="AO858" s="384" t="n"/>
    </row>
    <row r="859" ht="59.25" customHeight="1">
      <c r="A859" s="585">
        <f>A858+1</f>
        <v/>
      </c>
      <c r="B859" s="1255" t="inlineStr">
        <is>
          <t>Diluyente de Vacuna de Sarampión, Rubeola y Paperas (SRP) (Cepa Leningrado-Zagreb) Liofilizado - Vial x 01 dosis - TRIPLE VIRAL</t>
        </is>
      </c>
      <c r="C859" s="967" t="n"/>
      <c r="D859" s="372">
        <f>+D640+D236</f>
        <v/>
      </c>
      <c r="E859" s="373">
        <f>G236</f>
        <v/>
      </c>
      <c r="F859" s="373">
        <f>+F640</f>
        <v/>
      </c>
      <c r="G859" s="373">
        <f>+G640</f>
        <v/>
      </c>
      <c r="H859" s="374">
        <f>SUM(F859:G859)</f>
        <v/>
      </c>
      <c r="I859" s="375">
        <f>+AM859</f>
        <v/>
      </c>
      <c r="J859" s="376">
        <f>SUM(H859:I859)</f>
        <v/>
      </c>
      <c r="K859" s="373">
        <f>+I236</f>
        <v/>
      </c>
      <c r="L859" s="377">
        <f>(M859+N859)</f>
        <v/>
      </c>
      <c r="M859" s="378">
        <f>+K236</f>
        <v/>
      </c>
      <c r="N859" s="379">
        <f>+K640</f>
        <v/>
      </c>
      <c r="O859" s="1256">
        <f>IFERROR(L859/J859,"0")</f>
        <v/>
      </c>
      <c r="P859" s="380">
        <f>+R645+R241</f>
        <v/>
      </c>
      <c r="Q859" s="258" t="n"/>
      <c r="R859" s="1184" t="n"/>
      <c r="S859" s="1184" t="n"/>
      <c r="T859" s="1184" t="n"/>
      <c r="U859" s="516" t="n"/>
      <c r="V859" s="1246" t="n"/>
      <c r="Y859" s="232" t="n"/>
      <c r="Z859" s="413">
        <f>+Z640+Z236</f>
        <v/>
      </c>
      <c r="AA859" s="413">
        <f>+AA640+AA236</f>
        <v/>
      </c>
      <c r="AB859" s="415">
        <f>+Z859+AA859</f>
        <v/>
      </c>
      <c r="AC859" s="413">
        <f>+AC640+AC236</f>
        <v/>
      </c>
      <c r="AD859" s="413">
        <f>+AD640+AD236</f>
        <v/>
      </c>
      <c r="AE859" s="413">
        <f>+AE640+AE236</f>
        <v/>
      </c>
      <c r="AF859" s="413">
        <f>+AF640+AF236</f>
        <v/>
      </c>
      <c r="AG859" s="413">
        <f>+AG640+AG236</f>
        <v/>
      </c>
      <c r="AH859" s="413">
        <f>+AH640+AH236</f>
        <v/>
      </c>
      <c r="AI859" s="413">
        <f>+AI640+AI236</f>
        <v/>
      </c>
      <c r="AJ859" s="413">
        <f>+AJ640+AJ236</f>
        <v/>
      </c>
      <c r="AK859" s="413">
        <f>+AK640+AK236</f>
        <v/>
      </c>
      <c r="AL859" s="413">
        <f>+AL640+AL236</f>
        <v/>
      </c>
      <c r="AM859" s="382">
        <f>SUM(AB859:AL859)</f>
        <v/>
      </c>
      <c r="AN859" s="383" t="n"/>
      <c r="AO859" s="384" t="n"/>
    </row>
    <row r="860" ht="59.25" customHeight="1">
      <c r="A860" s="585">
        <f>A859+1</f>
        <v/>
      </c>
      <c r="B860" s="1255" t="inlineStr">
        <is>
          <t>Diluyente de Vacuna de Sarampión, Rubeola y Paperas (SRP) (Cepa Leningrado-Zagreb) Liofilizado - Vial x 05 dosis - TRIPLE VIRAL</t>
        </is>
      </c>
      <c r="C860" s="967" t="n"/>
      <c r="D860" s="372">
        <f>+D646+D242</f>
        <v/>
      </c>
      <c r="E860" s="373">
        <f>G242</f>
        <v/>
      </c>
      <c r="F860" s="373">
        <f>+F646</f>
        <v/>
      </c>
      <c r="G860" s="373">
        <f>+G646</f>
        <v/>
      </c>
      <c r="H860" s="374">
        <f>SUM(F860:G860)</f>
        <v/>
      </c>
      <c r="I860" s="375">
        <f>+AM860</f>
        <v/>
      </c>
      <c r="J860" s="376">
        <f>SUM(H860:I860)</f>
        <v/>
      </c>
      <c r="K860" s="373">
        <f>+I242</f>
        <v/>
      </c>
      <c r="L860" s="377">
        <f>(M860+N860)</f>
        <v/>
      </c>
      <c r="M860" s="378">
        <f>+K242</f>
        <v/>
      </c>
      <c r="N860" s="379">
        <f>+K646</f>
        <v/>
      </c>
      <c r="O860" s="1256">
        <f>IFERROR(L860/J860,"0")</f>
        <v/>
      </c>
      <c r="P860" s="380">
        <f>+R651+R247</f>
        <v/>
      </c>
      <c r="Q860" s="258" t="n"/>
      <c r="R860" s="1184" t="n"/>
      <c r="S860" s="1184" t="n"/>
      <c r="T860" s="1184" t="n"/>
      <c r="U860" s="516" t="n"/>
      <c r="V860" s="1246" t="n"/>
      <c r="Y860" s="232" t="n"/>
      <c r="Z860" s="413">
        <f>+Z646+Z242</f>
        <v/>
      </c>
      <c r="AA860" s="413">
        <f>+AA646+AA242</f>
        <v/>
      </c>
      <c r="AB860" s="415">
        <f>+Z860+AA860</f>
        <v/>
      </c>
      <c r="AC860" s="413">
        <f>+AC646+AC242</f>
        <v/>
      </c>
      <c r="AD860" s="413">
        <f>+AD646+AD242</f>
        <v/>
      </c>
      <c r="AE860" s="413">
        <f>+AE646+AE242</f>
        <v/>
      </c>
      <c r="AF860" s="413">
        <f>+AF646+AF242</f>
        <v/>
      </c>
      <c r="AG860" s="413">
        <f>+AG646+AG242</f>
        <v/>
      </c>
      <c r="AH860" s="413">
        <f>+AH646+AH242</f>
        <v/>
      </c>
      <c r="AI860" s="413">
        <f>+AI646+AI242</f>
        <v/>
      </c>
      <c r="AJ860" s="413">
        <f>+AJ646+AJ242</f>
        <v/>
      </c>
      <c r="AK860" s="413">
        <f>+AK646+AK242</f>
        <v/>
      </c>
      <c r="AL860" s="413">
        <f>+AL646+AL242</f>
        <v/>
      </c>
      <c r="AM860" s="382">
        <f>SUM(AB860:AL860)</f>
        <v/>
      </c>
      <c r="AN860" s="383" t="n"/>
      <c r="AO860" s="384" t="n"/>
    </row>
    <row r="861" ht="59.25" customHeight="1">
      <c r="A861" s="585">
        <f>A860+1</f>
        <v/>
      </c>
      <c r="B861" s="1255" t="inlineStr">
        <is>
          <t>Diluyente de Vacuna de Sarampión, Rubeola y Paperas (SRP) (Cepa Leningrado-Zagreb) Liofilizado - Vial x 10 dosis - TRIPLE VIRAL</t>
        </is>
      </c>
      <c r="C861" s="967" t="n"/>
      <c r="D861" s="372">
        <f>+D652+D248</f>
        <v/>
      </c>
      <c r="E861" s="373">
        <f>G248</f>
        <v/>
      </c>
      <c r="F861" s="373">
        <f>+F652</f>
        <v/>
      </c>
      <c r="G861" s="373">
        <f>+G652</f>
        <v/>
      </c>
      <c r="H861" s="374">
        <f>SUM(F861:G861)</f>
        <v/>
      </c>
      <c r="I861" s="375">
        <f>+AM861</f>
        <v/>
      </c>
      <c r="J861" s="376">
        <f>SUM(H861:I861)</f>
        <v/>
      </c>
      <c r="K861" s="373">
        <f>+I248</f>
        <v/>
      </c>
      <c r="L861" s="377">
        <f>(M861+N861)</f>
        <v/>
      </c>
      <c r="M861" s="378">
        <f>+K248</f>
        <v/>
      </c>
      <c r="N861" s="379">
        <f>+K652</f>
        <v/>
      </c>
      <c r="O861" s="1256">
        <f>IFERROR(L861/J861,"0")</f>
        <v/>
      </c>
      <c r="P861" s="380">
        <f>+R657+R253</f>
        <v/>
      </c>
      <c r="Q861" s="258" t="n"/>
      <c r="R861" s="1184" t="n"/>
      <c r="S861" s="1184" t="n"/>
      <c r="T861" s="1184" t="n"/>
      <c r="U861" s="516" t="n"/>
      <c r="V861" s="1246" t="n"/>
      <c r="Y861" s="232" t="n"/>
      <c r="Z861" s="413">
        <f>+Z652+Z248</f>
        <v/>
      </c>
      <c r="AA861" s="413">
        <f>+AA652+AA248</f>
        <v/>
      </c>
      <c r="AB861" s="415">
        <f>+Z861+AA861</f>
        <v/>
      </c>
      <c r="AC861" s="413">
        <f>+AC652+AC248</f>
        <v/>
      </c>
      <c r="AD861" s="413">
        <f>+AD652+AD248</f>
        <v/>
      </c>
      <c r="AE861" s="413">
        <f>+AE652+AE248</f>
        <v/>
      </c>
      <c r="AF861" s="413">
        <f>+AF652+AF248</f>
        <v/>
      </c>
      <c r="AG861" s="413">
        <f>+AG652+AG248</f>
        <v/>
      </c>
      <c r="AH861" s="413">
        <f>+AH652+AH248</f>
        <v/>
      </c>
      <c r="AI861" s="413">
        <f>+AI652+AI248</f>
        <v/>
      </c>
      <c r="AJ861" s="413">
        <f>+AJ652+AJ248</f>
        <v/>
      </c>
      <c r="AK861" s="413">
        <f>+AK652+AK248</f>
        <v/>
      </c>
      <c r="AL861" s="413">
        <f>+AL652+AL248</f>
        <v/>
      </c>
      <c r="AM861" s="382">
        <f>SUM(AB861:AL861)</f>
        <v/>
      </c>
      <c r="AN861" s="383" t="n"/>
      <c r="AO861" s="384" t="n"/>
    </row>
    <row r="862" ht="59.25" customHeight="1">
      <c r="A862" s="585">
        <f>A861+1</f>
        <v/>
      </c>
      <c r="B862" s="1255" t="inlineStr">
        <is>
          <t>Ddiluyente de Vacuna de Sarampión Rubeola (SR) Liofilizada - Vial x 01 dosis -DOBLE VIRAL</t>
        </is>
      </c>
      <c r="C862" s="967" t="n"/>
      <c r="D862" s="372">
        <f>+D658+D254</f>
        <v/>
      </c>
      <c r="E862" s="373">
        <f>G254</f>
        <v/>
      </c>
      <c r="F862" s="373">
        <f>+F658</f>
        <v/>
      </c>
      <c r="G862" s="373">
        <f>+G658</f>
        <v/>
      </c>
      <c r="H862" s="374">
        <f>SUM(F862:G862)</f>
        <v/>
      </c>
      <c r="I862" s="375">
        <f>+AM862</f>
        <v/>
      </c>
      <c r="J862" s="376">
        <f>SUM(H862:I862)</f>
        <v/>
      </c>
      <c r="K862" s="373">
        <f>+I254</f>
        <v/>
      </c>
      <c r="L862" s="377">
        <f>(M862+N862)</f>
        <v/>
      </c>
      <c r="M862" s="378">
        <f>+K254</f>
        <v/>
      </c>
      <c r="N862" s="379">
        <f>+K658</f>
        <v/>
      </c>
      <c r="O862" s="1256">
        <f>IFERROR(L862/J862,"0")</f>
        <v/>
      </c>
      <c r="P862" s="380">
        <f>+R663+R259</f>
        <v/>
      </c>
      <c r="Q862" s="258" t="n"/>
      <c r="R862" s="1184" t="n"/>
      <c r="S862" s="1184" t="n"/>
      <c r="T862" s="1184" t="n"/>
      <c r="U862" s="516" t="n"/>
      <c r="V862" s="1246" t="n"/>
      <c r="Y862" s="232" t="n"/>
      <c r="Z862" s="413">
        <f>+Z658+Z254</f>
        <v/>
      </c>
      <c r="AA862" s="413">
        <f>+AA658+AA254</f>
        <v/>
      </c>
      <c r="AB862" s="415">
        <f>+Z862+AA862</f>
        <v/>
      </c>
      <c r="AC862" s="413">
        <f>+AC658+AC254</f>
        <v/>
      </c>
      <c r="AD862" s="413">
        <f>+AD658+AD254</f>
        <v/>
      </c>
      <c r="AE862" s="413">
        <f>+AE658+AE254</f>
        <v/>
      </c>
      <c r="AF862" s="413">
        <f>+AF658+AF254</f>
        <v/>
      </c>
      <c r="AG862" s="413">
        <f>+AG658+AG254</f>
        <v/>
      </c>
      <c r="AH862" s="413">
        <f>+AH658+AH254</f>
        <v/>
      </c>
      <c r="AI862" s="413">
        <f>+AI658+AI254</f>
        <v/>
      </c>
      <c r="AJ862" s="413">
        <f>+AJ658+AJ254</f>
        <v/>
      </c>
      <c r="AK862" s="413">
        <f>+AK658+AK254</f>
        <v/>
      </c>
      <c r="AL862" s="413">
        <f>+AL658+AL254</f>
        <v/>
      </c>
      <c r="AM862" s="382">
        <f>SUM(AB862:AL862)</f>
        <v/>
      </c>
      <c r="AN862" s="383" t="n"/>
      <c r="AO862" s="384" t="n"/>
    </row>
    <row r="863" ht="59.25" customHeight="1">
      <c r="A863" s="585">
        <f>A862+1</f>
        <v/>
      </c>
      <c r="B863" s="1255" t="inlineStr">
        <is>
          <t>Diluyente de Vacuna de Sarampión Rubeola (SR) Liofilizada - Vial x 10 dosis - DOBLE VIRAL</t>
        </is>
      </c>
      <c r="C863" s="967" t="n"/>
      <c r="D863" s="372">
        <f>+D664+D260</f>
        <v/>
      </c>
      <c r="E863" s="373">
        <f>G260</f>
        <v/>
      </c>
      <c r="F863" s="373">
        <f>+F664</f>
        <v/>
      </c>
      <c r="G863" s="373">
        <f>+G664</f>
        <v/>
      </c>
      <c r="H863" s="374">
        <f>SUM(F863:G863)</f>
        <v/>
      </c>
      <c r="I863" s="375">
        <f>+AM863</f>
        <v/>
      </c>
      <c r="J863" s="376">
        <f>SUM(H863:I863)</f>
        <v/>
      </c>
      <c r="K863" s="373">
        <f>+I260</f>
        <v/>
      </c>
      <c r="L863" s="377">
        <f>(M863+N863)</f>
        <v/>
      </c>
      <c r="M863" s="378">
        <f>+K260</f>
        <v/>
      </c>
      <c r="N863" s="379">
        <f>+K664</f>
        <v/>
      </c>
      <c r="O863" s="1256">
        <f>IFERROR(L863/J863,"0")</f>
        <v/>
      </c>
      <c r="P863" s="380">
        <f>+R669+R265</f>
        <v/>
      </c>
      <c r="Q863" s="258" t="n"/>
      <c r="R863" s="1184" t="n"/>
      <c r="S863" s="1184" t="n"/>
      <c r="T863" s="1184" t="n"/>
      <c r="U863" s="516" t="n"/>
      <c r="V863" s="1246" t="n"/>
      <c r="Y863" s="232" t="n"/>
      <c r="Z863" s="413">
        <f>+Z664+Z260</f>
        <v/>
      </c>
      <c r="AA863" s="413">
        <f>+AA664+AA260</f>
        <v/>
      </c>
      <c r="AB863" s="415">
        <f>+Z863+AA863</f>
        <v/>
      </c>
      <c r="AC863" s="413">
        <f>+AC664+AC260</f>
        <v/>
      </c>
      <c r="AD863" s="413">
        <f>+AD664+AD260</f>
        <v/>
      </c>
      <c r="AE863" s="413">
        <f>+AE664+AE260</f>
        <v/>
      </c>
      <c r="AF863" s="413">
        <f>+AF664+AF260</f>
        <v/>
      </c>
      <c r="AG863" s="413">
        <f>+AG664+AG260</f>
        <v/>
      </c>
      <c r="AH863" s="413">
        <f>+AH664+AH260</f>
        <v/>
      </c>
      <c r="AI863" s="413">
        <f>+AI664+AI260</f>
        <v/>
      </c>
      <c r="AJ863" s="413">
        <f>+AJ664+AJ260</f>
        <v/>
      </c>
      <c r="AK863" s="413">
        <f>+AK664+AK260</f>
        <v/>
      </c>
      <c r="AL863" s="413">
        <f>+AL664+AL260</f>
        <v/>
      </c>
      <c r="AM863" s="382">
        <f>SUM(AB863:AL863)</f>
        <v/>
      </c>
      <c r="AN863" s="383" t="n"/>
      <c r="AO863" s="384" t="n"/>
    </row>
    <row r="864" ht="51.75" customHeight="1">
      <c r="A864" s="585">
        <f>A863+1</f>
        <v/>
      </c>
      <c r="B864" s="1255" t="inlineStr">
        <is>
          <t>Diluyente de Vacuna contra el Dengue Cuadrivalente - Liofilizada</t>
        </is>
      </c>
      <c r="C864" s="967" t="n"/>
      <c r="D864" s="372">
        <f>+D670+D266</f>
        <v/>
      </c>
      <c r="E864" s="373">
        <f>G266</f>
        <v/>
      </c>
      <c r="F864" s="373">
        <f>+F670</f>
        <v/>
      </c>
      <c r="G864" s="373">
        <f>+G670</f>
        <v/>
      </c>
      <c r="H864" s="374">
        <f>SUM(F864:G864)</f>
        <v/>
      </c>
      <c r="I864" s="375">
        <f>+AM864</f>
        <v/>
      </c>
      <c r="J864" s="376">
        <f>SUM(H864:I864)</f>
        <v/>
      </c>
      <c r="K864" s="373">
        <f>+I266</f>
        <v/>
      </c>
      <c r="L864" s="377">
        <f>(M864+N864)</f>
        <v/>
      </c>
      <c r="M864" s="378">
        <f>+K266</f>
        <v/>
      </c>
      <c r="N864" s="379">
        <f>+K670</f>
        <v/>
      </c>
      <c r="O864" s="1256">
        <f>IFERROR(L864/J864,"0")</f>
        <v/>
      </c>
      <c r="P864" s="380">
        <f>+R675+R271</f>
        <v/>
      </c>
      <c r="Q864" s="258" t="n"/>
      <c r="R864" s="1184" t="n"/>
      <c r="S864" s="1184" t="n"/>
      <c r="T864" s="1184" t="n"/>
      <c r="U864" s="516" t="n"/>
      <c r="V864" s="1246" t="n"/>
      <c r="Y864" s="232" t="n"/>
      <c r="Z864" s="413">
        <f>+Z670+Z266</f>
        <v/>
      </c>
      <c r="AA864" s="413">
        <f>+AA670+AA266</f>
        <v/>
      </c>
      <c r="AB864" s="415">
        <f>+Z864+AA864</f>
        <v/>
      </c>
      <c r="AC864" s="413">
        <f>+AC670+AC266</f>
        <v/>
      </c>
      <c r="AD864" s="413">
        <f>+AD670+AD266</f>
        <v/>
      </c>
      <c r="AE864" s="413">
        <f>+AE670+AE266</f>
        <v/>
      </c>
      <c r="AF864" s="413">
        <f>+AF670+AF266</f>
        <v/>
      </c>
      <c r="AG864" s="413">
        <f>+AG670+AG266</f>
        <v/>
      </c>
      <c r="AH864" s="413">
        <f>+AH670+AH266</f>
        <v/>
      </c>
      <c r="AI864" s="413">
        <f>+AI670+AI266</f>
        <v/>
      </c>
      <c r="AJ864" s="413">
        <f>+AJ670+AJ266</f>
        <v/>
      </c>
      <c r="AK864" s="413">
        <f>+AK670+AK266</f>
        <v/>
      </c>
      <c r="AL864" s="413">
        <f>+AL670+AL266</f>
        <v/>
      </c>
      <c r="AM864" s="382">
        <f>SUM(AB864:AL864)</f>
        <v/>
      </c>
      <c r="AN864" s="383" t="n"/>
      <c r="AO864" s="384" t="n"/>
    </row>
    <row r="865" ht="51.75" customHeight="1">
      <c r="A865" s="585">
        <f>A864+1</f>
        <v/>
      </c>
      <c r="B865" s="1255" t="inlineStr">
        <is>
          <t>Diluyente de Vacuna de Fiebre Amarilla (Antiamarilica) Liofilizada</t>
        </is>
      </c>
      <c r="C865" s="967" t="n"/>
      <c r="D865" s="372">
        <f>+D676+D272</f>
        <v/>
      </c>
      <c r="E865" s="373">
        <f>G272</f>
        <v/>
      </c>
      <c r="F865" s="373">
        <f>+F676</f>
        <v/>
      </c>
      <c r="G865" s="373">
        <f>+G676</f>
        <v/>
      </c>
      <c r="H865" s="374">
        <f>SUM(F865:G865)</f>
        <v/>
      </c>
      <c r="I865" s="375">
        <f>+AM865</f>
        <v/>
      </c>
      <c r="J865" s="376">
        <f>SUM(H865:I865)</f>
        <v/>
      </c>
      <c r="K865" s="373">
        <f>+I272</f>
        <v/>
      </c>
      <c r="L865" s="377">
        <f>(M865+N865)</f>
        <v/>
      </c>
      <c r="M865" s="378">
        <f>+K272</f>
        <v/>
      </c>
      <c r="N865" s="379">
        <f>+K676</f>
        <v/>
      </c>
      <c r="O865" s="1256">
        <f>IFERROR(L865/J865,"0")</f>
        <v/>
      </c>
      <c r="P865" s="380">
        <f>+R681+R277</f>
        <v/>
      </c>
      <c r="Q865" s="258" t="n"/>
      <c r="R865" s="1184" t="n"/>
      <c r="S865" s="1184" t="n"/>
      <c r="T865" s="1184" t="n"/>
      <c r="U865" s="516" t="n"/>
      <c r="V865" s="1246" t="n"/>
      <c r="Y865" s="232" t="n"/>
      <c r="Z865" s="413">
        <f>+Z676+Z272</f>
        <v/>
      </c>
      <c r="AA865" s="413">
        <f>+AA676+AA272</f>
        <v/>
      </c>
      <c r="AB865" s="415">
        <f>+Z865+AA865</f>
        <v/>
      </c>
      <c r="AC865" s="413">
        <f>+AC676+AC272</f>
        <v/>
      </c>
      <c r="AD865" s="413">
        <f>+AD676+AD272</f>
        <v/>
      </c>
      <c r="AE865" s="413">
        <f>+AE676+AE272</f>
        <v/>
      </c>
      <c r="AF865" s="413">
        <f>+AF676+AF272</f>
        <v/>
      </c>
      <c r="AG865" s="413">
        <f>+AG676+AG272</f>
        <v/>
      </c>
      <c r="AH865" s="413">
        <f>+AH676+AH272</f>
        <v/>
      </c>
      <c r="AI865" s="413">
        <f>+AI676+AI272</f>
        <v/>
      </c>
      <c r="AJ865" s="413">
        <f>+AJ676+AJ272</f>
        <v/>
      </c>
      <c r="AK865" s="413">
        <f>+AK676+AK272</f>
        <v/>
      </c>
      <c r="AL865" s="413">
        <f>+AL676+AL272</f>
        <v/>
      </c>
      <c r="AM865" s="382">
        <f>SUM(AB865:AL865)</f>
        <v/>
      </c>
      <c r="AN865" s="383" t="n"/>
      <c r="AO865" s="384" t="n"/>
    </row>
    <row r="866" ht="51.75" customHeight="1">
      <c r="A866" s="585">
        <f>A865+1</f>
        <v/>
      </c>
      <c r="B866" s="1255" t="inlineStr">
        <is>
          <t>Diluyente de Vacuna de Varicela Cepa OKA Liofilizada - Vial x 01 dosis</t>
        </is>
      </c>
      <c r="C866" s="967" t="n"/>
      <c r="D866" s="372">
        <f>+D682+D278</f>
        <v/>
      </c>
      <c r="E866" s="373">
        <f>G278</f>
        <v/>
      </c>
      <c r="F866" s="373">
        <f>+F682</f>
        <v/>
      </c>
      <c r="G866" s="373">
        <f>+G682</f>
        <v/>
      </c>
      <c r="H866" s="374">
        <f>SUM(F866:G866)</f>
        <v/>
      </c>
      <c r="I866" s="375">
        <f>+AM866</f>
        <v/>
      </c>
      <c r="J866" s="376">
        <f>SUM(H866:I866)</f>
        <v/>
      </c>
      <c r="K866" s="373">
        <f>+I278</f>
        <v/>
      </c>
      <c r="L866" s="377">
        <f>(M866+N866)</f>
        <v/>
      </c>
      <c r="M866" s="378">
        <f>+K278</f>
        <v/>
      </c>
      <c r="N866" s="379">
        <f>+K682</f>
        <v/>
      </c>
      <c r="O866" s="1256">
        <f>IFERROR(L866/J866,"0")</f>
        <v/>
      </c>
      <c r="P866" s="380">
        <f>+R687+R283</f>
        <v/>
      </c>
      <c r="Q866" s="258" t="n"/>
      <c r="R866" s="1184" t="n"/>
      <c r="S866" s="1184" t="n"/>
      <c r="T866" s="1184" t="n"/>
      <c r="U866" s="516" t="n"/>
      <c r="V866" s="1246" t="n"/>
      <c r="Y866" s="232" t="n"/>
      <c r="Z866" s="413">
        <f>+Z682+Z278</f>
        <v/>
      </c>
      <c r="AA866" s="413">
        <f>+AA682+AA278</f>
        <v/>
      </c>
      <c r="AB866" s="415">
        <f>+Z866+AA866</f>
        <v/>
      </c>
      <c r="AC866" s="413">
        <f>+AC682+AC278</f>
        <v/>
      </c>
      <c r="AD866" s="413">
        <f>+AD682+AD278</f>
        <v/>
      </c>
      <c r="AE866" s="413">
        <f>+AE682+AE278</f>
        <v/>
      </c>
      <c r="AF866" s="413">
        <f>+AF682+AF278</f>
        <v/>
      </c>
      <c r="AG866" s="413">
        <f>+AG682+AG278</f>
        <v/>
      </c>
      <c r="AH866" s="413">
        <f>+AH682+AH278</f>
        <v/>
      </c>
      <c r="AI866" s="413">
        <f>+AI682+AI278</f>
        <v/>
      </c>
      <c r="AJ866" s="413">
        <f>+AJ682+AJ278</f>
        <v/>
      </c>
      <c r="AK866" s="413">
        <f>+AK682+AK278</f>
        <v/>
      </c>
      <c r="AL866" s="413">
        <f>+AL682+AL278</f>
        <v/>
      </c>
      <c r="AM866" s="382">
        <f>SUM(AB866:AL866)</f>
        <v/>
      </c>
      <c r="AN866" s="383" t="n"/>
      <c r="AO866" s="384" t="n"/>
    </row>
    <row r="867" ht="51.75" customHeight="1">
      <c r="A867" s="585">
        <f>A866+1</f>
        <v/>
      </c>
      <c r="B867" s="1255" t="inlineStr">
        <is>
          <t>Diluyente de Virus Sincitial Respiratorio (VRS) - Liofilizada</t>
        </is>
      </c>
      <c r="C867" s="967" t="n"/>
      <c r="D867" s="372">
        <f>+D688+D284</f>
        <v/>
      </c>
      <c r="E867" s="373">
        <f>G284</f>
        <v/>
      </c>
      <c r="F867" s="373">
        <f>+F688</f>
        <v/>
      </c>
      <c r="G867" s="373">
        <f>+G688</f>
        <v/>
      </c>
      <c r="H867" s="374">
        <f>SUM(F867:G867)</f>
        <v/>
      </c>
      <c r="I867" s="375">
        <f>+AM867</f>
        <v/>
      </c>
      <c r="J867" s="376">
        <f>SUM(H867:I867)</f>
        <v/>
      </c>
      <c r="K867" s="373">
        <f>+I284</f>
        <v/>
      </c>
      <c r="L867" s="377">
        <f>(M867+N867)</f>
        <v/>
      </c>
      <c r="M867" s="378">
        <f>+K284</f>
        <v/>
      </c>
      <c r="N867" s="379">
        <f>+K688</f>
        <v/>
      </c>
      <c r="O867" s="1256">
        <f>IFERROR(L867/J867,"0")</f>
        <v/>
      </c>
      <c r="P867" s="380">
        <f>+R693+R289</f>
        <v/>
      </c>
      <c r="Q867" s="258" t="n"/>
      <c r="R867" s="1184" t="n"/>
      <c r="S867" s="1184" t="n"/>
      <c r="T867" s="1184" t="n"/>
      <c r="U867" s="516" t="n"/>
      <c r="V867" s="1246" t="n"/>
      <c r="Y867" s="232" t="n"/>
      <c r="Z867" s="413">
        <f>+Z688+Z284</f>
        <v/>
      </c>
      <c r="AA867" s="413">
        <f>+AA688+AA284</f>
        <v/>
      </c>
      <c r="AB867" s="415">
        <f>+Z867+AA867</f>
        <v/>
      </c>
      <c r="AC867" s="413">
        <f>+AC688+AC284</f>
        <v/>
      </c>
      <c r="AD867" s="413">
        <f>+AD688+AD284</f>
        <v/>
      </c>
      <c r="AE867" s="413">
        <f>+AE688+AE284</f>
        <v/>
      </c>
      <c r="AF867" s="413">
        <f>+AF688+AF284</f>
        <v/>
      </c>
      <c r="AG867" s="413">
        <f>+AG688+AG284</f>
        <v/>
      </c>
      <c r="AH867" s="413">
        <f>+AH688+AH284</f>
        <v/>
      </c>
      <c r="AI867" s="413">
        <f>+AI688+AI284</f>
        <v/>
      </c>
      <c r="AJ867" s="413">
        <f>+AJ688+AJ284</f>
        <v/>
      </c>
      <c r="AK867" s="413">
        <f>+AK688+AK284</f>
        <v/>
      </c>
      <c r="AL867" s="413">
        <f>+AL688+AL284</f>
        <v/>
      </c>
      <c r="AM867" s="382">
        <f>SUM(AB867:AL867)</f>
        <v/>
      </c>
      <c r="AN867" s="383" t="n"/>
      <c r="AO867" s="384" t="n"/>
    </row>
    <row r="868" ht="51.75" customHeight="1">
      <c r="A868" s="585">
        <f>A867+1</f>
        <v/>
      </c>
      <c r="B868" s="1255" t="inlineStr">
        <is>
          <t>Diluyente de Vacuna Antirrábica Humana de Células Vero (vacuna IM)</t>
        </is>
      </c>
      <c r="C868" s="967" t="n"/>
      <c r="D868" s="372">
        <f>+D694+D290</f>
        <v/>
      </c>
      <c r="E868" s="373">
        <f>G290</f>
        <v/>
      </c>
      <c r="F868" s="373">
        <f>+F694</f>
        <v/>
      </c>
      <c r="G868" s="373">
        <f>+G694</f>
        <v/>
      </c>
      <c r="H868" s="374">
        <f>SUM(F868:G868)</f>
        <v/>
      </c>
      <c r="I868" s="375">
        <f>+AM868</f>
        <v/>
      </c>
      <c r="J868" s="376">
        <f>SUM(H868:I868)</f>
        <v/>
      </c>
      <c r="K868" s="373">
        <f>+I290</f>
        <v/>
      </c>
      <c r="L868" s="377">
        <f>(M868+N868)</f>
        <v/>
      </c>
      <c r="M868" s="378">
        <f>+K290</f>
        <v/>
      </c>
      <c r="N868" s="379">
        <f>+K694</f>
        <v/>
      </c>
      <c r="O868" s="1256">
        <f>IFERROR(L868/J868,"0")</f>
        <v/>
      </c>
      <c r="P868" s="380">
        <f>+R699+R295</f>
        <v/>
      </c>
      <c r="Q868" s="258" t="n"/>
      <c r="R868" s="1184" t="n"/>
      <c r="S868" s="1184" t="n"/>
      <c r="T868" s="1184" t="n"/>
      <c r="U868" s="516" t="n"/>
      <c r="V868" s="1246" t="n"/>
      <c r="Y868" s="232" t="n"/>
      <c r="Z868" s="413">
        <f>+Z694+Z290</f>
        <v/>
      </c>
      <c r="AA868" s="413">
        <f>+AA694+AA290</f>
        <v/>
      </c>
      <c r="AB868" s="415">
        <f>+Z868+AA868</f>
        <v/>
      </c>
      <c r="AC868" s="413">
        <f>+AC694+AC290</f>
        <v/>
      </c>
      <c r="AD868" s="413">
        <f>+AD694+AD290</f>
        <v/>
      </c>
      <c r="AE868" s="413">
        <f>+AE694+AE290</f>
        <v/>
      </c>
      <c r="AF868" s="413">
        <f>+AF694+AF290</f>
        <v/>
      </c>
      <c r="AG868" s="413">
        <f>+AG694+AG290</f>
        <v/>
      </c>
      <c r="AH868" s="413">
        <f>+AH694+AH290</f>
        <v/>
      </c>
      <c r="AI868" s="413">
        <f>+AI694+AI290</f>
        <v/>
      </c>
      <c r="AJ868" s="413">
        <f>+AJ694+AJ290</f>
        <v/>
      </c>
      <c r="AK868" s="413">
        <f>+AK694+AK290</f>
        <v/>
      </c>
      <c r="AL868" s="413">
        <f>+AL694+AL290</f>
        <v/>
      </c>
      <c r="AM868" s="382">
        <f>SUM(AB868:AL868)</f>
        <v/>
      </c>
      <c r="AN868" s="383" t="n"/>
      <c r="AO868" s="384" t="n"/>
    </row>
    <row r="869" ht="51.75" customHeight="1">
      <c r="A869" s="585">
        <f>A868+1</f>
        <v/>
      </c>
      <c r="B869" s="1255" t="inlineStr">
        <is>
          <t>Diluyente de Vacuna Meningococo ACYW -135 (Conjugado) - Liofilizada - Vial x 01 dosis</t>
        </is>
      </c>
      <c r="C869" s="967" t="n"/>
      <c r="D869" s="372">
        <f>D700+D296</f>
        <v/>
      </c>
      <c r="E869" s="373">
        <f>G296</f>
        <v/>
      </c>
      <c r="F869" s="373">
        <f>+F700</f>
        <v/>
      </c>
      <c r="G869" s="373">
        <f>+G700</f>
        <v/>
      </c>
      <c r="H869" s="374">
        <f>SUM(F869:G869)</f>
        <v/>
      </c>
      <c r="I869" s="375">
        <f>+AM869</f>
        <v/>
      </c>
      <c r="J869" s="376">
        <f>SUM(H869:I869)</f>
        <v/>
      </c>
      <c r="K869" s="373">
        <f>+I296</f>
        <v/>
      </c>
      <c r="L869" s="377">
        <f>(M869+N869)</f>
        <v/>
      </c>
      <c r="M869" s="378">
        <f>+K296</f>
        <v/>
      </c>
      <c r="N869" s="379">
        <f>+K700</f>
        <v/>
      </c>
      <c r="O869" s="1256">
        <f>IFERROR(L869/J869,"0")</f>
        <v/>
      </c>
      <c r="P869" s="380">
        <f>+R705+R301</f>
        <v/>
      </c>
      <c r="Q869" s="258" t="n"/>
      <c r="R869" s="1184" t="n"/>
      <c r="S869" s="1184" t="n"/>
      <c r="T869" s="1184" t="n"/>
      <c r="U869" s="516" t="n"/>
      <c r="V869" s="1246" t="n"/>
      <c r="Y869" s="232" t="n"/>
      <c r="Z869" s="413">
        <f>+Z700+Z296</f>
        <v/>
      </c>
      <c r="AA869" s="413">
        <f>+AA700+AA296</f>
        <v/>
      </c>
      <c r="AB869" s="415">
        <f>+Z869+AA869</f>
        <v/>
      </c>
      <c r="AC869" s="413">
        <f>+AC700+AC296</f>
        <v/>
      </c>
      <c r="AD869" s="413">
        <f>+AD700+AD296</f>
        <v/>
      </c>
      <c r="AE869" s="413">
        <f>+AE700+AE296</f>
        <v/>
      </c>
      <c r="AF869" s="413">
        <f>+AF700+AF296</f>
        <v/>
      </c>
      <c r="AG869" s="413">
        <f>+AG700+AG296</f>
        <v/>
      </c>
      <c r="AH869" s="413">
        <f>+AH700+AH296</f>
        <v/>
      </c>
      <c r="AI869" s="413">
        <f>+AI700+AI296</f>
        <v/>
      </c>
      <c r="AJ869" s="413">
        <f>+AJ700+AJ296</f>
        <v/>
      </c>
      <c r="AK869" s="413">
        <f>+AK700+AK296</f>
        <v/>
      </c>
      <c r="AL869" s="413">
        <f>+AL700+AL296</f>
        <v/>
      </c>
      <c r="AM869" s="382">
        <f>SUM(AB869:AL869)</f>
        <v/>
      </c>
      <c r="AN869" s="383" t="n"/>
      <c r="AO869" s="384" t="n"/>
    </row>
    <row r="870" ht="27" customHeight="1">
      <c r="A870" s="533" t="inlineStr">
        <is>
          <t>JERINGAS</t>
        </is>
      </c>
      <c r="B870" s="968" t="n"/>
      <c r="C870" s="967" t="n"/>
      <c r="D870" s="1257" t="n"/>
      <c r="E870" s="1204" t="n"/>
      <c r="F870" s="1204" t="n"/>
      <c r="G870" s="1204" t="n"/>
      <c r="H870" s="1204" t="n"/>
      <c r="I870" s="1204" t="n"/>
      <c r="J870" s="1204" t="n"/>
      <c r="K870" s="1204" t="n"/>
      <c r="L870" s="1204" t="n"/>
      <c r="M870" s="1259" t="n"/>
      <c r="N870" s="1260" t="n"/>
      <c r="O870" s="1260" t="n"/>
      <c r="P870" s="1259" t="n"/>
      <c r="Q870" s="1259" t="n"/>
      <c r="R870" s="1261" t="n"/>
      <c r="S870" s="1205" t="n"/>
      <c r="T870" s="1258" t="n"/>
      <c r="U870" s="1188" t="n"/>
      <c r="V870" s="1188" t="n"/>
      <c r="Y870" s="232" t="n"/>
      <c r="Z870" s="390" t="n"/>
      <c r="AA870" s="349" t="n"/>
      <c r="AB870" s="349" t="n"/>
      <c r="AC870" s="349" t="n"/>
      <c r="AD870" s="349" t="n"/>
      <c r="AE870" s="349" t="n"/>
      <c r="AF870" s="349" t="n"/>
      <c r="AG870" s="349" t="n"/>
      <c r="AH870" s="349" t="n"/>
      <c r="AI870" s="349" t="n"/>
      <c r="AJ870" s="349" t="n"/>
      <c r="AK870" s="349" t="n"/>
      <c r="AL870" s="349" t="n"/>
      <c r="AM870" s="349" t="n"/>
      <c r="AN870" s="391" t="n"/>
      <c r="AO870" s="384" t="n"/>
    </row>
    <row r="871" ht="47.25" customHeight="1">
      <c r="A871" s="585" t="n">
        <v>1</v>
      </c>
      <c r="B871" s="1255">
        <f>+B707</f>
        <v/>
      </c>
      <c r="C871" s="967" t="n"/>
      <c r="D871" s="372">
        <f>+D707+D303</f>
        <v/>
      </c>
      <c r="E871" s="373">
        <f>G303</f>
        <v/>
      </c>
      <c r="F871" s="373">
        <f>+F707</f>
        <v/>
      </c>
      <c r="G871" s="373">
        <f>+G707</f>
        <v/>
      </c>
      <c r="H871" s="374">
        <f>SUM(F871:G871)</f>
        <v/>
      </c>
      <c r="I871" s="375">
        <f>+AM871</f>
        <v/>
      </c>
      <c r="J871" s="376">
        <f>SUM(H871:I871)</f>
        <v/>
      </c>
      <c r="K871" s="373">
        <f>+I303</f>
        <v/>
      </c>
      <c r="L871" s="377">
        <f>(M871+N871)</f>
        <v/>
      </c>
      <c r="M871" s="378">
        <f>+K303</f>
        <v/>
      </c>
      <c r="N871" s="379">
        <f>+K707</f>
        <v/>
      </c>
      <c r="O871" s="1256">
        <f>IFERROR(L871/J871,"0")</f>
        <v/>
      </c>
      <c r="P871" s="380">
        <f>+R713+R309</f>
        <v/>
      </c>
      <c r="Q871" s="258" t="n"/>
      <c r="R871" s="1184" t="n"/>
      <c r="S871" s="1184" t="n"/>
      <c r="T871" s="1184" t="n"/>
      <c r="U871" s="516" t="n"/>
      <c r="V871" s="1246" t="n"/>
      <c r="Y871" s="232" t="n"/>
      <c r="Z871" s="413">
        <f>+Z707+Z303</f>
        <v/>
      </c>
      <c r="AA871" s="413">
        <f>+AA707+AA303</f>
        <v/>
      </c>
      <c r="AB871" s="415">
        <f>+Z871+AA871</f>
        <v/>
      </c>
      <c r="AC871" s="413">
        <f>+AC707+AC303</f>
        <v/>
      </c>
      <c r="AD871" s="413">
        <f>+AD707+AD303</f>
        <v/>
      </c>
      <c r="AE871" s="413">
        <f>+AE707+AE303</f>
        <v/>
      </c>
      <c r="AF871" s="413">
        <f>+AF707+AF303</f>
        <v/>
      </c>
      <c r="AG871" s="413">
        <f>+AG707+AG303</f>
        <v/>
      </c>
      <c r="AH871" s="413">
        <f>+AH707+AH303</f>
        <v/>
      </c>
      <c r="AI871" s="413">
        <f>+AI707+AI303</f>
        <v/>
      </c>
      <c r="AJ871" s="413">
        <f>+AJ707+AJ303</f>
        <v/>
      </c>
      <c r="AK871" s="413">
        <f>+AK707+AK303</f>
        <v/>
      </c>
      <c r="AL871" s="413">
        <f>+AL707+AL303</f>
        <v/>
      </c>
      <c r="AM871" s="382">
        <f>SUM(AB871:AL871)</f>
        <v/>
      </c>
      <c r="AN871" s="383" t="n"/>
      <c r="AO871" s="384" t="n"/>
    </row>
    <row r="872" ht="47.25" customHeight="1">
      <c r="A872" s="585">
        <f>A871+1</f>
        <v/>
      </c>
      <c r="B872" s="1255">
        <f>+B714</f>
        <v/>
      </c>
      <c r="C872" s="967" t="n"/>
      <c r="D872" s="372">
        <f>+D714+D310</f>
        <v/>
      </c>
      <c r="E872" s="373">
        <f>G310</f>
        <v/>
      </c>
      <c r="F872" s="373">
        <f>+F714</f>
        <v/>
      </c>
      <c r="G872" s="373">
        <f>+G714</f>
        <v/>
      </c>
      <c r="H872" s="374">
        <f>SUM(F872:G872)</f>
        <v/>
      </c>
      <c r="I872" s="375">
        <f>+AM872</f>
        <v/>
      </c>
      <c r="J872" s="376">
        <f>SUM(H872:I872)</f>
        <v/>
      </c>
      <c r="K872" s="373">
        <f>+I310</f>
        <v/>
      </c>
      <c r="L872" s="377">
        <f>(M872+N872)</f>
        <v/>
      </c>
      <c r="M872" s="378">
        <f>+K310</f>
        <v/>
      </c>
      <c r="N872" s="379">
        <f>+K714</f>
        <v/>
      </c>
      <c r="O872" s="1256">
        <f>IFERROR(L872/J872,"0")</f>
        <v/>
      </c>
      <c r="P872" s="380">
        <f>+R720+R316</f>
        <v/>
      </c>
      <c r="Q872" s="258" t="n"/>
      <c r="R872" s="1184" t="n"/>
      <c r="S872" s="1184" t="n"/>
      <c r="T872" s="1184" t="n"/>
      <c r="U872" s="516" t="n"/>
      <c r="V872" s="1246" t="n"/>
      <c r="Y872" s="232" t="n"/>
      <c r="Z872" s="413">
        <f>+Z714+Z310</f>
        <v/>
      </c>
      <c r="AA872" s="413">
        <f>+AA714+AA310</f>
        <v/>
      </c>
      <c r="AB872" s="415">
        <f>+Z872+AA872</f>
        <v/>
      </c>
      <c r="AC872" s="413">
        <f>+AC714+AC310</f>
        <v/>
      </c>
      <c r="AD872" s="413">
        <f>+AD714+AD310</f>
        <v/>
      </c>
      <c r="AE872" s="413">
        <f>+AE714+AE310</f>
        <v/>
      </c>
      <c r="AF872" s="413">
        <f>+AF714+AF310</f>
        <v/>
      </c>
      <c r="AG872" s="413">
        <f>+AG714+AG310</f>
        <v/>
      </c>
      <c r="AH872" s="413">
        <f>+AH714+AH310</f>
        <v/>
      </c>
      <c r="AI872" s="413">
        <f>+AI714+AI310</f>
        <v/>
      </c>
      <c r="AJ872" s="413">
        <f>+AJ714+AJ310</f>
        <v/>
      </c>
      <c r="AK872" s="413">
        <f>+AK714+AK310</f>
        <v/>
      </c>
      <c r="AL872" s="413">
        <f>+AL714+AL310</f>
        <v/>
      </c>
      <c r="AM872" s="382">
        <f>SUM(AB872:AL872)</f>
        <v/>
      </c>
      <c r="AN872" s="383" t="n"/>
      <c r="AO872" s="384" t="n"/>
    </row>
    <row r="873" ht="47.25" customHeight="1">
      <c r="A873" s="585">
        <f>A872+1</f>
        <v/>
      </c>
      <c r="B873" s="1255">
        <f>+B721</f>
        <v/>
      </c>
      <c r="C873" s="967" t="n"/>
      <c r="D873" s="372">
        <f>+D721+D317</f>
        <v/>
      </c>
      <c r="E873" s="373">
        <f>G317</f>
        <v/>
      </c>
      <c r="F873" s="373">
        <f>+F721</f>
        <v/>
      </c>
      <c r="G873" s="373">
        <f>+G721</f>
        <v/>
      </c>
      <c r="H873" s="374">
        <f>SUM(F873:G873)</f>
        <v/>
      </c>
      <c r="I873" s="375">
        <f>+AM873</f>
        <v/>
      </c>
      <c r="J873" s="376">
        <f>SUM(H873:I873)</f>
        <v/>
      </c>
      <c r="K873" s="373">
        <f>+I317</f>
        <v/>
      </c>
      <c r="L873" s="377">
        <f>(M873+N873)</f>
        <v/>
      </c>
      <c r="M873" s="378">
        <f>+K317</f>
        <v/>
      </c>
      <c r="N873" s="379">
        <f>+K721</f>
        <v/>
      </c>
      <c r="O873" s="1256">
        <f>IFERROR(L873/J873,"0")</f>
        <v/>
      </c>
      <c r="P873" s="380">
        <f>+R727+R323</f>
        <v/>
      </c>
      <c r="Q873" s="258" t="n"/>
      <c r="R873" s="1184" t="n"/>
      <c r="S873" s="1184" t="n"/>
      <c r="T873" s="1184" t="n"/>
      <c r="U873" s="516" t="n"/>
      <c r="V873" s="1246" t="n"/>
      <c r="Y873" s="232" t="n"/>
      <c r="Z873" s="413">
        <f>+Z721+Z317</f>
        <v/>
      </c>
      <c r="AA873" s="413">
        <f>+AA721+AA317</f>
        <v/>
      </c>
      <c r="AB873" s="415">
        <f>+Z873+AA873</f>
        <v/>
      </c>
      <c r="AC873" s="413">
        <f>+AC721+AC317</f>
        <v/>
      </c>
      <c r="AD873" s="413">
        <f>+AD721+AD317</f>
        <v/>
      </c>
      <c r="AE873" s="413">
        <f>+AE721+AE317</f>
        <v/>
      </c>
      <c r="AF873" s="413">
        <f>+AF721+AF317</f>
        <v/>
      </c>
      <c r="AG873" s="413">
        <f>+AG721+AG317</f>
        <v/>
      </c>
      <c r="AH873" s="413">
        <f>+AH721+AH317</f>
        <v/>
      </c>
      <c r="AI873" s="413">
        <f>+AI721+AI317</f>
        <v/>
      </c>
      <c r="AJ873" s="413">
        <f>+AJ721+AJ317</f>
        <v/>
      </c>
      <c r="AK873" s="413">
        <f>+AK721+AK317</f>
        <v/>
      </c>
      <c r="AL873" s="413">
        <f>+AL721+AL317</f>
        <v/>
      </c>
      <c r="AM873" s="382">
        <f>SUM(AB873:AL873)</f>
        <v/>
      </c>
      <c r="AN873" s="383" t="n"/>
      <c r="AO873" s="384" t="n"/>
    </row>
    <row r="874" ht="47.25" customHeight="1">
      <c r="A874" s="585">
        <f>A873+1</f>
        <v/>
      </c>
      <c r="B874" s="1255">
        <f>+B728</f>
        <v/>
      </c>
      <c r="C874" s="967" t="n"/>
      <c r="D874" s="372">
        <f>+D728+D324</f>
        <v/>
      </c>
      <c r="E874" s="373">
        <f>G324</f>
        <v/>
      </c>
      <c r="F874" s="373">
        <f>+F728</f>
        <v/>
      </c>
      <c r="G874" s="373">
        <f>+G728</f>
        <v/>
      </c>
      <c r="H874" s="374">
        <f>SUM(F874:G874)</f>
        <v/>
      </c>
      <c r="I874" s="375">
        <f>+AM874</f>
        <v/>
      </c>
      <c r="J874" s="376">
        <f>SUM(H874:I874)</f>
        <v/>
      </c>
      <c r="K874" s="373">
        <f>+I324</f>
        <v/>
      </c>
      <c r="L874" s="377">
        <f>(M874+N874)</f>
        <v/>
      </c>
      <c r="M874" s="378">
        <f>+K324</f>
        <v/>
      </c>
      <c r="N874" s="379">
        <f>+K728</f>
        <v/>
      </c>
      <c r="O874" s="1256">
        <f>IFERROR(L874/J874,"0")</f>
        <v/>
      </c>
      <c r="P874" s="380">
        <f>+R734+R330</f>
        <v/>
      </c>
      <c r="Q874" s="258" t="n"/>
      <c r="R874" s="1184" t="n"/>
      <c r="S874" s="1184" t="n"/>
      <c r="T874" s="1184" t="n"/>
      <c r="U874" s="516" t="n"/>
      <c r="V874" s="1246" t="n"/>
      <c r="Y874" s="232" t="n"/>
      <c r="Z874" s="413">
        <f>+Z728+Z324</f>
        <v/>
      </c>
      <c r="AA874" s="413">
        <f>+AA728+AA324</f>
        <v/>
      </c>
      <c r="AB874" s="415">
        <f>+Z874+AA874</f>
        <v/>
      </c>
      <c r="AC874" s="413">
        <f>+AC728+AC324</f>
        <v/>
      </c>
      <c r="AD874" s="413">
        <f>+AD728+AD324</f>
        <v/>
      </c>
      <c r="AE874" s="413">
        <f>+AE728+AE324</f>
        <v/>
      </c>
      <c r="AF874" s="413">
        <f>+AF728+AF324</f>
        <v/>
      </c>
      <c r="AG874" s="413">
        <f>+AG728+AG324</f>
        <v/>
      </c>
      <c r="AH874" s="413">
        <f>+AH728+AH324</f>
        <v/>
      </c>
      <c r="AI874" s="413">
        <f>+AI728+AI324</f>
        <v/>
      </c>
      <c r="AJ874" s="413">
        <f>+AJ728+AJ324</f>
        <v/>
      </c>
      <c r="AK874" s="413">
        <f>+AK728+AK324</f>
        <v/>
      </c>
      <c r="AL874" s="413">
        <f>+AL728+AL324</f>
        <v/>
      </c>
      <c r="AM874" s="382">
        <f>SUM(AB874:AL874)</f>
        <v/>
      </c>
      <c r="AN874" s="383" t="n"/>
      <c r="AO874" s="384" t="n"/>
    </row>
    <row r="875" ht="47.25" customHeight="1">
      <c r="A875" s="585">
        <f>A874+1</f>
        <v/>
      </c>
      <c r="B875" s="1255">
        <f>+B735</f>
        <v/>
      </c>
      <c r="C875" s="967" t="n"/>
      <c r="D875" s="372">
        <f>+D735+D331</f>
        <v/>
      </c>
      <c r="E875" s="373">
        <f>G331</f>
        <v/>
      </c>
      <c r="F875" s="373">
        <f>+F735</f>
        <v/>
      </c>
      <c r="G875" s="373">
        <f>+G735</f>
        <v/>
      </c>
      <c r="H875" s="374">
        <f>SUM(F875:G875)</f>
        <v/>
      </c>
      <c r="I875" s="375">
        <f>+AM875</f>
        <v/>
      </c>
      <c r="J875" s="376">
        <f>SUM(H875:I875)</f>
        <v/>
      </c>
      <c r="K875" s="373">
        <f>+I331</f>
        <v/>
      </c>
      <c r="L875" s="377">
        <f>(M875+N875)</f>
        <v/>
      </c>
      <c r="M875" s="378">
        <f>+K331</f>
        <v/>
      </c>
      <c r="N875" s="379">
        <f>+K735</f>
        <v/>
      </c>
      <c r="O875" s="1256">
        <f>IFERROR(L875/J875,"0")</f>
        <v/>
      </c>
      <c r="P875" s="380">
        <f>+R741+R337</f>
        <v/>
      </c>
      <c r="Q875" s="258" t="n"/>
      <c r="R875" s="1184" t="n"/>
      <c r="S875" s="1184" t="n"/>
      <c r="T875" s="1184" t="n"/>
      <c r="U875" s="516" t="n"/>
      <c r="V875" s="1246" t="n"/>
      <c r="Y875" s="232" t="n"/>
      <c r="Z875" s="413">
        <f>+Z735+Z331</f>
        <v/>
      </c>
      <c r="AA875" s="413">
        <f>+AA735+AA331</f>
        <v/>
      </c>
      <c r="AB875" s="415">
        <f>+Z875+AA875</f>
        <v/>
      </c>
      <c r="AC875" s="413">
        <f>+AC735+AC331</f>
        <v/>
      </c>
      <c r="AD875" s="413">
        <f>+AD735+AD331</f>
        <v/>
      </c>
      <c r="AE875" s="413">
        <f>+AE735+AE331</f>
        <v/>
      </c>
      <c r="AF875" s="413">
        <f>+AF735+AF331</f>
        <v/>
      </c>
      <c r="AG875" s="413">
        <f>+AG735+AG331</f>
        <v/>
      </c>
      <c r="AH875" s="413">
        <f>+AH735+AH331</f>
        <v/>
      </c>
      <c r="AI875" s="413">
        <f>+AI735+AI331</f>
        <v/>
      </c>
      <c r="AJ875" s="413">
        <f>+AJ735+AJ331</f>
        <v/>
      </c>
      <c r="AK875" s="413">
        <f>+AK735+AK331</f>
        <v/>
      </c>
      <c r="AL875" s="413">
        <f>+AL735+AL331</f>
        <v/>
      </c>
      <c r="AM875" s="382">
        <f>SUM(AB875:AL875)</f>
        <v/>
      </c>
      <c r="AN875" s="383" t="n"/>
      <c r="AO875" s="384" t="n"/>
    </row>
    <row r="876" ht="47.25" customHeight="1">
      <c r="A876" s="585">
        <f>A875+1</f>
        <v/>
      </c>
      <c r="B876" s="1255">
        <f>+B742</f>
        <v/>
      </c>
      <c r="C876" s="967" t="n"/>
      <c r="D876" s="372">
        <f>+D742+D338</f>
        <v/>
      </c>
      <c r="E876" s="373">
        <f>G338</f>
        <v/>
      </c>
      <c r="F876" s="373">
        <f>+F742</f>
        <v/>
      </c>
      <c r="G876" s="373">
        <f>+G742</f>
        <v/>
      </c>
      <c r="H876" s="374">
        <f>SUM(F876:G876)</f>
        <v/>
      </c>
      <c r="I876" s="375">
        <f>+AM876</f>
        <v/>
      </c>
      <c r="J876" s="376">
        <f>SUM(H876:I876)</f>
        <v/>
      </c>
      <c r="K876" s="373">
        <f>+I338</f>
        <v/>
      </c>
      <c r="L876" s="377">
        <f>(M876+N876)</f>
        <v/>
      </c>
      <c r="M876" s="378">
        <f>+K338</f>
        <v/>
      </c>
      <c r="N876" s="379">
        <f>+K742</f>
        <v/>
      </c>
      <c r="O876" s="1256">
        <f>IFERROR(L876/J876,"0")</f>
        <v/>
      </c>
      <c r="P876" s="380">
        <f>+R748+R344</f>
        <v/>
      </c>
      <c r="Q876" s="258" t="n"/>
      <c r="R876" s="1184" t="n"/>
      <c r="S876" s="1184" t="n"/>
      <c r="T876" s="1184" t="n"/>
      <c r="U876" s="516" t="n"/>
      <c r="V876" s="1246" t="n"/>
      <c r="Y876" s="232" t="n"/>
      <c r="Z876" s="413">
        <f>+Z742+Z338</f>
        <v/>
      </c>
      <c r="AA876" s="413">
        <f>+AA742+AA338</f>
        <v/>
      </c>
      <c r="AB876" s="415">
        <f>+Z876+AA876</f>
        <v/>
      </c>
      <c r="AC876" s="413">
        <f>+AC742+AC338</f>
        <v/>
      </c>
      <c r="AD876" s="413">
        <f>+AD742+AD338</f>
        <v/>
      </c>
      <c r="AE876" s="413">
        <f>+AE742+AE338</f>
        <v/>
      </c>
      <c r="AF876" s="413">
        <f>+AF742+AF338</f>
        <v/>
      </c>
      <c r="AG876" s="413">
        <f>+AG742+AG338</f>
        <v/>
      </c>
      <c r="AH876" s="413">
        <f>+AH742+AH338</f>
        <v/>
      </c>
      <c r="AI876" s="413">
        <f>+AI742+AI338</f>
        <v/>
      </c>
      <c r="AJ876" s="413">
        <f>+AJ742+AJ338</f>
        <v/>
      </c>
      <c r="AK876" s="413">
        <f>+AK742+AK338</f>
        <v/>
      </c>
      <c r="AL876" s="413">
        <f>+AL742+AL338</f>
        <v/>
      </c>
      <c r="AM876" s="382">
        <f>SUM(AB876:AL876)</f>
        <v/>
      </c>
      <c r="AN876" s="383" t="n"/>
      <c r="AO876" s="384" t="n"/>
    </row>
    <row r="877" ht="47.25" customHeight="1">
      <c r="A877" s="585">
        <f>A876+1</f>
        <v/>
      </c>
      <c r="B877" s="1255">
        <f>+B749</f>
        <v/>
      </c>
      <c r="C877" s="967" t="n"/>
      <c r="D877" s="372">
        <f>+D749+D345</f>
        <v/>
      </c>
      <c r="E877" s="373">
        <f>G345</f>
        <v/>
      </c>
      <c r="F877" s="373">
        <f>+F749</f>
        <v/>
      </c>
      <c r="G877" s="373">
        <f>+G749</f>
        <v/>
      </c>
      <c r="H877" s="374">
        <f>SUM(F877:G877)</f>
        <v/>
      </c>
      <c r="I877" s="375">
        <f>+AM877</f>
        <v/>
      </c>
      <c r="J877" s="376">
        <f>SUM(H877:I877)</f>
        <v/>
      </c>
      <c r="K877" s="373">
        <f>+I345</f>
        <v/>
      </c>
      <c r="L877" s="377">
        <f>(M877+N877)</f>
        <v/>
      </c>
      <c r="M877" s="378">
        <f>+K345</f>
        <v/>
      </c>
      <c r="N877" s="379">
        <f>+K749</f>
        <v/>
      </c>
      <c r="O877" s="1256">
        <f>IFERROR(L877/J877,"0")</f>
        <v/>
      </c>
      <c r="P877" s="380">
        <f>+R755+R351</f>
        <v/>
      </c>
      <c r="Q877" s="258" t="n"/>
      <c r="R877" s="1184" t="n"/>
      <c r="S877" s="1184" t="n"/>
      <c r="T877" s="1184" t="n"/>
      <c r="U877" s="516" t="n"/>
      <c r="V877" s="1246" t="n"/>
      <c r="Y877" s="232" t="n"/>
      <c r="Z877" s="413">
        <f>+Z749+Z345</f>
        <v/>
      </c>
      <c r="AA877" s="413">
        <f>+AA749+AA345</f>
        <v/>
      </c>
      <c r="AB877" s="415">
        <f>+Z877+AA877</f>
        <v/>
      </c>
      <c r="AC877" s="413">
        <f>+AC749+AC345</f>
        <v/>
      </c>
      <c r="AD877" s="413">
        <f>+AD749+AD345</f>
        <v/>
      </c>
      <c r="AE877" s="413">
        <f>+AE749+AE345</f>
        <v/>
      </c>
      <c r="AF877" s="413">
        <f>+AF749+AF345</f>
        <v/>
      </c>
      <c r="AG877" s="413">
        <f>+AG749+AG345</f>
        <v/>
      </c>
      <c r="AH877" s="413">
        <f>+AH749+AH345</f>
        <v/>
      </c>
      <c r="AI877" s="413">
        <f>+AI749+AI345</f>
        <v/>
      </c>
      <c r="AJ877" s="413">
        <f>+AJ749+AJ345</f>
        <v/>
      </c>
      <c r="AK877" s="413">
        <f>+AK749+AK345</f>
        <v/>
      </c>
      <c r="AL877" s="413">
        <f>+AL749+AL345</f>
        <v/>
      </c>
      <c r="AM877" s="382">
        <f>SUM(AB877:AL877)</f>
        <v/>
      </c>
      <c r="AN877" s="383" t="n"/>
      <c r="AO877" s="384" t="n"/>
    </row>
    <row r="878" ht="47.25" customHeight="1">
      <c r="A878" s="585">
        <f>A877+1</f>
        <v/>
      </c>
      <c r="B878" s="1255">
        <f>+B756</f>
        <v/>
      </c>
      <c r="C878" s="967" t="n"/>
      <c r="D878" s="372">
        <f>+D756+D352</f>
        <v/>
      </c>
      <c r="E878" s="373">
        <f>G352</f>
        <v/>
      </c>
      <c r="F878" s="373">
        <f>+F756</f>
        <v/>
      </c>
      <c r="G878" s="373">
        <f>+G756</f>
        <v/>
      </c>
      <c r="H878" s="374">
        <f>SUM(F878:G878)</f>
        <v/>
      </c>
      <c r="I878" s="375">
        <f>+AM878</f>
        <v/>
      </c>
      <c r="J878" s="376">
        <f>SUM(H878:I878)</f>
        <v/>
      </c>
      <c r="K878" s="373">
        <f>+I352</f>
        <v/>
      </c>
      <c r="L878" s="377">
        <f>(M878+N878)</f>
        <v/>
      </c>
      <c r="M878" s="378">
        <f>+K352</f>
        <v/>
      </c>
      <c r="N878" s="379">
        <f>+K756</f>
        <v/>
      </c>
      <c r="O878" s="1256">
        <f>IFERROR(L878/J878,"0")</f>
        <v/>
      </c>
      <c r="P878" s="380">
        <f>+R762+R358</f>
        <v/>
      </c>
      <c r="Q878" s="258" t="n"/>
      <c r="R878" s="1184" t="n"/>
      <c r="S878" s="1184" t="n"/>
      <c r="T878" s="1184" t="n"/>
      <c r="U878" s="516" t="n"/>
      <c r="V878" s="1246" t="n"/>
      <c r="Y878" s="232" t="n"/>
      <c r="Z878" s="413">
        <f>+Z756+Z352</f>
        <v/>
      </c>
      <c r="AA878" s="413">
        <f>+AA756+AA352</f>
        <v/>
      </c>
      <c r="AB878" s="415">
        <f>+Z878+AA878</f>
        <v/>
      </c>
      <c r="AC878" s="413">
        <f>+AC756+AC352</f>
        <v/>
      </c>
      <c r="AD878" s="413">
        <f>+AD756+AD352</f>
        <v/>
      </c>
      <c r="AE878" s="413">
        <f>+AE756+AE352</f>
        <v/>
      </c>
      <c r="AF878" s="413">
        <f>+AF756+AF352</f>
        <v/>
      </c>
      <c r="AG878" s="413">
        <f>+AG756+AG352</f>
        <v/>
      </c>
      <c r="AH878" s="413">
        <f>+AH756+AH352</f>
        <v/>
      </c>
      <c r="AI878" s="413">
        <f>+AI756+AI352</f>
        <v/>
      </c>
      <c r="AJ878" s="413">
        <f>+AJ756+AJ352</f>
        <v/>
      </c>
      <c r="AK878" s="413">
        <f>+AK756+AK352</f>
        <v/>
      </c>
      <c r="AL878" s="413">
        <f>+AL756+AL352</f>
        <v/>
      </c>
      <c r="AM878" s="382">
        <f>SUM(AB878:AL878)</f>
        <v/>
      </c>
      <c r="AN878" s="383" t="n"/>
      <c r="AO878" s="384" t="n"/>
    </row>
    <row r="879" ht="47.25" customHeight="1">
      <c r="A879" s="585">
        <f>A878+1</f>
        <v/>
      </c>
      <c r="B879" s="1255">
        <f>+B763</f>
        <v/>
      </c>
      <c r="C879" s="967" t="n"/>
      <c r="D879" s="372">
        <f>+D763+D359</f>
        <v/>
      </c>
      <c r="E879" s="373">
        <f>G359</f>
        <v/>
      </c>
      <c r="F879" s="373">
        <f>+F763</f>
        <v/>
      </c>
      <c r="G879" s="373">
        <f>+G763</f>
        <v/>
      </c>
      <c r="H879" s="374">
        <f>SUM(F879:G879)</f>
        <v/>
      </c>
      <c r="I879" s="375">
        <f>+AM879</f>
        <v/>
      </c>
      <c r="J879" s="376">
        <f>SUM(H879:I879)</f>
        <v/>
      </c>
      <c r="K879" s="373">
        <f>+I359</f>
        <v/>
      </c>
      <c r="L879" s="377">
        <f>(M879+N879)</f>
        <v/>
      </c>
      <c r="M879" s="378">
        <f>+K359</f>
        <v/>
      </c>
      <c r="N879" s="379">
        <f>+K763</f>
        <v/>
      </c>
      <c r="O879" s="1256">
        <f>IFERROR(L879/J879,"0")</f>
        <v/>
      </c>
      <c r="P879" s="380">
        <f>+R769+R365</f>
        <v/>
      </c>
      <c r="Q879" s="258" t="n"/>
      <c r="R879" s="1184" t="n"/>
      <c r="S879" s="1184" t="n"/>
      <c r="T879" s="1184" t="n"/>
      <c r="U879" s="516" t="n"/>
      <c r="V879" s="1246" t="n"/>
      <c r="Y879" s="232" t="n"/>
      <c r="Z879" s="413">
        <f>+Z763+Z359</f>
        <v/>
      </c>
      <c r="AA879" s="413">
        <f>+AA763+AA359</f>
        <v/>
      </c>
      <c r="AB879" s="415">
        <f>+Z879+AA879</f>
        <v/>
      </c>
      <c r="AC879" s="413">
        <f>+AC763+AC359</f>
        <v/>
      </c>
      <c r="AD879" s="413">
        <f>+AD763+AD359</f>
        <v/>
      </c>
      <c r="AE879" s="413">
        <f>+AE763+AE359</f>
        <v/>
      </c>
      <c r="AF879" s="413">
        <f>+AF763+AF359</f>
        <v/>
      </c>
      <c r="AG879" s="413">
        <f>+AG763+AG359</f>
        <v/>
      </c>
      <c r="AH879" s="413">
        <f>+AH763+AH359</f>
        <v/>
      </c>
      <c r="AI879" s="413">
        <f>+AI763+AI359</f>
        <v/>
      </c>
      <c r="AJ879" s="413">
        <f>+AJ763+AJ359</f>
        <v/>
      </c>
      <c r="AK879" s="413">
        <f>+AK763+AK359</f>
        <v/>
      </c>
      <c r="AL879" s="413">
        <f>+AL763+AL359</f>
        <v/>
      </c>
      <c r="AM879" s="382">
        <f>SUM(AB879:AL879)</f>
        <v/>
      </c>
      <c r="AN879" s="383" t="n"/>
      <c r="AO879" s="384" t="n"/>
    </row>
    <row r="880" ht="47.25" customHeight="1">
      <c r="A880" s="585">
        <f>A879+1</f>
        <v/>
      </c>
      <c r="B880" s="1255" t="inlineStr">
        <is>
          <t>Jeringa Desechable de 0,1 ml No. 27G x 3/8" AD</t>
        </is>
      </c>
      <c r="C880" s="967" t="n"/>
      <c r="D880" s="372">
        <f>D770+D366</f>
        <v/>
      </c>
      <c r="E880" s="373">
        <f>G366</f>
        <v/>
      </c>
      <c r="F880" s="373">
        <f>+F770</f>
        <v/>
      </c>
      <c r="G880" s="373">
        <f>+G770</f>
        <v/>
      </c>
      <c r="H880" s="374">
        <f>SUM(F880:G880)</f>
        <v/>
      </c>
      <c r="I880" s="375">
        <f>+AM880</f>
        <v/>
      </c>
      <c r="J880" s="376">
        <f>SUM(H880:I880)</f>
        <v/>
      </c>
      <c r="K880" s="373">
        <f>+I366</f>
        <v/>
      </c>
      <c r="L880" s="377">
        <f>(M880+N880)</f>
        <v/>
      </c>
      <c r="M880" s="378">
        <f>+K366</f>
        <v/>
      </c>
      <c r="N880" s="379">
        <f>+K770</f>
        <v/>
      </c>
      <c r="O880" s="1256">
        <f>IFERROR(L880/J880,"0")</f>
        <v/>
      </c>
      <c r="P880" s="380">
        <f>+R776+R372</f>
        <v/>
      </c>
      <c r="Q880" s="258" t="n"/>
      <c r="R880" s="1184" t="n"/>
      <c r="S880" s="1184" t="n"/>
      <c r="T880" s="1184" t="n"/>
      <c r="U880" s="516" t="n"/>
      <c r="V880" s="1246" t="n"/>
      <c r="Y880" s="232" t="n"/>
      <c r="Z880" s="413">
        <f>+Z770+Z366</f>
        <v/>
      </c>
      <c r="AA880" s="413">
        <f>+AA770+AA366</f>
        <v/>
      </c>
      <c r="AB880" s="415">
        <f>+Z880+AA880</f>
        <v/>
      </c>
      <c r="AC880" s="413">
        <f>+AC770+AC366</f>
        <v/>
      </c>
      <c r="AD880" s="413">
        <f>+AD770+AD366</f>
        <v/>
      </c>
      <c r="AE880" s="413">
        <f>+AE770+AE366</f>
        <v/>
      </c>
      <c r="AF880" s="413">
        <f>+AF770+AF366</f>
        <v/>
      </c>
      <c r="AG880" s="413">
        <f>+AG770+AG366</f>
        <v/>
      </c>
      <c r="AH880" s="413">
        <f>+AH770+AH366</f>
        <v/>
      </c>
      <c r="AI880" s="413">
        <f>+AI770+AI366</f>
        <v/>
      </c>
      <c r="AJ880" s="413">
        <f>+AJ770+AJ366</f>
        <v/>
      </c>
      <c r="AK880" s="413">
        <f>+AK770+AK366</f>
        <v/>
      </c>
      <c r="AL880" s="413">
        <f>+AL770+AL366</f>
        <v/>
      </c>
      <c r="AM880" s="382">
        <f>SUM(AB880:AL880)</f>
        <v/>
      </c>
      <c r="AN880" s="383" t="n"/>
      <c r="AO880" s="384" t="n"/>
    </row>
    <row r="881" ht="47.25" customHeight="1">
      <c r="A881" s="585">
        <f>A880+1</f>
        <v/>
      </c>
      <c r="B881" s="1255" t="inlineStr">
        <is>
          <t>Carnet de vacunación infantil</t>
        </is>
      </c>
      <c r="C881" s="967" t="n"/>
      <c r="D881" s="372">
        <f>+D777+D373</f>
        <v/>
      </c>
      <c r="E881" s="373">
        <f>G373</f>
        <v/>
      </c>
      <c r="F881" s="373">
        <f>+F777</f>
        <v/>
      </c>
      <c r="G881" s="373">
        <f>+G777</f>
        <v/>
      </c>
      <c r="H881" s="374">
        <f>SUM(F881:G881)</f>
        <v/>
      </c>
      <c r="I881" s="375">
        <f>+AM881</f>
        <v/>
      </c>
      <c r="J881" s="376">
        <f>SUM(H881:I881)</f>
        <v/>
      </c>
      <c r="K881" s="373">
        <f>+I373</f>
        <v/>
      </c>
      <c r="L881" s="377">
        <f>(M881+N881)</f>
        <v/>
      </c>
      <c r="M881" s="378">
        <f>+K373</f>
        <v/>
      </c>
      <c r="N881" s="379">
        <f>+K777</f>
        <v/>
      </c>
      <c r="O881" s="1256">
        <f>IFERROR(L881/J881,"0")</f>
        <v/>
      </c>
      <c r="P881" s="380">
        <f>+R777+R373</f>
        <v/>
      </c>
      <c r="Q881" s="258" t="n"/>
      <c r="R881" s="1184" t="n"/>
      <c r="S881" s="1184" t="n"/>
      <c r="T881" s="1184" t="n"/>
      <c r="U881" s="516" t="n"/>
      <c r="V881" s="1246" t="n"/>
      <c r="Y881" s="232" t="n"/>
      <c r="Z881" s="413">
        <f>+Z777+Z373</f>
        <v/>
      </c>
      <c r="AA881" s="413">
        <f>+AA777+AA373</f>
        <v/>
      </c>
      <c r="AB881" s="415">
        <f>+Z881+AA881</f>
        <v/>
      </c>
      <c r="AC881" s="413">
        <f>+AC777+AC373</f>
        <v/>
      </c>
      <c r="AD881" s="413">
        <f>+AD777+AD373</f>
        <v/>
      </c>
      <c r="AE881" s="413">
        <f>+AE777+AE373</f>
        <v/>
      </c>
      <c r="AF881" s="413">
        <f>+AF777+AF373</f>
        <v/>
      </c>
      <c r="AG881" s="413">
        <f>+AG777+AG373</f>
        <v/>
      </c>
      <c r="AH881" s="413">
        <f>+AH777+AH373</f>
        <v/>
      </c>
      <c r="AI881" s="413">
        <f>+AI777+AI373</f>
        <v/>
      </c>
      <c r="AJ881" s="413">
        <f>+AJ777+AJ373</f>
        <v/>
      </c>
      <c r="AK881" s="413">
        <f>+AK777+AK373</f>
        <v/>
      </c>
      <c r="AL881" s="413">
        <f>+AL777+AL373</f>
        <v/>
      </c>
      <c r="AM881" s="382">
        <f>SUM(AB881:AL881)</f>
        <v/>
      </c>
      <c r="AN881" s="383" t="n"/>
      <c r="AO881" s="384" t="n"/>
    </row>
    <row r="882" ht="47.25" customHeight="1">
      <c r="A882" s="585">
        <f>A881+1</f>
        <v/>
      </c>
      <c r="B882" s="1255" t="inlineStr">
        <is>
          <t>Carnet de vacunación adultos</t>
        </is>
      </c>
      <c r="C882" s="967" t="n"/>
      <c r="D882" s="372">
        <f>+D778+D374</f>
        <v/>
      </c>
      <c r="E882" s="373">
        <f>G374</f>
        <v/>
      </c>
      <c r="F882" s="373">
        <f>+F778</f>
        <v/>
      </c>
      <c r="G882" s="373">
        <f>+G778</f>
        <v/>
      </c>
      <c r="H882" s="374">
        <f>SUM(F882:G882)</f>
        <v/>
      </c>
      <c r="I882" s="375">
        <f>+AM882</f>
        <v/>
      </c>
      <c r="J882" s="376">
        <f>SUM(H882:I882)</f>
        <v/>
      </c>
      <c r="K882" s="373">
        <f>+I374</f>
        <v/>
      </c>
      <c r="L882" s="377">
        <f>(M882+N882)</f>
        <v/>
      </c>
      <c r="M882" s="378">
        <f>+K374</f>
        <v/>
      </c>
      <c r="N882" s="379">
        <f>+K778</f>
        <v/>
      </c>
      <c r="O882" s="1256">
        <f>IFERROR(L882/J882,"0")</f>
        <v/>
      </c>
      <c r="P882" s="380">
        <f>+R778+R374</f>
        <v/>
      </c>
      <c r="Q882" s="258" t="n"/>
      <c r="R882" s="1184" t="n"/>
      <c r="S882" s="1184" t="n"/>
      <c r="T882" s="1184" t="n"/>
      <c r="U882" s="516" t="n"/>
      <c r="V882" s="1246" t="n"/>
      <c r="Y882" s="232" t="n"/>
      <c r="Z882" s="413">
        <f>+Z778+Z374</f>
        <v/>
      </c>
      <c r="AA882" s="413">
        <f>+AA778+AA374</f>
        <v/>
      </c>
      <c r="AB882" s="415">
        <f>+Z882+AA882</f>
        <v/>
      </c>
      <c r="AC882" s="413">
        <f>+AC778+AC374</f>
        <v/>
      </c>
      <c r="AD882" s="413">
        <f>+AD778+AD374</f>
        <v/>
      </c>
      <c r="AE882" s="413">
        <f>+AE778+AE374</f>
        <v/>
      </c>
      <c r="AF882" s="413">
        <f>+AF778+AF374</f>
        <v/>
      </c>
      <c r="AG882" s="413">
        <f>+AG778+AG374</f>
        <v/>
      </c>
      <c r="AH882" s="413">
        <f>+AH778+AH374</f>
        <v/>
      </c>
      <c r="AI882" s="413">
        <f>+AI778+AI374</f>
        <v/>
      </c>
      <c r="AJ882" s="413">
        <f>+AJ778+AJ374</f>
        <v/>
      </c>
      <c r="AK882" s="413">
        <f>+AK778+AK374</f>
        <v/>
      </c>
      <c r="AL882" s="413">
        <f>+AL778+AL374</f>
        <v/>
      </c>
      <c r="AM882" s="382">
        <f>SUM(AB882:AL882)</f>
        <v/>
      </c>
      <c r="AN882" s="383" t="n"/>
      <c r="AO882" s="384" t="n"/>
    </row>
    <row r="883" ht="47.25" customHeight="1">
      <c r="A883" s="585">
        <f>A882+1</f>
        <v/>
      </c>
      <c r="B883" s="1255" t="inlineStr">
        <is>
          <t>Carnet/Certificado de vacunación (Covid-19)</t>
        </is>
      </c>
      <c r="C883" s="967" t="n"/>
      <c r="D883" s="372">
        <f>+D779+D375</f>
        <v/>
      </c>
      <c r="E883" s="373">
        <f>G375</f>
        <v/>
      </c>
      <c r="F883" s="373">
        <f>+F779</f>
        <v/>
      </c>
      <c r="G883" s="373">
        <f>+G779</f>
        <v/>
      </c>
      <c r="H883" s="374">
        <f>SUM(F883:G883)</f>
        <v/>
      </c>
      <c r="I883" s="375">
        <f>+AM883</f>
        <v/>
      </c>
      <c r="J883" s="376">
        <f>SUM(H883:I883)</f>
        <v/>
      </c>
      <c r="K883" s="373">
        <f>+I375</f>
        <v/>
      </c>
      <c r="L883" s="377">
        <f>(M883+N883)</f>
        <v/>
      </c>
      <c r="M883" s="378">
        <f>+K375</f>
        <v/>
      </c>
      <c r="N883" s="379">
        <f>+K779</f>
        <v/>
      </c>
      <c r="O883" s="1256">
        <f>IFERROR(L883/J883,"0")</f>
        <v/>
      </c>
      <c r="P883" s="380">
        <f>+R779+R375</f>
        <v/>
      </c>
      <c r="Q883" s="258" t="n"/>
      <c r="R883" s="1184" t="n"/>
      <c r="S883" s="1184" t="n"/>
      <c r="T883" s="1184" t="n"/>
      <c r="U883" s="516" t="n"/>
      <c r="V883" s="1246" t="n"/>
      <c r="Y883" s="232" t="n"/>
      <c r="Z883" s="413">
        <f>+Z779+Z375</f>
        <v/>
      </c>
      <c r="AA883" s="413">
        <f>+AA779+AA375</f>
        <v/>
      </c>
      <c r="AB883" s="415">
        <f>+Z883+AA883</f>
        <v/>
      </c>
      <c r="AC883" s="413">
        <f>+AC779+AC375</f>
        <v/>
      </c>
      <c r="AD883" s="413">
        <f>+AD779+AD375</f>
        <v/>
      </c>
      <c r="AE883" s="413">
        <f>+AE779+AE375</f>
        <v/>
      </c>
      <c r="AF883" s="413">
        <f>+AF779+AF375</f>
        <v/>
      </c>
      <c r="AG883" s="413">
        <f>+AG779+AG375</f>
        <v/>
      </c>
      <c r="AH883" s="413">
        <f>+AH779+AH375</f>
        <v/>
      </c>
      <c r="AI883" s="413">
        <f>+AI779+AI375</f>
        <v/>
      </c>
      <c r="AJ883" s="413">
        <f>+AJ779+AJ375</f>
        <v/>
      </c>
      <c r="AK883" s="413">
        <f>+AK779+AK375</f>
        <v/>
      </c>
      <c r="AL883" s="413">
        <f>+AL779+AL375</f>
        <v/>
      </c>
      <c r="AM883" s="382">
        <f>SUM(AB883:AL883)</f>
        <v/>
      </c>
      <c r="AN883" s="383" t="n"/>
      <c r="AO883" s="384" t="n"/>
    </row>
    <row r="884" ht="47.25" customHeight="1">
      <c r="A884" s="585">
        <f>A883+1</f>
        <v/>
      </c>
      <c r="B884" s="1255" t="inlineStr">
        <is>
          <t>Carne/certificado internacional de vacunación</t>
        </is>
      </c>
      <c r="C884" s="967" t="n"/>
      <c r="D884" s="372">
        <f>+D780+D376</f>
        <v/>
      </c>
      <c r="E884" s="373">
        <f>G376</f>
        <v/>
      </c>
      <c r="F884" s="373">
        <f>+F780</f>
        <v/>
      </c>
      <c r="G884" s="373">
        <f>+G780</f>
        <v/>
      </c>
      <c r="H884" s="374">
        <f>SUM(F884:G884)</f>
        <v/>
      </c>
      <c r="I884" s="375">
        <f>+AM884</f>
        <v/>
      </c>
      <c r="J884" s="376">
        <f>SUM(H884:I884)</f>
        <v/>
      </c>
      <c r="K884" s="373">
        <f>+I376</f>
        <v/>
      </c>
      <c r="L884" s="377">
        <f>(M884+N884)</f>
        <v/>
      </c>
      <c r="M884" s="378">
        <f>+K376</f>
        <v/>
      </c>
      <c r="N884" s="379">
        <f>+K780</f>
        <v/>
      </c>
      <c r="O884" s="1256">
        <f>IFERROR(L884/J884,"0")</f>
        <v/>
      </c>
      <c r="P884" s="380">
        <f>+R780+R376</f>
        <v/>
      </c>
      <c r="Q884" s="258" t="n"/>
      <c r="R884" s="1184" t="n"/>
      <c r="S884" s="1184" t="n"/>
      <c r="T884" s="1184" t="n"/>
      <c r="U884" s="516" t="n"/>
      <c r="V884" s="1246" t="n"/>
      <c r="Y884" s="232" t="n"/>
      <c r="Z884" s="413">
        <f>+Z780+Z376</f>
        <v/>
      </c>
      <c r="AA884" s="413">
        <f>+AA780+AA376</f>
        <v/>
      </c>
      <c r="AB884" s="415">
        <f>+Z884+AA884</f>
        <v/>
      </c>
      <c r="AC884" s="413">
        <f>+AC780+AC376</f>
        <v/>
      </c>
      <c r="AD884" s="413">
        <f>+AD780+AD376</f>
        <v/>
      </c>
      <c r="AE884" s="413">
        <f>+AE780+AE376</f>
        <v/>
      </c>
      <c r="AF884" s="413">
        <f>+AF780+AF376</f>
        <v/>
      </c>
      <c r="AG884" s="413">
        <f>+AG780+AG376</f>
        <v/>
      </c>
      <c r="AH884" s="413">
        <f>+AH780+AH376</f>
        <v/>
      </c>
      <c r="AI884" s="413">
        <f>+AI780+AI376</f>
        <v/>
      </c>
      <c r="AJ884" s="413">
        <f>+AJ780+AJ376</f>
        <v/>
      </c>
      <c r="AK884" s="413">
        <f>+AK780+AK376</f>
        <v/>
      </c>
      <c r="AL884" s="413">
        <f>+AL780+AL376</f>
        <v/>
      </c>
      <c r="AM884" s="382">
        <f>SUM(AB884:AL884)</f>
        <v/>
      </c>
      <c r="AN884" s="383" t="n"/>
      <c r="AO884" s="384" t="n"/>
      <c r="AQ884" s="1245" t="n"/>
      <c r="AR884" s="1246" t="n"/>
      <c r="AS884" s="1246" t="n"/>
      <c r="AT884" s="354" t="n"/>
    </row>
    <row r="885" ht="47.25" customHeight="1">
      <c r="A885" s="585">
        <f>A884+1</f>
        <v/>
      </c>
      <c r="B885" s="1255" t="inlineStr">
        <is>
          <t>Tarjetas unificadas de vacunacion -tuv adultos</t>
        </is>
      </c>
      <c r="C885" s="967" t="n"/>
      <c r="D885" s="372">
        <f>+D781+D377</f>
        <v/>
      </c>
      <c r="E885" s="373">
        <f>G377</f>
        <v/>
      </c>
      <c r="F885" s="373">
        <f>+F781</f>
        <v/>
      </c>
      <c r="G885" s="373">
        <f>+G781</f>
        <v/>
      </c>
      <c r="H885" s="374">
        <f>SUM(F885:G885)</f>
        <v/>
      </c>
      <c r="I885" s="375">
        <f>+AM885</f>
        <v/>
      </c>
      <c r="J885" s="376">
        <f>SUM(H885:I885)</f>
        <v/>
      </c>
      <c r="K885" s="373">
        <f>+I377</f>
        <v/>
      </c>
      <c r="L885" s="377">
        <f>(M885+N885)</f>
        <v/>
      </c>
      <c r="M885" s="378">
        <f>+K377</f>
        <v/>
      </c>
      <c r="N885" s="379">
        <f>+K781</f>
        <v/>
      </c>
      <c r="O885" s="1256">
        <f>IFERROR(L885/J885,"0")</f>
        <v/>
      </c>
      <c r="P885" s="380">
        <f>+R781+R377</f>
        <v/>
      </c>
      <c r="Q885" s="258" t="n"/>
      <c r="R885" s="1184" t="n"/>
      <c r="S885" s="1184" t="n"/>
      <c r="T885" s="1184" t="n"/>
      <c r="U885" s="516" t="n"/>
      <c r="V885" s="1246" t="n"/>
      <c r="Y885" s="232" t="n"/>
      <c r="Z885" s="413">
        <f>+Z781+Z377</f>
        <v/>
      </c>
      <c r="AA885" s="413">
        <f>+AA781+AA377</f>
        <v/>
      </c>
      <c r="AB885" s="415">
        <f>+Z885+AA885</f>
        <v/>
      </c>
      <c r="AC885" s="413">
        <f>+AC781+AC377</f>
        <v/>
      </c>
      <c r="AD885" s="413">
        <f>+AD781+AD377</f>
        <v/>
      </c>
      <c r="AE885" s="413">
        <f>+AE781+AE377</f>
        <v/>
      </c>
      <c r="AF885" s="413">
        <f>+AF781+AF377</f>
        <v/>
      </c>
      <c r="AG885" s="413">
        <f>+AG781+AG377</f>
        <v/>
      </c>
      <c r="AH885" s="413">
        <f>+AH781+AH377</f>
        <v/>
      </c>
      <c r="AI885" s="413">
        <f>+AI781+AI377</f>
        <v/>
      </c>
      <c r="AJ885" s="413">
        <f>+AJ781+AJ377</f>
        <v/>
      </c>
      <c r="AK885" s="413">
        <f>+AK781+AK377</f>
        <v/>
      </c>
      <c r="AL885" s="413">
        <f>+AL781+AL377</f>
        <v/>
      </c>
      <c r="AM885" s="382">
        <f>SUM(AB885:AL885)</f>
        <v/>
      </c>
      <c r="AN885" s="383" t="n"/>
      <c r="AO885" s="384" t="n"/>
      <c r="AQ885" s="1245" t="n"/>
      <c r="AR885" s="1246" t="n"/>
      <c r="AS885" s="1246" t="n"/>
      <c r="AT885" s="354" t="n"/>
    </row>
    <row r="886" ht="47.25" customHeight="1">
      <c r="A886" s="585">
        <f>A885+1</f>
        <v/>
      </c>
      <c r="B886" s="1255" t="inlineStr">
        <is>
          <t>Tarjetas unificadas de vacunacion -tuv niños</t>
        </is>
      </c>
      <c r="C886" s="967" t="n"/>
      <c r="D886" s="372">
        <f>+D782+D378</f>
        <v/>
      </c>
      <c r="E886" s="373">
        <f>G378</f>
        <v/>
      </c>
      <c r="F886" s="373">
        <f>+F782</f>
        <v/>
      </c>
      <c r="G886" s="373">
        <f>+G782</f>
        <v/>
      </c>
      <c r="H886" s="374">
        <f>SUM(F886:G886)</f>
        <v/>
      </c>
      <c r="I886" s="375">
        <f>+AM886</f>
        <v/>
      </c>
      <c r="J886" s="376">
        <f>SUM(H886:I886)</f>
        <v/>
      </c>
      <c r="K886" s="373">
        <f>+I378</f>
        <v/>
      </c>
      <c r="L886" s="377">
        <f>(M886+N886)</f>
        <v/>
      </c>
      <c r="M886" s="378">
        <f>+K378</f>
        <v/>
      </c>
      <c r="N886" s="379">
        <f>+K782</f>
        <v/>
      </c>
      <c r="O886" s="1256">
        <f>IFERROR(L886/J886,"0")</f>
        <v/>
      </c>
      <c r="P886" s="380">
        <f>+R782+R378</f>
        <v/>
      </c>
      <c r="Q886" s="258" t="n"/>
      <c r="R886" s="1184" t="n"/>
      <c r="S886" s="1184" t="n"/>
      <c r="T886" s="1184" t="n"/>
      <c r="U886" s="516" t="n"/>
      <c r="V886" s="1246" t="n"/>
      <c r="Y886" s="232" t="n"/>
      <c r="Z886" s="413">
        <f>+Z782+Z378</f>
        <v/>
      </c>
      <c r="AA886" s="413">
        <f>+AA782+AA378</f>
        <v/>
      </c>
      <c r="AB886" s="415">
        <f>+Z886+AA886</f>
        <v/>
      </c>
      <c r="AC886" s="413">
        <f>+AC782+AC378</f>
        <v/>
      </c>
      <c r="AD886" s="413">
        <f>+AD782+AD378</f>
        <v/>
      </c>
      <c r="AE886" s="413">
        <f>+AE782+AE378</f>
        <v/>
      </c>
      <c r="AF886" s="413">
        <f>+AF782+AF378</f>
        <v/>
      </c>
      <c r="AG886" s="413">
        <f>+AG782+AG378</f>
        <v/>
      </c>
      <c r="AH886" s="413">
        <f>+AH782+AH378</f>
        <v/>
      </c>
      <c r="AI886" s="413">
        <f>+AI782+AI378</f>
        <v/>
      </c>
      <c r="AJ886" s="413">
        <f>+AJ782+AJ378</f>
        <v/>
      </c>
      <c r="AK886" s="413">
        <f>+AK782+AK378</f>
        <v/>
      </c>
      <c r="AL886" s="413">
        <f>+AL782+AL378</f>
        <v/>
      </c>
      <c r="AM886" s="382">
        <f>SUM(AB886:AL886)</f>
        <v/>
      </c>
      <c r="AN886" s="383" t="n"/>
      <c r="AO886" s="384" t="n"/>
      <c r="AQ886" s="1245" t="n"/>
      <c r="AR886" s="1246" t="n"/>
      <c r="AS886" s="1246" t="n"/>
      <c r="AT886" s="354" t="n"/>
    </row>
    <row r="887" ht="47.25" customHeight="1">
      <c r="A887" s="585">
        <f>A886+1</f>
        <v/>
      </c>
      <c r="B887" s="1255" t="inlineStr">
        <is>
          <t>Memofichas de vacunación</t>
        </is>
      </c>
      <c r="C887" s="967" t="n"/>
      <c r="D887" s="372">
        <f>+D783+D379</f>
        <v/>
      </c>
      <c r="E887" s="373">
        <f>G379</f>
        <v/>
      </c>
      <c r="F887" s="373">
        <f>+F783</f>
        <v/>
      </c>
      <c r="G887" s="373">
        <f>+G783</f>
        <v/>
      </c>
      <c r="H887" s="374">
        <f>SUM(F887:G887)</f>
        <v/>
      </c>
      <c r="I887" s="375">
        <f>+AM887</f>
        <v/>
      </c>
      <c r="J887" s="376">
        <f>SUM(H887:I887)</f>
        <v/>
      </c>
      <c r="K887" s="373">
        <f>+I379</f>
        <v/>
      </c>
      <c r="L887" s="377">
        <f>(M887+N887)</f>
        <v/>
      </c>
      <c r="M887" s="378">
        <f>+K379</f>
        <v/>
      </c>
      <c r="N887" s="379">
        <f>+K783</f>
        <v/>
      </c>
      <c r="O887" s="1256">
        <f>IFERROR(L887/J887,"0")</f>
        <v/>
      </c>
      <c r="P887" s="380">
        <f>+R783+R379</f>
        <v/>
      </c>
      <c r="Q887" s="258" t="n"/>
      <c r="R887" s="1184" t="n"/>
      <c r="S887" s="1184" t="n"/>
      <c r="T887" s="1184" t="n"/>
      <c r="U887" s="516" t="n"/>
      <c r="V887" s="1246" t="n"/>
      <c r="Y887" s="232" t="n"/>
      <c r="Z887" s="413">
        <f>+Z783+Z379</f>
        <v/>
      </c>
      <c r="AA887" s="413">
        <f>+AA783+AA379</f>
        <v/>
      </c>
      <c r="AB887" s="415">
        <f>+Z887+AA887</f>
        <v/>
      </c>
      <c r="AC887" s="413">
        <f>+AC783+AC379</f>
        <v/>
      </c>
      <c r="AD887" s="413">
        <f>+AD783+AD379</f>
        <v/>
      </c>
      <c r="AE887" s="413">
        <f>+AE783+AE379</f>
        <v/>
      </c>
      <c r="AF887" s="413">
        <f>+AF783+AF379</f>
        <v/>
      </c>
      <c r="AG887" s="413">
        <f>+AG783+AG379</f>
        <v/>
      </c>
      <c r="AH887" s="413">
        <f>+AH783+AH379</f>
        <v/>
      </c>
      <c r="AI887" s="413">
        <f>+AI783+AI379</f>
        <v/>
      </c>
      <c r="AJ887" s="413">
        <f>+AJ783+AJ379</f>
        <v/>
      </c>
      <c r="AK887" s="413">
        <f>+AK783+AK379</f>
        <v/>
      </c>
      <c r="AL887" s="413">
        <f>+AL783+AL379</f>
        <v/>
      </c>
      <c r="AM887" s="421">
        <f>SUM(AB887:AL887)</f>
        <v/>
      </c>
      <c r="AN887" s="422" t="n"/>
      <c r="AO887" s="384" t="n"/>
      <c r="AQ887" s="1245" t="n"/>
      <c r="AR887" s="1246" t="n"/>
      <c r="AS887" s="1246" t="n"/>
      <c r="AT887" s="354" t="n"/>
    </row>
    <row r="888" ht="15.75" customHeight="1">
      <c r="A888" s="530" t="n"/>
      <c r="B888" s="406" t="n"/>
      <c r="C888" s="406" t="n"/>
      <c r="D888" s="407" t="n"/>
      <c r="E888" s="404" t="n"/>
      <c r="F888" s="404" t="n"/>
      <c r="G888" s="404" t="n"/>
      <c r="H888" s="404" t="n"/>
      <c r="I888" s="404" t="n"/>
      <c r="J888" s="408" t="n"/>
      <c r="K888" s="404" t="n"/>
      <c r="L888" s="407" t="n"/>
      <c r="M888" s="404" t="n"/>
      <c r="N888" s="404" t="n"/>
      <c r="O888" s="404" t="n"/>
      <c r="P888" s="409" t="n"/>
      <c r="Q888" s="410" t="n"/>
      <c r="R888" s="1262" t="n"/>
      <c r="S888" s="1262" t="n"/>
      <c r="T888" s="1262" t="n"/>
      <c r="Y888" s="232" t="n"/>
      <c r="Z888" s="412" t="n"/>
      <c r="AA888" s="412" t="n"/>
      <c r="AB888" s="412" t="n"/>
      <c r="AC888" s="412" t="n"/>
      <c r="AD888" s="412" t="n"/>
      <c r="AE888" s="412" t="n"/>
      <c r="AF888" s="412" t="n"/>
      <c r="AG888" s="412" t="n"/>
      <c r="AH888" s="412" t="n"/>
      <c r="AI888" s="412" t="n"/>
      <c r="AJ888" s="412" t="n"/>
      <c r="AK888" s="412" t="n"/>
      <c r="AL888" s="412" t="n"/>
      <c r="AM888" s="412" t="n"/>
      <c r="AN888" s="232" t="n"/>
      <c r="AO888" s="384" t="n"/>
      <c r="AQ888" s="1245" t="n"/>
      <c r="AR888" s="1246" t="n"/>
      <c r="AS888" s="1246" t="n"/>
      <c r="AT888" s="354" t="n"/>
    </row>
    <row r="889" ht="41.25" customHeight="1">
      <c r="A889" s="533" t="inlineStr">
        <is>
          <t>VACUNAS COVID-19</t>
        </is>
      </c>
      <c r="B889" s="1180" t="n"/>
      <c r="C889" s="965" t="n"/>
      <c r="D889" s="552" t="n"/>
      <c r="E889" s="961" t="n"/>
      <c r="F889" s="545" t="n"/>
      <c r="G889" s="967" t="n"/>
      <c r="H889" s="1232" t="n"/>
      <c r="I889" s="961" t="n"/>
      <c r="J889" s="1231" t="n"/>
      <c r="K889" s="961" t="n"/>
      <c r="L889" s="1253" t="n"/>
      <c r="M889" s="1232" t="n"/>
      <c r="N889" s="1231" t="n"/>
      <c r="O889" s="1232" t="n"/>
      <c r="P889" s="544" t="n"/>
      <c r="Q889" s="544" t="n"/>
      <c r="R889" s="544" t="n"/>
      <c r="S889" s="544" t="n"/>
      <c r="T889" s="544" t="n"/>
      <c r="U889" s="561" t="n"/>
      <c r="V889" s="1254" t="n"/>
      <c r="Y889" s="232" t="n"/>
      <c r="Z889" s="1221" t="n"/>
      <c r="AA889" s="968" t="n"/>
      <c r="AB889" s="968" t="n"/>
      <c r="AC889" s="968" t="n"/>
      <c r="AD889" s="968" t="n"/>
      <c r="AE889" s="968" t="n"/>
      <c r="AF889" s="968" t="n"/>
      <c r="AG889" s="968" t="n"/>
      <c r="AH889" s="968" t="n"/>
      <c r="AI889" s="968" t="n"/>
      <c r="AJ889" s="968" t="n"/>
      <c r="AK889" s="968" t="n"/>
      <c r="AL889" s="967" t="n"/>
      <c r="AM889" s="532" t="n"/>
      <c r="AP889" s="416" t="n"/>
      <c r="AQ889" s="416" t="n"/>
      <c r="AR889" s="416" t="n"/>
      <c r="AS889" s="416" t="n"/>
      <c r="AT889" s="416" t="n"/>
      <c r="AU889" s="1240" t="n"/>
      <c r="AV889" s="1240" t="n"/>
    </row>
    <row r="890" ht="22.5" customHeight="1">
      <c r="A890" s="971" t="n"/>
      <c r="C890" s="972" t="n"/>
      <c r="D890" s="973" t="n"/>
      <c r="E890" s="973" t="n"/>
      <c r="F890" s="552" t="n"/>
      <c r="G890" s="552" t="n"/>
      <c r="H890" s="973" t="n"/>
      <c r="I890" s="973" t="n"/>
      <c r="J890" s="973" t="n"/>
      <c r="K890" s="973" t="n"/>
      <c r="L890" s="973" t="n"/>
      <c r="M890" s="973" t="n"/>
      <c r="N890" s="973" t="n"/>
      <c r="O890" s="973" t="n"/>
      <c r="P890" s="973" t="n"/>
      <c r="Q890" s="973" t="n"/>
      <c r="R890" s="973" t="n"/>
      <c r="S890" s="973" t="n"/>
      <c r="T890" s="973" t="n"/>
      <c r="Y890" s="232" t="n"/>
      <c r="Z890" s="533" t="n"/>
      <c r="AA890" s="967" t="n"/>
      <c r="AB890" s="533" t="n"/>
      <c r="AC890" s="533" t="n"/>
      <c r="AD890" s="533" t="n"/>
      <c r="AE890" s="533" t="n"/>
      <c r="AF890" s="533" t="n"/>
      <c r="AG890" s="533" t="n"/>
      <c r="AH890" s="533" t="n"/>
      <c r="AI890" s="533" t="n"/>
      <c r="AJ890" s="533" t="n"/>
      <c r="AK890" s="533" t="n"/>
      <c r="AL890" s="533" t="n"/>
      <c r="AM890" s="973" t="n"/>
      <c r="AP890" s="416" t="n"/>
      <c r="AQ890" s="416" t="n"/>
      <c r="AR890" s="416" t="n"/>
      <c r="AS890" s="416" t="n"/>
      <c r="AT890" s="416" t="n"/>
    </row>
    <row r="891" ht="39" customHeight="1">
      <c r="A891" s="971" t="n"/>
      <c r="C891" s="972" t="n"/>
      <c r="D891" s="973" t="n"/>
      <c r="E891" s="973" t="n"/>
      <c r="F891" s="973" t="n"/>
      <c r="G891" s="973" t="n"/>
      <c r="H891" s="973" t="n"/>
      <c r="I891" s="973" t="n"/>
      <c r="J891" s="973" t="n"/>
      <c r="K891" s="973" t="n"/>
      <c r="L891" s="973" t="n"/>
      <c r="M891" s="973" t="n"/>
      <c r="N891" s="973" t="n"/>
      <c r="O891" s="973" t="n"/>
      <c r="P891" s="973" t="n"/>
      <c r="Q891" s="973" t="n"/>
      <c r="R891" s="973" t="n"/>
      <c r="S891" s="973" t="n"/>
      <c r="T891" s="973" t="n"/>
      <c r="Y891" s="232" t="n"/>
      <c r="Z891" s="534" t="n"/>
      <c r="AA891" s="967" t="n"/>
      <c r="AB891" s="1222" t="n"/>
      <c r="AC891" s="537" t="n"/>
      <c r="AD891" s="1222" t="n"/>
      <c r="AE891" s="537" t="n"/>
      <c r="AF891" s="1222" t="n"/>
      <c r="AG891" s="537" t="n"/>
      <c r="AH891" s="1222" t="n"/>
      <c r="AI891" s="537" t="n"/>
      <c r="AJ891" s="1222" t="n"/>
      <c r="AK891" s="537" t="n"/>
      <c r="AL891" s="1222" t="n"/>
      <c r="AM891" s="973" t="n"/>
      <c r="AP891" s="416" t="n"/>
      <c r="AQ891" s="416" t="n"/>
      <c r="AR891" s="416" t="n"/>
      <c r="AS891" s="416" t="n"/>
      <c r="AT891" s="416" t="n"/>
    </row>
    <row r="892" ht="44.25" customHeight="1">
      <c r="A892" s="1182" t="n"/>
      <c r="B892" s="963" t="n"/>
      <c r="C892" s="1103" t="n"/>
      <c r="D892" s="975" t="n"/>
      <c r="E892" s="975" t="n"/>
      <c r="F892" s="975" t="n"/>
      <c r="G892" s="975" t="n"/>
      <c r="H892" s="975" t="n"/>
      <c r="I892" s="975" t="n"/>
      <c r="J892" s="975" t="n"/>
      <c r="K892" s="975" t="n"/>
      <c r="L892" s="975" t="n"/>
      <c r="M892" s="975" t="n"/>
      <c r="N892" s="975" t="n"/>
      <c r="O892" s="975" t="n"/>
      <c r="P892" s="975" t="n"/>
      <c r="Q892" s="975" t="n"/>
      <c r="R892" s="975" t="n"/>
      <c r="S892" s="975" t="n"/>
      <c r="T892" s="975" t="n"/>
      <c r="Y892" s="232" t="n"/>
      <c r="Z892" s="497" t="n"/>
      <c r="AA892" s="497" t="n"/>
      <c r="AB892" s="975" t="n"/>
      <c r="AC892" s="975" t="n"/>
      <c r="AD892" s="975" t="n"/>
      <c r="AE892" s="975" t="n"/>
      <c r="AF892" s="975" t="n"/>
      <c r="AG892" s="975" t="n"/>
      <c r="AH892" s="975" t="n"/>
      <c r="AI892" s="975" t="n"/>
      <c r="AJ892" s="975" t="n"/>
      <c r="AK892" s="975" t="n"/>
      <c r="AL892" s="975" t="n"/>
      <c r="AM892" s="975" t="n"/>
      <c r="AP892" s="416" t="n"/>
      <c r="AQ892" s="416" t="n"/>
      <c r="AR892" s="416" t="n"/>
      <c r="AS892" s="416" t="n"/>
      <c r="AT892" s="416" t="n"/>
      <c r="AU892" s="1240" t="n"/>
      <c r="AV892" s="1240" t="n"/>
    </row>
    <row r="893" ht="29.25" customHeight="1">
      <c r="A893" s="585" t="n">
        <v>1</v>
      </c>
      <c r="B893" s="1255" t="inlineStr">
        <is>
          <t>MODERNA ADULTO</t>
        </is>
      </c>
      <c r="C893" s="967" t="n"/>
      <c r="D893" s="372">
        <f>+D789+D385</f>
        <v/>
      </c>
      <c r="E893" s="373">
        <f>G385</f>
        <v/>
      </c>
      <c r="F893" s="373">
        <f>+F789</f>
        <v/>
      </c>
      <c r="G893" s="373">
        <f>+G789</f>
        <v/>
      </c>
      <c r="H893" s="374">
        <f>SUM(F893:G893)</f>
        <v/>
      </c>
      <c r="I893" s="375">
        <f>+AM893</f>
        <v/>
      </c>
      <c r="J893" s="376">
        <f>SUM(H893:I893)</f>
        <v/>
      </c>
      <c r="K893" s="373">
        <f>+I385</f>
        <v/>
      </c>
      <c r="L893" s="377">
        <f>(M893+N893)</f>
        <v/>
      </c>
      <c r="M893" s="378">
        <f>+K385</f>
        <v/>
      </c>
      <c r="N893" s="379">
        <f>+K789</f>
        <v/>
      </c>
      <c r="O893" s="1256">
        <f>IFERROR(L893/J893,"0")</f>
        <v/>
      </c>
      <c r="P893" s="380">
        <f>+R793+R389</f>
        <v/>
      </c>
      <c r="Q893" s="258" t="n"/>
      <c r="R893" s="1184" t="n"/>
      <c r="S893" s="1184" t="n"/>
      <c r="T893" s="1184" t="n"/>
      <c r="U893" s="516" t="n"/>
      <c r="V893" s="1246" t="n"/>
      <c r="Y893" s="232" t="n"/>
      <c r="Z893" s="423">
        <f>+Z789+Z385</f>
        <v/>
      </c>
      <c r="AA893" s="423">
        <f>+AA789+AA385</f>
        <v/>
      </c>
      <c r="AB893" s="423">
        <f>+AB789+AB385</f>
        <v/>
      </c>
      <c r="AC893" s="423">
        <f>+AC789+AC385</f>
        <v/>
      </c>
      <c r="AD893" s="423">
        <f>+AD789+AD385</f>
        <v/>
      </c>
      <c r="AE893" s="423">
        <f>+AE789+AE385</f>
        <v/>
      </c>
      <c r="AF893" s="423">
        <f>+AF789+AF385</f>
        <v/>
      </c>
      <c r="AG893" s="423">
        <f>+AG789+AG385</f>
        <v/>
      </c>
      <c r="AH893" s="423">
        <f>+AH789+AH385</f>
        <v/>
      </c>
      <c r="AI893" s="423">
        <f>+AI789+AI385</f>
        <v/>
      </c>
      <c r="AJ893" s="423">
        <f>+AJ789+AJ385</f>
        <v/>
      </c>
      <c r="AK893" s="423">
        <f>+AK789+AK385</f>
        <v/>
      </c>
      <c r="AL893" s="423">
        <f>+AL789+AL385</f>
        <v/>
      </c>
      <c r="AM893" s="573">
        <f>SUM(X893:AL893)</f>
        <v/>
      </c>
      <c r="AP893" s="416" t="n"/>
      <c r="AQ893" s="416" t="n"/>
      <c r="AR893" s="416" t="n"/>
      <c r="AS893" s="416" t="n"/>
      <c r="AT893" s="416" t="n"/>
      <c r="AU893" s="1240" t="n"/>
      <c r="AV893" s="1240" t="n"/>
    </row>
    <row r="894" ht="29.25" customHeight="1">
      <c r="A894" s="585">
        <f>A893+1</f>
        <v/>
      </c>
      <c r="B894" s="1255" t="inlineStr">
        <is>
          <t>MODERNA PEDIÁTRICA</t>
        </is>
      </c>
      <c r="C894" s="967" t="n"/>
      <c r="D894" s="372">
        <f>+D794+D390</f>
        <v/>
      </c>
      <c r="E894" s="373">
        <f>G390</f>
        <v/>
      </c>
      <c r="F894" s="373">
        <f>+F794</f>
        <v/>
      </c>
      <c r="G894" s="373">
        <f>+G794</f>
        <v/>
      </c>
      <c r="H894" s="374">
        <f>SUM(F894:G894)</f>
        <v/>
      </c>
      <c r="I894" s="375">
        <f>+AM894</f>
        <v/>
      </c>
      <c r="J894" s="376">
        <f>SUM(H894:I894)</f>
        <v/>
      </c>
      <c r="K894" s="373">
        <f>+I390</f>
        <v/>
      </c>
      <c r="L894" s="377">
        <f>(M894+N894)</f>
        <v/>
      </c>
      <c r="M894" s="378">
        <f>+K390</f>
        <v/>
      </c>
      <c r="N894" s="379">
        <f>+K794</f>
        <v/>
      </c>
      <c r="O894" s="1256">
        <f>IFERROR(L894/J894,"0")</f>
        <v/>
      </c>
      <c r="P894" s="380">
        <f>+R798+R394</f>
        <v/>
      </c>
      <c r="Q894" s="258" t="n"/>
      <c r="R894" s="1184" t="n"/>
      <c r="S894" s="1184" t="n"/>
      <c r="T894" s="1184" t="n"/>
      <c r="U894" s="516" t="n"/>
      <c r="V894" s="1246" t="n"/>
      <c r="Y894" s="232" t="n"/>
      <c r="Z894" s="423">
        <f>+Z794+Z390</f>
        <v/>
      </c>
      <c r="AA894" s="423">
        <f>+AA794+AA390</f>
        <v/>
      </c>
      <c r="AB894" s="423">
        <f>+AB794+AB390</f>
        <v/>
      </c>
      <c r="AC894" s="423">
        <f>+AC794+AC390</f>
        <v/>
      </c>
      <c r="AD894" s="423">
        <f>+AD794+AD390</f>
        <v/>
      </c>
      <c r="AE894" s="423">
        <f>+AE794+AE390</f>
        <v/>
      </c>
      <c r="AF894" s="423">
        <f>+AF794+AF390</f>
        <v/>
      </c>
      <c r="AG894" s="423">
        <f>+AG794+AG390</f>
        <v/>
      </c>
      <c r="AH894" s="423">
        <f>+AH794+AH390</f>
        <v/>
      </c>
      <c r="AI894" s="423">
        <f>+AI794+AI390</f>
        <v/>
      </c>
      <c r="AJ894" s="423">
        <f>+AJ794+AJ390</f>
        <v/>
      </c>
      <c r="AK894" s="423">
        <f>+AK794+AK390</f>
        <v/>
      </c>
      <c r="AL894" s="423">
        <f>+AL794+AL390</f>
        <v/>
      </c>
      <c r="AM894" s="573">
        <f>SUM(X894:AL894)</f>
        <v/>
      </c>
      <c r="AP894" s="416" t="n"/>
      <c r="AQ894" s="416" t="n"/>
      <c r="AR894" s="416" t="n"/>
      <c r="AS894" s="416" t="n"/>
      <c r="AT894" s="416" t="n"/>
      <c r="AU894" s="1240" t="n"/>
      <c r="AV894" s="1240" t="n"/>
    </row>
    <row r="895" ht="29.25" customHeight="1">
      <c r="A895" s="585">
        <f>A894+1</f>
        <v/>
      </c>
      <c r="B895" s="1255" t="inlineStr">
        <is>
          <t>PFIZER ADULTO</t>
        </is>
      </c>
      <c r="C895" s="967" t="n"/>
      <c r="D895" s="372">
        <f>+D799+D395</f>
        <v/>
      </c>
      <c r="E895" s="373">
        <f>G395</f>
        <v/>
      </c>
      <c r="F895" s="373">
        <f>+F799</f>
        <v/>
      </c>
      <c r="G895" s="373">
        <f>+G799</f>
        <v/>
      </c>
      <c r="H895" s="374">
        <f>SUM(F895:G895)</f>
        <v/>
      </c>
      <c r="I895" s="375">
        <f>+AM895</f>
        <v/>
      </c>
      <c r="J895" s="376">
        <f>SUM(H895:I895)</f>
        <v/>
      </c>
      <c r="K895" s="373">
        <f>+I395</f>
        <v/>
      </c>
      <c r="L895" s="377">
        <f>(M895+N895)</f>
        <v/>
      </c>
      <c r="M895" s="378">
        <f>+K395</f>
        <v/>
      </c>
      <c r="N895" s="379">
        <f>+K799</f>
        <v/>
      </c>
      <c r="O895" s="1256">
        <f>IFERROR(L895/J895,"0")</f>
        <v/>
      </c>
      <c r="P895" s="380">
        <f>+R803+R399</f>
        <v/>
      </c>
      <c r="Q895" s="258" t="n"/>
      <c r="R895" s="1184" t="n"/>
      <c r="S895" s="1184" t="n"/>
      <c r="T895" s="1184" t="n"/>
      <c r="U895" s="516" t="n"/>
      <c r="V895" s="1246" t="n"/>
      <c r="Y895" s="232" t="n"/>
      <c r="Z895" s="423">
        <f>+Z799+Z395</f>
        <v/>
      </c>
      <c r="AA895" s="423">
        <f>+AA799+AA395</f>
        <v/>
      </c>
      <c r="AB895" s="423">
        <f>+AB799+AB395</f>
        <v/>
      </c>
      <c r="AC895" s="423">
        <f>+AC799+AC395</f>
        <v/>
      </c>
      <c r="AD895" s="423">
        <f>+AD799+AD395</f>
        <v/>
      </c>
      <c r="AE895" s="423">
        <f>+AE799+AE395</f>
        <v/>
      </c>
      <c r="AF895" s="423">
        <f>+AF799+AF395</f>
        <v/>
      </c>
      <c r="AG895" s="423">
        <f>+AG799+AG395</f>
        <v/>
      </c>
      <c r="AH895" s="423">
        <f>+AH799+AH395</f>
        <v/>
      </c>
      <c r="AI895" s="423">
        <f>+AI799+AI395</f>
        <v/>
      </c>
      <c r="AJ895" s="423">
        <f>+AJ799+AJ395</f>
        <v/>
      </c>
      <c r="AK895" s="423">
        <f>+AK799+AK395</f>
        <v/>
      </c>
      <c r="AL895" s="423">
        <f>+AL799+AL395</f>
        <v/>
      </c>
      <c r="AM895" s="573">
        <f>SUM(X895:AL895)</f>
        <v/>
      </c>
      <c r="AP895" s="416" t="n"/>
      <c r="AQ895" s="416" t="n"/>
      <c r="AR895" s="416" t="n"/>
      <c r="AS895" s="416" t="n"/>
      <c r="AT895" s="416" t="n"/>
      <c r="AU895" s="1240" t="n"/>
      <c r="AV895" s="1240" t="n"/>
    </row>
    <row r="896" ht="29.25" customHeight="1">
      <c r="A896" s="585" t="n">
        <v>4</v>
      </c>
      <c r="B896" s="1255" t="inlineStr">
        <is>
          <t>PFIZER PEDIÁTRICA</t>
        </is>
      </c>
      <c r="C896" s="967" t="n"/>
      <c r="D896" s="372">
        <f>+D804+D400</f>
        <v/>
      </c>
      <c r="E896" s="373">
        <f>G400</f>
        <v/>
      </c>
      <c r="F896" s="373">
        <f>+F804</f>
        <v/>
      </c>
      <c r="G896" s="373">
        <f>+G804</f>
        <v/>
      </c>
      <c r="H896" s="374">
        <f>SUM(F896:G896)</f>
        <v/>
      </c>
      <c r="I896" s="375">
        <f>+AM896</f>
        <v/>
      </c>
      <c r="J896" s="376">
        <f>SUM(H896:I896)</f>
        <v/>
      </c>
      <c r="K896" s="373">
        <f>+I400</f>
        <v/>
      </c>
      <c r="L896" s="377">
        <f>(M896+N896)</f>
        <v/>
      </c>
      <c r="M896" s="378">
        <f>+K400</f>
        <v/>
      </c>
      <c r="N896" s="379">
        <f>+K804</f>
        <v/>
      </c>
      <c r="O896" s="1256">
        <f>IFERROR(L896/J896,"0")</f>
        <v/>
      </c>
      <c r="P896" s="380">
        <f>+R808+R404</f>
        <v/>
      </c>
      <c r="Q896" s="258" t="n"/>
      <c r="R896" s="1184" t="n"/>
      <c r="S896" s="1184" t="n"/>
      <c r="T896" s="1184" t="n"/>
      <c r="U896" s="516" t="n"/>
      <c r="V896" s="1246" t="n"/>
      <c r="Y896" s="232" t="n"/>
      <c r="Z896" s="423">
        <f>+Z804+Z400</f>
        <v/>
      </c>
      <c r="AA896" s="423">
        <f>+AA804+AA400</f>
        <v/>
      </c>
      <c r="AB896" s="423">
        <f>+AB804+AB400</f>
        <v/>
      </c>
      <c r="AC896" s="423">
        <f>+AC804+AC400</f>
        <v/>
      </c>
      <c r="AD896" s="423">
        <f>+AD804+AD400</f>
        <v/>
      </c>
      <c r="AE896" s="423">
        <f>+AE804+AE400</f>
        <v/>
      </c>
      <c r="AF896" s="423">
        <f>+AF804+AF400</f>
        <v/>
      </c>
      <c r="AG896" s="423">
        <f>+AG804+AG400</f>
        <v/>
      </c>
      <c r="AH896" s="423">
        <f>+AH804+AH400</f>
        <v/>
      </c>
      <c r="AI896" s="423">
        <f>+AI804+AI400</f>
        <v/>
      </c>
      <c r="AJ896" s="423">
        <f>+AJ804+AJ400</f>
        <v/>
      </c>
      <c r="AK896" s="423">
        <f>+AK804+AK400</f>
        <v/>
      </c>
      <c r="AL896" s="423">
        <f>+AL804+AL400</f>
        <v/>
      </c>
      <c r="AM896" s="573">
        <f>SUM(X896:AL896)</f>
        <v/>
      </c>
      <c r="AP896" s="416" t="n"/>
      <c r="AQ896" s="416" t="n"/>
      <c r="AR896" s="416" t="n"/>
      <c r="AS896" s="416" t="n"/>
      <c r="AT896" s="416" t="n"/>
      <c r="AU896" s="1240" t="n"/>
      <c r="AV896" s="1240" t="n"/>
    </row>
    <row r="897" ht="29.25" customHeight="1">
      <c r="A897" s="585" t="n">
        <v>5</v>
      </c>
      <c r="B897" s="1255" t="inlineStr">
        <is>
          <t>COVID-19</t>
        </is>
      </c>
      <c r="C897" s="967" t="n"/>
      <c r="D897" s="372">
        <f>+D809+D405</f>
        <v/>
      </c>
      <c r="E897" s="373">
        <f>G405</f>
        <v/>
      </c>
      <c r="F897" s="373">
        <f>+F809</f>
        <v/>
      </c>
      <c r="G897" s="373">
        <f>+G809</f>
        <v/>
      </c>
      <c r="H897" s="374">
        <f>SUM(F897:G897)</f>
        <v/>
      </c>
      <c r="I897" s="375">
        <f>+AM897</f>
        <v/>
      </c>
      <c r="J897" s="376">
        <f>SUM(H897:I897)</f>
        <v/>
      </c>
      <c r="K897" s="373">
        <f>+I405</f>
        <v/>
      </c>
      <c r="L897" s="377">
        <f>(M897+N897)</f>
        <v/>
      </c>
      <c r="M897" s="378">
        <f>+K405</f>
        <v/>
      </c>
      <c r="N897" s="379">
        <f>+K809</f>
        <v/>
      </c>
      <c r="O897" s="1256">
        <f>IFERROR(L897/J897,"0")</f>
        <v/>
      </c>
      <c r="P897" s="380">
        <f>+R813+R409</f>
        <v/>
      </c>
      <c r="Q897" s="258" t="n"/>
      <c r="R897" s="1184" t="n"/>
      <c r="S897" s="1184" t="n"/>
      <c r="T897" s="1184" t="n"/>
      <c r="U897" s="516" t="n"/>
      <c r="V897" s="1246" t="n"/>
      <c r="Y897" s="232" t="n"/>
      <c r="Z897" s="423">
        <f>+Z809+Z405</f>
        <v/>
      </c>
      <c r="AA897" s="423">
        <f>+AA809+AA405</f>
        <v/>
      </c>
      <c r="AB897" s="423">
        <f>+AB809+AB405</f>
        <v/>
      </c>
      <c r="AC897" s="423">
        <f>+AC809+AC405</f>
        <v/>
      </c>
      <c r="AD897" s="423">
        <f>+AD809+AD405</f>
        <v/>
      </c>
      <c r="AE897" s="423">
        <f>+AE809+AE405</f>
        <v/>
      </c>
      <c r="AF897" s="423">
        <f>+AF809+AF405</f>
        <v/>
      </c>
      <c r="AG897" s="423">
        <f>+AG809+AG405</f>
        <v/>
      </c>
      <c r="AH897" s="423">
        <f>+AH809+AH405</f>
        <v/>
      </c>
      <c r="AI897" s="423">
        <f>+AI809+AI405</f>
        <v/>
      </c>
      <c r="AJ897" s="423">
        <f>+AJ809+AJ405</f>
        <v/>
      </c>
      <c r="AK897" s="423">
        <f>+AK809+AK405</f>
        <v/>
      </c>
      <c r="AL897" s="423">
        <f>+AL809+AL405</f>
        <v/>
      </c>
      <c r="AM897" s="573">
        <f>SUM(X897:AL897)</f>
        <v/>
      </c>
      <c r="AP897" s="416" t="n"/>
      <c r="AQ897" s="416" t="n"/>
      <c r="AR897" s="416" t="n"/>
      <c r="AS897" s="416" t="n"/>
      <c r="AT897" s="416" t="n"/>
      <c r="AU897" s="1240" t="n"/>
      <c r="AV897" s="1240" t="n"/>
    </row>
    <row r="898">
      <c r="AQ898" s="416" t="n"/>
      <c r="AR898" s="416" t="n"/>
      <c r="AS898" s="416" t="n"/>
      <c r="AT898" s="416" t="n"/>
    </row>
    <row r="899">
      <c r="AQ899" s="416" t="n"/>
      <c r="AR899" s="416" t="n"/>
      <c r="AS899" s="416" t="n"/>
      <c r="AT899" s="416" t="n"/>
    </row>
    <row r="900">
      <c r="B900" s="252" t="n"/>
      <c r="C900" s="252" t="n"/>
      <c r="D900" s="252" t="n"/>
      <c r="E900" s="252" t="n"/>
      <c r="F900" s="252" t="n"/>
    </row>
    <row r="901" ht="18" customHeight="1">
      <c r="B901" s="526" t="inlineStr">
        <is>
          <t xml:space="preserve">Centro de Acopio </t>
        </is>
      </c>
      <c r="C901" s="968" t="n"/>
      <c r="D901" s="968" t="n"/>
      <c r="E901" s="968" t="n"/>
      <c r="F901" s="968" t="n"/>
      <c r="G901" s="967" t="n"/>
    </row>
    <row r="902" ht="18" customHeight="1">
      <c r="B902" s="394" t="inlineStr">
        <is>
          <t>Analisis realizado</t>
        </is>
      </c>
      <c r="C902" s="394" t="inlineStr">
        <is>
          <t xml:space="preserve">Revisión </t>
        </is>
      </c>
      <c r="D902" s="585" t="n"/>
      <c r="E902" s="968" t="n"/>
      <c r="F902" s="968" t="n"/>
      <c r="G902" s="967" t="n"/>
    </row>
    <row r="903" ht="20.25" customHeight="1">
      <c r="B903" s="395" t="inlineStr">
        <is>
          <t>Congruencia de información saldo inicial</t>
        </is>
      </c>
      <c r="C903" s="396" t="n"/>
      <c r="D903" s="1263" t="n"/>
      <c r="E903" s="1264" t="n"/>
      <c r="F903" s="1264" t="n"/>
      <c r="G903" s="1265" t="n"/>
    </row>
    <row r="904" ht="20.25" customHeight="1">
      <c r="B904" s="395" t="inlineStr">
        <is>
          <t>Congruencia en dosis ingresadas Vs dosis asignadas</t>
        </is>
      </c>
      <c r="C904" s="396" t="n"/>
      <c r="D904" s="1263" t="n"/>
      <c r="E904" s="1264" t="n"/>
      <c r="F904" s="1264" t="n"/>
      <c r="G904" s="1265" t="n"/>
    </row>
    <row r="905" ht="20.25" customHeight="1">
      <c r="B905" s="395" t="inlineStr">
        <is>
          <t>Riesgo de Vencimiento Insumos Centro de Acopio</t>
        </is>
      </c>
      <c r="C905" s="396" t="n"/>
      <c r="D905" s="1263" t="n"/>
      <c r="E905" s="1264" t="n"/>
      <c r="F905" s="1264" t="n"/>
      <c r="G905" s="1265" t="n"/>
    </row>
    <row r="906" ht="20.25" customHeight="1">
      <c r="B906" s="395" t="inlineStr">
        <is>
          <t>Rotación de inventarios por fechas de vencimiento</t>
        </is>
      </c>
      <c r="C906" s="396" t="n"/>
      <c r="D906" s="1263" t="n"/>
      <c r="E906" s="1264" t="n"/>
      <c r="F906" s="1264" t="n"/>
      <c r="G906" s="1265" t="n"/>
    </row>
    <row r="907" ht="20.25" customHeight="1">
      <c r="B907" s="395" t="inlineStr">
        <is>
          <t xml:space="preserve">Dosis en cuarentena </t>
        </is>
      </c>
      <c r="C907" s="396" t="n"/>
      <c r="D907" s="1263" t="n"/>
      <c r="E907" s="1264" t="n"/>
      <c r="F907" s="1264" t="n"/>
      <c r="G907" s="1265" t="n"/>
    </row>
    <row r="908" ht="18" customHeight="1">
      <c r="B908" s="397" t="n"/>
      <c r="C908" s="398" t="n"/>
    </row>
    <row r="909" ht="18" customHeight="1">
      <c r="B909" s="526" t="inlineStr">
        <is>
          <t>Consolidado Municipios e IPS</t>
        </is>
      </c>
      <c r="C909" s="968" t="n"/>
      <c r="D909" s="968" t="n"/>
      <c r="E909" s="968" t="n"/>
      <c r="F909" s="968" t="n"/>
      <c r="G909" s="967" t="n"/>
    </row>
    <row r="910" ht="24.75" customHeight="1">
      <c r="B910" s="426" t="inlineStr">
        <is>
          <t>% del número de municipios reportados</t>
        </is>
      </c>
      <c r="C910" s="474" t="n"/>
      <c r="D910" s="1263" t="n"/>
      <c r="E910" s="1264" t="n"/>
      <c r="F910" s="1264" t="n"/>
      <c r="G910" s="1265" t="n"/>
    </row>
    <row r="911" ht="24.75" customHeight="1">
      <c r="B911" s="395" t="inlineStr">
        <is>
          <t>% Consitencia de Reporte de dosis aplicadas vs Cero</t>
        </is>
      </c>
      <c r="C911" s="475" t="n"/>
      <c r="D911" s="1263" t="n"/>
      <c r="E911" s="1264" t="n"/>
      <c r="F911" s="1264" t="n"/>
      <c r="G911" s="1265" t="n"/>
    </row>
    <row r="912" ht="31.5" customHeight="1">
      <c r="B912" s="395" t="inlineStr">
        <is>
          <t>Perdida de insumos recurrentes por motivos diferentes a política de frascos abiertos</t>
        </is>
      </c>
      <c r="C912" s="396" t="n"/>
      <c r="D912" s="1263" t="n"/>
      <c r="E912" s="1264" t="n"/>
      <c r="F912" s="1264" t="n"/>
      <c r="G912" s="1265" t="n"/>
    </row>
    <row r="913" ht="24.75" customHeight="1">
      <c r="B913" s="395" t="inlineStr">
        <is>
          <t xml:space="preserve">Dosis en cuarentena </t>
        </is>
      </c>
      <c r="C913" s="396" t="n"/>
      <c r="D913" s="1263" t="n"/>
      <c r="E913" s="1264" t="n"/>
      <c r="F913" s="1264" t="n"/>
      <c r="G913" s="1265" t="n"/>
    </row>
    <row r="914" ht="18" customHeight="1">
      <c r="B914" s="397" t="n"/>
      <c r="C914" s="398" t="n"/>
    </row>
    <row r="915" ht="18" customHeight="1">
      <c r="B915" s="397" t="n"/>
      <c r="C915" s="398" t="n"/>
    </row>
    <row r="916" ht="18" customHeight="1">
      <c r="B916" s="526" t="inlineStr">
        <is>
          <t>Consolidado Entidad Territorial</t>
        </is>
      </c>
      <c r="C916" s="968" t="n"/>
      <c r="D916" s="968" t="n"/>
      <c r="E916" s="968" t="n"/>
      <c r="F916" s="968" t="n"/>
      <c r="G916" s="967" t="n"/>
    </row>
    <row r="917" ht="31.5" customHeight="1">
      <c r="B917" s="395" t="inlineStr">
        <is>
          <t>Numero de insumos con disponibilidad superior a 5 meses (Digite el número)</t>
        </is>
      </c>
      <c r="C917" s="474" t="n"/>
      <c r="D917" s="1263" t="n"/>
      <c r="E917" s="1264" t="n"/>
      <c r="F917" s="1264" t="n"/>
      <c r="G917" s="1265" t="n"/>
    </row>
    <row r="918" ht="24" customHeight="1">
      <c r="B918" s="395" t="inlineStr">
        <is>
          <t>Identifique los insumos con mayor stock para seguimiento</t>
        </is>
      </c>
      <c r="C918" s="396" t="n"/>
      <c r="D918" s="1263" t="n"/>
      <c r="E918" s="1264" t="n"/>
      <c r="F918" s="1264" t="n"/>
      <c r="G918" s="1265" t="n"/>
    </row>
    <row r="919">
      <c r="C919" s="399" t="n"/>
    </row>
  </sheetData>
  <sheetProtection selectLockedCells="0" selectUnlockedCells="0" algorithmName="SHA-512" sheet="1" objects="1" insertRows="1" insertHyperlinks="1" autoFilter="1" scenarios="1" formatColumns="1" deleteColumns="1" insertColumns="1" pivotTables="1" deleteRows="1" formatCells="1" saltValue="UhE81hF0+E0I3v0ejJWPcw==" formatRows="1" sort="1" spinCount="100000" hashValue="rHYENoxqlrd5L/RX/JqZoYNMACVW6A6tHSUdbzgzUJdW7BMf7lv89Jxs9jnVGYE3Beb3Nt0TN7w+5fCiO9tang=="/>
  <mergeCells count="3720">
    <mergeCell ref="K31:K35"/>
    <mergeCell ref="AH366:AH371"/>
    <mergeCell ref="AK579:AK583"/>
    <mergeCell ref="AH211:AH215"/>
    <mergeCell ref="AB43:AB47"/>
    <mergeCell ref="B861:C861"/>
    <mergeCell ref="AG573:AG577"/>
    <mergeCell ref="AC749:AC754"/>
    <mergeCell ref="F658:F663"/>
    <mergeCell ref="Z278:Z282"/>
    <mergeCell ref="AE37:AE41"/>
    <mergeCell ref="AI756:AI761"/>
    <mergeCell ref="AF163:AF167"/>
    <mergeCell ref="A857:C857"/>
    <mergeCell ref="W549:W554"/>
    <mergeCell ref="V9:V12"/>
    <mergeCell ref="E728:E734"/>
    <mergeCell ref="E785:E788"/>
    <mergeCell ref="AL700:AL704"/>
    <mergeCell ref="AQ459:AQ463"/>
    <mergeCell ref="E381:G381"/>
    <mergeCell ref="B555:C560"/>
    <mergeCell ref="AI331:AI336"/>
    <mergeCell ref="X413:X416"/>
    <mergeCell ref="AF621:AF625"/>
    <mergeCell ref="K49:K53"/>
    <mergeCell ref="AH133:AH137"/>
    <mergeCell ref="AC819:AC820"/>
    <mergeCell ref="D749:D755"/>
    <mergeCell ref="AQ591:AQ595"/>
    <mergeCell ref="H19:H24"/>
    <mergeCell ref="AC121:AC125"/>
    <mergeCell ref="AM181:AM185"/>
    <mergeCell ref="Z296:Z300"/>
    <mergeCell ref="Z303:Z308"/>
    <mergeCell ref="AS525:AS529"/>
    <mergeCell ref="AK728:AK733"/>
    <mergeCell ref="AB483:AB487"/>
    <mergeCell ref="J531:J536"/>
    <mergeCell ref="G163:G168"/>
    <mergeCell ref="F254:F259"/>
    <mergeCell ref="AJ756:AJ761"/>
    <mergeCell ref="AJ13:AJ17"/>
    <mergeCell ref="E187:E192"/>
    <mergeCell ref="AE390:AE393"/>
    <mergeCell ref="AB700:AB704"/>
    <mergeCell ref="AG794:AG797"/>
    <mergeCell ref="H477:H482"/>
    <mergeCell ref="AJ199:AJ203"/>
    <mergeCell ref="AH435:AH439"/>
    <mergeCell ref="A385:A389"/>
    <mergeCell ref="AW471:AW475"/>
    <mergeCell ref="AA417:AA421"/>
    <mergeCell ref="AD549:AD553"/>
    <mergeCell ref="G217:G222"/>
    <mergeCell ref="H43:H48"/>
    <mergeCell ref="AD453:AD457"/>
    <mergeCell ref="AC25:AC29"/>
    <mergeCell ref="I133:I138"/>
    <mergeCell ref="B181:C186"/>
    <mergeCell ref="AI352:AI357"/>
    <mergeCell ref="D413:D416"/>
    <mergeCell ref="AL787:AL788"/>
    <mergeCell ref="H501:H506"/>
    <mergeCell ref="AQ603:AQ607"/>
    <mergeCell ref="AF809:AF812"/>
    <mergeCell ref="D664:D669"/>
    <mergeCell ref="A303:A309"/>
    <mergeCell ref="AN145:AN149"/>
    <mergeCell ref="AN181:AN185"/>
    <mergeCell ref="AD115:AD119"/>
    <mergeCell ref="K395:K398"/>
    <mergeCell ref="AM507:AM511"/>
    <mergeCell ref="A507:A512"/>
    <mergeCell ref="AI676:AI680"/>
    <mergeCell ref="K103:K107"/>
    <mergeCell ref="F735:F741"/>
    <mergeCell ref="B453:C458"/>
    <mergeCell ref="AF519:AF523"/>
    <mergeCell ref="AC694:AC698"/>
    <mergeCell ref="AH11:AH12"/>
    <mergeCell ref="E31:E36"/>
    <mergeCell ref="I435:I440"/>
    <mergeCell ref="E627:E632"/>
    <mergeCell ref="J561:J566"/>
    <mergeCell ref="B49:C54"/>
    <mergeCell ref="AE109:AE113"/>
    <mergeCell ref="AJ43:AJ47"/>
    <mergeCell ref="K390:K393"/>
    <mergeCell ref="AE145:AE149"/>
    <mergeCell ref="AD471:AD475"/>
    <mergeCell ref="W621:W626"/>
    <mergeCell ref="AA13:AA17"/>
    <mergeCell ref="AL555:AL559"/>
    <mergeCell ref="W615:W620"/>
    <mergeCell ref="AE453:AE457"/>
    <mergeCell ref="Z11:AB11"/>
    <mergeCell ref="AG211:AG215"/>
    <mergeCell ref="W742:W748"/>
    <mergeCell ref="AN163:AN167"/>
    <mergeCell ref="D236:D241"/>
    <mergeCell ref="J465:J470"/>
    <mergeCell ref="AV465:AV469"/>
    <mergeCell ref="B507:C512"/>
    <mergeCell ref="Z223:Z227"/>
    <mergeCell ref="D359:D365"/>
    <mergeCell ref="A525:A530"/>
    <mergeCell ref="B778:C778"/>
    <mergeCell ref="I609:I614"/>
    <mergeCell ref="AF230:AF234"/>
    <mergeCell ref="K115:K119"/>
    <mergeCell ref="AF537:AF541"/>
    <mergeCell ref="AC79:AC83"/>
    <mergeCell ref="U9:U12"/>
    <mergeCell ref="AC73:AC77"/>
    <mergeCell ref="J272:J277"/>
    <mergeCell ref="K543:K547"/>
    <mergeCell ref="F652:F657"/>
    <mergeCell ref="K579:K583"/>
    <mergeCell ref="B37:C42"/>
    <mergeCell ref="AA615:AA619"/>
    <mergeCell ref="AK664:AK668"/>
    <mergeCell ref="AH296:AH300"/>
    <mergeCell ref="AH303:AH308"/>
    <mergeCell ref="AE804:AE807"/>
    <mergeCell ref="AE471:AE475"/>
    <mergeCell ref="AJ359:AJ364"/>
    <mergeCell ref="E688:E693"/>
    <mergeCell ref="E682:E687"/>
    <mergeCell ref="D621:D626"/>
    <mergeCell ref="AG658:AG662"/>
    <mergeCell ref="AH507:AH511"/>
    <mergeCell ref="AE139:AE143"/>
    <mergeCell ref="W770:W776"/>
    <mergeCell ref="AW423:AW427"/>
    <mergeCell ref="G19:G24"/>
    <mergeCell ref="AB121:AB125"/>
    <mergeCell ref="AG366:AG371"/>
    <mergeCell ref="AW543:AW547"/>
    <mergeCell ref="AA489:AA493"/>
    <mergeCell ref="W634:W639"/>
    <mergeCell ref="AL31:AL35"/>
    <mergeCell ref="AE193:AE197"/>
    <mergeCell ref="AE799:AE802"/>
    <mergeCell ref="AI13:AI17"/>
    <mergeCell ref="AL627:AL631"/>
    <mergeCell ref="AD390:AD393"/>
    <mergeCell ref="I385:I389"/>
    <mergeCell ref="K447:K451"/>
    <mergeCell ref="AQ561:AQ565"/>
    <mergeCell ref="AA700:AA704"/>
    <mergeCell ref="AH652:AH656"/>
    <mergeCell ref="AS477:AS481"/>
    <mergeCell ref="G477:G482"/>
    <mergeCell ref="AD73:AD77"/>
    <mergeCell ref="AG555:AG559"/>
    <mergeCell ref="AD187:AD191"/>
    <mergeCell ref="AM579:AM583"/>
    <mergeCell ref="A579:A584"/>
    <mergeCell ref="D785:D788"/>
    <mergeCell ref="AC549:AC553"/>
    <mergeCell ref="AW597:AW601"/>
    <mergeCell ref="K169:K173"/>
    <mergeCell ref="K728:K733"/>
    <mergeCell ref="AB25:AB29"/>
    <mergeCell ref="F682:F687"/>
    <mergeCell ref="G501:G506"/>
    <mergeCell ref="AE61:AE65"/>
    <mergeCell ref="AJ441:AJ445"/>
    <mergeCell ref="AF714:AF719"/>
    <mergeCell ref="B121:C126"/>
    <mergeCell ref="E272:E277"/>
    <mergeCell ref="AH676:AH680"/>
    <mergeCell ref="AD543:AD547"/>
    <mergeCell ref="G459:G464"/>
    <mergeCell ref="E735:E741"/>
    <mergeCell ref="D634:D639"/>
    <mergeCell ref="AE519:AE523"/>
    <mergeCell ref="H441:H446"/>
    <mergeCell ref="J199:J204"/>
    <mergeCell ref="B579:C584"/>
    <mergeCell ref="AG11:AG12"/>
    <mergeCell ref="AE891:AE892"/>
    <mergeCell ref="D902:G902"/>
    <mergeCell ref="AI646:AI650"/>
    <mergeCell ref="AG127:AG131"/>
    <mergeCell ref="I561:I566"/>
    <mergeCell ref="B423:C428"/>
    <mergeCell ref="AI43:AI47"/>
    <mergeCell ref="B229:C229"/>
    <mergeCell ref="AI415:AI416"/>
    <mergeCell ref="D904:G904"/>
    <mergeCell ref="K187:K191"/>
    <mergeCell ref="AJ749:AJ754"/>
    <mergeCell ref="AF603:AF607"/>
    <mergeCell ref="AB55:AB59"/>
    <mergeCell ref="AE664:AE668"/>
    <mergeCell ref="D756:D762"/>
    <mergeCell ref="K495:K499"/>
    <mergeCell ref="AM163:AM167"/>
    <mergeCell ref="A163:A168"/>
    <mergeCell ref="A794:A798"/>
    <mergeCell ref="F97:F102"/>
    <mergeCell ref="AM794:AM797"/>
    <mergeCell ref="J555:J560"/>
    <mergeCell ref="G187:G192"/>
    <mergeCell ref="AG735:AG740"/>
    <mergeCell ref="AH248:AH252"/>
    <mergeCell ref="AF175:AF179"/>
    <mergeCell ref="AE537:AE541"/>
    <mergeCell ref="J217:J222"/>
    <mergeCell ref="AB79:AB83"/>
    <mergeCell ref="J646:J651"/>
    <mergeCell ref="AW495:AW499"/>
    <mergeCell ref="I714:I720"/>
    <mergeCell ref="H670:H675"/>
    <mergeCell ref="B728:C734"/>
    <mergeCell ref="Z770:Z775"/>
    <mergeCell ref="AD721:AD726"/>
    <mergeCell ref="I193:I198"/>
    <mergeCell ref="AG296:AG300"/>
    <mergeCell ref="AG303:AG308"/>
    <mergeCell ref="AD804:AD807"/>
    <mergeCell ref="AI489:AI493"/>
    <mergeCell ref="K513:K517"/>
    <mergeCell ref="D688:D693"/>
    <mergeCell ref="AI483:AI487"/>
    <mergeCell ref="F818:F820"/>
    <mergeCell ref="AF658:AF662"/>
    <mergeCell ref="AG507:AG511"/>
    <mergeCell ref="AD139:AD143"/>
    <mergeCell ref="AI700:AI704"/>
    <mergeCell ref="F19:F24"/>
    <mergeCell ref="B863:C863"/>
    <mergeCell ref="AF366:AF371"/>
    <mergeCell ref="AI694:AI698"/>
    <mergeCell ref="AV543:AV547"/>
    <mergeCell ref="Z489:Z493"/>
    <mergeCell ref="AF405:AF408"/>
    <mergeCell ref="AC621:AC625"/>
    <mergeCell ref="AK31:AK35"/>
    <mergeCell ref="A413:A416"/>
    <mergeCell ref="A395:A399"/>
    <mergeCell ref="E55:E60"/>
    <mergeCell ref="H385:H389"/>
    <mergeCell ref="AW513:AW517"/>
    <mergeCell ref="AG652:AG656"/>
    <mergeCell ref="AK549:AK553"/>
    <mergeCell ref="H49:H54"/>
    <mergeCell ref="AJ25:AJ29"/>
    <mergeCell ref="AA429:AA433"/>
    <mergeCell ref="H85:H90"/>
    <mergeCell ref="AC187:AC191"/>
    <mergeCell ref="I175:I180"/>
    <mergeCell ref="AM809:AM812"/>
    <mergeCell ref="AI405:AI408"/>
    <mergeCell ref="AR441:AR445"/>
    <mergeCell ref="AB555:AB559"/>
    <mergeCell ref="H303:H309"/>
    <mergeCell ref="AB549:AB553"/>
    <mergeCell ref="AM97:AM101"/>
    <mergeCell ref="AE721:AE726"/>
    <mergeCell ref="AD749:AD754"/>
    <mergeCell ref="AL423:AL427"/>
    <mergeCell ref="AE591:AE595"/>
    <mergeCell ref="AV447:AV451"/>
    <mergeCell ref="D103:D108"/>
    <mergeCell ref="H507:H512"/>
    <mergeCell ref="A338:A344"/>
    <mergeCell ref="AF254:AF258"/>
    <mergeCell ref="AM519:AM523"/>
    <mergeCell ref="AJ694:AJ698"/>
    <mergeCell ref="AG383:AG384"/>
    <mergeCell ref="Z175:Z179"/>
    <mergeCell ref="AC543:AC547"/>
    <mergeCell ref="D714:D720"/>
    <mergeCell ref="F459:F464"/>
    <mergeCell ref="AD615:AD619"/>
    <mergeCell ref="A121:A126"/>
    <mergeCell ref="AI284:AI288"/>
    <mergeCell ref="A115:A120"/>
    <mergeCell ref="H652:H657"/>
    <mergeCell ref="B840:C840"/>
    <mergeCell ref="AK804:AK807"/>
    <mergeCell ref="AK471:AK475"/>
    <mergeCell ref="B61:C66"/>
    <mergeCell ref="B381:C384"/>
    <mergeCell ref="AF127:AF131"/>
    <mergeCell ref="AC390:AC393"/>
    <mergeCell ref="AL597:AL601"/>
    <mergeCell ref="AD483:AD487"/>
    <mergeCell ref="AH415:AH416"/>
    <mergeCell ref="I794:I798"/>
    <mergeCell ref="Z359:Z364"/>
    <mergeCell ref="AE609:AE613"/>
    <mergeCell ref="AE603:AE607"/>
    <mergeCell ref="AA55:AA59"/>
    <mergeCell ref="AT525:AT529"/>
    <mergeCell ref="B782:C782"/>
    <mergeCell ref="AB145:AB149"/>
    <mergeCell ref="H525:H530"/>
    <mergeCell ref="E67:E72"/>
    <mergeCell ref="B519:C524"/>
    <mergeCell ref="AB181:AB185"/>
    <mergeCell ref="AF272:AF276"/>
    <mergeCell ref="AM537:AM541"/>
    <mergeCell ref="D429:D434"/>
    <mergeCell ref="AJ79:AJ83"/>
    <mergeCell ref="AG248:AG252"/>
    <mergeCell ref="D543:D548"/>
    <mergeCell ref="AI441:AI445"/>
    <mergeCell ref="AK199:AK203"/>
    <mergeCell ref="J284:J289"/>
    <mergeCell ref="K585:K589"/>
    <mergeCell ref="B664:C669"/>
    <mergeCell ref="Z260:Z264"/>
    <mergeCell ref="B658:C663"/>
    <mergeCell ref="AA79:AA83"/>
    <mergeCell ref="AH770:AH775"/>
    <mergeCell ref="V785:V788"/>
    <mergeCell ref="AD211:AD215"/>
    <mergeCell ref="I646:I651"/>
    <mergeCell ref="AV495:AV499"/>
    <mergeCell ref="K789:K792"/>
    <mergeCell ref="G127:G132"/>
    <mergeCell ref="B366:C372"/>
    <mergeCell ref="AL804:AL807"/>
    <mergeCell ref="AF310:AF315"/>
    <mergeCell ref="AC573:AC577"/>
    <mergeCell ref="B405:C409"/>
    <mergeCell ref="AK103:AK107"/>
    <mergeCell ref="AA37:AA41"/>
    <mergeCell ref="AL139:AL143"/>
    <mergeCell ref="J749:J755"/>
    <mergeCell ref="AA73:AA77"/>
    <mergeCell ref="AH338:AH343"/>
    <mergeCell ref="AN366:AN371"/>
    <mergeCell ref="AB163:AB167"/>
    <mergeCell ref="AB794:AB797"/>
    <mergeCell ref="R9:R12"/>
    <mergeCell ref="AC145:AC149"/>
    <mergeCell ref="A728:A734"/>
    <mergeCell ref="AC139:AC143"/>
    <mergeCell ref="AK390:AK393"/>
    <mergeCell ref="AH700:AH704"/>
    <mergeCell ref="G735:G741"/>
    <mergeCell ref="A706:C706"/>
    <mergeCell ref="AB621:AB625"/>
    <mergeCell ref="E537:E542"/>
    <mergeCell ref="H579:H584"/>
    <mergeCell ref="AE324:AE329"/>
    <mergeCell ref="AV513:AV517"/>
    <mergeCell ref="G310:G316"/>
    <mergeCell ref="AI25:AI29"/>
    <mergeCell ref="K211:K215"/>
    <mergeCell ref="B290:C295"/>
    <mergeCell ref="AI181:AI185"/>
    <mergeCell ref="B826:C826"/>
    <mergeCell ref="AW609:AW613"/>
    <mergeCell ref="I278:I283"/>
    <mergeCell ref="AQ441:AQ445"/>
    <mergeCell ref="F531:F536"/>
    <mergeCell ref="AF756:AF761"/>
    <mergeCell ref="B785:C788"/>
    <mergeCell ref="K763:K768"/>
    <mergeCell ref="A187:A192"/>
    <mergeCell ref="AN290:AN294"/>
    <mergeCell ref="AT477:AT481"/>
    <mergeCell ref="AD591:AD595"/>
    <mergeCell ref="AC794:AC797"/>
    <mergeCell ref="B828:C828"/>
    <mergeCell ref="B853:C853"/>
    <mergeCell ref="AK543:AK547"/>
    <mergeCell ref="D477:D482"/>
    <mergeCell ref="B127:C132"/>
    <mergeCell ref="I707:I713"/>
    <mergeCell ref="AF199:AF203"/>
    <mergeCell ref="AD435:AD439"/>
    <mergeCell ref="K627:K631"/>
    <mergeCell ref="I115:I120"/>
    <mergeCell ref="AS471:AS475"/>
    <mergeCell ref="AF383:AF384"/>
    <mergeCell ref="AT597:AT601"/>
    <mergeCell ref="H597:H602"/>
    <mergeCell ref="J670:J675"/>
    <mergeCell ref="D43:D48"/>
    <mergeCell ref="AC789:AC792"/>
    <mergeCell ref="J10:J12"/>
    <mergeCell ref="E133:E138"/>
    <mergeCell ref="G400:G404"/>
    <mergeCell ref="AB770:AB775"/>
    <mergeCell ref="AE352:AE357"/>
    <mergeCell ref="E169:E174"/>
    <mergeCell ref="K331:K336"/>
    <mergeCell ref="D501:D506"/>
    <mergeCell ref="I573:I578"/>
    <mergeCell ref="AM603:AM607"/>
    <mergeCell ref="AL664:AL668"/>
    <mergeCell ref="AB390:AB393"/>
    <mergeCell ref="AH787:AH788"/>
    <mergeCell ref="AB809:AB812"/>
    <mergeCell ref="AJ181:AJ185"/>
    <mergeCell ref="J236:J241"/>
    <mergeCell ref="AE676:AE680"/>
    <mergeCell ref="F714:F720"/>
    <mergeCell ref="AD609:AD613"/>
    <mergeCell ref="AS531:AS535"/>
    <mergeCell ref="G531:G536"/>
    <mergeCell ref="G525:G530"/>
    <mergeCell ref="D67:D72"/>
    <mergeCell ref="AV567:AV571"/>
    <mergeCell ref="J567:J572"/>
    <mergeCell ref="A31:A36"/>
    <mergeCell ref="B310:C316"/>
    <mergeCell ref="AL537:AL541"/>
    <mergeCell ref="S817:S820"/>
    <mergeCell ref="AM627:AM631"/>
    <mergeCell ref="AI79:AI83"/>
    <mergeCell ref="A627:A632"/>
    <mergeCell ref="F561:F566"/>
    <mergeCell ref="AN310:AN315"/>
    <mergeCell ref="Z471:Z475"/>
    <mergeCell ref="AH555:AH559"/>
    <mergeCell ref="K682:K686"/>
    <mergeCell ref="H317:H323"/>
    <mergeCell ref="AC211:AC215"/>
    <mergeCell ref="AA453:AA457"/>
    <mergeCell ref="F133:F138"/>
    <mergeCell ref="H400:H404"/>
    <mergeCell ref="AK721:AK726"/>
    <mergeCell ref="F127:F132"/>
    <mergeCell ref="AR465:AR469"/>
    <mergeCell ref="A658:A663"/>
    <mergeCell ref="AJ103:AJ107"/>
    <mergeCell ref="AK139:AK143"/>
    <mergeCell ref="AB230:AB234"/>
    <mergeCell ref="AF670:AF674"/>
    <mergeCell ref="AB266:AB270"/>
    <mergeCell ref="B627:C632"/>
    <mergeCell ref="AV585:AV589"/>
    <mergeCell ref="AJ621:AJ625"/>
    <mergeCell ref="Q9:Q12"/>
    <mergeCell ref="F272:F277"/>
    <mergeCell ref="H395:H399"/>
    <mergeCell ref="G121:G126"/>
    <mergeCell ref="AW561:AW565"/>
    <mergeCell ref="Z501:Z505"/>
    <mergeCell ref="AK284:AK288"/>
    <mergeCell ref="AL133:AL137"/>
    <mergeCell ref="AH459:AH463"/>
    <mergeCell ref="AB688:AB692"/>
    <mergeCell ref="B756:C762"/>
    <mergeCell ref="AL169:AL173"/>
    <mergeCell ref="AK495:AK499"/>
    <mergeCell ref="AA804:AA807"/>
    <mergeCell ref="AA471:AA475"/>
    <mergeCell ref="AF359:AF364"/>
    <mergeCell ref="B199:C204"/>
    <mergeCell ref="AC658:AC662"/>
    <mergeCell ref="AL721:AL726"/>
    <mergeCell ref="H345:H351"/>
    <mergeCell ref="F310:F316"/>
    <mergeCell ref="I187:I192"/>
    <mergeCell ref="AS423:AS427"/>
    <mergeCell ref="G423:G428"/>
    <mergeCell ref="AK749:AK754"/>
    <mergeCell ref="H242:H247"/>
    <mergeCell ref="AC55:AC59"/>
    <mergeCell ref="H549:H554"/>
    <mergeCell ref="AM254:AM258"/>
    <mergeCell ref="AJ395:AJ398"/>
    <mergeCell ref="AE756:AE761"/>
    <mergeCell ref="AA799:AA802"/>
    <mergeCell ref="AM290:AM294"/>
    <mergeCell ref="AM561:AM565"/>
    <mergeCell ref="E385:E389"/>
    <mergeCell ref="J809:J813"/>
    <mergeCell ref="AE417:AE421"/>
    <mergeCell ref="AG175:AG179"/>
    <mergeCell ref="AJ543:AJ547"/>
    <mergeCell ref="K151:K155"/>
    <mergeCell ref="Z73:Z77"/>
    <mergeCell ref="AE199:AE203"/>
    <mergeCell ref="AR804:AR807"/>
    <mergeCell ref="B688:C693"/>
    <mergeCell ref="AN67:AN71"/>
    <mergeCell ref="AK513:AK517"/>
    <mergeCell ref="AS597:AS601"/>
    <mergeCell ref="G597:G602"/>
    <mergeCell ref="I670:I675"/>
    <mergeCell ref="B822:C822"/>
    <mergeCell ref="A429:A434"/>
    <mergeCell ref="AK338:AK343"/>
    <mergeCell ref="I10:I12"/>
    <mergeCell ref="J763:J769"/>
    <mergeCell ref="AG787:AG788"/>
    <mergeCell ref="AL609:AL613"/>
    <mergeCell ref="AA809:AA812"/>
    <mergeCell ref="AF441:AF445"/>
    <mergeCell ref="AL603:AL607"/>
    <mergeCell ref="B254:C259"/>
    <mergeCell ref="B525:C530"/>
    <mergeCell ref="B824:C824"/>
    <mergeCell ref="I242:I247"/>
    <mergeCell ref="AG728:AG733"/>
    <mergeCell ref="AM272:AM276"/>
    <mergeCell ref="AD676:AD680"/>
    <mergeCell ref="B823:C823"/>
    <mergeCell ref="AM735:AM740"/>
    <mergeCell ref="A735:A741"/>
    <mergeCell ref="AA519:AA523"/>
    <mergeCell ref="F199:F204"/>
    <mergeCell ref="B352:C358"/>
    <mergeCell ref="AC11:AC12"/>
    <mergeCell ref="AE646:AE650"/>
    <mergeCell ref="E567:E572"/>
    <mergeCell ref="E561:E566"/>
    <mergeCell ref="AK211:AK215"/>
    <mergeCell ref="Z109:Z113"/>
    <mergeCell ref="AE43:AE47"/>
    <mergeCell ref="AJ728:AJ733"/>
    <mergeCell ref="AM310:AM315"/>
    <mergeCell ref="AJ573:AJ577"/>
    <mergeCell ref="AF749:AF754"/>
    <mergeCell ref="AA385:AA388"/>
    <mergeCell ref="G317:G323"/>
    <mergeCell ref="Z453:Z457"/>
    <mergeCell ref="B272:C277"/>
    <mergeCell ref="H290:H295"/>
    <mergeCell ref="AI163:AI167"/>
    <mergeCell ref="AQ465:AQ469"/>
    <mergeCell ref="AB640:AB644"/>
    <mergeCell ref="AI794:AI797"/>
    <mergeCell ref="F555:F560"/>
    <mergeCell ref="H728:H734"/>
    <mergeCell ref="AD248:AD252"/>
    <mergeCell ref="AB175:AB179"/>
    <mergeCell ref="D609:D614"/>
    <mergeCell ref="AA230:AA234"/>
    <mergeCell ref="AA537:AA541"/>
    <mergeCell ref="AL331:AL336"/>
    <mergeCell ref="F217:F222"/>
    <mergeCell ref="AI621:AI625"/>
    <mergeCell ref="AJ284:AJ288"/>
    <mergeCell ref="H621:H626"/>
    <mergeCell ref="R413:R416"/>
    <mergeCell ref="H615:H620"/>
    <mergeCell ref="W537:W542"/>
    <mergeCell ref="Z721:Z726"/>
    <mergeCell ref="AC296:AC300"/>
    <mergeCell ref="AC303:AC308"/>
    <mergeCell ref="Z804:Z807"/>
    <mergeCell ref="AQ447:AQ451"/>
    <mergeCell ref="AB658:AB662"/>
    <mergeCell ref="AA359:AA364"/>
    <mergeCell ref="Z139:Z143"/>
    <mergeCell ref="G345:G351"/>
    <mergeCell ref="H187:H192"/>
    <mergeCell ref="AJ794:AJ797"/>
    <mergeCell ref="AB366:AB371"/>
    <mergeCell ref="J103:J108"/>
    <mergeCell ref="AR543:AR547"/>
    <mergeCell ref="AW477:AW481"/>
    <mergeCell ref="G549:G554"/>
    <mergeCell ref="AB405:AB408"/>
    <mergeCell ref="AM199:AM203"/>
    <mergeCell ref="Z383:AA383"/>
    <mergeCell ref="AR579:AR583"/>
    <mergeCell ref="J721:J727"/>
    <mergeCell ref="Z193:Z197"/>
    <mergeCell ref="B565:C565"/>
    <mergeCell ref="Z799:Z802"/>
    <mergeCell ref="B894:C894"/>
    <mergeCell ref="AL561:AL565"/>
    <mergeCell ref="D385:D389"/>
    <mergeCell ref="B901:G901"/>
    <mergeCell ref="G242:G247"/>
    <mergeCell ref="AC627:AC631"/>
    <mergeCell ref="B896:C896"/>
    <mergeCell ref="AF25:AF29"/>
    <mergeCell ref="AI770:AI775"/>
    <mergeCell ref="D85:D90"/>
    <mergeCell ref="I382:I384"/>
    <mergeCell ref="AI809:AI812"/>
    <mergeCell ref="AE405:AE408"/>
    <mergeCell ref="I615:I620"/>
    <mergeCell ref="AA721:AA726"/>
    <mergeCell ref="G707:G713"/>
    <mergeCell ref="AR447:AR451"/>
    <mergeCell ref="D507:D512"/>
    <mergeCell ref="H205:H210"/>
    <mergeCell ref="AK609:AK613"/>
    <mergeCell ref="A682:A687"/>
    <mergeCell ref="R889:R892"/>
    <mergeCell ref="F413:G413"/>
    <mergeCell ref="AA714:AA719"/>
    <mergeCell ref="K278:K282"/>
    <mergeCell ref="H634:H639"/>
    <mergeCell ref="I735:I741"/>
    <mergeCell ref="AF694:AF698"/>
    <mergeCell ref="H31:H36"/>
    <mergeCell ref="AL272:AL276"/>
    <mergeCell ref="AS537:AS541"/>
    <mergeCell ref="B749:C755"/>
    <mergeCell ref="Z615:Z619"/>
    <mergeCell ref="AE284:AE288"/>
    <mergeCell ref="AG471:AG475"/>
    <mergeCell ref="AD652:AD656"/>
    <mergeCell ref="AD646:AD650"/>
    <mergeCell ref="AB127:AB131"/>
    <mergeCell ref="Z10:AB10"/>
    <mergeCell ref="AV423:AV427"/>
    <mergeCell ref="AT531:AT535"/>
    <mergeCell ref="AK763:AK768"/>
    <mergeCell ref="AD415:AD416"/>
    <mergeCell ref="AN345:AN350"/>
    <mergeCell ref="Z381:AL381"/>
    <mergeCell ref="AI573:AI577"/>
    <mergeCell ref="AE749:AE754"/>
    <mergeCell ref="AA609:AA613"/>
    <mergeCell ref="AA603:AA607"/>
    <mergeCell ref="D525:D530"/>
    <mergeCell ref="AK627:AK631"/>
    <mergeCell ref="G290:G295"/>
    <mergeCell ref="A97:A102"/>
    <mergeCell ref="AW417:AW421"/>
    <mergeCell ref="AG531:AG535"/>
    <mergeCell ref="I763:I769"/>
    <mergeCell ref="AB735:AB740"/>
    <mergeCell ref="B43:C48"/>
    <mergeCell ref="AC248:AC252"/>
    <mergeCell ref="AA175:AA179"/>
    <mergeCell ref="J447:J452"/>
    <mergeCell ref="AI477:AI481"/>
    <mergeCell ref="AJ567:AJ571"/>
    <mergeCell ref="AF400:AF403"/>
    <mergeCell ref="Z543:Z547"/>
    <mergeCell ref="F284:F289"/>
    <mergeCell ref="Z537:Z541"/>
    <mergeCell ref="AK331:AK336"/>
    <mergeCell ref="AD770:AD775"/>
    <mergeCell ref="E217:E222"/>
    <mergeCell ref="E646:E651"/>
    <mergeCell ref="AR495:AR499"/>
    <mergeCell ref="AH804:AH807"/>
    <mergeCell ref="AD61:AD65"/>
    <mergeCell ref="G621:G626"/>
    <mergeCell ref="AJ658:AJ662"/>
    <mergeCell ref="F749:F755"/>
    <mergeCell ref="AQ798:AT798"/>
    <mergeCell ref="J19:J24"/>
    <mergeCell ref="AE415:AE416"/>
    <mergeCell ref="AJ366:AJ371"/>
    <mergeCell ref="AB296:AB300"/>
    <mergeCell ref="AD489:AD493"/>
    <mergeCell ref="AB603:AB607"/>
    <mergeCell ref="AA664:AA668"/>
    <mergeCell ref="AI728:AI733"/>
    <mergeCell ref="AL756:AL761"/>
    <mergeCell ref="AT561:AT565"/>
    <mergeCell ref="AD700:AD704"/>
    <mergeCell ref="AD891:AD892"/>
    <mergeCell ref="AA366:AA371"/>
    <mergeCell ref="AD193:AD197"/>
    <mergeCell ref="AH13:AH17"/>
    <mergeCell ref="F317:F323"/>
    <mergeCell ref="J477:J482"/>
    <mergeCell ref="AA405:AA408"/>
    <mergeCell ref="AF31:AF35"/>
    <mergeCell ref="A543:A548"/>
    <mergeCell ref="AK682:AK686"/>
    <mergeCell ref="AK561:AK565"/>
    <mergeCell ref="K133:K137"/>
    <mergeCell ref="AQ423:AQ427"/>
    <mergeCell ref="AA324:AA329"/>
    <mergeCell ref="AR513:AR517"/>
    <mergeCell ref="AF549:AF553"/>
    <mergeCell ref="AD573:AD577"/>
    <mergeCell ref="AE25:AE29"/>
    <mergeCell ref="B694:C699"/>
    <mergeCell ref="A109:A114"/>
    <mergeCell ref="H382:H384"/>
    <mergeCell ref="AS609:AS613"/>
    <mergeCell ref="D906:G906"/>
    <mergeCell ref="AM441:AM445"/>
    <mergeCell ref="B834:C834"/>
    <mergeCell ref="AH97:AH101"/>
    <mergeCell ref="AB756:AB761"/>
    <mergeCell ref="F785:G785"/>
    <mergeCell ref="Z591:Z595"/>
    <mergeCell ref="H272:H277"/>
    <mergeCell ref="K489:K493"/>
    <mergeCell ref="G634:G639"/>
    <mergeCell ref="B859:C859"/>
    <mergeCell ref="E115:E120"/>
    <mergeCell ref="AL217:AL221"/>
    <mergeCell ref="AE694:AE698"/>
    <mergeCell ref="AA561:AA565"/>
    <mergeCell ref="G31:G36"/>
    <mergeCell ref="AL646:AL650"/>
    <mergeCell ref="AB383:AB384"/>
    <mergeCell ref="AL43:AL47"/>
    <mergeCell ref="D903:G903"/>
    <mergeCell ref="AC109:AC113"/>
    <mergeCell ref="E573:E578"/>
    <mergeCell ref="A169:A174"/>
    <mergeCell ref="AD787:AD788"/>
    <mergeCell ref="AA127:AA131"/>
    <mergeCell ref="D49:D54"/>
    <mergeCell ref="AF181:AF185"/>
    <mergeCell ref="F236:F241"/>
    <mergeCell ref="U381:U384"/>
    <mergeCell ref="I97:I102"/>
    <mergeCell ref="Z609:Z613"/>
    <mergeCell ref="B862:C862"/>
    <mergeCell ref="AK248:AK252"/>
    <mergeCell ref="Z749:Z754"/>
    <mergeCell ref="H770:H776"/>
    <mergeCell ref="AH537:AH541"/>
    <mergeCell ref="O817:O820"/>
    <mergeCell ref="AE79:AE83"/>
    <mergeCell ref="H763:H769"/>
    <mergeCell ref="B133:C138"/>
    <mergeCell ref="AD441:AD445"/>
    <mergeCell ref="AJ310:AJ315"/>
    <mergeCell ref="AL61:AL65"/>
    <mergeCell ref="E284:E289"/>
    <mergeCell ref="G414:G416"/>
    <mergeCell ref="D652:D657"/>
    <mergeCell ref="E501:E506"/>
    <mergeCell ref="D646:D651"/>
    <mergeCell ref="D400:D404"/>
    <mergeCell ref="AJ296:AJ300"/>
    <mergeCell ref="AG804:AG807"/>
    <mergeCell ref="G688:G693"/>
    <mergeCell ref="A495:A500"/>
    <mergeCell ref="F621:F626"/>
    <mergeCell ref="AI658:AI662"/>
    <mergeCell ref="AG139:AG143"/>
    <mergeCell ref="K85:K89"/>
    <mergeCell ref="I19:I24"/>
    <mergeCell ref="V381:V384"/>
    <mergeCell ref="AC338:AC343"/>
    <mergeCell ref="AI366:AI371"/>
    <mergeCell ref="AF507:AF511"/>
    <mergeCell ref="AC489:AC493"/>
    <mergeCell ref="AR585:AR589"/>
    <mergeCell ref="M9:M12"/>
    <mergeCell ref="AN31:AN35"/>
    <mergeCell ref="AH728:AH733"/>
    <mergeCell ref="D395:D399"/>
    <mergeCell ref="AT501:AT505"/>
    <mergeCell ref="B873:C873"/>
    <mergeCell ref="AF390:AF393"/>
    <mergeCell ref="W417:W422"/>
    <mergeCell ref="AB272:AB276"/>
    <mergeCell ref="G561:G566"/>
    <mergeCell ref="AC193:AC197"/>
    <mergeCell ref="AS561:AS565"/>
    <mergeCell ref="AG13:AG17"/>
    <mergeCell ref="AJ627:AJ631"/>
    <mergeCell ref="I477:I482"/>
    <mergeCell ref="AJ652:AJ656"/>
    <mergeCell ref="AQ513:AQ517"/>
    <mergeCell ref="AM236:AM240"/>
    <mergeCell ref="AE549:AE553"/>
    <mergeCell ref="AH591:AH595"/>
    <mergeCell ref="D242:D247"/>
    <mergeCell ref="G103:G108"/>
    <mergeCell ref="H682:H687"/>
    <mergeCell ref="D278:D283"/>
    <mergeCell ref="D549:D554"/>
    <mergeCell ref="AL441:AL445"/>
    <mergeCell ref="AA756:AA761"/>
    <mergeCell ref="G742:G748"/>
    <mergeCell ref="AM694:AM698"/>
    <mergeCell ref="AI290:AI294"/>
    <mergeCell ref="AF543:AF547"/>
    <mergeCell ref="AK477:AK481"/>
    <mergeCell ref="D700:D705"/>
    <mergeCell ref="AF579:AF583"/>
    <mergeCell ref="F634:F639"/>
    <mergeCell ref="AJ67:AJ71"/>
    <mergeCell ref="AK646:AK650"/>
    <mergeCell ref="B236:C241"/>
    <mergeCell ref="E670:E675"/>
    <mergeCell ref="AK43:AK47"/>
    <mergeCell ref="AG338:AG343"/>
    <mergeCell ref="E10:E12"/>
    <mergeCell ref="AK415:AK416"/>
    <mergeCell ref="K429:K433"/>
    <mergeCell ref="AC787:AC788"/>
    <mergeCell ref="AH609:AH613"/>
    <mergeCell ref="AH603:AH607"/>
    <mergeCell ref="AV489:AV493"/>
    <mergeCell ref="AW525:AW529"/>
    <mergeCell ref="H67:H72"/>
    <mergeCell ref="E242:E247"/>
    <mergeCell ref="AE181:AE185"/>
    <mergeCell ref="AC728:AC733"/>
    <mergeCell ref="AI272:AI276"/>
    <mergeCell ref="H97:H102"/>
    <mergeCell ref="AF447:AF451"/>
    <mergeCell ref="G429:G434"/>
    <mergeCell ref="Z676:Z680"/>
    <mergeCell ref="AI735:AI740"/>
    <mergeCell ref="AH634:AH638"/>
    <mergeCell ref="AB13:AB17"/>
    <mergeCell ref="B331:C337"/>
    <mergeCell ref="AQ567:AQ571"/>
    <mergeCell ref="AW429:AW433"/>
    <mergeCell ref="AL435:AL439"/>
    <mergeCell ref="AG543:AG547"/>
    <mergeCell ref="AG537:AG541"/>
    <mergeCell ref="AA646:AA650"/>
    <mergeCell ref="J459:J464"/>
    <mergeCell ref="A567:A572"/>
    <mergeCell ref="N817:N820"/>
    <mergeCell ref="A561:A566"/>
    <mergeCell ref="K157:K161"/>
    <mergeCell ref="I91:I96"/>
    <mergeCell ref="Z549:Z553"/>
    <mergeCell ref="AF728:AF733"/>
    <mergeCell ref="AK67:AK71"/>
    <mergeCell ref="AN395:AN398"/>
    <mergeCell ref="AI310:AI315"/>
    <mergeCell ref="AK61:AK65"/>
    <mergeCell ref="AF573:AF577"/>
    <mergeCell ref="H453:H458"/>
    <mergeCell ref="AN103:AN107"/>
    <mergeCell ref="AN97:AN101"/>
    <mergeCell ref="A133:A138"/>
    <mergeCell ref="AE163:AE167"/>
    <mergeCell ref="AA352:AA357"/>
    <mergeCell ref="AM465:AM469"/>
    <mergeCell ref="H707:H713"/>
    <mergeCell ref="AI603:AI607"/>
    <mergeCell ref="AH664:AH668"/>
    <mergeCell ref="AC435:AC439"/>
    <mergeCell ref="AF145:AF149"/>
    <mergeCell ref="AH658:AH662"/>
    <mergeCell ref="W700:W705"/>
    <mergeCell ref="D728:D734"/>
    <mergeCell ref="G447:G452"/>
    <mergeCell ref="I205:I210"/>
    <mergeCell ref="H296:H301"/>
    <mergeCell ref="AK891:AK892"/>
    <mergeCell ref="AE507:AE511"/>
    <mergeCell ref="AA670:AA674"/>
    <mergeCell ref="AM127:AM131"/>
    <mergeCell ref="AH331:AH336"/>
    <mergeCell ref="AN217:AN221"/>
    <mergeCell ref="AL459:AL463"/>
    <mergeCell ref="AQ585:AQ589"/>
    <mergeCell ref="L9:L12"/>
    <mergeCell ref="AE621:AE625"/>
    <mergeCell ref="AJ735:AJ740"/>
    <mergeCell ref="Z819:AB819"/>
    <mergeCell ref="G55:G60"/>
    <mergeCell ref="W543:W548"/>
    <mergeCell ref="D917:G917"/>
    <mergeCell ref="AF284:AF288"/>
    <mergeCell ref="AI627:AI631"/>
    <mergeCell ref="J310:J316"/>
    <mergeCell ref="AG169:AG173"/>
    <mergeCell ref="B429:C434"/>
    <mergeCell ref="AL25:AL29"/>
    <mergeCell ref="B465:C470"/>
    <mergeCell ref="I417:I422"/>
    <mergeCell ref="B781:C781"/>
    <mergeCell ref="I531:I536"/>
    <mergeCell ref="D317:D323"/>
    <mergeCell ref="D187:D192"/>
    <mergeCell ref="AF794:AF797"/>
    <mergeCell ref="D912:G912"/>
    <mergeCell ref="F103:F108"/>
    <mergeCell ref="B571:C571"/>
    <mergeCell ref="AI199:AI203"/>
    <mergeCell ref="J230:J235"/>
    <mergeCell ref="AE395:AE398"/>
    <mergeCell ref="AH561:AH565"/>
    <mergeCell ref="K501:K505"/>
    <mergeCell ref="Z417:Z421"/>
    <mergeCell ref="B871:C871"/>
    <mergeCell ref="Z199:Z203"/>
    <mergeCell ref="J652:J657"/>
    <mergeCell ref="AL85:AL89"/>
    <mergeCell ref="J400:J404"/>
    <mergeCell ref="E382:E384"/>
    <mergeCell ref="B447:C452"/>
    <mergeCell ref="H169:H174"/>
    <mergeCell ref="AK787:AK788"/>
    <mergeCell ref="E615:E620"/>
    <mergeCell ref="AB359:AB364"/>
    <mergeCell ref="AI682:AI686"/>
    <mergeCell ref="AG609:AG613"/>
    <mergeCell ref="N889:N892"/>
    <mergeCell ref="AA441:AA445"/>
    <mergeCell ref="J525:J530"/>
    <mergeCell ref="D345:D351"/>
    <mergeCell ref="AH742:AH747"/>
    <mergeCell ref="AK19:AK23"/>
    <mergeCell ref="AB694:AB698"/>
    <mergeCell ref="AH272:AH276"/>
    <mergeCell ref="A756:A762"/>
    <mergeCell ref="AK133:AK137"/>
    <mergeCell ref="V817:V820"/>
    <mergeCell ref="I799:I803"/>
    <mergeCell ref="B804:C808"/>
    <mergeCell ref="A199:A204"/>
    <mergeCell ref="AV429:AV433"/>
    <mergeCell ref="Z652:Z656"/>
    <mergeCell ref="Z646:Z650"/>
    <mergeCell ref="B145:C150"/>
    <mergeCell ref="AW555:AW559"/>
    <mergeCell ref="AF211:AF215"/>
    <mergeCell ref="AR423:AR427"/>
    <mergeCell ref="Z43:Z47"/>
    <mergeCell ref="A331:A337"/>
    <mergeCell ref="H91:H96"/>
    <mergeCell ref="G513:G518"/>
    <mergeCell ref="AM395:AM398"/>
    <mergeCell ref="AJ345:AJ350"/>
    <mergeCell ref="AE579:AE583"/>
    <mergeCell ref="AE573:AE577"/>
    <mergeCell ref="AA749:AA754"/>
    <mergeCell ref="AL254:AL258"/>
    <mergeCell ref="AM103:AM107"/>
    <mergeCell ref="AG627:AG631"/>
    <mergeCell ref="AG756:AG761"/>
    <mergeCell ref="AD163:AD167"/>
    <mergeCell ref="J714:J720"/>
    <mergeCell ref="AI97:AI101"/>
    <mergeCell ref="I742:I748"/>
    <mergeCell ref="AS417:AS421"/>
    <mergeCell ref="T9:T12"/>
    <mergeCell ref="K97:K101"/>
    <mergeCell ref="I272:I277"/>
    <mergeCell ref="AC531:AC535"/>
    <mergeCell ref="F447:F452"/>
    <mergeCell ref="G296:G301"/>
    <mergeCell ref="J157:J162"/>
    <mergeCell ref="AB400:AB403"/>
    <mergeCell ref="I489:I494"/>
    <mergeCell ref="J151:J156"/>
    <mergeCell ref="AF567:AF571"/>
    <mergeCell ref="I483:I488"/>
    <mergeCell ref="AG331:AG336"/>
    <mergeCell ref="AM217:AM221"/>
    <mergeCell ref="A217:A222"/>
    <mergeCell ref="AK459:AK463"/>
    <mergeCell ref="I519:I524"/>
    <mergeCell ref="AD621:AD625"/>
    <mergeCell ref="B163:C168"/>
    <mergeCell ref="B794:C798"/>
    <mergeCell ref="K242:K246"/>
    <mergeCell ref="Z61:Z65"/>
    <mergeCell ref="K236:K240"/>
    <mergeCell ref="I310:I316"/>
    <mergeCell ref="AA43:AA47"/>
    <mergeCell ref="K453:K457"/>
    <mergeCell ref="AW549:AW553"/>
    <mergeCell ref="K707:K712"/>
    <mergeCell ref="AH756:AH761"/>
    <mergeCell ref="J640:J645"/>
    <mergeCell ref="Z700:Z704"/>
    <mergeCell ref="AE794:AE797"/>
    <mergeCell ref="AR477:AR481"/>
    <mergeCell ref="F477:F482"/>
    <mergeCell ref="AD199:AD203"/>
    <mergeCell ref="AB435:AB439"/>
    <mergeCell ref="AG561:AG565"/>
    <mergeCell ref="J483:J488"/>
    <mergeCell ref="AN242:AN246"/>
    <mergeCell ref="AV597:AV601"/>
    <mergeCell ref="J597:J602"/>
    <mergeCell ref="AN338:AN343"/>
    <mergeCell ref="AA25:AA29"/>
    <mergeCell ref="AK85:AK89"/>
    <mergeCell ref="G169:G174"/>
    <mergeCell ref="V889:V892"/>
    <mergeCell ref="F501:F506"/>
    <mergeCell ref="AD809:AD812"/>
    <mergeCell ref="D615:D620"/>
    <mergeCell ref="B413:C416"/>
    <mergeCell ref="B395:C399"/>
    <mergeCell ref="Z889:AL889"/>
    <mergeCell ref="B779:C779"/>
    <mergeCell ref="AL181:AL185"/>
    <mergeCell ref="D272:D277"/>
    <mergeCell ref="B543:C548"/>
    <mergeCell ref="AM447:AM451"/>
    <mergeCell ref="Z818:AB818"/>
    <mergeCell ref="AA483:AA487"/>
    <mergeCell ref="AF609:AF613"/>
    <mergeCell ref="K799:K802"/>
    <mergeCell ref="AA694:AA698"/>
    <mergeCell ref="AJ133:AJ137"/>
    <mergeCell ref="AH646:AH650"/>
    <mergeCell ref="H567:H572"/>
    <mergeCell ref="U817:U820"/>
    <mergeCell ref="H561:H566"/>
    <mergeCell ref="B839:C839"/>
    <mergeCell ref="AM573:AM577"/>
    <mergeCell ref="AB471:AB475"/>
    <mergeCell ref="A573:A578"/>
    <mergeCell ref="AB507:AB511"/>
    <mergeCell ref="E429:E434"/>
    <mergeCell ref="J317:J323"/>
    <mergeCell ref="AL163:AL167"/>
    <mergeCell ref="Q381:Q384"/>
    <mergeCell ref="H465:H470"/>
    <mergeCell ref="E97:E102"/>
    <mergeCell ref="AE809:AE812"/>
    <mergeCell ref="AI345:AI350"/>
    <mergeCell ref="B707:C713"/>
    <mergeCell ref="AL199:AL203"/>
    <mergeCell ref="AK531:AK535"/>
    <mergeCell ref="B378:C378"/>
    <mergeCell ref="AT465:AT469"/>
    <mergeCell ref="AK525:AK529"/>
    <mergeCell ref="B115:C120"/>
    <mergeCell ref="D770:D776"/>
    <mergeCell ref="AH67:AH71"/>
    <mergeCell ref="AH103:AH107"/>
    <mergeCell ref="A597:A602"/>
    <mergeCell ref="AD537:AD541"/>
    <mergeCell ref="K817:K820"/>
    <mergeCell ref="I217:I222"/>
    <mergeCell ref="D763:D769"/>
    <mergeCell ref="B842:C842"/>
    <mergeCell ref="B836:C836"/>
    <mergeCell ref="D31:D36"/>
    <mergeCell ref="AA400:AA403"/>
    <mergeCell ref="Z441:Z445"/>
    <mergeCell ref="H489:H494"/>
    <mergeCell ref="AH61:AH65"/>
    <mergeCell ref="AM284:AM288"/>
    <mergeCell ref="A284:A289"/>
    <mergeCell ref="AF331:AF336"/>
    <mergeCell ref="U413:U416"/>
    <mergeCell ref="AJ459:AJ463"/>
    <mergeCell ref="E151:E156"/>
    <mergeCell ref="H193:H198"/>
    <mergeCell ref="AF296:AF300"/>
    <mergeCell ref="AC804:AC807"/>
    <mergeCell ref="AC471:AC475"/>
    <mergeCell ref="AT483:AT487"/>
    <mergeCell ref="AE658:AE662"/>
    <mergeCell ref="J345:J351"/>
    <mergeCell ref="K385:K388"/>
    <mergeCell ref="E19:E24"/>
    <mergeCell ref="R381:R384"/>
    <mergeCell ref="AE366:AE371"/>
    <mergeCell ref="J549:J554"/>
    <mergeCell ref="F145:F150"/>
    <mergeCell ref="B852:C852"/>
    <mergeCell ref="AL525:AL529"/>
    <mergeCell ref="AJ31:AJ35"/>
    <mergeCell ref="AD728:AD733"/>
    <mergeCell ref="AL395:AL398"/>
    <mergeCell ref="B567:C569"/>
    <mergeCell ref="AK157:AK161"/>
    <mergeCell ref="G385:G389"/>
    <mergeCell ref="K205:K209"/>
    <mergeCell ref="AC13:AC17"/>
    <mergeCell ref="AQ477:AQ481"/>
    <mergeCell ref="E477:E482"/>
    <mergeCell ref="B854:C854"/>
    <mergeCell ref="AF627:AF631"/>
    <mergeCell ref="AB73:AB77"/>
    <mergeCell ref="B501:C506"/>
    <mergeCell ref="G85:G90"/>
    <mergeCell ref="AA435:AA439"/>
    <mergeCell ref="B169:C174"/>
    <mergeCell ref="AM513:AM517"/>
    <mergeCell ref="AA555:AA559"/>
    <mergeCell ref="AI236:AI240"/>
    <mergeCell ref="AA549:AA553"/>
    <mergeCell ref="I597:I602"/>
    <mergeCell ref="J707:J713"/>
    <mergeCell ref="Z25:Z29"/>
    <mergeCell ref="AC67:AC71"/>
    <mergeCell ref="AL278:AL282"/>
    <mergeCell ref="D682:D687"/>
    <mergeCell ref="AH441:AH445"/>
    <mergeCell ref="U889:U892"/>
    <mergeCell ref="AD317:AD322"/>
    <mergeCell ref="AC97:AC101"/>
    <mergeCell ref="AE290:AE294"/>
    <mergeCell ref="K567:K571"/>
    <mergeCell ref="K561:K565"/>
    <mergeCell ref="E459:E464"/>
    <mergeCell ref="AL115:AL119"/>
    <mergeCell ref="J181:J186"/>
    <mergeCell ref="AQ495:AQ499"/>
    <mergeCell ref="F585:F590"/>
    <mergeCell ref="AL151:AL155"/>
    <mergeCell ref="AG646:AG650"/>
    <mergeCell ref="W453:W458"/>
    <mergeCell ref="AE127:AE131"/>
    <mergeCell ref="F789:F793"/>
    <mergeCell ref="B187:C192"/>
    <mergeCell ref="AG43:AG47"/>
    <mergeCell ref="AL728:AL733"/>
    <mergeCell ref="AG415:AG416"/>
    <mergeCell ref="B385:C389"/>
    <mergeCell ref="Z55:Z59"/>
    <mergeCell ref="AQ549:AQ553"/>
    <mergeCell ref="AC707:AC712"/>
    <mergeCell ref="A242:A247"/>
    <mergeCell ref="AA181:AA185"/>
    <mergeCell ref="A236:A241"/>
    <mergeCell ref="AS465:AS469"/>
    <mergeCell ref="G465:G470"/>
    <mergeCell ref="D97:D102"/>
    <mergeCell ref="AB447:AB451"/>
    <mergeCell ref="E317:E323"/>
    <mergeCell ref="AJ531:AJ535"/>
    <mergeCell ref="AD579:AD583"/>
    <mergeCell ref="K714:K719"/>
    <mergeCell ref="K139:K143"/>
    <mergeCell ref="AF248:AF252"/>
    <mergeCell ref="AL477:AL481"/>
    <mergeCell ref="AM567:AM571"/>
    <mergeCell ref="AT435:AT439"/>
    <mergeCell ref="AC537:AC541"/>
    <mergeCell ref="AN331:AN336"/>
    <mergeCell ref="AW585:AW589"/>
    <mergeCell ref="H217:H222"/>
    <mergeCell ref="A707:A713"/>
    <mergeCell ref="J817:J820"/>
    <mergeCell ref="W471:W476"/>
    <mergeCell ref="G585:G590"/>
    <mergeCell ref="H646:H651"/>
    <mergeCell ref="G714:G720"/>
    <mergeCell ref="AN266:AN270"/>
    <mergeCell ref="AE310:AE315"/>
    <mergeCell ref="AG61:AG65"/>
    <mergeCell ref="AV621:AV625"/>
    <mergeCell ref="J621:J626"/>
    <mergeCell ref="D453:D458"/>
    <mergeCell ref="G789:G793"/>
    <mergeCell ref="AH43:AH47"/>
    <mergeCell ref="I352:I358"/>
    <mergeCell ref="G193:G198"/>
    <mergeCell ref="AB804:AB807"/>
    <mergeCell ref="AI465:AI469"/>
    <mergeCell ref="F390:F394"/>
    <mergeCell ref="D707:D713"/>
    <mergeCell ref="AD664:AD668"/>
    <mergeCell ref="AS483:AS487"/>
    <mergeCell ref="AD658:AD662"/>
    <mergeCell ref="AC359:AC364"/>
    <mergeCell ref="I345:I351"/>
    <mergeCell ref="AA507:AA511"/>
    <mergeCell ref="I555:I560"/>
    <mergeCell ref="AM585:AM589"/>
    <mergeCell ref="AF735:AF740"/>
    <mergeCell ref="AI31:AI35"/>
    <mergeCell ref="K742:K747"/>
    <mergeCell ref="AK395:AK398"/>
    <mergeCell ref="B832:C832"/>
    <mergeCell ref="F385:F389"/>
    <mergeCell ref="AE652:AE656"/>
    <mergeCell ref="AE627:AE631"/>
    <mergeCell ref="AH25:AH29"/>
    <mergeCell ref="B377:C377"/>
    <mergeCell ref="F85:F90"/>
    <mergeCell ref="E417:E422"/>
    <mergeCell ref="G175:G180"/>
    <mergeCell ref="H278:H283"/>
    <mergeCell ref="AW615:AW619"/>
    <mergeCell ref="Z555:Z559"/>
    <mergeCell ref="AJ248:AJ252"/>
    <mergeCell ref="AL317:AL322"/>
    <mergeCell ref="AK97:AK101"/>
    <mergeCell ref="AC721:AC726"/>
    <mergeCell ref="AB749:AB754"/>
    <mergeCell ref="AT447:AT451"/>
    <mergeCell ref="J205:J210"/>
    <mergeCell ref="B585:C590"/>
    <mergeCell ref="AD79:AD83"/>
    <mergeCell ref="G763:G769"/>
    <mergeCell ref="K664:K668"/>
    <mergeCell ref="J634:J639"/>
    <mergeCell ref="F230:F235"/>
    <mergeCell ref="D567:D569"/>
    <mergeCell ref="AW519:AW523"/>
    <mergeCell ref="AD290:AD294"/>
    <mergeCell ref="J31:J36"/>
    <mergeCell ref="AK242:AK246"/>
    <mergeCell ref="AB615:AB619"/>
    <mergeCell ref="H603:H608"/>
    <mergeCell ref="D55:D60"/>
    <mergeCell ref="AF652:AF656"/>
    <mergeCell ref="D169:D174"/>
    <mergeCell ref="AC284:AC288"/>
    <mergeCell ref="AF646:AF650"/>
    <mergeCell ref="A615:A620"/>
    <mergeCell ref="AK707:AK712"/>
    <mergeCell ref="B851:C851"/>
    <mergeCell ref="W579:W584"/>
    <mergeCell ref="AB338:AB343"/>
    <mergeCell ref="Z127:Z131"/>
    <mergeCell ref="AM763:AM768"/>
    <mergeCell ref="H175:H180"/>
    <mergeCell ref="B845:C845"/>
    <mergeCell ref="AJ447:AJ451"/>
    <mergeCell ref="AL205:AL209"/>
    <mergeCell ref="AE682:AE686"/>
    <mergeCell ref="AC609:AC613"/>
    <mergeCell ref="AR531:AR535"/>
    <mergeCell ref="AH405:AH408"/>
    <mergeCell ref="AR525:AR529"/>
    <mergeCell ref="F525:F530"/>
    <mergeCell ref="W423:W428"/>
    <mergeCell ref="AG19:AG23"/>
    <mergeCell ref="Z181:Z185"/>
    <mergeCell ref="AD272:AD276"/>
    <mergeCell ref="AK537:AK541"/>
    <mergeCell ref="AG133:AG137"/>
    <mergeCell ref="AA447:AA451"/>
    <mergeCell ref="R817:R820"/>
    <mergeCell ref="E290:E295"/>
    <mergeCell ref="AG441:AG445"/>
    <mergeCell ref="F721:F727"/>
    <mergeCell ref="B878:C878"/>
    <mergeCell ref="AB543:AB547"/>
    <mergeCell ref="AG477:AG481"/>
    <mergeCell ref="AL236:AL240"/>
    <mergeCell ref="AS555:AS559"/>
    <mergeCell ref="G652:G657"/>
    <mergeCell ref="B877:C877"/>
    <mergeCell ref="AR615:AR619"/>
    <mergeCell ref="G646:G651"/>
    <mergeCell ref="AJ804:AJ807"/>
    <mergeCell ref="AJ471:AJ475"/>
    <mergeCell ref="AF67:AF71"/>
    <mergeCell ref="AA579:AA583"/>
    <mergeCell ref="AD310:AD315"/>
    <mergeCell ref="AA573:AA577"/>
    <mergeCell ref="B869:C869"/>
    <mergeCell ref="D495:D500"/>
    <mergeCell ref="I621:I626"/>
    <mergeCell ref="AL658:AL662"/>
    <mergeCell ref="AH254:AH258"/>
    <mergeCell ref="AK597:AK601"/>
    <mergeCell ref="B735:C741"/>
    <mergeCell ref="B879:C879"/>
    <mergeCell ref="Z163:Z167"/>
    <mergeCell ref="AH465:AH469"/>
    <mergeCell ref="AE97:AE101"/>
    <mergeCell ref="AD603:AD607"/>
    <mergeCell ref="H324:H330"/>
    <mergeCell ref="AW501:AW505"/>
    <mergeCell ref="H676:H681"/>
    <mergeCell ref="K591:K595"/>
    <mergeCell ref="AF891:AF892"/>
    <mergeCell ref="F157:F162"/>
    <mergeCell ref="AE272:AE276"/>
    <mergeCell ref="Z507:Z511"/>
    <mergeCell ref="AH127:AH131"/>
    <mergeCell ref="AG459:AG463"/>
    <mergeCell ref="AI217:AI221"/>
    <mergeCell ref="AQ519:AQ523"/>
    <mergeCell ref="E519:E524"/>
    <mergeCell ref="Z621:Z625"/>
    <mergeCell ref="AM682:AM686"/>
    <mergeCell ref="AM688:AM692"/>
    <mergeCell ref="AE735:AE740"/>
    <mergeCell ref="AD260:AD264"/>
    <mergeCell ref="AD31:AD35"/>
    <mergeCell ref="W477:W482"/>
    <mergeCell ref="AT513:AT517"/>
    <mergeCell ref="AD627:AD631"/>
    <mergeCell ref="E310:E316"/>
    <mergeCell ref="AM525:AM529"/>
    <mergeCell ref="D417:D422"/>
    <mergeCell ref="A49:A54"/>
    <mergeCell ref="AB573:AB577"/>
    <mergeCell ref="G278:G283"/>
    <mergeCell ref="B763:C769"/>
    <mergeCell ref="AI248:AI252"/>
    <mergeCell ref="AK317:AK322"/>
    <mergeCell ref="AJ97:AJ101"/>
    <mergeCell ref="I465:I470"/>
    <mergeCell ref="J742:J748"/>
    <mergeCell ref="F640:F645"/>
    <mergeCell ref="AD756:AD761"/>
    <mergeCell ref="AL290:AL294"/>
    <mergeCell ref="AA163:AA167"/>
    <mergeCell ref="AA794:AA797"/>
    <mergeCell ref="B652:C657"/>
    <mergeCell ref="I809:I813"/>
    <mergeCell ref="Z525:Z529"/>
    <mergeCell ref="E230:E235"/>
    <mergeCell ref="E205:E210"/>
    <mergeCell ref="Z395:Z398"/>
    <mergeCell ref="AC561:AC565"/>
    <mergeCell ref="F483:F488"/>
    <mergeCell ref="AJ242:AJ246"/>
    <mergeCell ref="AJ217:AJ221"/>
    <mergeCell ref="AR597:AR601"/>
    <mergeCell ref="AJ338:AJ343"/>
    <mergeCell ref="H10:H12"/>
    <mergeCell ref="AG85:AG89"/>
    <mergeCell ref="AB284:AB288"/>
    <mergeCell ref="AJ700:AJ704"/>
    <mergeCell ref="AJ707:AJ712"/>
    <mergeCell ref="AH181:AH185"/>
    <mergeCell ref="AQ813:AT813"/>
    <mergeCell ref="AI447:AI451"/>
    <mergeCell ref="AK205:AK209"/>
    <mergeCell ref="AS507:AS511"/>
    <mergeCell ref="AB609:AB613"/>
    <mergeCell ref="AQ531:AQ535"/>
    <mergeCell ref="E531:E536"/>
    <mergeCell ref="I889:I892"/>
    <mergeCell ref="J770:J776"/>
    <mergeCell ref="B821:C821"/>
    <mergeCell ref="AF133:AF137"/>
    <mergeCell ref="Q817:Q820"/>
    <mergeCell ref="W519:W524"/>
    <mergeCell ref="D290:D295"/>
    <mergeCell ref="AW627:AW631"/>
    <mergeCell ref="D799:D803"/>
    <mergeCell ref="B682:C687"/>
    <mergeCell ref="AL310:AL315"/>
    <mergeCell ref="AN278:AN282"/>
    <mergeCell ref="F400:F404"/>
    <mergeCell ref="AA770:AA775"/>
    <mergeCell ref="W664:W669"/>
    <mergeCell ref="Z579:Z583"/>
    <mergeCell ref="AM640:AM644"/>
    <mergeCell ref="E714:E720"/>
    <mergeCell ref="AT585:AT589"/>
    <mergeCell ref="J658:J663"/>
    <mergeCell ref="G324:G330"/>
    <mergeCell ref="AL634:AL638"/>
    <mergeCell ref="J55:J60"/>
    <mergeCell ref="AT789:AT792"/>
    <mergeCell ref="E157:E162"/>
    <mergeCell ref="D489:D494"/>
    <mergeCell ref="AF459:AF463"/>
    <mergeCell ref="D519:D524"/>
    <mergeCell ref="A151:A156"/>
    <mergeCell ref="AJ169:AJ173"/>
    <mergeCell ref="D193:D198"/>
    <mergeCell ref="B97:C102"/>
    <mergeCell ref="H13:H18"/>
    <mergeCell ref="AC700:AC704"/>
    <mergeCell ref="D561:D563"/>
    <mergeCell ref="B875:C875"/>
    <mergeCell ref="AB211:AB215"/>
    <mergeCell ref="AJ721:AJ726"/>
    <mergeCell ref="D310:D316"/>
    <mergeCell ref="K352:K357"/>
    <mergeCell ref="F278:F283"/>
    <mergeCell ref="F549:F554"/>
    <mergeCell ref="AR549:AR553"/>
    <mergeCell ref="AH525:AH529"/>
    <mergeCell ref="AC756:AC761"/>
    <mergeCell ref="AK290:AK294"/>
    <mergeCell ref="AG157:AG161"/>
    <mergeCell ref="Z794:Z797"/>
    <mergeCell ref="K676:K680"/>
    <mergeCell ref="E742:E748"/>
    <mergeCell ref="J73:J78"/>
    <mergeCell ref="AE175:AE179"/>
    <mergeCell ref="AM477:AM481"/>
    <mergeCell ref="P9:P12"/>
    <mergeCell ref="A477:A482"/>
    <mergeCell ref="K670:K674"/>
    <mergeCell ref="D809:D813"/>
    <mergeCell ref="AM652:AM656"/>
    <mergeCell ref="AL67:AL71"/>
    <mergeCell ref="A79:A84"/>
    <mergeCell ref="E483:E488"/>
    <mergeCell ref="AT615:AT619"/>
    <mergeCell ref="AI513:AI517"/>
    <mergeCell ref="G676:G681"/>
    <mergeCell ref="AQ597:AQ601"/>
    <mergeCell ref="E597:E602"/>
    <mergeCell ref="G670:G675"/>
    <mergeCell ref="B19:C24"/>
    <mergeCell ref="AI338:AI343"/>
    <mergeCell ref="AF91:AF95"/>
    <mergeCell ref="AL682:AL686"/>
    <mergeCell ref="AH278:AH282"/>
    <mergeCell ref="AM37:AM41"/>
    <mergeCell ref="A501:A506"/>
    <mergeCell ref="AJ609:AJ613"/>
    <mergeCell ref="W591:W596"/>
    <mergeCell ref="Q889:Q892"/>
    <mergeCell ref="Z317:Z322"/>
    <mergeCell ref="AK742:AK747"/>
    <mergeCell ref="AN19:AN23"/>
    <mergeCell ref="AG181:AG185"/>
    <mergeCell ref="AA290:AA294"/>
    <mergeCell ref="AK272:AK276"/>
    <mergeCell ref="AH447:AH451"/>
    <mergeCell ref="B477:C482"/>
    <mergeCell ref="AD13:AD17"/>
    <mergeCell ref="AD284:AD288"/>
    <mergeCell ref="AM495:AM499"/>
    <mergeCell ref="AH151:AH155"/>
    <mergeCell ref="AC646:AC650"/>
    <mergeCell ref="AB585:AB589"/>
    <mergeCell ref="AC43:AC47"/>
    <mergeCell ref="W785:W788"/>
    <mergeCell ref="AM67:AM71"/>
    <mergeCell ref="AM345:AM350"/>
    <mergeCell ref="AH579:AH583"/>
    <mergeCell ref="AM61:AM65"/>
    <mergeCell ref="AJ513:AJ517"/>
    <mergeCell ref="AH573:AH577"/>
    <mergeCell ref="G91:G96"/>
    <mergeCell ref="W609:W614"/>
    <mergeCell ref="AL103:AL107"/>
    <mergeCell ref="Z891:AA891"/>
    <mergeCell ref="AL97:AL101"/>
    <mergeCell ref="A317:A323"/>
    <mergeCell ref="Z809:Z812"/>
    <mergeCell ref="AE441:AE445"/>
    <mergeCell ref="AG199:AG203"/>
    <mergeCell ref="B459:C464"/>
    <mergeCell ref="AJ385:AJ388"/>
    <mergeCell ref="AF531:AF535"/>
    <mergeCell ref="D591:D596"/>
    <mergeCell ref="AL742:AL747"/>
    <mergeCell ref="I447:I452"/>
    <mergeCell ref="B676:C681"/>
    <mergeCell ref="AC103:AC107"/>
    <mergeCell ref="F296:F301"/>
    <mergeCell ref="AJ331:AJ336"/>
    <mergeCell ref="AS585:AS589"/>
    <mergeCell ref="D217:D222"/>
    <mergeCell ref="AK634:AK638"/>
    <mergeCell ref="I151:I156"/>
    <mergeCell ref="I658:I663"/>
    <mergeCell ref="G786:G788"/>
    <mergeCell ref="B345:C351"/>
    <mergeCell ref="AJ266:AJ270"/>
    <mergeCell ref="AC61:AC65"/>
    <mergeCell ref="K417:K421"/>
    <mergeCell ref="Z236:Z240"/>
    <mergeCell ref="AD43:AD47"/>
    <mergeCell ref="AE133:AE137"/>
    <mergeCell ref="W756:W762"/>
    <mergeCell ref="Z664:Z668"/>
    <mergeCell ref="Z658:Z662"/>
    <mergeCell ref="AK756:AK761"/>
    <mergeCell ref="E345:E351"/>
    <mergeCell ref="AW567:AW571"/>
    <mergeCell ref="AH163:AH167"/>
    <mergeCell ref="M381:M384"/>
    <mergeCell ref="AH794:AH797"/>
    <mergeCell ref="E555:E560"/>
    <mergeCell ref="E549:E554"/>
    <mergeCell ref="AG525:AG529"/>
    <mergeCell ref="H721:H727"/>
    <mergeCell ref="AG395:AG398"/>
    <mergeCell ref="B91:C96"/>
    <mergeCell ref="AJ561:AJ565"/>
    <mergeCell ref="AF157:AF161"/>
    <mergeCell ref="I79:I84"/>
    <mergeCell ref="I73:I78"/>
    <mergeCell ref="AA627:AA631"/>
    <mergeCell ref="A870:C870"/>
    <mergeCell ref="AS429:AS433"/>
    <mergeCell ref="AN91:AN95"/>
    <mergeCell ref="AD25:AD29"/>
    <mergeCell ref="AN85:AN89"/>
    <mergeCell ref="J169:J174"/>
    <mergeCell ref="I501:I506"/>
    <mergeCell ref="AS615:AS619"/>
    <mergeCell ref="G615:G620"/>
    <mergeCell ref="F676:F681"/>
    <mergeCell ref="AH317:AH322"/>
    <mergeCell ref="AG97:AG101"/>
    <mergeCell ref="E707:E713"/>
    <mergeCell ref="K43:K47"/>
    <mergeCell ref="W688:W693"/>
    <mergeCell ref="Z79:Z83"/>
    <mergeCell ref="P889:P892"/>
    <mergeCell ref="AA658:AA662"/>
    <mergeCell ref="F345:F351"/>
    <mergeCell ref="AK217:AK221"/>
    <mergeCell ref="Z290:Z294"/>
    <mergeCell ref="K465:K469"/>
    <mergeCell ref="T413:T416"/>
    <mergeCell ref="W525:W530"/>
    <mergeCell ref="G157:G162"/>
    <mergeCell ref="W561:W566"/>
    <mergeCell ref="J37:J42"/>
    <mergeCell ref="AB652:AB656"/>
    <mergeCell ref="AB646:AB650"/>
    <mergeCell ref="AT429:AT433"/>
    <mergeCell ref="AT423:AT427"/>
    <mergeCell ref="AD366:AD371"/>
    <mergeCell ref="AI763:AI768"/>
    <mergeCell ref="K25:K29"/>
    <mergeCell ref="D175:D180"/>
    <mergeCell ref="AW465:AW469"/>
    <mergeCell ref="AL345:AL350"/>
    <mergeCell ref="AG579:AG583"/>
    <mergeCell ref="AD405:AD408"/>
    <mergeCell ref="F91:F96"/>
    <mergeCell ref="AN254:AN258"/>
    <mergeCell ref="B375:C375"/>
    <mergeCell ref="AG423:AG427"/>
    <mergeCell ref="K483:K487"/>
    <mergeCell ref="A290:A295"/>
    <mergeCell ref="AI385:AI388"/>
    <mergeCell ref="AA254:AA258"/>
    <mergeCell ref="AE531:AE535"/>
    <mergeCell ref="H447:H452"/>
    <mergeCell ref="AC477:AC481"/>
    <mergeCell ref="AH236:AH240"/>
    <mergeCell ref="AM459:AM463"/>
    <mergeCell ref="A459:A464"/>
    <mergeCell ref="A785:A788"/>
    <mergeCell ref="H151:H156"/>
    <mergeCell ref="AE331:AE336"/>
    <mergeCell ref="AF804:AF807"/>
    <mergeCell ref="AF471:AF475"/>
    <mergeCell ref="AB67:AB71"/>
    <mergeCell ref="J390:J394"/>
    <mergeCell ref="AB61:AB65"/>
    <mergeCell ref="E621:E626"/>
    <mergeCell ref="AW483:AW487"/>
    <mergeCell ref="AD254:AD258"/>
    <mergeCell ref="AG597:AG601"/>
    <mergeCell ref="D918:G918"/>
    <mergeCell ref="J513:J518"/>
    <mergeCell ref="AJ763:AJ768"/>
    <mergeCell ref="AD133:AD137"/>
    <mergeCell ref="AC415:AC416"/>
    <mergeCell ref="H55:H60"/>
    <mergeCell ref="AB489:AB493"/>
    <mergeCell ref="I145:I150"/>
    <mergeCell ref="Z603:Z607"/>
    <mergeCell ref="D911:G911"/>
    <mergeCell ref="AK115:AK119"/>
    <mergeCell ref="AN157:AN161"/>
    <mergeCell ref="AA272:AA276"/>
    <mergeCell ref="J385:J389"/>
    <mergeCell ref="D555:D560"/>
    <mergeCell ref="AV417:AV421"/>
    <mergeCell ref="AA735:AA740"/>
    <mergeCell ref="AI688:AI692"/>
    <mergeCell ref="AB248:AB252"/>
    <mergeCell ref="Z31:Z35"/>
    <mergeCell ref="H79:H84"/>
    <mergeCell ref="K400:K403"/>
    <mergeCell ref="Z627:Z631"/>
    <mergeCell ref="A310:A316"/>
    <mergeCell ref="AM91:AM95"/>
    <mergeCell ref="A91:A96"/>
    <mergeCell ref="AI254:AI258"/>
    <mergeCell ref="A85:A90"/>
    <mergeCell ref="B31:C36"/>
    <mergeCell ref="F615:F620"/>
    <mergeCell ref="AE248:AE252"/>
    <mergeCell ref="AG317:AG322"/>
    <mergeCell ref="AF97:AF101"/>
    <mergeCell ref="Z756:Z761"/>
    <mergeCell ref="AE429:AE433"/>
    <mergeCell ref="AG187:AG191"/>
    <mergeCell ref="AL567:AL571"/>
    <mergeCell ref="J109:J114"/>
    <mergeCell ref="AH290:AH294"/>
    <mergeCell ref="AE465:AE469"/>
    <mergeCell ref="AG223:AG227"/>
    <mergeCell ref="J145:J150"/>
    <mergeCell ref="J139:J144"/>
    <mergeCell ref="T785:T788"/>
    <mergeCell ref="E634:E639"/>
    <mergeCell ref="A230:A235"/>
    <mergeCell ref="AT495:AT499"/>
    <mergeCell ref="AJ646:AJ650"/>
    <mergeCell ref="AF242:AF246"/>
    <mergeCell ref="AF217:AF221"/>
    <mergeCell ref="AI585:AI589"/>
    <mergeCell ref="AJ682:AJ686"/>
    <mergeCell ref="I789:I793"/>
    <mergeCell ref="AF338:AF343"/>
    <mergeCell ref="AC85:AC89"/>
    <mergeCell ref="K435:K439"/>
    <mergeCell ref="AK169:AK173"/>
    <mergeCell ref="AA652:AA656"/>
    <mergeCell ref="AH615:AH619"/>
    <mergeCell ref="K555:K559"/>
    <mergeCell ref="AF707:AF712"/>
    <mergeCell ref="AD181:AD185"/>
    <mergeCell ref="AC366:AC371"/>
    <mergeCell ref="AE447:AE451"/>
    <mergeCell ref="AG205:AG209"/>
    <mergeCell ref="AM531:AM535"/>
    <mergeCell ref="A531:A536"/>
    <mergeCell ref="AW591:AW595"/>
    <mergeCell ref="F465:F470"/>
    <mergeCell ref="H223:H228"/>
    <mergeCell ref="F770:F776"/>
    <mergeCell ref="AF423:AF427"/>
    <mergeCell ref="AB19:AB23"/>
    <mergeCell ref="K121:K125"/>
    <mergeCell ref="AW435:AW439"/>
    <mergeCell ref="AB133:AB137"/>
    <mergeCell ref="M817:M820"/>
    <mergeCell ref="AL799:AL802"/>
    <mergeCell ref="J585:J590"/>
    <mergeCell ref="W646:W651"/>
    <mergeCell ref="J382:J384"/>
    <mergeCell ref="F31:F36"/>
    <mergeCell ref="AH310:AH315"/>
    <mergeCell ref="AB477:AB481"/>
    <mergeCell ref="AG236:AG240"/>
    <mergeCell ref="J789:J793"/>
    <mergeCell ref="AI423:AI427"/>
    <mergeCell ref="AD331:AD336"/>
    <mergeCell ref="AN400:AN403"/>
    <mergeCell ref="J193:J198"/>
    <mergeCell ref="S413:S416"/>
    <mergeCell ref="Z352:Z357"/>
    <mergeCell ref="I390:I394"/>
    <mergeCell ref="AI640:AI644"/>
    <mergeCell ref="B531:C536"/>
    <mergeCell ref="AG664:AG668"/>
    <mergeCell ref="AV483:AV487"/>
    <mergeCell ref="AG707:AG712"/>
    <mergeCell ref="T381:T384"/>
    <mergeCell ref="AD507:AD511"/>
    <mergeCell ref="AH205:AH209"/>
    <mergeCell ref="AM714:AM719"/>
    <mergeCell ref="A714:A720"/>
    <mergeCell ref="K9:K12"/>
    <mergeCell ref="AH31:AH35"/>
    <mergeCell ref="Z272:Z276"/>
    <mergeCell ref="AM157:AM161"/>
    <mergeCell ref="AC133:AC137"/>
    <mergeCell ref="AE13:AE17"/>
    <mergeCell ref="AH627:AH631"/>
    <mergeCell ref="AC127:AC131"/>
    <mergeCell ref="Z390:Z393"/>
    <mergeCell ref="AB459:AB463"/>
    <mergeCell ref="AH688:AH692"/>
    <mergeCell ref="I85:I90"/>
    <mergeCell ref="AT453:AT457"/>
    <mergeCell ref="AC555:AC559"/>
    <mergeCell ref="J211:J216"/>
    <mergeCell ref="AJ423:AJ427"/>
    <mergeCell ref="AF721:AF726"/>
    <mergeCell ref="E103:E108"/>
    <mergeCell ref="B217:C222"/>
    <mergeCell ref="AD525:AD529"/>
    <mergeCell ref="W707:W713"/>
    <mergeCell ref="I230:I235"/>
    <mergeCell ref="W694:W699"/>
    <mergeCell ref="H163:H168"/>
    <mergeCell ref="AA61:AA65"/>
    <mergeCell ref="AG290:AG294"/>
    <mergeCell ref="A381:A384"/>
    <mergeCell ref="AA97:AA101"/>
    <mergeCell ref="K507:K511"/>
    <mergeCell ref="A742:A748"/>
    <mergeCell ref="AK417:AK421"/>
    <mergeCell ref="AM175:AM179"/>
    <mergeCell ref="S785:S788"/>
    <mergeCell ref="A272:A277"/>
    <mergeCell ref="AS501:AS505"/>
    <mergeCell ref="AS495:AS499"/>
    <mergeCell ref="AI652:AI656"/>
    <mergeCell ref="A483:A488"/>
    <mergeCell ref="AC459:AC463"/>
    <mergeCell ref="AE217:AE221"/>
    <mergeCell ref="AM597:AM601"/>
    <mergeCell ref="AE338:AE343"/>
    <mergeCell ref="AB91:AB95"/>
    <mergeCell ref="AF495:AF499"/>
    <mergeCell ref="AJ383:AJ384"/>
    <mergeCell ref="AW507:AW511"/>
    <mergeCell ref="AG742:AG747"/>
    <mergeCell ref="AJ19:AJ23"/>
    <mergeCell ref="AE700:AE704"/>
    <mergeCell ref="AC181:AC185"/>
    <mergeCell ref="AD447:AD451"/>
    <mergeCell ref="AT799:AT802"/>
    <mergeCell ref="AL531:AL535"/>
    <mergeCell ref="H799:H803"/>
    <mergeCell ref="E465:E470"/>
    <mergeCell ref="G223:G228"/>
    <mergeCell ref="Z13:Z17"/>
    <mergeCell ref="A366:A372"/>
    <mergeCell ref="AI495:AI499"/>
    <mergeCell ref="E770:E776"/>
    <mergeCell ref="I721:I727"/>
    <mergeCell ref="AD151:AD155"/>
    <mergeCell ref="AE543:AE547"/>
    <mergeCell ref="E809:E813"/>
    <mergeCell ref="AV435:AV439"/>
    <mergeCell ref="AJ477:AJ481"/>
    <mergeCell ref="L817:L820"/>
    <mergeCell ref="B597:C602"/>
    <mergeCell ref="AV555:AV559"/>
    <mergeCell ref="I585:I590"/>
    <mergeCell ref="AM324:AM329"/>
    <mergeCell ref="AI67:AI71"/>
    <mergeCell ref="AG310:AG315"/>
    <mergeCell ref="B868:C868"/>
    <mergeCell ref="AF513:AF517"/>
    <mergeCell ref="D670:D675"/>
    <mergeCell ref="AH429:AH433"/>
    <mergeCell ref="A652:A657"/>
    <mergeCell ref="K345:K350"/>
    <mergeCell ref="AM400:AM403"/>
    <mergeCell ref="A400:A404"/>
    <mergeCell ref="H809:H813"/>
    <mergeCell ref="AK465:AK469"/>
    <mergeCell ref="B55:C60"/>
    <mergeCell ref="AH640:AH644"/>
    <mergeCell ref="AF664:AF668"/>
    <mergeCell ref="AB531:AB535"/>
    <mergeCell ref="E447:E452"/>
    <mergeCell ref="K223:K227"/>
    <mergeCell ref="AC507:AC511"/>
    <mergeCell ref="E658:E663"/>
    <mergeCell ref="AH735:AH740"/>
    <mergeCell ref="AT519:AT523"/>
    <mergeCell ref="H519:H524"/>
    <mergeCell ref="W441:W446"/>
    <mergeCell ref="AG634:AG638"/>
    <mergeCell ref="AE115:AE119"/>
    <mergeCell ref="W435:W440"/>
    <mergeCell ref="G10:G12"/>
    <mergeCell ref="E694:E699"/>
    <mergeCell ref="AG31:AG35"/>
    <mergeCell ref="AJ670:AJ674"/>
    <mergeCell ref="H310:H316"/>
    <mergeCell ref="AE169:AE173"/>
    <mergeCell ref="AC652:AC656"/>
    <mergeCell ref="AD501:AD505"/>
    <mergeCell ref="AE728:AE733"/>
    <mergeCell ref="AC400:AC403"/>
    <mergeCell ref="J278:J283"/>
    <mergeCell ref="AS453:AS457"/>
    <mergeCell ref="G453:G458"/>
    <mergeCell ref="AN317:AN322"/>
    <mergeCell ref="A345:A351"/>
    <mergeCell ref="AS567:AS571"/>
    <mergeCell ref="I640:I645"/>
    <mergeCell ref="AD794:AD797"/>
    <mergeCell ref="AL465:AL469"/>
    <mergeCell ref="AN223:AN227"/>
    <mergeCell ref="A555:A560"/>
    <mergeCell ref="A549:A554"/>
    <mergeCell ref="AC525:AC529"/>
    <mergeCell ref="H230:H235"/>
    <mergeCell ref="K145:K149"/>
    <mergeCell ref="AC395:AC398"/>
    <mergeCell ref="B495:C500"/>
    <mergeCell ref="AF290:AF294"/>
    <mergeCell ref="AF561:AF565"/>
    <mergeCell ref="E79:E84"/>
    <mergeCell ref="AM242:AM246"/>
    <mergeCell ref="E73:E78"/>
    <mergeCell ref="AJ417:AJ421"/>
    <mergeCell ref="J609:J614"/>
    <mergeCell ref="J603:J608"/>
    <mergeCell ref="F55:F60"/>
    <mergeCell ref="AJ91:AJ95"/>
    <mergeCell ref="AJ85:AJ89"/>
    <mergeCell ref="AG260:AG264"/>
    <mergeCell ref="M413:M416"/>
    <mergeCell ref="J296:J301"/>
    <mergeCell ref="AM707:AM712"/>
    <mergeCell ref="AK181:AK185"/>
    <mergeCell ref="AA91:AA95"/>
    <mergeCell ref="D13:D18"/>
    <mergeCell ref="AM115:AM119"/>
    <mergeCell ref="J175:J180"/>
    <mergeCell ref="AL447:AL451"/>
    <mergeCell ref="AN205:AN209"/>
    <mergeCell ref="AV507:AV511"/>
    <mergeCell ref="AG682:AG686"/>
    <mergeCell ref="G139:G144"/>
    <mergeCell ref="L889:L892"/>
    <mergeCell ref="I366:I372"/>
    <mergeCell ref="AI19:AI23"/>
    <mergeCell ref="I405:I409"/>
    <mergeCell ref="K163:K167"/>
    <mergeCell ref="B242:C247"/>
    <mergeCell ref="B513:C518"/>
    <mergeCell ref="K794:K797"/>
    <mergeCell ref="P413:P416"/>
    <mergeCell ref="T817:T820"/>
    <mergeCell ref="AS799:AS802"/>
    <mergeCell ref="K303:K308"/>
    <mergeCell ref="A9:A12"/>
    <mergeCell ref="G799:G803"/>
    <mergeCell ref="F37:F42"/>
    <mergeCell ref="AC151:AC155"/>
    <mergeCell ref="F73:F78"/>
    <mergeCell ref="AN236:AN240"/>
    <mergeCell ref="K621:K625"/>
    <mergeCell ref="H260:H265"/>
    <mergeCell ref="B777:C777"/>
    <mergeCell ref="I400:I404"/>
    <mergeCell ref="R785:R788"/>
    <mergeCell ref="AC579:AC583"/>
    <mergeCell ref="Z405:Z408"/>
    <mergeCell ref="AE513:AE517"/>
    <mergeCell ref="AJ254:AJ258"/>
    <mergeCell ref="H591:H596"/>
    <mergeCell ref="AB310:AB315"/>
    <mergeCell ref="J331:J337"/>
    <mergeCell ref="W507:W512"/>
    <mergeCell ref="AG103:AG107"/>
    <mergeCell ref="AI37:AI41"/>
    <mergeCell ref="M889:M892"/>
    <mergeCell ref="B9:C12"/>
    <mergeCell ref="AQ417:AQ421"/>
    <mergeCell ref="AE385:AE388"/>
    <mergeCell ref="AA531:AA535"/>
    <mergeCell ref="AW621:AW625"/>
    <mergeCell ref="D447:D452"/>
    <mergeCell ref="J676:J681"/>
    <mergeCell ref="H157:H162"/>
    <mergeCell ref="AG272:AG276"/>
    <mergeCell ref="B831:C831"/>
    <mergeCell ref="A296:A301"/>
    <mergeCell ref="AD236:AD240"/>
    <mergeCell ref="AI459:AI463"/>
    <mergeCell ref="F670:F675"/>
    <mergeCell ref="G519:G524"/>
    <mergeCell ref="D151:D156"/>
    <mergeCell ref="AM169:AM173"/>
    <mergeCell ref="AF634:AF638"/>
    <mergeCell ref="AA331:AA336"/>
    <mergeCell ref="AJ585:AJ589"/>
    <mergeCell ref="B833:C833"/>
    <mergeCell ref="B376:C376"/>
    <mergeCell ref="AJ789:AJ792"/>
    <mergeCell ref="AC597:AC601"/>
    <mergeCell ref="F513:F518"/>
    <mergeCell ref="AF763:AF768"/>
    <mergeCell ref="Z133:Z137"/>
    <mergeCell ref="K770:K775"/>
    <mergeCell ref="Z169:Z173"/>
    <mergeCell ref="K809:K812"/>
    <mergeCell ref="AJ489:AJ493"/>
    <mergeCell ref="AG115:AG119"/>
    <mergeCell ref="AC163:AC167"/>
    <mergeCell ref="H742:H748"/>
    <mergeCell ref="AR417:AR421"/>
    <mergeCell ref="J248:J253"/>
    <mergeCell ref="AE567:AE571"/>
    <mergeCell ref="AB199:AB203"/>
    <mergeCell ref="G537:G542"/>
    <mergeCell ref="Z435:Z439"/>
    <mergeCell ref="D79:D84"/>
    <mergeCell ref="B621:C626"/>
    <mergeCell ref="AL242:AL246"/>
    <mergeCell ref="AV579:AV583"/>
    <mergeCell ref="F266:F271"/>
    <mergeCell ref="AL549:AL553"/>
    <mergeCell ref="AL338:AL343"/>
    <mergeCell ref="AI91:AI95"/>
    <mergeCell ref="T889:T892"/>
    <mergeCell ref="AH453:AH457"/>
    <mergeCell ref="A676:A681"/>
    <mergeCell ref="AA248:AA252"/>
    <mergeCell ref="AC317:AC322"/>
    <mergeCell ref="I296:I301"/>
    <mergeCell ref="AL707:AL712"/>
    <mergeCell ref="AH567:AH571"/>
    <mergeCell ref="AA465:AA469"/>
    <mergeCell ref="AC223:AC227"/>
    <mergeCell ref="AK447:AK451"/>
    <mergeCell ref="H658:H663"/>
    <mergeCell ref="K573:K577"/>
    <mergeCell ref="F139:F144"/>
    <mergeCell ref="AK819:AK820"/>
    <mergeCell ref="P785:P788"/>
    <mergeCell ref="AM634:AM638"/>
    <mergeCell ref="A634:A639"/>
    <mergeCell ref="H366:H372"/>
    <mergeCell ref="B887:C887"/>
    <mergeCell ref="AM670:AM674"/>
    <mergeCell ref="K230:K234"/>
    <mergeCell ref="A670:A675"/>
    <mergeCell ref="AK151:AK155"/>
    <mergeCell ref="H405:H409"/>
    <mergeCell ref="K266:K270"/>
    <mergeCell ref="AE585:AE589"/>
    <mergeCell ref="F567:F572"/>
    <mergeCell ref="AG501:AG505"/>
    <mergeCell ref="J417:J422"/>
    <mergeCell ref="J91:J96"/>
    <mergeCell ref="AW573:AW577"/>
    <mergeCell ref="K688:K692"/>
    <mergeCell ref="J85:J90"/>
    <mergeCell ref="G266:G271"/>
    <mergeCell ref="G260:G265"/>
    <mergeCell ref="AB707:AB712"/>
    <mergeCell ref="B809:C813"/>
    <mergeCell ref="Q785:Q788"/>
    <mergeCell ref="AB579:AB583"/>
    <mergeCell ref="AI531:AI535"/>
    <mergeCell ref="B634:C639"/>
    <mergeCell ref="AS591:AS595"/>
    <mergeCell ref="AF395:AF398"/>
    <mergeCell ref="D223:D228"/>
    <mergeCell ref="I331:I337"/>
    <mergeCell ref="G591:G596"/>
    <mergeCell ref="AB423:AB427"/>
    <mergeCell ref="AI561:AI565"/>
    <mergeCell ref="AF103:AF107"/>
    <mergeCell ref="AS435:AS439"/>
    <mergeCell ref="H254:H259"/>
    <mergeCell ref="AH799:AH802"/>
    <mergeCell ref="B302:C302"/>
    <mergeCell ref="F382:F384"/>
    <mergeCell ref="AM266:AM270"/>
    <mergeCell ref="AQ793:AT793"/>
    <mergeCell ref="AC236:AC240"/>
    <mergeCell ref="AR789:AR792"/>
    <mergeCell ref="W501:W506"/>
    <mergeCell ref="AE423:AE427"/>
    <mergeCell ref="Z331:Z336"/>
    <mergeCell ref="K260:K264"/>
    <mergeCell ref="F193:F198"/>
    <mergeCell ref="H352:H358"/>
    <mergeCell ref="J13:J18"/>
    <mergeCell ref="AH169:AH173"/>
    <mergeCell ref="AJ400:AJ403"/>
    <mergeCell ref="E390:E394"/>
    <mergeCell ref="AC664:AC668"/>
    <mergeCell ref="AR483:AR487"/>
    <mergeCell ref="AB597:AB601"/>
    <mergeCell ref="E513:E518"/>
    <mergeCell ref="AE763:AE768"/>
    <mergeCell ref="P381:P384"/>
    <mergeCell ref="I223:I228"/>
    <mergeCell ref="AD205:AD209"/>
    <mergeCell ref="H555:H560"/>
    <mergeCell ref="AI714:AI719"/>
    <mergeCell ref="AT591:AT595"/>
    <mergeCell ref="AJ525:AJ529"/>
    <mergeCell ref="B230:C235"/>
    <mergeCell ref="I37:I42"/>
    <mergeCell ref="B266:C271"/>
    <mergeCell ref="AI157:AI161"/>
    <mergeCell ref="I254:I259"/>
    <mergeCell ref="AN49:AN53"/>
    <mergeCell ref="I248:I253"/>
    <mergeCell ref="F809:F813"/>
    <mergeCell ref="B835:C835"/>
    <mergeCell ref="B829:C829"/>
    <mergeCell ref="E85:E90"/>
    <mergeCell ref="AA199:AA203"/>
    <mergeCell ref="AN260:AN264"/>
    <mergeCell ref="AK345:AK350"/>
    <mergeCell ref="AV615:AV619"/>
    <mergeCell ref="J615:J620"/>
    <mergeCell ref="F211:F216"/>
    <mergeCell ref="I676:I681"/>
    <mergeCell ref="AG513:AG517"/>
    <mergeCell ref="AH91:AH95"/>
    <mergeCell ref="AM749:AM754"/>
    <mergeCell ref="AK223:AK227"/>
    <mergeCell ref="AA395:AA398"/>
    <mergeCell ref="AS447:AS451"/>
    <mergeCell ref="A621:A626"/>
    <mergeCell ref="AH385:AH388"/>
    <mergeCell ref="F763:F769"/>
    <mergeCell ref="Z254:Z258"/>
    <mergeCell ref="S889:S892"/>
    <mergeCell ref="AA103:AA107"/>
    <mergeCell ref="Z248:Z252"/>
    <mergeCell ref="AB317:AB322"/>
    <mergeCell ref="AM742:AM747"/>
    <mergeCell ref="B830:C830"/>
    <mergeCell ref="D19:D24"/>
    <mergeCell ref="AB441:AB445"/>
    <mergeCell ref="E109:E114"/>
    <mergeCell ref="AC290:AC294"/>
    <mergeCell ref="J43:J48"/>
    <mergeCell ref="Z465:Z469"/>
    <mergeCell ref="AB223:AB227"/>
    <mergeCell ref="J489:J494"/>
    <mergeCell ref="E145:E150"/>
    <mergeCell ref="W413:W416"/>
    <mergeCell ref="K640:K644"/>
    <mergeCell ref="E139:E144"/>
    <mergeCell ref="O785:O788"/>
    <mergeCell ref="J700:J705"/>
    <mergeCell ref="AM615:AM619"/>
    <mergeCell ref="AJ157:AJ161"/>
    <mergeCell ref="AJ151:AJ155"/>
    <mergeCell ref="AM193:AM197"/>
    <mergeCell ref="AA217:AA221"/>
    <mergeCell ref="AL390:AL393"/>
    <mergeCell ref="AA338:AA343"/>
    <mergeCell ref="AB495:AB499"/>
    <mergeCell ref="B103:C108"/>
    <mergeCell ref="AL513:AL517"/>
    <mergeCell ref="AH109:AH113"/>
    <mergeCell ref="F537:F542"/>
    <mergeCell ref="AF19:AF23"/>
    <mergeCell ref="B848:C848"/>
    <mergeCell ref="AK278:AK282"/>
    <mergeCell ref="B714:C720"/>
    <mergeCell ref="AH531:AH535"/>
    <mergeCell ref="K658:K662"/>
    <mergeCell ref="A465:A470"/>
    <mergeCell ref="F591:F596"/>
    <mergeCell ref="A770:A776"/>
    <mergeCell ref="K55:K59"/>
    <mergeCell ref="Z151:Z155"/>
    <mergeCell ref="K366:K371"/>
    <mergeCell ref="AA543:AA547"/>
    <mergeCell ref="AR435:AR439"/>
    <mergeCell ref="B193:C198"/>
    <mergeCell ref="AK236:AK240"/>
    <mergeCell ref="AF477:AF481"/>
    <mergeCell ref="A809:A813"/>
    <mergeCell ref="H817:H820"/>
    <mergeCell ref="AR555:AR559"/>
    <mergeCell ref="E585:E590"/>
    <mergeCell ref="AE67:AE71"/>
    <mergeCell ref="AB242:AB246"/>
    <mergeCell ref="AQ789:AQ792"/>
    <mergeCell ref="AJ597:AJ601"/>
    <mergeCell ref="E789:E793"/>
    <mergeCell ref="AD429:AD433"/>
    <mergeCell ref="I109:I114"/>
    <mergeCell ref="W573:W578"/>
    <mergeCell ref="G352:G358"/>
    <mergeCell ref="AI400:AI403"/>
    <mergeCell ref="E193:E198"/>
    <mergeCell ref="N413:N416"/>
    <mergeCell ref="B570:C570"/>
    <mergeCell ref="D390:D394"/>
    <mergeCell ref="AC603:AC607"/>
    <mergeCell ref="AQ489:AQ493"/>
    <mergeCell ref="AN121:AN125"/>
    <mergeCell ref="AB664:AB668"/>
    <mergeCell ref="AQ483:AQ487"/>
    <mergeCell ref="AN115:AN119"/>
    <mergeCell ref="B770:C776"/>
    <mergeCell ref="O381:O384"/>
    <mergeCell ref="B876:C876"/>
    <mergeCell ref="AC205:AC209"/>
    <mergeCell ref="AH714:AH719"/>
    <mergeCell ref="AK585:AK589"/>
    <mergeCell ref="AD735:AD740"/>
    <mergeCell ref="K73:K77"/>
    <mergeCell ref="AC634:AC638"/>
    <mergeCell ref="J405:J409"/>
    <mergeCell ref="K254:K258"/>
    <mergeCell ref="AC31:AC35"/>
    <mergeCell ref="I817:I820"/>
    <mergeCell ref="AS549:AS553"/>
    <mergeCell ref="J441:J446"/>
    <mergeCell ref="AA728:AA733"/>
    <mergeCell ref="AF61:AF65"/>
    <mergeCell ref="E211:E216"/>
    <mergeCell ref="AJ317:AJ322"/>
    <mergeCell ref="E640:E645"/>
    <mergeCell ref="AJ223:AJ227"/>
    <mergeCell ref="W728:W734"/>
    <mergeCell ref="AD55:AD59"/>
    <mergeCell ref="E763:E769"/>
    <mergeCell ref="D230:D235"/>
    <mergeCell ref="D205:D210"/>
    <mergeCell ref="AB290:AB294"/>
    <mergeCell ref="AI242:AI246"/>
    <mergeCell ref="AL585:AL589"/>
    <mergeCell ref="AF417:AF421"/>
    <mergeCell ref="I157:I162"/>
    <mergeCell ref="AL789:AL792"/>
    <mergeCell ref="AC260:AC264"/>
    <mergeCell ref="AN169:AN173"/>
    <mergeCell ref="AA284:AA288"/>
    <mergeCell ref="I413:I416"/>
    <mergeCell ref="AI707:AI712"/>
    <mergeCell ref="AA495:AA499"/>
    <mergeCell ref="F175:F180"/>
    <mergeCell ref="AR507:AR511"/>
    <mergeCell ref="AK187:AK191"/>
    <mergeCell ref="E366:E372"/>
    <mergeCell ref="I770:I776"/>
    <mergeCell ref="AE19:AE23"/>
    <mergeCell ref="K296:K300"/>
    <mergeCell ref="A103:A108"/>
    <mergeCell ref="P817:P820"/>
    <mergeCell ref="I61:I66"/>
    <mergeCell ref="G417:G422"/>
    <mergeCell ref="AN73:AN77"/>
    <mergeCell ref="AE477:AE481"/>
    <mergeCell ref="AJ236:AJ240"/>
    <mergeCell ref="AT573:AT577"/>
    <mergeCell ref="AL429:AL433"/>
    <mergeCell ref="AN187:AN191"/>
    <mergeCell ref="AQ555:AQ559"/>
    <mergeCell ref="G603:G608"/>
    <mergeCell ref="E400:E404"/>
    <mergeCell ref="D585:D590"/>
    <mergeCell ref="AD67:AD71"/>
    <mergeCell ref="AL640:AL644"/>
    <mergeCell ref="G818:G820"/>
    <mergeCell ref="AA513:AA517"/>
    <mergeCell ref="AI597:AI601"/>
    <mergeCell ref="AC429:AC433"/>
    <mergeCell ref="I359:I365"/>
    <mergeCell ref="H109:H114"/>
    <mergeCell ref="W381:W384"/>
    <mergeCell ref="AL763:AL768"/>
    <mergeCell ref="AD682:AD686"/>
    <mergeCell ref="AM121:AM125"/>
    <mergeCell ref="AC742:AC747"/>
    <mergeCell ref="AC272:AC276"/>
    <mergeCell ref="AE459:AE463"/>
    <mergeCell ref="AK688:AK692"/>
    <mergeCell ref="AB634:AB638"/>
    <mergeCell ref="Z115:Z119"/>
    <mergeCell ref="AE495:AE499"/>
    <mergeCell ref="AF585:AF589"/>
    <mergeCell ref="E721:E727"/>
    <mergeCell ref="AB31:AB35"/>
    <mergeCell ref="I260:I265"/>
    <mergeCell ref="AW453:AW457"/>
    <mergeCell ref="D913:G913"/>
    <mergeCell ref="G43:G48"/>
    <mergeCell ref="AF789:AF792"/>
    <mergeCell ref="AM423:AM427"/>
    <mergeCell ref="B572:C572"/>
    <mergeCell ref="AI324:AI329"/>
    <mergeCell ref="Z728:Z733"/>
    <mergeCell ref="AH395:AH398"/>
    <mergeCell ref="W658:W663"/>
    <mergeCell ref="AL55:AL59"/>
    <mergeCell ref="Z573:Z577"/>
    <mergeCell ref="E278:E283"/>
    <mergeCell ref="AG254:AG258"/>
    <mergeCell ref="AI317:AI322"/>
    <mergeCell ref="AC115:AC119"/>
    <mergeCell ref="B872:C872"/>
    <mergeCell ref="D640:D645"/>
    <mergeCell ref="AJ290:AJ294"/>
    <mergeCell ref="D381:D384"/>
    <mergeCell ref="AG465:AG469"/>
    <mergeCell ref="AM9:AM12"/>
    <mergeCell ref="AD97:AD101"/>
    <mergeCell ref="AI223:AI227"/>
    <mergeCell ref="B603:C608"/>
    <mergeCell ref="D742:D748"/>
    <mergeCell ref="F248:F253"/>
    <mergeCell ref="AV501:AV505"/>
    <mergeCell ref="Z785:AL785"/>
    <mergeCell ref="A447:A452"/>
    <mergeCell ref="AA567:AA571"/>
    <mergeCell ref="AK260:AK264"/>
    <mergeCell ref="K37:K41"/>
    <mergeCell ref="AL79:AL83"/>
    <mergeCell ref="K193:K197"/>
    <mergeCell ref="AH242:AH246"/>
    <mergeCell ref="AH217:AH221"/>
    <mergeCell ref="AB49:AB53"/>
    <mergeCell ref="B867:C867"/>
    <mergeCell ref="E609:E614"/>
    <mergeCell ref="A55:A60"/>
    <mergeCell ref="AE91:AE95"/>
    <mergeCell ref="AE85:AE89"/>
    <mergeCell ref="Z284:Z288"/>
    <mergeCell ref="J324:J330"/>
    <mergeCell ref="AJ615:AJ619"/>
    <mergeCell ref="AW489:AW493"/>
    <mergeCell ref="E296:E301"/>
    <mergeCell ref="AM19:AM23"/>
    <mergeCell ref="AH707:AH712"/>
    <mergeCell ref="AG447:AG451"/>
    <mergeCell ref="AI205:AI209"/>
    <mergeCell ref="D658:D663"/>
    <mergeCell ref="AN139:AN143"/>
    <mergeCell ref="J223:J228"/>
    <mergeCell ref="D366:D372"/>
    <mergeCell ref="AD19:AD23"/>
    <mergeCell ref="AI670:AI674"/>
    <mergeCell ref="AG151:AG155"/>
    <mergeCell ref="D405:D409"/>
    <mergeCell ref="AC501:AC505"/>
    <mergeCell ref="F417:F422"/>
    <mergeCell ref="AB561:AB565"/>
    <mergeCell ref="B885:C885"/>
    <mergeCell ref="AM73:AM77"/>
    <mergeCell ref="A73:A78"/>
    <mergeCell ref="AS573:AS577"/>
    <mergeCell ref="K519:K523"/>
    <mergeCell ref="I453:I458"/>
    <mergeCell ref="H25:H30"/>
    <mergeCell ref="AK429:AK433"/>
    <mergeCell ref="AM187:AM191"/>
    <mergeCell ref="F603:F608"/>
    <mergeCell ref="B324:C330"/>
    <mergeCell ref="AF85:AF89"/>
    <mergeCell ref="M785:M788"/>
    <mergeCell ref="AK640:AK644"/>
    <mergeCell ref="Z513:Z517"/>
    <mergeCell ref="J127:J132"/>
    <mergeCell ref="AB395:AB398"/>
    <mergeCell ref="E331:E337"/>
    <mergeCell ref="Z187:Z191"/>
    <mergeCell ref="AE561:AE565"/>
    <mergeCell ref="H483:H488"/>
    <mergeCell ref="AB103:AB107"/>
    <mergeCell ref="AJ205:AJ209"/>
    <mergeCell ref="W735:W741"/>
    <mergeCell ref="AD37:AD41"/>
    <mergeCell ref="B789:C793"/>
    <mergeCell ref="AJ634:AJ638"/>
    <mergeCell ref="AR621:AR625"/>
    <mergeCell ref="H694:H699"/>
    <mergeCell ref="F786:F788"/>
    <mergeCell ref="AD459:AD463"/>
    <mergeCell ref="AJ688:AJ692"/>
    <mergeCell ref="K537:K541"/>
    <mergeCell ref="F13:F18"/>
    <mergeCell ref="AD169:AD173"/>
    <mergeCell ref="AF682:AF686"/>
    <mergeCell ref="AV453:AV457"/>
    <mergeCell ref="J453:J458"/>
    <mergeCell ref="D260:D265"/>
    <mergeCell ref="B561:C563"/>
    <mergeCell ref="A513:A518"/>
    <mergeCell ref="AA763:AA768"/>
    <mergeCell ref="L381:L384"/>
    <mergeCell ref="AD345:AD350"/>
    <mergeCell ref="K109:K113"/>
    <mergeCell ref="AK55:AK59"/>
    <mergeCell ref="AF525:AF529"/>
    <mergeCell ref="E37:E42"/>
    <mergeCell ref="AW537:AW541"/>
    <mergeCell ref="B670:C675"/>
    <mergeCell ref="AI799:AI802"/>
    <mergeCell ref="W763:W769"/>
    <mergeCell ref="E254:E259"/>
    <mergeCell ref="AM417:AM421"/>
    <mergeCell ref="AJ49:AJ53"/>
    <mergeCell ref="E248:E253"/>
    <mergeCell ref="U785:U788"/>
    <mergeCell ref="G441:G446"/>
    <mergeCell ref="I199:I204"/>
    <mergeCell ref="W652:W657"/>
    <mergeCell ref="W627:W632"/>
    <mergeCell ref="AG345:AG350"/>
    <mergeCell ref="AJ260:AJ264"/>
    <mergeCell ref="B390:C394"/>
    <mergeCell ref="E676:E681"/>
    <mergeCell ref="J804:J808"/>
    <mergeCell ref="AV471:AV475"/>
    <mergeCell ref="J471:J476"/>
    <mergeCell ref="AD91:AD95"/>
    <mergeCell ref="G13:G18"/>
    <mergeCell ref="AK37:AK41"/>
    <mergeCell ref="I324:I330"/>
    <mergeCell ref="AD385:AD388"/>
    <mergeCell ref="O889:O892"/>
    <mergeCell ref="H133:H138"/>
    <mergeCell ref="D296:D301"/>
    <mergeCell ref="AL19:AL23"/>
    <mergeCell ref="AI742:AI747"/>
    <mergeCell ref="AR489:AR493"/>
    <mergeCell ref="F489:F494"/>
    <mergeCell ref="AM145:AM149"/>
    <mergeCell ref="A145:A150"/>
    <mergeCell ref="A139:A144"/>
    <mergeCell ref="J799:J803"/>
    <mergeCell ref="AK501:AK505"/>
    <mergeCell ref="B85:C90"/>
    <mergeCell ref="AH670:AH674"/>
    <mergeCell ref="AF151:AF155"/>
    <mergeCell ref="Z585:Z589"/>
    <mergeCell ref="AA682:AA686"/>
    <mergeCell ref="H435:H440"/>
    <mergeCell ref="D627:D632"/>
    <mergeCell ref="AT549:AT553"/>
    <mergeCell ref="AH513:AH517"/>
    <mergeCell ref="AD109:AD113"/>
    <mergeCell ref="E91:E96"/>
    <mergeCell ref="AR573:AR577"/>
    <mergeCell ref="AB728:AB733"/>
    <mergeCell ref="G25:G30"/>
    <mergeCell ref="AJ429:AJ433"/>
    <mergeCell ref="W682:W687"/>
    <mergeCell ref="AG278:AG282"/>
    <mergeCell ref="AL37:AL41"/>
    <mergeCell ref="AC441:AC445"/>
    <mergeCell ref="B837:C837"/>
    <mergeCell ref="I429:I434"/>
    <mergeCell ref="AD531:AD535"/>
    <mergeCell ref="AJ742:AJ747"/>
    <mergeCell ref="D331:D337"/>
    <mergeCell ref="AD567:AD571"/>
    <mergeCell ref="G483:G488"/>
    <mergeCell ref="AT603:AT607"/>
    <mergeCell ref="G664:G669"/>
    <mergeCell ref="AV519:AV523"/>
    <mergeCell ref="J519:J524"/>
    <mergeCell ref="G151:G156"/>
    <mergeCell ref="AE230:AE234"/>
    <mergeCell ref="AL495:AL499"/>
    <mergeCell ref="AI634:AI638"/>
    <mergeCell ref="A585:A590"/>
    <mergeCell ref="AH266:AH270"/>
    <mergeCell ref="AA67:AA71"/>
    <mergeCell ref="K175:K179"/>
    <mergeCell ref="AM789:AM792"/>
    <mergeCell ref="AF597:AF601"/>
    <mergeCell ref="A789:A793"/>
    <mergeCell ref="Z429:Z433"/>
    <mergeCell ref="AB187:AB191"/>
    <mergeCell ref="I513:I518"/>
    <mergeCell ref="AK11:AK12"/>
    <mergeCell ref="D324:D330"/>
    <mergeCell ref="AE400:AE403"/>
    <mergeCell ref="A193:A198"/>
    <mergeCell ref="AC383:AC384"/>
    <mergeCell ref="AC169:AC173"/>
    <mergeCell ref="J664:J669"/>
    <mergeCell ref="AJ819:AJ820"/>
    <mergeCell ref="AM489:AM493"/>
    <mergeCell ref="AJ121:AJ125"/>
    <mergeCell ref="AM483:AM487"/>
    <mergeCell ref="AJ115:AJ119"/>
    <mergeCell ref="AI359:AI364"/>
    <mergeCell ref="B721:C727"/>
    <mergeCell ref="K381:K384"/>
    <mergeCell ref="Z763:Z768"/>
    <mergeCell ref="AD714:AD719"/>
    <mergeCell ref="Z735:Z740"/>
    <mergeCell ref="J423:J428"/>
    <mergeCell ref="AA121:AA125"/>
    <mergeCell ref="AE525:AE529"/>
    <mergeCell ref="D37:D42"/>
    <mergeCell ref="AV537:AV541"/>
    <mergeCell ref="J537:J542"/>
    <mergeCell ref="G79:G84"/>
    <mergeCell ref="E817:E820"/>
    <mergeCell ref="AD799:AD802"/>
    <mergeCell ref="AI49:AI53"/>
    <mergeCell ref="B850:C850"/>
    <mergeCell ref="F441:F446"/>
    <mergeCell ref="AL91:AL95"/>
    <mergeCell ref="AI266:AI270"/>
    <mergeCell ref="AF345:AF350"/>
    <mergeCell ref="AI260:AI264"/>
    <mergeCell ref="AQ621:AQ625"/>
    <mergeCell ref="B916:G916"/>
    <mergeCell ref="AL385:AL388"/>
    <mergeCell ref="AK453:AK457"/>
    <mergeCell ref="A211:A216"/>
    <mergeCell ref="AF317:AF322"/>
    <mergeCell ref="I804:I808"/>
    <mergeCell ref="AA423:AA427"/>
    <mergeCell ref="D352:D358"/>
    <mergeCell ref="B157:C162"/>
    <mergeCell ref="AC91:AC95"/>
    <mergeCell ref="AB513:AB517"/>
    <mergeCell ref="B151:C156"/>
    <mergeCell ref="AF223:AF227"/>
    <mergeCell ref="A390:A394"/>
    <mergeCell ref="AA640:AA644"/>
    <mergeCell ref="F889:G889"/>
    <mergeCell ref="J359:J365"/>
    <mergeCell ref="I139:I144"/>
    <mergeCell ref="A763:A769"/>
    <mergeCell ref="J889:J892"/>
    <mergeCell ref="AN151:AN155"/>
    <mergeCell ref="E489:E494"/>
    <mergeCell ref="E43:E48"/>
    <mergeCell ref="AE714:AE719"/>
    <mergeCell ref="AD742:AD747"/>
    <mergeCell ref="AJ501:AJ505"/>
    <mergeCell ref="AE157:AE161"/>
    <mergeCell ref="AL688:AL692"/>
    <mergeCell ref="AE151:AE155"/>
    <mergeCell ref="H73:H78"/>
    <mergeCell ref="AL109:AL113"/>
    <mergeCell ref="B211:C216"/>
    <mergeCell ref="I163:I168"/>
    <mergeCell ref="J266:J271"/>
    <mergeCell ref="AR429:AR433"/>
    <mergeCell ref="J260:J265"/>
    <mergeCell ref="B640:C645"/>
    <mergeCell ref="AM85:AM89"/>
    <mergeCell ref="G555:G560"/>
    <mergeCell ref="B780:C780"/>
    <mergeCell ref="Z890:AA890"/>
    <mergeCell ref="AN211:AN215"/>
    <mergeCell ref="D91:D96"/>
    <mergeCell ref="I749:I755"/>
    <mergeCell ref="AV591:AV595"/>
    <mergeCell ref="AI395:AI398"/>
    <mergeCell ref="A537:A542"/>
    <mergeCell ref="J591:J596"/>
    <mergeCell ref="K248:K252"/>
    <mergeCell ref="AA19:AA23"/>
    <mergeCell ref="B483:C488"/>
    <mergeCell ref="AI103:AI107"/>
    <mergeCell ref="AK799:AK802"/>
    <mergeCell ref="AM230:AM234"/>
    <mergeCell ref="E61:E66"/>
    <mergeCell ref="H429:H434"/>
    <mergeCell ref="AJ73:AJ77"/>
    <mergeCell ref="AA477:AA481"/>
    <mergeCell ref="AF236:AF240"/>
    <mergeCell ref="F151:F156"/>
    <mergeCell ref="W676:W681"/>
    <mergeCell ref="AC331:AC336"/>
    <mergeCell ref="Z67:Z71"/>
    <mergeCell ref="K549:K553"/>
    <mergeCell ref="J495:J500"/>
    <mergeCell ref="AE597:AE601"/>
    <mergeCell ref="H513:H518"/>
    <mergeCell ref="AJ11:AJ12"/>
    <mergeCell ref="D109:D114"/>
    <mergeCell ref="S381:S384"/>
    <mergeCell ref="AV609:AV613"/>
    <mergeCell ref="AH763:AH768"/>
    <mergeCell ref="AL714:AL719"/>
    <mergeCell ref="Z682:Z686"/>
    <mergeCell ref="G145:G150"/>
    <mergeCell ref="AL489:AL493"/>
    <mergeCell ref="AI121:AI125"/>
    <mergeCell ref="G181:G186"/>
    <mergeCell ref="AL193:AL197"/>
    <mergeCell ref="AT417:AT421"/>
    <mergeCell ref="AG688:AG692"/>
    <mergeCell ref="B400:C404"/>
    <mergeCell ref="D163:D168"/>
    <mergeCell ref="I543:I548"/>
    <mergeCell ref="K603:K607"/>
    <mergeCell ref="I537:I542"/>
    <mergeCell ref="AE383:AE384"/>
    <mergeCell ref="E260:E265"/>
    <mergeCell ref="A721:A727"/>
    <mergeCell ref="F79:F84"/>
    <mergeCell ref="AM785:AM788"/>
    <mergeCell ref="I211:I216"/>
    <mergeCell ref="AB789:AB792"/>
    <mergeCell ref="B841:C841"/>
    <mergeCell ref="AK91:AK95"/>
    <mergeCell ref="H573:H578"/>
    <mergeCell ref="B373:C373"/>
    <mergeCell ref="K804:K807"/>
    <mergeCell ref="AM278:AM282"/>
    <mergeCell ref="A278:A283"/>
    <mergeCell ref="G49:G54"/>
    <mergeCell ref="AK385:AK388"/>
    <mergeCell ref="AC254:AC258"/>
    <mergeCell ref="AJ453:AJ457"/>
    <mergeCell ref="K471:K475"/>
    <mergeCell ref="AE317:AE322"/>
    <mergeCell ref="AL809:AL812"/>
    <mergeCell ref="AW603:AW607"/>
    <mergeCell ref="AC465:AC469"/>
    <mergeCell ref="G303:G309"/>
    <mergeCell ref="Z97:Z101"/>
    <mergeCell ref="AE223:AE227"/>
    <mergeCell ref="H145:H150"/>
    <mergeCell ref="H139:H144"/>
    <mergeCell ref="AL175:AL179"/>
    <mergeCell ref="G471:G476"/>
    <mergeCell ref="AG721:AG726"/>
    <mergeCell ref="AR501:AR505"/>
    <mergeCell ref="J366:J372"/>
    <mergeCell ref="G507:G512"/>
    <mergeCell ref="AM151:AM155"/>
    <mergeCell ref="AS621:AS625"/>
    <mergeCell ref="I694:I699"/>
    <mergeCell ref="K756:K761"/>
    <mergeCell ref="AD242:AD246"/>
    <mergeCell ref="AD217:AD221"/>
    <mergeCell ref="AL519:AL523"/>
    <mergeCell ref="AG585:AG589"/>
    <mergeCell ref="B846:C846"/>
    <mergeCell ref="AH682:AH686"/>
    <mergeCell ref="A609:A614"/>
    <mergeCell ref="AL891:AL892"/>
    <mergeCell ref="AG789:AG792"/>
    <mergeCell ref="K199:K203"/>
    <mergeCell ref="B278:C283"/>
    <mergeCell ref="AI169:AI173"/>
    <mergeCell ref="AK109:AK113"/>
    <mergeCell ref="I266:I271"/>
    <mergeCell ref="AQ429:AQ433"/>
    <mergeCell ref="AM296:AM300"/>
    <mergeCell ref="AM303:AM308"/>
    <mergeCell ref="AD707:AD712"/>
    <mergeCell ref="AE205:AE209"/>
    <mergeCell ref="AC735:AC740"/>
    <mergeCell ref="AB763:AB768"/>
    <mergeCell ref="AC483:AC487"/>
    <mergeCell ref="D465:D470"/>
    <mergeCell ref="F223:F228"/>
    <mergeCell ref="K324:K329"/>
    <mergeCell ref="AE345:AE350"/>
    <mergeCell ref="AK567:AK571"/>
    <mergeCell ref="I591:I596"/>
    <mergeCell ref="Z19:Z23"/>
    <mergeCell ref="A640:A645"/>
    <mergeCell ref="AE670:AE674"/>
    <mergeCell ref="AT794:AT797"/>
    <mergeCell ref="AL405:AL408"/>
    <mergeCell ref="H794:H798"/>
    <mergeCell ref="B849:C849"/>
    <mergeCell ref="AB627:AB631"/>
    <mergeCell ref="G395:G399"/>
    <mergeCell ref="AJ799:AJ802"/>
    <mergeCell ref="AL230:AL234"/>
    <mergeCell ref="AM79:AM83"/>
    <mergeCell ref="AV561:AV565"/>
    <mergeCell ref="H585:H590"/>
    <mergeCell ref="G890:G892"/>
    <mergeCell ref="AI73:AI77"/>
    <mergeCell ref="AE242:AE246"/>
    <mergeCell ref="Z477:Z481"/>
    <mergeCell ref="AE236:AE240"/>
    <mergeCell ref="A633:C633"/>
    <mergeCell ref="H789:H793"/>
    <mergeCell ref="K217:K221"/>
    <mergeCell ref="B303:C309"/>
    <mergeCell ref="D25:D30"/>
    <mergeCell ref="AI187:AI191"/>
    <mergeCell ref="B296:C301"/>
    <mergeCell ref="AG429:AG433"/>
    <mergeCell ref="AB331:AB336"/>
    <mergeCell ref="AB85:AB89"/>
    <mergeCell ref="I284:I289"/>
    <mergeCell ref="J133:J138"/>
    <mergeCell ref="J352:J358"/>
    <mergeCell ref="AG770:AG775"/>
    <mergeCell ref="I785:I788"/>
    <mergeCell ref="G390:G394"/>
    <mergeCell ref="AG640:AG644"/>
    <mergeCell ref="AT489:AT493"/>
    <mergeCell ref="B865:C865"/>
    <mergeCell ref="AN296:AN300"/>
    <mergeCell ref="AN303:AN308"/>
    <mergeCell ref="AD597:AD601"/>
    <mergeCell ref="AE707:AE712"/>
    <mergeCell ref="AG763:AG768"/>
    <mergeCell ref="AF205:AF209"/>
    <mergeCell ref="AK714:AK719"/>
    <mergeCell ref="Z37:Z41"/>
    <mergeCell ref="A19:A24"/>
    <mergeCell ref="D889:D892"/>
    <mergeCell ref="AH121:AH125"/>
    <mergeCell ref="D694:D699"/>
    <mergeCell ref="AA133:AA137"/>
    <mergeCell ref="H413:H416"/>
    <mergeCell ref="B860:C860"/>
    <mergeCell ref="Z459:Z463"/>
    <mergeCell ref="AV549:AV553"/>
    <mergeCell ref="AF688:AF692"/>
    <mergeCell ref="Z495:Z499"/>
    <mergeCell ref="E175:E180"/>
    <mergeCell ref="AL127:AL131"/>
    <mergeCell ref="AB682:AB686"/>
    <mergeCell ref="AR453:AR457"/>
    <mergeCell ref="F453:F458"/>
    <mergeCell ref="H211:H216"/>
    <mergeCell ref="AJ187:AJ191"/>
    <mergeCell ref="AM317:AM322"/>
    <mergeCell ref="AH423:AH427"/>
    <mergeCell ref="W465:W470"/>
    <mergeCell ref="G579:G584"/>
    <mergeCell ref="AD324:AD329"/>
    <mergeCell ref="AT809:AT812"/>
    <mergeCell ref="G573:G578"/>
    <mergeCell ref="AM223:AM227"/>
    <mergeCell ref="Z345:Z350"/>
    <mergeCell ref="H390:H394"/>
    <mergeCell ref="AG55:AG59"/>
    <mergeCell ref="AB254:AB258"/>
    <mergeCell ref="AB525:AB529"/>
    <mergeCell ref="AL591:AL595"/>
    <mergeCell ref="G205:G210"/>
    <mergeCell ref="A37:A42"/>
    <mergeCell ref="H338:H344"/>
    <mergeCell ref="A254:A259"/>
    <mergeCell ref="AI417:AI421"/>
    <mergeCell ref="AF49:AF53"/>
    <mergeCell ref="AK175:AK179"/>
    <mergeCell ref="A248:A253"/>
    <mergeCell ref="AQ501:AQ505"/>
    <mergeCell ref="W489:W494"/>
    <mergeCell ref="AL157:AL161"/>
    <mergeCell ref="AC345:AC350"/>
    <mergeCell ref="AF260:AF264"/>
    <mergeCell ref="H700:H705"/>
    <mergeCell ref="F181:F186"/>
    <mergeCell ref="AA459:AA463"/>
    <mergeCell ref="H115:H120"/>
    <mergeCell ref="AC217:AC221"/>
    <mergeCell ref="B317:C323"/>
    <mergeCell ref="AQ808:AT808"/>
    <mergeCell ref="AN390:AN393"/>
    <mergeCell ref="F804:F808"/>
    <mergeCell ref="AR471:AR475"/>
    <mergeCell ref="Z91:Z95"/>
    <mergeCell ref="B223:C228"/>
    <mergeCell ref="E324:E330"/>
    <mergeCell ref="Z385:Z388"/>
    <mergeCell ref="H537:H542"/>
    <mergeCell ref="D133:D138"/>
    <mergeCell ref="AH19:AH23"/>
    <mergeCell ref="AD352:AD357"/>
    <mergeCell ref="K721:K726"/>
    <mergeCell ref="AH55:AH59"/>
    <mergeCell ref="AM549:AM553"/>
    <mergeCell ref="AI145:AI149"/>
    <mergeCell ref="AQ803:AT803"/>
    <mergeCell ref="J756:J762"/>
    <mergeCell ref="AR799:AR802"/>
    <mergeCell ref="F799:F803"/>
    <mergeCell ref="E223:E228"/>
    <mergeCell ref="AS794:AS797"/>
    <mergeCell ref="Z205:Z209"/>
    <mergeCell ref="G794:G798"/>
    <mergeCell ref="AV414:AW414"/>
    <mergeCell ref="AD670:AD674"/>
    <mergeCell ref="G721:G727"/>
    <mergeCell ref="AB151:AB155"/>
    <mergeCell ref="AT441:AT445"/>
    <mergeCell ref="AH477:AH481"/>
    <mergeCell ref="Z787:AA787"/>
    <mergeCell ref="AT555:AT559"/>
    <mergeCell ref="I567:I572"/>
    <mergeCell ref="D435:D440"/>
    <mergeCell ref="B783:C783"/>
    <mergeCell ref="AG67:AG71"/>
    <mergeCell ref="B205:C210"/>
    <mergeCell ref="K13:K17"/>
    <mergeCell ref="K284:K288"/>
    <mergeCell ref="AD513:AD517"/>
    <mergeCell ref="AA310:AA315"/>
    <mergeCell ref="AF429:AF433"/>
    <mergeCell ref="AD338:AD343"/>
    <mergeCell ref="AA85:AA89"/>
    <mergeCell ref="B549:C554"/>
    <mergeCell ref="AC278:AC282"/>
    <mergeCell ref="AH37:AH41"/>
    <mergeCell ref="AF640:AF644"/>
    <mergeCell ref="AS489:AS493"/>
    <mergeCell ref="AF742:AF747"/>
    <mergeCell ref="Z567:Z571"/>
    <mergeCell ref="J688:J693"/>
    <mergeCell ref="K749:K754"/>
    <mergeCell ref="Z561:Z565"/>
    <mergeCell ref="AC447:AC451"/>
    <mergeCell ref="AJ139:AJ143"/>
    <mergeCell ref="AR519:AR523"/>
    <mergeCell ref="AT459:AT463"/>
    <mergeCell ref="F519:F524"/>
    <mergeCell ref="AE634:AE638"/>
    <mergeCell ref="AH495:AH499"/>
    <mergeCell ref="AM621:AM625"/>
    <mergeCell ref="AL383:AL384"/>
    <mergeCell ref="D9:D12"/>
    <mergeCell ref="AE31:AE35"/>
    <mergeCell ref="F121:F126"/>
    <mergeCell ref="AI789:AI792"/>
    <mergeCell ref="K615:K619"/>
    <mergeCell ref="AL324:AL329"/>
    <mergeCell ref="AA688:AA692"/>
    <mergeCell ref="AF819:AF820"/>
    <mergeCell ref="AQ453:AQ457"/>
    <mergeCell ref="E453:E458"/>
    <mergeCell ref="G211:G216"/>
    <mergeCell ref="F543:F548"/>
    <mergeCell ref="G770:G776"/>
    <mergeCell ref="G640:G645"/>
    <mergeCell ref="AE359:AE364"/>
    <mergeCell ref="K338:K343"/>
    <mergeCell ref="F579:F584"/>
    <mergeCell ref="AS809:AS812"/>
    <mergeCell ref="AJ465:AJ469"/>
    <mergeCell ref="AL223:AL227"/>
    <mergeCell ref="G809:G813"/>
    <mergeCell ref="AK555:AK559"/>
    <mergeCell ref="Z714:Z719"/>
    <mergeCell ref="AK591:AK595"/>
    <mergeCell ref="F423:F428"/>
    <mergeCell ref="AA525:AA529"/>
    <mergeCell ref="F205:F210"/>
    <mergeCell ref="AR537:AR541"/>
    <mergeCell ref="B856:C856"/>
    <mergeCell ref="G338:G344"/>
    <mergeCell ref="AK435:AK439"/>
    <mergeCell ref="A817:A820"/>
    <mergeCell ref="AS519:AS523"/>
    <mergeCell ref="AH417:AH421"/>
    <mergeCell ref="AE49:AE53"/>
    <mergeCell ref="H609:H614"/>
    <mergeCell ref="F10:F12"/>
    <mergeCell ref="AI543:AI547"/>
    <mergeCell ref="AE266:AE270"/>
    <mergeCell ref="L785:L788"/>
    <mergeCell ref="AB345:AB350"/>
    <mergeCell ref="AE260:AE264"/>
    <mergeCell ref="AM770:AM775"/>
    <mergeCell ref="E181:E186"/>
    <mergeCell ref="B858:C858"/>
    <mergeCell ref="AW415:AW416"/>
    <mergeCell ref="AQ804:AQ807"/>
    <mergeCell ref="E804:E808"/>
    <mergeCell ref="AL352:AL357"/>
    <mergeCell ref="E471:E476"/>
    <mergeCell ref="AQ471:AQ475"/>
    <mergeCell ref="G658:G663"/>
    <mergeCell ref="AT507:AT511"/>
    <mergeCell ref="F359:F365"/>
    <mergeCell ref="W429:W434"/>
    <mergeCell ref="AJ483:AJ487"/>
    <mergeCell ref="AR567:AR571"/>
    <mergeCell ref="G366:G372"/>
    <mergeCell ref="H640:H645"/>
    <mergeCell ref="AL670:AL674"/>
    <mergeCell ref="A489:A494"/>
    <mergeCell ref="G405:G409"/>
    <mergeCell ref="AK603:AK607"/>
    <mergeCell ref="B817:C820"/>
    <mergeCell ref="AH145:AH149"/>
    <mergeCell ref="F728:F734"/>
    <mergeCell ref="AQ799:AQ802"/>
    <mergeCell ref="E799:E803"/>
    <mergeCell ref="G230:G235"/>
    <mergeCell ref="K359:K364"/>
    <mergeCell ref="AF501:AF505"/>
    <mergeCell ref="AC676:AC680"/>
    <mergeCell ref="AA157:AA161"/>
    <mergeCell ref="H627:H632"/>
    <mergeCell ref="AT627:AT631"/>
    <mergeCell ref="AA151:AA155"/>
    <mergeCell ref="B884:C884"/>
    <mergeCell ref="D73:D78"/>
    <mergeCell ref="B615:C620"/>
    <mergeCell ref="AV573:AV577"/>
    <mergeCell ref="E163:E168"/>
    <mergeCell ref="J543:J548"/>
    <mergeCell ref="Z519:Z523"/>
    <mergeCell ref="K694:K698"/>
    <mergeCell ref="F260:F265"/>
    <mergeCell ref="E199:E204"/>
    <mergeCell ref="I603:I608"/>
    <mergeCell ref="B742:C748"/>
    <mergeCell ref="AI85:AI89"/>
    <mergeCell ref="B886:C886"/>
    <mergeCell ref="AJ211:AJ215"/>
    <mergeCell ref="AC513:AC517"/>
    <mergeCell ref="Z310:Z315"/>
    <mergeCell ref="H331:H337"/>
    <mergeCell ref="W447:W452"/>
    <mergeCell ref="AE103:AE107"/>
    <mergeCell ref="AM205:AM209"/>
    <mergeCell ref="AB278:AB282"/>
    <mergeCell ref="AG37:AG41"/>
    <mergeCell ref="K889:K892"/>
    <mergeCell ref="AI230:AI234"/>
    <mergeCell ref="A61:A66"/>
    <mergeCell ref="AD465:AD469"/>
    <mergeCell ref="AE742:AE747"/>
    <mergeCell ref="G728:G734"/>
    <mergeCell ref="O413:O416"/>
    <mergeCell ref="AQ615:AQ619"/>
    <mergeCell ref="D676:D681"/>
    <mergeCell ref="AB236:AB240"/>
    <mergeCell ref="AD634:AD638"/>
    <mergeCell ref="AG495:AG499"/>
    <mergeCell ref="AH585:AH589"/>
    <mergeCell ref="B909:G909"/>
    <mergeCell ref="A519:A524"/>
    <mergeCell ref="I43:I48"/>
    <mergeCell ref="F495:F500"/>
    <mergeCell ref="AA597:AA601"/>
    <mergeCell ref="AH789:AH792"/>
    <mergeCell ref="AM359:AM364"/>
    <mergeCell ref="AK324:AK329"/>
    <mergeCell ref="AF11:AF12"/>
    <mergeCell ref="D513:D518"/>
    <mergeCell ref="AD763:AD768"/>
    <mergeCell ref="AN55:AN59"/>
    <mergeCell ref="B897:C897"/>
    <mergeCell ref="AE819:AE820"/>
    <mergeCell ref="AH489:AH493"/>
    <mergeCell ref="AE121:AE125"/>
    <mergeCell ref="AI525:AI529"/>
    <mergeCell ref="AB303:AB308"/>
    <mergeCell ref="AM728:AM733"/>
    <mergeCell ref="H37:H42"/>
    <mergeCell ref="AJ676:AJ680"/>
    <mergeCell ref="F61:F66"/>
    <mergeCell ref="F742:F748"/>
    <mergeCell ref="AH193:AH197"/>
    <mergeCell ref="K609:K613"/>
    <mergeCell ref="AL13:AL17"/>
    <mergeCell ref="AM49:AM53"/>
    <mergeCell ref="H248:H253"/>
    <mergeCell ref="Z531:Z535"/>
    <mergeCell ref="AQ543:AQ547"/>
    <mergeCell ref="E543:E548"/>
    <mergeCell ref="AM260:AM264"/>
    <mergeCell ref="AJ435:AJ439"/>
    <mergeCell ref="AT579:AT583"/>
    <mergeCell ref="AD49:AD53"/>
    <mergeCell ref="W495:W500"/>
    <mergeCell ref="G609:G614"/>
    <mergeCell ref="B359:C365"/>
    <mergeCell ref="AJ549:AJ553"/>
    <mergeCell ref="AG91:AG95"/>
    <mergeCell ref="AD266:AD270"/>
    <mergeCell ref="AL621:AL625"/>
    <mergeCell ref="AG385:AG388"/>
    <mergeCell ref="AF453:AF457"/>
    <mergeCell ref="W749:W755"/>
    <mergeCell ref="AV415:AV416"/>
    <mergeCell ref="AA317:AA322"/>
    <mergeCell ref="D804:D808"/>
    <mergeCell ref="AK352:AK357"/>
    <mergeCell ref="AH809:AH812"/>
    <mergeCell ref="AS603:AS607"/>
    <mergeCell ref="F664:F669"/>
    <mergeCell ref="AA223:AA227"/>
    <mergeCell ref="D145:D150"/>
    <mergeCell ref="E359:E365"/>
    <mergeCell ref="D139:D144"/>
    <mergeCell ref="AF115:AF119"/>
    <mergeCell ref="I700:I705"/>
    <mergeCell ref="F366:F372"/>
    <mergeCell ref="AK676:AK680"/>
    <mergeCell ref="W555:W560"/>
    <mergeCell ref="AK670:AK674"/>
    <mergeCell ref="B260:C265"/>
    <mergeCell ref="B827:C827"/>
    <mergeCell ref="AI151:AI155"/>
    <mergeCell ref="F405:F409"/>
    <mergeCell ref="H735:H741"/>
    <mergeCell ref="E889:E892"/>
    <mergeCell ref="AC585:AC589"/>
    <mergeCell ref="Z217:Z221"/>
    <mergeCell ref="AH519:AH523"/>
    <mergeCell ref="AH891:AH892"/>
    <mergeCell ref="AE501:AE505"/>
    <mergeCell ref="H417:H422"/>
    <mergeCell ref="W513:W518"/>
    <mergeCell ref="D284:D289"/>
    <mergeCell ref="G627:G632"/>
    <mergeCell ref="AS627:AS631"/>
    <mergeCell ref="AG109:AG113"/>
    <mergeCell ref="E266:E271"/>
    <mergeCell ref="J25:J30"/>
    <mergeCell ref="AM429:AM433"/>
    <mergeCell ref="AH85:AH89"/>
    <mergeCell ref="AJ278:AJ282"/>
    <mergeCell ref="AD395:AD398"/>
    <mergeCell ref="AA345:AA350"/>
    <mergeCell ref="G331:G337"/>
    <mergeCell ref="AG567:AG571"/>
    <mergeCell ref="E591:E596"/>
    <mergeCell ref="D794:D798"/>
    <mergeCell ref="AD103:AD107"/>
    <mergeCell ref="K181:K185"/>
    <mergeCell ref="AH230:AH234"/>
    <mergeCell ref="AF799:AF802"/>
    <mergeCell ref="AT621:AT625"/>
    <mergeCell ref="F290:F295"/>
    <mergeCell ref="AR561:AR565"/>
    <mergeCell ref="J694:J699"/>
    <mergeCell ref="B880:C880"/>
    <mergeCell ref="AE73:AE77"/>
    <mergeCell ref="AA236:AA240"/>
    <mergeCell ref="A157:A162"/>
    <mergeCell ref="D789:D793"/>
    <mergeCell ref="B882:C882"/>
    <mergeCell ref="AC770:AC775"/>
    <mergeCell ref="AF169:AF173"/>
    <mergeCell ref="AC615:AC619"/>
    <mergeCell ref="AM664:AM668"/>
    <mergeCell ref="AJ303:AJ308"/>
    <mergeCell ref="E495:E500"/>
    <mergeCell ref="Z597:Z601"/>
    <mergeCell ref="AM658:AM662"/>
    <mergeCell ref="AL359:AL364"/>
    <mergeCell ref="AA707:AA712"/>
    <mergeCell ref="AC763:AC768"/>
    <mergeCell ref="N381:N384"/>
    <mergeCell ref="AQ609:AQ613"/>
    <mergeCell ref="G682:G687"/>
    <mergeCell ref="AM55:AM59"/>
    <mergeCell ref="AB205:AB209"/>
    <mergeCell ref="AM366:AM371"/>
    <mergeCell ref="AJ507:AJ511"/>
    <mergeCell ref="AG714:AG719"/>
    <mergeCell ref="AR591:AR595"/>
    <mergeCell ref="AG489:AG493"/>
    <mergeCell ref="AD121:AD125"/>
    <mergeCell ref="E749:E755"/>
    <mergeCell ref="AL694:AL698"/>
    <mergeCell ref="G37:G42"/>
    <mergeCell ref="J79:J84"/>
    <mergeCell ref="G254:G259"/>
    <mergeCell ref="AG193:AG197"/>
    <mergeCell ref="AG799:AG802"/>
    <mergeCell ref="AK13:AK17"/>
    <mergeCell ref="AL49:AL53"/>
    <mergeCell ref="G248:G253"/>
    <mergeCell ref="I441:I446"/>
    <mergeCell ref="A175:A180"/>
    <mergeCell ref="AL266:AL270"/>
    <mergeCell ref="AL260:AL264"/>
    <mergeCell ref="AS579:AS583"/>
    <mergeCell ref="D211:D216"/>
    <mergeCell ref="Z415:AB415"/>
    <mergeCell ref="AI555:AI559"/>
    <mergeCell ref="AF187:AF191"/>
    <mergeCell ref="AD423:AD427"/>
    <mergeCell ref="AI549:AI553"/>
    <mergeCell ref="Z324:Z329"/>
    <mergeCell ref="I13:I18"/>
    <mergeCell ref="B893:C893"/>
    <mergeCell ref="AF385:AF388"/>
    <mergeCell ref="AM381:AM384"/>
    <mergeCell ref="AR609:AR613"/>
    <mergeCell ref="AG809:AG812"/>
    <mergeCell ref="AR603:AR607"/>
    <mergeCell ref="B895:C895"/>
    <mergeCell ref="AB721:AB726"/>
    <mergeCell ref="AM501:AM505"/>
    <mergeCell ref="G272:G277"/>
    <mergeCell ref="AL400:AL403"/>
    <mergeCell ref="B471:C476"/>
    <mergeCell ref="AK615:AK619"/>
    <mergeCell ref="AH157:AH161"/>
    <mergeCell ref="I459:I464"/>
    <mergeCell ref="D115:D120"/>
    <mergeCell ref="AG519:AG523"/>
    <mergeCell ref="A405:A409"/>
    <mergeCell ref="AC682:AC686"/>
    <mergeCell ref="AJ390:AJ393"/>
    <mergeCell ref="AI11:AI12"/>
    <mergeCell ref="J435:J440"/>
    <mergeCell ref="AG891:AG892"/>
    <mergeCell ref="AI127:AI131"/>
    <mergeCell ref="AF109:AF113"/>
    <mergeCell ref="A324:A330"/>
    <mergeCell ref="AA621:AA625"/>
    <mergeCell ref="D266:D271"/>
    <mergeCell ref="I25:I30"/>
    <mergeCell ref="D537:D542"/>
    <mergeCell ref="K423:K427"/>
    <mergeCell ref="D573:D578"/>
    <mergeCell ref="AL749:AL754"/>
    <mergeCell ref="AI278:AI282"/>
    <mergeCell ref="AN37:AN41"/>
    <mergeCell ref="F756:F762"/>
    <mergeCell ref="H61:H66"/>
    <mergeCell ref="A223:A228"/>
    <mergeCell ref="E236:E241"/>
    <mergeCell ref="Z670:Z674"/>
    <mergeCell ref="AG405:AG408"/>
    <mergeCell ref="V413:V416"/>
    <mergeCell ref="AD477:AD481"/>
    <mergeCell ref="AH175:AH179"/>
    <mergeCell ref="N785:N788"/>
    <mergeCell ref="AG230:AG234"/>
    <mergeCell ref="Z242:Z246"/>
    <mergeCell ref="AF266:AF270"/>
    <mergeCell ref="AK25:AK29"/>
    <mergeCell ref="AH597:AH601"/>
    <mergeCell ref="AB429:AB433"/>
    <mergeCell ref="Z338:Z343"/>
    <mergeCell ref="G109:G114"/>
    <mergeCell ref="F324:F330"/>
    <mergeCell ref="E352:E358"/>
    <mergeCell ref="F414:F416"/>
    <mergeCell ref="AL819:AL820"/>
    <mergeCell ref="F471:F476"/>
    <mergeCell ref="AL121:AL125"/>
    <mergeCell ref="AI296:AI300"/>
    <mergeCell ref="A127:A132"/>
    <mergeCell ref="AJ145:AJ149"/>
    <mergeCell ref="AI303:AI308"/>
    <mergeCell ref="AK359:AK364"/>
    <mergeCell ref="AW447:AW451"/>
    <mergeCell ref="F688:F693"/>
    <mergeCell ref="Z707:Z712"/>
    <mergeCell ref="AK483:AK487"/>
    <mergeCell ref="B73:C78"/>
    <mergeCell ref="AA205:AA209"/>
    <mergeCell ref="AI507:AI511"/>
    <mergeCell ref="AF139:AF143"/>
    <mergeCell ref="AK700:AK704"/>
    <mergeCell ref="AA634:AA638"/>
    <mergeCell ref="AK694:AK698"/>
    <mergeCell ref="AD495:AD499"/>
    <mergeCell ref="D721:D727"/>
    <mergeCell ref="AH383:AH384"/>
    <mergeCell ref="AA31:AA35"/>
    <mergeCell ref="AQ435:AQ439"/>
    <mergeCell ref="AM31:AM35"/>
    <mergeCell ref="K477:K481"/>
    <mergeCell ref="AK49:AK53"/>
    <mergeCell ref="AB157:AB161"/>
    <mergeCell ref="AH324:AH329"/>
    <mergeCell ref="AK266:AK270"/>
    <mergeCell ref="J49:J54"/>
    <mergeCell ref="AM453:AM457"/>
    <mergeCell ref="A453:A458"/>
    <mergeCell ref="K646:K650"/>
    <mergeCell ref="AE187:AE191"/>
    <mergeCell ref="D910:G910"/>
    <mergeCell ref="AC423:AC427"/>
    <mergeCell ref="F352:F358"/>
    <mergeCell ref="AF465:AF469"/>
    <mergeCell ref="AH223:AH227"/>
    <mergeCell ref="J303:J309"/>
    <mergeCell ref="AC640:AC644"/>
    <mergeCell ref="I525:I530"/>
    <mergeCell ref="AG591:AG595"/>
    <mergeCell ref="J507:J512"/>
    <mergeCell ref="G489:G494"/>
    <mergeCell ref="B109:C114"/>
    <mergeCell ref="AG217:AG221"/>
    <mergeCell ref="D905:G905"/>
    <mergeCell ref="AD417:AD421"/>
    <mergeCell ref="AA49:AA53"/>
    <mergeCell ref="W567:W572"/>
    <mergeCell ref="AL501:AL505"/>
    <mergeCell ref="B564:C564"/>
    <mergeCell ref="AK400:AK403"/>
    <mergeCell ref="AI383:AI384"/>
    <mergeCell ref="AA266:AA270"/>
    <mergeCell ref="AA260:AA264"/>
    <mergeCell ref="H459:H464"/>
    <mergeCell ref="AN109:AN113"/>
    <mergeCell ref="A181:A186"/>
    <mergeCell ref="D907:G907"/>
    <mergeCell ref="B566:C566"/>
    <mergeCell ref="A804:A808"/>
    <mergeCell ref="AM804:AM807"/>
    <mergeCell ref="AH352:AH357"/>
    <mergeCell ref="A471:A476"/>
    <mergeCell ref="AF193:AF197"/>
    <mergeCell ref="AM471:AM475"/>
    <mergeCell ref="B864:C864"/>
    <mergeCell ref="K67:K71"/>
    <mergeCell ref="K61:K65"/>
    <mergeCell ref="AH345:AH350"/>
    <mergeCell ref="AJ415:AJ416"/>
    <mergeCell ref="AC19:AC23"/>
    <mergeCell ref="AB787:AB788"/>
    <mergeCell ref="AG603:AG607"/>
    <mergeCell ref="W721:W727"/>
    <mergeCell ref="F817:G817"/>
    <mergeCell ref="AD145:AD149"/>
    <mergeCell ref="G67:G72"/>
    <mergeCell ref="J395:J399"/>
    <mergeCell ref="J429:J434"/>
    <mergeCell ref="G61:G66"/>
    <mergeCell ref="E756:E762"/>
    <mergeCell ref="AM799:AM802"/>
    <mergeCell ref="A799:A803"/>
    <mergeCell ref="W714:W720"/>
    <mergeCell ref="AL73:AL77"/>
    <mergeCell ref="E603:E608"/>
    <mergeCell ref="AB260:AB264"/>
    <mergeCell ref="AJ770:AJ775"/>
    <mergeCell ref="B139:C144"/>
    <mergeCell ref="AI579:AI583"/>
    <mergeCell ref="AJ640:AJ644"/>
    <mergeCell ref="I127:I132"/>
    <mergeCell ref="G359:G365"/>
    <mergeCell ref="F109:F114"/>
    <mergeCell ref="AQ507:AQ511"/>
    <mergeCell ref="AC37:AC41"/>
    <mergeCell ref="B799:C803"/>
    <mergeCell ref="K405:K408"/>
    <mergeCell ref="F597:F602"/>
    <mergeCell ref="AK121:AK125"/>
    <mergeCell ref="G694:G699"/>
    <mergeCell ref="AA742:AA747"/>
    <mergeCell ref="AM817:AM820"/>
    <mergeCell ref="K413:K416"/>
    <mergeCell ref="AN193:AN197"/>
    <mergeCell ref="J121:J126"/>
    <mergeCell ref="J115:J120"/>
    <mergeCell ref="AM390:AM393"/>
    <mergeCell ref="Z634:Z638"/>
    <mergeCell ref="AC495:AC499"/>
    <mergeCell ref="AD585:AD589"/>
    <mergeCell ref="AE688:AE692"/>
    <mergeCell ref="AD789:AD792"/>
    <mergeCell ref="AK423:AK427"/>
    <mergeCell ref="J579:J584"/>
    <mergeCell ref="B67:C72"/>
    <mergeCell ref="AG324:AG329"/>
    <mergeCell ref="J573:J578"/>
    <mergeCell ref="W640:W645"/>
    <mergeCell ref="E9:G9"/>
    <mergeCell ref="AJ55:AJ59"/>
    <mergeCell ref="I49:I54"/>
    <mergeCell ref="AM385:AM388"/>
    <mergeCell ref="AE254:AE258"/>
    <mergeCell ref="AN61:AN65"/>
    <mergeCell ref="AB97:AB101"/>
    <mergeCell ref="I303:I309"/>
    <mergeCell ref="H531:H536"/>
    <mergeCell ref="AL417:AL421"/>
    <mergeCell ref="AN175:AN179"/>
    <mergeCell ref="D248:D253"/>
    <mergeCell ref="AV477:AV481"/>
    <mergeCell ref="A423:A428"/>
    <mergeCell ref="AF591:AF595"/>
    <mergeCell ref="A205:A210"/>
    <mergeCell ref="I507:I512"/>
    <mergeCell ref="AM543:AM547"/>
    <mergeCell ref="K19:K23"/>
    <mergeCell ref="Z694:Z698"/>
    <mergeCell ref="AH199:AH203"/>
    <mergeCell ref="I181:I186"/>
    <mergeCell ref="H381:J381"/>
    <mergeCell ref="AF435:AF439"/>
    <mergeCell ref="AC417:AC421"/>
    <mergeCell ref="Z49:Z53"/>
    <mergeCell ref="Z266:Z270"/>
    <mergeCell ref="AM109:AM113"/>
    <mergeCell ref="AH621:AH625"/>
    <mergeCell ref="AC385:AC388"/>
    <mergeCell ref="F43:F48"/>
    <mergeCell ref="AB453:AB457"/>
    <mergeCell ref="J501:J506"/>
    <mergeCell ref="G133:G138"/>
    <mergeCell ref="I652:I657"/>
    <mergeCell ref="AE789:AE792"/>
    <mergeCell ref="AG352:AG357"/>
    <mergeCell ref="AL471:AL475"/>
    <mergeCell ref="AJ787:AJ788"/>
    <mergeCell ref="AL145:AL149"/>
    <mergeCell ref="A359:A365"/>
    <mergeCell ref="AE483:AE487"/>
    <mergeCell ref="AB115:AB119"/>
    <mergeCell ref="J163:J168"/>
    <mergeCell ref="J794:J798"/>
    <mergeCell ref="AK507:AK511"/>
    <mergeCell ref="AG676:AG680"/>
    <mergeCell ref="B537:C542"/>
    <mergeCell ref="AG670:AG674"/>
    <mergeCell ref="AN405:AN408"/>
    <mergeCell ref="AW441:AW445"/>
    <mergeCell ref="D735:D741"/>
    <mergeCell ref="F67:F72"/>
    <mergeCell ref="I395:I399"/>
    <mergeCell ref="AN230:AN234"/>
    <mergeCell ref="AD519:AD523"/>
    <mergeCell ref="G435:G440"/>
    <mergeCell ref="AA501:AA505"/>
    <mergeCell ref="AK79:AK83"/>
    <mergeCell ref="AK73:AK77"/>
    <mergeCell ref="AG242:AG246"/>
    <mergeCell ref="AQ573:AQ577"/>
    <mergeCell ref="K459:K463"/>
    <mergeCell ref="A266:A271"/>
    <mergeCell ref="F25:F30"/>
    <mergeCell ref="AI429:AI433"/>
    <mergeCell ref="A260:A265"/>
    <mergeCell ref="D603:D608"/>
    <mergeCell ref="AD85:AD89"/>
    <mergeCell ref="AM889:AM892"/>
    <mergeCell ref="AJ555:AJ559"/>
    <mergeCell ref="AF278:AF282"/>
    <mergeCell ref="AC453:AC457"/>
    <mergeCell ref="AE211:AE215"/>
    <mergeCell ref="AI615:AI619"/>
    <mergeCell ref="AM721:AM726"/>
    <mergeCell ref="H127:H132"/>
    <mergeCell ref="AE640:AE644"/>
    <mergeCell ref="AC567:AC571"/>
    <mergeCell ref="Z103:Z107"/>
    <mergeCell ref="AM139:AM143"/>
    <mergeCell ref="AB37:AB41"/>
    <mergeCell ref="AW459:AW463"/>
    <mergeCell ref="AD230:AD234"/>
    <mergeCell ref="F694:F699"/>
    <mergeCell ref="S9:S12"/>
    <mergeCell ref="J413:J416"/>
    <mergeCell ref="AL615:AL619"/>
    <mergeCell ref="I121:I126"/>
    <mergeCell ref="AB501:AB505"/>
    <mergeCell ref="B379:C379"/>
    <mergeCell ref="AN133:AN137"/>
    <mergeCell ref="AD688:AD692"/>
    <mergeCell ref="AN127:AN131"/>
    <mergeCell ref="AB169:AB173"/>
    <mergeCell ref="AI819:AI820"/>
    <mergeCell ref="B591:C596"/>
    <mergeCell ref="AL187:AL191"/>
    <mergeCell ref="AF303:AF308"/>
    <mergeCell ref="AH359:AH364"/>
    <mergeCell ref="AF324:AF329"/>
    <mergeCell ref="K91:K95"/>
    <mergeCell ref="I579:I584"/>
    <mergeCell ref="AM609:AM613"/>
    <mergeCell ref="B435:C440"/>
    <mergeCell ref="AI55:AI59"/>
    <mergeCell ref="A749:A755"/>
    <mergeCell ref="I423:I428"/>
    <mergeCell ref="Z121:Z125"/>
    <mergeCell ref="J242:J247"/>
    <mergeCell ref="B374:C374"/>
    <mergeCell ref="AM555:AM559"/>
    <mergeCell ref="AD561:AD565"/>
    <mergeCell ref="G756:G762"/>
    <mergeCell ref="J338:J344"/>
    <mergeCell ref="AC799:AC802"/>
    <mergeCell ref="AH49:AH53"/>
    <mergeCell ref="AL543:AL547"/>
    <mergeCell ref="W603:W608"/>
    <mergeCell ref="AH260:AH264"/>
    <mergeCell ref="H181:H186"/>
    <mergeCell ref="AE435:AE439"/>
    <mergeCell ref="AE555:AE559"/>
    <mergeCell ref="AT804:AT807"/>
    <mergeCell ref="H804:H808"/>
    <mergeCell ref="Z423:Z427"/>
    <mergeCell ref="AT471:AT475"/>
    <mergeCell ref="AA242:AA246"/>
    <mergeCell ref="H471:H476"/>
    <mergeCell ref="B609:C614"/>
    <mergeCell ref="B847:C847"/>
    <mergeCell ref="E13:E18"/>
    <mergeCell ref="AB385:AB388"/>
    <mergeCell ref="AF352:AF357"/>
    <mergeCell ref="AI787:AI788"/>
    <mergeCell ref="AC809:AC812"/>
    <mergeCell ref="A664:A669"/>
    <mergeCell ref="AK145:AK149"/>
    <mergeCell ref="I728:I734"/>
    <mergeCell ref="K531:K535"/>
    <mergeCell ref="AA115:AA119"/>
    <mergeCell ref="AI501:AI505"/>
    <mergeCell ref="Z447:Z451"/>
    <mergeCell ref="K525:K529"/>
    <mergeCell ref="AG615:AG619"/>
    <mergeCell ref="AF676:AF680"/>
    <mergeCell ref="AD157:AD161"/>
    <mergeCell ref="G73:G78"/>
    <mergeCell ref="AC519:AC523"/>
    <mergeCell ref="H199:H204"/>
    <mergeCell ref="AC891:AC892"/>
    <mergeCell ref="AE11:AE12"/>
    <mergeCell ref="F435:F440"/>
    <mergeCell ref="AM413:AM416"/>
    <mergeCell ref="AM211:AM215"/>
    <mergeCell ref="AB109:AB113"/>
    <mergeCell ref="E25:E30"/>
    <mergeCell ref="AC310:AC315"/>
    <mergeCell ref="AE278:AE282"/>
    <mergeCell ref="AJ37:AJ41"/>
    <mergeCell ref="I317:I323"/>
    <mergeCell ref="J290:J295"/>
    <mergeCell ref="AK163:AK167"/>
    <mergeCell ref="AD640:AD644"/>
    <mergeCell ref="AB567:AB571"/>
    <mergeCell ref="AK794:AK797"/>
    <mergeCell ref="AC405:AC408"/>
    <mergeCell ref="AN199:AN203"/>
    <mergeCell ref="J728:J734"/>
    <mergeCell ref="F609:F614"/>
    <mergeCell ref="AV459:AV463"/>
    <mergeCell ref="AC230:AC234"/>
    <mergeCell ref="E700:E705"/>
    <mergeCell ref="AJ495:AJ499"/>
    <mergeCell ref="B175:C180"/>
    <mergeCell ref="AK621:AK625"/>
    <mergeCell ref="A694:A699"/>
    <mergeCell ref="H121:H126"/>
    <mergeCell ref="AK789:AK792"/>
    <mergeCell ref="AN324:AN329"/>
    <mergeCell ref="AL284:AL288"/>
    <mergeCell ref="AM133:AM137"/>
    <mergeCell ref="AC688:AC692"/>
    <mergeCell ref="AA169:AA173"/>
    <mergeCell ref="AH819:AH820"/>
    <mergeCell ref="AK489:AK493"/>
    <mergeCell ref="AE296:AE300"/>
    <mergeCell ref="AE303:AE308"/>
    <mergeCell ref="AG359:AG364"/>
    <mergeCell ref="K127:K131"/>
    <mergeCell ref="AG483:AG487"/>
    <mergeCell ref="AB714:AB719"/>
    <mergeCell ref="AK193:AK197"/>
    <mergeCell ref="AB139:AB143"/>
    <mergeCell ref="J187:J192"/>
    <mergeCell ref="AM591:AM595"/>
    <mergeCell ref="H423:H428"/>
    <mergeCell ref="A591:A596"/>
    <mergeCell ref="AG700:AG704"/>
    <mergeCell ref="AG694:AG698"/>
    <mergeCell ref="AL794:AL797"/>
    <mergeCell ref="AT543:AT547"/>
    <mergeCell ref="AT537:AT541"/>
    <mergeCell ref="I549:I554"/>
    <mergeCell ref="W459:W464"/>
    <mergeCell ref="I338:I344"/>
    <mergeCell ref="AM435:AM439"/>
    <mergeCell ref="AB193:AB197"/>
    <mergeCell ref="AB799:AB802"/>
    <mergeCell ref="AG49:AG53"/>
    <mergeCell ref="K272:K276"/>
    <mergeCell ref="AA390:AA393"/>
    <mergeCell ref="W670:W675"/>
    <mergeCell ref="D441:D446"/>
    <mergeCell ref="AG266:AG270"/>
    <mergeCell ref="K735:K740"/>
    <mergeCell ref="B825:C825"/>
    <mergeCell ref="F49:F54"/>
    <mergeCell ref="AI453:AI457"/>
    <mergeCell ref="F331:F337"/>
    <mergeCell ref="AA187:AA191"/>
    <mergeCell ref="AD555:AD559"/>
    <mergeCell ref="AN248:AN252"/>
    <mergeCell ref="AN352:AN357"/>
    <mergeCell ref="AD400:AD403"/>
    <mergeCell ref="AJ579:AJ583"/>
    <mergeCell ref="AK770:AK775"/>
    <mergeCell ref="AV603:AV607"/>
    <mergeCell ref="AS804:AS807"/>
    <mergeCell ref="AB465:AB469"/>
    <mergeCell ref="AD223:AD227"/>
    <mergeCell ref="F303:F309"/>
    <mergeCell ref="I664:I669"/>
    <mergeCell ref="AK809:AK812"/>
    <mergeCell ref="H359:H365"/>
    <mergeCell ref="AL483:AL487"/>
    <mergeCell ref="AH79:AH83"/>
    <mergeCell ref="AI115:AI119"/>
    <mergeCell ref="AC591:AC595"/>
    <mergeCell ref="K310:K315"/>
    <mergeCell ref="F507:F512"/>
    <mergeCell ref="H889:H892"/>
    <mergeCell ref="AC714:AC719"/>
    <mergeCell ref="AB742:AB747"/>
    <mergeCell ref="AK519:AK523"/>
    <mergeCell ref="E405:E409"/>
    <mergeCell ref="AH694:AH698"/>
    <mergeCell ref="AH501:AH505"/>
    <mergeCell ref="AN272:AN276"/>
    <mergeCell ref="AG400:AG403"/>
    <mergeCell ref="L413:L416"/>
    <mergeCell ref="AF615:AF619"/>
    <mergeCell ref="AC157:AC161"/>
    <mergeCell ref="AV627:AV631"/>
    <mergeCell ref="J627:J632"/>
    <mergeCell ref="D459:D464"/>
    <mergeCell ref="AJ109:AJ113"/>
    <mergeCell ref="AG284:AG288"/>
    <mergeCell ref="H266:H271"/>
    <mergeCell ref="AB519:AB523"/>
    <mergeCell ref="B843:C843"/>
    <mergeCell ref="E441:E446"/>
    <mergeCell ref="G199:G204"/>
    <mergeCell ref="AB891:AB892"/>
    <mergeCell ref="AD11:AD12"/>
    <mergeCell ref="E435:E440"/>
    <mergeCell ref="AI471:AI475"/>
    <mergeCell ref="AF13:AF17"/>
    <mergeCell ref="AD127:AD131"/>
    <mergeCell ref="AL211:AL215"/>
    <mergeCell ref="AA109:AA113"/>
    <mergeCell ref="AF43:AF47"/>
    <mergeCell ref="AV531:AV535"/>
    <mergeCell ref="I236:I241"/>
    <mergeCell ref="AF415:AF416"/>
    <mergeCell ref="AV525:AV529"/>
    <mergeCell ref="K652:K656"/>
    <mergeCell ref="AK573:AK577"/>
    <mergeCell ref="AG749:AG754"/>
    <mergeCell ref="AD278:AD282"/>
    <mergeCell ref="B844:C844"/>
    <mergeCell ref="Z145:Z149"/>
    <mergeCell ref="AM756:AM761"/>
    <mergeCell ref="B838:C838"/>
    <mergeCell ref="AK230:AK234"/>
    <mergeCell ref="F429:F434"/>
    <mergeCell ref="D338:D344"/>
    <mergeCell ref="I290:I295"/>
    <mergeCell ref="AJ163:AJ167"/>
    <mergeCell ref="AK441:AK445"/>
    <mergeCell ref="AH73:AH77"/>
    <mergeCell ref="Q413:Q416"/>
    <mergeCell ref="F890:F892"/>
    <mergeCell ref="AC175:AC179"/>
    <mergeCell ref="D157:D162"/>
    <mergeCell ref="AH400:AH403"/>
    <mergeCell ref="A603:A608"/>
    <mergeCell ref="AG435:AG439"/>
    <mergeCell ref="H284:H289"/>
    <mergeCell ref="AB537:AB541"/>
    <mergeCell ref="AM331:AM336"/>
    <mergeCell ref="AF770:AF775"/>
    <mergeCell ref="H495:H500"/>
    <mergeCell ref="E127:E132"/>
    <mergeCell ref="AT609:AT613"/>
    <mergeCell ref="W531:W536"/>
    <mergeCell ref="AG819:AG820"/>
    <mergeCell ref="H749:H755"/>
    <mergeCell ref="AG121:AG125"/>
    <mergeCell ref="AL366:AL371"/>
    <mergeCell ref="AD296:AD300"/>
    <mergeCell ref="AD303:AD308"/>
    <mergeCell ref="B417:C422"/>
    <mergeCell ref="AL676:AL680"/>
    <mergeCell ref="AF489:AF493"/>
    <mergeCell ref="A688:A693"/>
    <mergeCell ref="AF483:AF487"/>
    <mergeCell ref="AA145:AA149"/>
    <mergeCell ref="J254:J259"/>
    <mergeCell ref="AJ193:AJ197"/>
    <mergeCell ref="AA139:AA143"/>
    <mergeCell ref="B866:C866"/>
    <mergeCell ref="D61:D66"/>
    <mergeCell ref="AQ627:AQ631"/>
    <mergeCell ref="AI390:AI393"/>
    <mergeCell ref="AF700:AF704"/>
    <mergeCell ref="AS543:AS547"/>
    <mergeCell ref="G543:G548"/>
    <mergeCell ref="G97:G102"/>
    <mergeCell ref="W585:W590"/>
    <mergeCell ref="AC324:AC329"/>
    <mergeCell ref="AH549:AH553"/>
    <mergeCell ref="E49:E54"/>
    <mergeCell ref="AG25:AG29"/>
    <mergeCell ref="AM352:AM357"/>
    <mergeCell ref="A352:A358"/>
    <mergeCell ref="K700:K704"/>
    <mergeCell ref="AJ809:AJ812"/>
    <mergeCell ref="AJ61:AJ65"/>
    <mergeCell ref="H664:H669"/>
    <mergeCell ref="E303:E309"/>
    <mergeCell ref="D531:D536"/>
    <mergeCell ref="AH115:AH119"/>
    <mergeCell ref="AB591:AB595"/>
    <mergeCell ref="AM676:AM680"/>
    <mergeCell ref="E507:E512"/>
    <mergeCell ref="B646:C651"/>
    <mergeCell ref="AI537:AI541"/>
    <mergeCell ref="G700:G705"/>
    <mergeCell ref="J735:J741"/>
    <mergeCell ref="I634:I639"/>
    <mergeCell ref="G115:G120"/>
    <mergeCell ref="AB217:AB221"/>
    <mergeCell ref="AJ519:AJ523"/>
    <mergeCell ref="AJ891:AJ892"/>
    <mergeCell ref="AL11:AL12"/>
    <mergeCell ref="I31:I36"/>
    <mergeCell ref="AA585:AA589"/>
    <mergeCell ref="AD383:AD384"/>
    <mergeCell ref="I627:I632"/>
    <mergeCell ref="AW579:AW583"/>
    <mergeCell ref="AI109:AI113"/>
    <mergeCell ref="AN43:AN47"/>
    <mergeCell ref="E652:E657"/>
    <mergeCell ref="AA789:AA792"/>
    <mergeCell ref="AK296:AK300"/>
    <mergeCell ref="AC352:AC357"/>
    <mergeCell ref="AH471:AH475"/>
    <mergeCell ref="AA193:AA197"/>
    <mergeCell ref="AF787:AF788"/>
    <mergeCell ref="AJ664:AJ668"/>
    <mergeCell ref="I756:I762"/>
    <mergeCell ref="K597:K601"/>
    <mergeCell ref="H236:H241"/>
    <mergeCell ref="F163:F168"/>
    <mergeCell ref="AI567:AI571"/>
    <mergeCell ref="F794:F798"/>
    <mergeCell ref="AR794:AR797"/>
    <mergeCell ref="AJ405:AJ408"/>
    <mergeCell ref="AS441:AS445"/>
    <mergeCell ref="AQ525:AQ529"/>
    <mergeCell ref="E525:E530"/>
    <mergeCell ref="AM248:AM252"/>
    <mergeCell ref="AL735:AL740"/>
    <mergeCell ref="E395:E399"/>
    <mergeCell ref="AJ230:AJ234"/>
    <mergeCell ref="AT567:AT571"/>
    <mergeCell ref="B874:C874"/>
    <mergeCell ref="W483:W488"/>
    <mergeCell ref="D254:D259"/>
    <mergeCell ref="AJ537:AJ541"/>
    <mergeCell ref="AG79:AG83"/>
    <mergeCell ref="AG73:AG77"/>
    <mergeCell ref="AC242:AC246"/>
    <mergeCell ref="AL453:AL457"/>
    <mergeCell ref="B489:C494"/>
    <mergeCell ref="Z85:Z89"/>
    <mergeCell ref="G284:G289"/>
    <mergeCell ref="AF555:AF559"/>
    <mergeCell ref="AE770:AE775"/>
    <mergeCell ref="I471:I476"/>
    <mergeCell ref="AI721:AI726"/>
    <mergeCell ref="AA211:AA215"/>
    <mergeCell ref="AE615:AE619"/>
    <mergeCell ref="F646:F651"/>
    <mergeCell ref="B700:C705"/>
    <mergeCell ref="AL296:AL300"/>
    <mergeCell ref="D127:D132"/>
    <mergeCell ref="AL303:AL308"/>
    <mergeCell ref="G495:G500"/>
    <mergeCell ref="AN359:AN364"/>
    <mergeCell ref="I688:I693"/>
    <mergeCell ref="Z786:AA786"/>
    <mergeCell ref="AI804:AI807"/>
    <mergeCell ref="I682:I687"/>
    <mergeCell ref="AK658:AK662"/>
    <mergeCell ref="B248:C253"/>
    <mergeCell ref="AL507:AL511"/>
    <mergeCell ref="AI139:AI143"/>
    <mergeCell ref="G749:G755"/>
    <mergeCell ref="AF121:AF125"/>
    <mergeCell ref="AS459:AS463"/>
    <mergeCell ref="AK366:AK371"/>
    <mergeCell ref="K317:K322"/>
    <mergeCell ref="K441:K445"/>
    <mergeCell ref="AE489:AE493"/>
    <mergeCell ref="AK405:AK408"/>
    <mergeCell ref="O9:O12"/>
    <mergeCell ref="B573:C578"/>
    <mergeCell ref="AI193:AI197"/>
    <mergeCell ref="E121:E126"/>
    <mergeCell ref="F395:F399"/>
    <mergeCell ref="AH390:AH393"/>
    <mergeCell ref="A417:A422"/>
    <mergeCell ref="D483:D488"/>
    <mergeCell ref="AL652:AL656"/>
    <mergeCell ref="Z688:Z692"/>
    <mergeCell ref="AH187:AH191"/>
    <mergeCell ref="AQ579:AQ583"/>
    <mergeCell ref="E579:E584"/>
    <mergeCell ref="AB324:AB329"/>
    <mergeCell ref="AR809:AR812"/>
    <mergeCell ref="AS513:AS517"/>
    <mergeCell ref="H785:H788"/>
    <mergeCell ref="AG549:AG553"/>
    <mergeCell ref="AE55:AE59"/>
    <mergeCell ref="AI749:AI754"/>
    <mergeCell ref="AJ591:AJ595"/>
    <mergeCell ref="E423:E428"/>
    <mergeCell ref="F242:F247"/>
    <mergeCell ref="Z382:AA382"/>
    <mergeCell ref="I103:I108"/>
    <mergeCell ref="J682:J687"/>
    <mergeCell ref="AI61:AI65"/>
    <mergeCell ref="AJ714:AJ719"/>
    <mergeCell ref="F338:F344"/>
    <mergeCell ref="D303:D309"/>
    <mergeCell ref="AK254:AK258"/>
    <mergeCell ref="B284:C289"/>
    <mergeCell ref="AG417:AG421"/>
    <mergeCell ref="AI175:AI179"/>
    <mergeCell ref="AA591:AA595"/>
    <mergeCell ref="AG453:AG457"/>
    <mergeCell ref="AH543:AH547"/>
    <mergeCell ref="K785:K788"/>
    <mergeCell ref="F707:F713"/>
    <mergeCell ref="F700:F705"/>
    <mergeCell ref="AC199:AC203"/>
    <mergeCell ref="D181:D186"/>
    <mergeCell ref="AN284:AN288"/>
    <mergeCell ref="F115:F120"/>
    <mergeCell ref="AI519:AI523"/>
    <mergeCell ref="AI891:AI892"/>
    <mergeCell ref="D471:D476"/>
    <mergeCell ref="AM646:AM650"/>
    <mergeCell ref="AM13:AM17"/>
    <mergeCell ref="A13:A18"/>
    <mergeCell ref="AK127:AK131"/>
    <mergeCell ref="A646:A651"/>
    <mergeCell ref="B855:C855"/>
    <mergeCell ref="AM43:AM47"/>
    <mergeCell ref="A43:A48"/>
    <mergeCell ref="Z789:Z792"/>
    <mergeCell ref="Z742:Z747"/>
    <mergeCell ref="AB352:AB357"/>
    <mergeCell ref="F573:F578"/>
    <mergeCell ref="AE787:AE788"/>
    <mergeCell ref="AJ603:AJ607"/>
    <mergeCell ref="AF55:AF59"/>
    <mergeCell ref="AI664:AI668"/>
    <mergeCell ref="AG145:AG149"/>
    <mergeCell ref="J67:J72"/>
    <mergeCell ref="H756:H762"/>
    <mergeCell ref="J61:J66"/>
    <mergeCell ref="B441:C446"/>
    <mergeCell ref="Z483:Z487"/>
    <mergeCell ref="G236:G241"/>
    <mergeCell ref="E794:E798"/>
    <mergeCell ref="AQ794:AQ797"/>
    <mergeCell ref="J97:J102"/>
    <mergeCell ref="AB676:AB680"/>
    <mergeCell ref="Z157:Z161"/>
    <mergeCell ref="AB670:AB674"/>
    <mergeCell ref="AK735:AK740"/>
    <mergeCell ref="AL248:AL252"/>
    <mergeCell ref="AJ175:AJ179"/>
    <mergeCell ref="A67:A72"/>
    <mergeCell ref="G567:G572"/>
    <mergeCell ref="D199:D204"/>
    <mergeCell ref="D817:D820"/>
    <mergeCell ref="B13:C18"/>
    <mergeCell ref="AF79:AF83"/>
    <mergeCell ref="B881:C881"/>
    <mergeCell ref="AL579:AL583"/>
    <mergeCell ref="AI211:AI215"/>
    <mergeCell ref="AL573:AL577"/>
    <mergeCell ref="AM25:AM29"/>
    <mergeCell ref="A25:A30"/>
    <mergeCell ref="AK310:AK315"/>
    <mergeCell ref="AA278:AA282"/>
    <mergeCell ref="AF37:AF41"/>
    <mergeCell ref="B883:C883"/>
    <mergeCell ref="Z211:Z215"/>
    <mergeCell ref="AH721:AH726"/>
    <mergeCell ref="AF73:AF77"/>
    <mergeCell ref="AK303:AK308"/>
    <mergeCell ref="AM338:AM343"/>
    <mergeCell ref="AG163:AG167"/>
    <mergeCell ref="Z640:Z644"/>
    <mergeCell ref="H688:H693"/>
    <mergeCell ref="F169:F174"/>
    <mergeCell ref="W9:W12"/>
    <mergeCell ref="AH139:AH143"/>
    <mergeCell ref="K79:K83"/>
    <mergeCell ref="AM700:AM704"/>
    <mergeCell ref="AR459:AR463"/>
    <mergeCell ref="A700:A705"/>
    <mergeCell ref="AC670:AC674"/>
    <mergeCell ref="K290:K294"/>
    <mergeCell ref="AG621:AG625"/>
    <mergeCell ref="N9:N12"/>
    <mergeCell ref="D121:D126"/>
    <mergeCell ref="B25:C30"/>
    <mergeCell ref="I55:I60"/>
    <mergeCell ref="AS789:AS792"/>
    <mergeCell ref="AJ324:AJ329"/>
    <mergeCell ref="AK652:AK656"/>
    <mergeCell ref="I169:I174"/>
    <mergeCell ref="AH284:AH288"/>
    <mergeCell ref="AI133:AI137"/>
    <mergeCell ref="Z414:AB414"/>
    <mergeCell ref="H9:J9"/>
    <mergeCell ref="W597:W602"/>
    <mergeCell ref="AD819:AD820"/>
    <mergeCell ref="AN25:AN29"/>
    <mergeCell ref="B338:C344"/>
    <mergeCell ref="AA296:AA300"/>
    <mergeCell ref="AA303:AA308"/>
    <mergeCell ref="D579:D584"/>
    <mergeCell ref="AQ809:AQ812"/>
    <mergeCell ref="AM405:AM408"/>
    <mergeCell ref="AV441:AV445"/>
    <mergeCell ref="AW531:AW535"/>
    <mergeCell ref="AH749:AH754"/>
    <mergeCell ref="F187:F192"/>
    <mergeCell ref="AI591:AI595"/>
    <mergeCell ref="D423:D428"/>
    <mergeCell ref="Z366:Z371"/>
    <mergeCell ref="H103:H108"/>
    <mergeCell ref="A889:C892"/>
    <mergeCell ref="E338:E344"/>
    <mergeCell ref="AI435:AI439"/>
    <mergeCell ref="AC49:AC53"/>
    <mergeCell ref="Z230:Z234"/>
    <mergeCell ref="AK383:AK384"/>
    <mergeCell ref="AD175:AD179"/>
    <mergeCell ref="AC266:AC270"/>
    <mergeCell ref="AB417:AB421"/>
    <mergeCell ref="H714:H720"/>
    <mergeCell ref="J785:J788"/>
    <mergeCell ref="G382:G384"/>
    <mergeCell ref="AJ352:AJ357"/>
    <mergeCell ref="Z400:Z403"/>
    <mergeCell ref="E413:E416"/>
    <mergeCell ref="AJ127:AJ131"/>
    <mergeCell ref="AG390:AG393"/>
    <mergeCell ref="I495:I500"/>
    <mergeCell ref="E664:E669"/>
    <mergeCell ref="D597:D602"/>
    <mergeCell ref="AH483:AH487"/>
    <mergeCell ref="AL415:AL416"/>
    <mergeCell ref="AD359:AD364"/>
    <mergeCell ref="AI609:AI613"/>
    <mergeCell ref="B79:C84"/>
    <mergeCell ref="I67:I72"/>
    <mergeCell ref="G804:G808"/>
    <mergeCell ref="AD694:AD698"/>
    <mergeCell ref="AJ272:AJ276"/>
    <mergeCell ref="AQ537:AQ541"/>
    <mergeCell ref="AA676:AA680"/>
    <mergeCell ref="AR627:AR631"/>
    <mergeCell ref="AN79:AN83"/>
    <mergeCell ref="F627:F632"/>
    <mergeCell ref="H543:H548"/>
    <mergeCell ref="K634:K638"/>
    <mergeCell ref="A441:A446"/>
    <mergeCell ref="A435:A440"/>
    <mergeCell ref="AL770:AL775"/>
  </mergeCells>
  <conditionalFormatting sqref="D229">
    <cfRule type="containsText" priority="391" operator="containsText" dxfId="325" text="VERDE">
      <formula>NOT(ISERROR(SEARCH("VERDE",D229)))</formula>
    </cfRule>
    <cfRule type="containsText" priority="392" operator="containsText" dxfId="324" text="AMARILLO">
      <formula>NOT(ISERROR(SEARCH("AMARILLO",D229)))</formula>
    </cfRule>
    <cfRule type="containsText" priority="393" operator="containsText" dxfId="323" text="ROJO">
      <formula>NOT(ISERROR(SEARCH("ROJO",D229)))</formula>
    </cfRule>
  </conditionalFormatting>
  <conditionalFormatting sqref="D821:D856">
    <cfRule type="cellIs" priority="389" operator="lessThan" dxfId="0" stopIfTrue="1">
      <formula>0</formula>
    </cfRule>
  </conditionalFormatting>
  <conditionalFormatting sqref="D858:D869">
    <cfRule type="cellIs" priority="388" operator="lessThan" dxfId="0" stopIfTrue="1">
      <formula>0</formula>
    </cfRule>
  </conditionalFormatting>
  <conditionalFormatting sqref="D871:D888">
    <cfRule type="cellIs" priority="387" operator="lessThan" dxfId="0" stopIfTrue="1">
      <formula>0</formula>
    </cfRule>
  </conditionalFormatting>
  <conditionalFormatting sqref="D893:D894">
    <cfRule type="cellIs" priority="390" operator="lessThan" dxfId="0" stopIfTrue="1">
      <formula>0</formula>
    </cfRule>
  </conditionalFormatting>
  <conditionalFormatting sqref="D566">
    <cfRule type="cellIs" priority="386" operator="lessThan" dxfId="384" stopIfTrue="1">
      <formula>0</formula>
    </cfRule>
  </conditionalFormatting>
  <conditionalFormatting sqref="D572">
    <cfRule type="cellIs" priority="385" operator="lessThan" dxfId="384" stopIfTrue="1">
      <formula>0</formula>
    </cfRule>
  </conditionalFormatting>
  <conditionalFormatting sqref="D895:D897">
    <cfRule type="cellIs" priority="384" operator="lessThan" dxfId="0" stopIfTrue="1">
      <formula>0</formula>
    </cfRule>
  </conditionalFormatting>
  <conditionalFormatting sqref="E229 P410">
    <cfRule type="containsText" priority="376" operator="containsText" dxfId="325" text="VERDE">
      <formula>NOT(ISERROR(SEARCH("VERDE",E229)))</formula>
    </cfRule>
    <cfRule type="containsText" priority="377" operator="containsText" dxfId="324" text="AMARILLO">
      <formula>NOT(ISERROR(SEARCH("AMARILLO",E229)))</formula>
    </cfRule>
    <cfRule type="containsText" priority="378" operator="containsText" dxfId="323" text="ROJO">
      <formula>NOT(ISERROR(SEARCH("ROJO",E229)))</formula>
    </cfRule>
  </conditionalFormatting>
  <conditionalFormatting sqref="E821:I856">
    <cfRule type="cellIs" priority="253" operator="lessThan" dxfId="0" stopIfTrue="1">
      <formula>0</formula>
    </cfRule>
  </conditionalFormatting>
  <conditionalFormatting sqref="E858:I869">
    <cfRule type="cellIs" priority="252" operator="lessThan" dxfId="0" stopIfTrue="1">
      <formula>0</formula>
    </cfRule>
  </conditionalFormatting>
  <conditionalFormatting sqref="E871:I888">
    <cfRule type="cellIs" priority="251" operator="lessThan" dxfId="0" stopIfTrue="1">
      <formula>0</formula>
    </cfRule>
  </conditionalFormatting>
  <conditionalFormatting sqref="E893:I893 E894:G894 H894:I897">
    <cfRule type="cellIs" priority="369" operator="lessThan" dxfId="0" stopIfTrue="1">
      <formula>0</formula>
    </cfRule>
  </conditionalFormatting>
  <conditionalFormatting sqref="K13:K17">
    <cfRule type="cellIs" priority="379" operator="lessThan" dxfId="0" stopIfTrue="1">
      <formula>0</formula>
    </cfRule>
  </conditionalFormatting>
  <conditionalFormatting sqref="K303:K308 K777:K783">
    <cfRule type="cellIs" priority="365" operator="lessThan" dxfId="0" stopIfTrue="1">
      <formula>0</formula>
    </cfRule>
  </conditionalFormatting>
  <conditionalFormatting sqref="K309">
    <cfRule type="containsText" priority="375" operator="containsText" dxfId="8" text="Falso">
      <formula>NOT(ISERROR(SEARCH("Falso",K309)))</formula>
    </cfRule>
  </conditionalFormatting>
  <conditionalFormatting sqref="K373:K380">
    <cfRule type="cellIs" priority="372" operator="lessThan" dxfId="0" stopIfTrue="1">
      <formula>0</formula>
    </cfRule>
  </conditionalFormatting>
  <conditionalFormatting sqref="K385:K388">
    <cfRule type="cellIs" priority="380" operator="lessThan" dxfId="0" stopIfTrue="1">
      <formula>0</formula>
    </cfRule>
  </conditionalFormatting>
  <conditionalFormatting sqref="K389">
    <cfRule type="containsText" priority="381" operator="containsText" dxfId="8" text="Falso">
      <formula>NOT(ISERROR(SEARCH("Falso",K389)))</formula>
    </cfRule>
  </conditionalFormatting>
  <conditionalFormatting sqref="K394">
    <cfRule type="containsText" priority="371" operator="containsText" dxfId="8" text="Falso">
      <formula>NOT(ISERROR(SEARCH("Falso",K394)))</formula>
    </cfRule>
  </conditionalFormatting>
  <conditionalFormatting sqref="K399 K404 K409">
    <cfRule type="containsText" priority="370" operator="containsText" dxfId="8" text="Falso">
      <formula>NOT(ISERROR(SEARCH("Falso",K399)))</formula>
    </cfRule>
  </conditionalFormatting>
  <conditionalFormatting sqref="K714:K719 K721:K726">
    <cfRule type="cellIs" priority="273" operator="lessThan" dxfId="0" stopIfTrue="1">
      <formula>0</formula>
    </cfRule>
  </conditionalFormatting>
  <conditionalFormatting sqref="K634:K638">
    <cfRule type="cellIs" priority="279" operator="lessThan" dxfId="0" stopIfTrue="1">
      <formula>0</formula>
    </cfRule>
  </conditionalFormatting>
  <conditionalFormatting sqref="K749:K754 K756:K761">
    <cfRule type="cellIs" priority="271" operator="lessThan" dxfId="0" stopIfTrue="1">
      <formula>0</formula>
    </cfRule>
  </conditionalFormatting>
  <conditionalFormatting sqref="K763:K768">
    <cfRule type="cellIs" priority="270" operator="lessThan" dxfId="0" stopIfTrue="1">
      <formula>0</formula>
    </cfRule>
  </conditionalFormatting>
  <conditionalFormatting sqref="K770:K775">
    <cfRule type="cellIs" priority="269" operator="lessThan" dxfId="0" stopIfTrue="1">
      <formula>0</formula>
    </cfRule>
  </conditionalFormatting>
  <conditionalFormatting sqref="K707:K712">
    <cfRule type="cellIs" priority="278" operator="lessThan" dxfId="0" stopIfTrue="1">
      <formula>0</formula>
    </cfRule>
  </conditionalFormatting>
  <conditionalFormatting sqref="K728:K733 K735:K740 K742:K747">
    <cfRule type="cellIs" priority="272" operator="lessThan" dxfId="0" stopIfTrue="1">
      <formula>0</formula>
    </cfRule>
  </conditionalFormatting>
  <conditionalFormatting sqref="K821:K856 M821:O856">
    <cfRule type="cellIs" priority="250" operator="lessThan" dxfId="0" stopIfTrue="1">
      <formula>0</formula>
    </cfRule>
  </conditionalFormatting>
  <conditionalFormatting sqref="K858:K869 M858:N869">
    <cfRule type="cellIs" priority="249" operator="lessThan" dxfId="0" stopIfTrue="1">
      <formula>0</formula>
    </cfRule>
  </conditionalFormatting>
  <conditionalFormatting sqref="K871:K888 M871:N887 M888:O888">
    <cfRule type="cellIs" priority="248" operator="lessThan" dxfId="0" stopIfTrue="1">
      <formula>0</formula>
    </cfRule>
  </conditionalFormatting>
  <conditionalFormatting sqref="K893:K894 M893:N894">
    <cfRule type="cellIs" priority="247" operator="lessThan" dxfId="0" stopIfTrue="1">
      <formula>0</formula>
    </cfRule>
  </conditionalFormatting>
  <conditionalFormatting sqref="P13:P17 P303:P308">
    <cfRule type="containsText" priority="361" operator="containsText" dxfId="131" text="VENCIDO">
      <formula>NOT(ISERROR(SEARCH("VENCIDO",P13)))</formula>
    </cfRule>
    <cfRule type="containsText" priority="362" operator="containsText" dxfId="130" text="VERDE">
      <formula>NOT(ISERROR(SEARCH("VERDE",P13)))</formula>
    </cfRule>
    <cfRule type="containsText" priority="363" operator="containsText" dxfId="129" stopIfTrue="1" text="AMARILLO">
      <formula>NOT(ISERROR(SEARCH("AMARILLO",P13)))</formula>
    </cfRule>
    <cfRule type="containsText" priority="364" operator="containsText" dxfId="128" text="ROJO">
      <formula>NOT(ISERROR(SEARCH("ROJO",P13)))</formula>
    </cfRule>
  </conditionalFormatting>
  <conditionalFormatting sqref="P373:P379">
    <cfRule type="containsText" priority="357" operator="containsText" dxfId="131" text="VENCIDO">
      <formula>NOT(ISERROR(SEARCH("VENCIDO",P373)))</formula>
    </cfRule>
    <cfRule type="containsText" priority="358" operator="containsText" dxfId="130" text="VERDE">
      <formula>NOT(ISERROR(SEARCH("VERDE",P373)))</formula>
    </cfRule>
    <cfRule type="containsText" priority="359" operator="containsText" dxfId="129" stopIfTrue="1" text="AMARILLO">
      <formula>NOT(ISERROR(SEARCH("AMARILLO",P373)))</formula>
    </cfRule>
    <cfRule type="containsText" priority="360" operator="containsText" dxfId="128" text="ROJO">
      <formula>NOT(ISERROR(SEARCH("ROJO",P373)))</formula>
    </cfRule>
  </conditionalFormatting>
  <conditionalFormatting sqref="P385:P388">
    <cfRule type="containsText" priority="353" operator="containsText" dxfId="131" text="VENCIDO">
      <formula>NOT(ISERROR(SEARCH("VENCIDO",P385)))</formula>
    </cfRule>
    <cfRule type="containsText" priority="354" operator="containsText" dxfId="130" text="VERDE">
      <formula>NOT(ISERROR(SEARCH("VERDE",P385)))</formula>
    </cfRule>
    <cfRule type="containsText" priority="355" operator="containsText" dxfId="129" stopIfTrue="1" text="AMARILLO">
      <formula>NOT(ISERROR(SEARCH("AMARILLO",P385)))</formula>
    </cfRule>
    <cfRule type="containsText" priority="356" operator="containsText" dxfId="128" text="ROJO">
      <formula>NOT(ISERROR(SEARCH("ROJO",P385)))</formula>
    </cfRule>
  </conditionalFormatting>
  <conditionalFormatting sqref="P417:P421">
    <cfRule type="containsText" priority="346" operator="containsText" dxfId="131" text="VENCIDO">
      <formula>NOT(ISERROR(SEARCH("VENCIDO",P417)))</formula>
    </cfRule>
    <cfRule type="containsText" priority="347" operator="containsText" dxfId="130" text="VERDE">
      <formula>NOT(ISERROR(SEARCH("VERDE",P417)))</formula>
    </cfRule>
    <cfRule type="containsText" priority="348" operator="containsText" dxfId="129" stopIfTrue="1" text="AMARILLO">
      <formula>NOT(ISERROR(SEARCH("AMARILLO",P417)))</formula>
    </cfRule>
    <cfRule type="containsText" priority="349" operator="containsText" dxfId="128" text="ROJO">
      <formula>NOT(ISERROR(SEARCH("ROJO",P417)))</formula>
    </cfRule>
  </conditionalFormatting>
  <conditionalFormatting sqref="P561:P565">
    <cfRule type="containsText" priority="342" operator="containsText" dxfId="131" text="VENCIDO">
      <formula>NOT(ISERROR(SEARCH("VENCIDO",P561)))</formula>
    </cfRule>
    <cfRule type="containsText" priority="343" operator="containsText" dxfId="130" text="VERDE">
      <formula>NOT(ISERROR(SEARCH("VERDE",P561)))</formula>
    </cfRule>
    <cfRule type="containsText" priority="344" operator="containsText" dxfId="129" stopIfTrue="1" text="AMARILLO">
      <formula>NOT(ISERROR(SEARCH("AMARILLO",P561)))</formula>
    </cfRule>
    <cfRule type="containsText" priority="345" operator="containsText" dxfId="128" text="ROJO">
      <formula>NOT(ISERROR(SEARCH("ROJO",P561)))</formula>
    </cfRule>
  </conditionalFormatting>
  <conditionalFormatting sqref="P707:P712">
    <cfRule type="containsText" priority="274" operator="containsText" dxfId="131" text="VENCIDO">
      <formula>NOT(ISERROR(SEARCH("VENCIDO",P707)))</formula>
    </cfRule>
    <cfRule type="containsText" priority="275" operator="containsText" dxfId="130" text="VERDE">
      <formula>NOT(ISERROR(SEARCH("VERDE",P707)))</formula>
    </cfRule>
    <cfRule type="containsText" priority="276" operator="containsText" dxfId="129" stopIfTrue="1" text="AMARILLO">
      <formula>NOT(ISERROR(SEARCH("AMARILLO",P707)))</formula>
    </cfRule>
    <cfRule type="containsText" priority="277" operator="containsText" dxfId="128" text="ROJO">
      <formula>NOT(ISERROR(SEARCH("ROJO",P707)))</formula>
    </cfRule>
  </conditionalFormatting>
  <conditionalFormatting sqref="P777:P783">
    <cfRule type="containsText" priority="265" operator="containsText" dxfId="131" text="VENCIDO">
      <formula>NOT(ISERROR(SEARCH("VENCIDO",P777)))</formula>
    </cfRule>
    <cfRule type="containsText" priority="266" operator="containsText" dxfId="130" text="VERDE">
      <formula>NOT(ISERROR(SEARCH("VERDE",P777)))</formula>
    </cfRule>
    <cfRule type="containsText" priority="267" operator="containsText" dxfId="129" stopIfTrue="1" text="AMARILLO">
      <formula>NOT(ISERROR(SEARCH("AMARILLO",P777)))</formula>
    </cfRule>
    <cfRule type="containsText" priority="268" operator="containsText" dxfId="128" text="ROJO">
      <formula>NOT(ISERROR(SEARCH("ROJO",P777)))</formula>
    </cfRule>
  </conditionalFormatting>
  <conditionalFormatting sqref="Q833:Q848">
    <cfRule type="containsText" priority="259" operator="containsText" dxfId="325" text="VERDE">
      <formula>NOT(ISERROR(SEARCH("VERDE",Q833)))</formula>
    </cfRule>
    <cfRule type="containsText" priority="260" operator="containsText" dxfId="324" text="AMARILLO">
      <formula>NOT(ISERROR(SEARCH("AMARILLO",Q833)))</formula>
    </cfRule>
    <cfRule type="containsText" priority="261" operator="containsText" dxfId="323" text="ROJO">
      <formula>NOT(ISERROR(SEARCH("ROJO",Q833)))</formula>
    </cfRule>
  </conditionalFormatting>
  <conditionalFormatting sqref="Q821:R832">
    <cfRule type="containsText" priority="350" operator="containsText" dxfId="325" text="VERDE">
      <formula>NOT(ISERROR(SEARCH("VERDE",Q821)))</formula>
    </cfRule>
    <cfRule type="containsText" priority="351" operator="containsText" dxfId="324" text="AMARILLO">
      <formula>NOT(ISERROR(SEARCH("AMARILLO",Q821)))</formula>
    </cfRule>
    <cfRule type="containsText" priority="352" operator="containsText" dxfId="323" text="ROJO">
      <formula>NOT(ISERROR(SEARCH("ROJO",Q821)))</formula>
    </cfRule>
  </conditionalFormatting>
  <conditionalFormatting sqref="AO821:AO827 AO838:AO860 AO868:AO871 AO873 AO875:AO887">
    <cfRule type="expression" priority="366" dxfId="314">
      <formula>$AO821&lt;&gt;#REF!</formula>
    </cfRule>
  </conditionalFormatting>
  <conditionalFormatting sqref="AO828:AO835">
    <cfRule type="expression" priority="382" dxfId="314">
      <formula>$AO828&lt;&gt;#REF!</formula>
    </cfRule>
  </conditionalFormatting>
  <conditionalFormatting sqref="AO836:AO837">
    <cfRule type="expression" priority="264" dxfId="314">
      <formula>$AO836&lt;&gt;#REF!</formula>
    </cfRule>
  </conditionalFormatting>
  <conditionalFormatting sqref="AO861">
    <cfRule type="expression" priority="258" dxfId="314">
      <formula>$AO861&lt;&gt;#REF!</formula>
    </cfRule>
  </conditionalFormatting>
  <conditionalFormatting sqref="AO862:AO866">
    <cfRule type="expression" priority="257" dxfId="314">
      <formula>$AO862&lt;&gt;#REF!</formula>
    </cfRule>
  </conditionalFormatting>
  <conditionalFormatting sqref="AO867">
    <cfRule type="expression" priority="256" dxfId="314">
      <formula>$AO867&lt;&gt;#REF!</formula>
    </cfRule>
  </conditionalFormatting>
  <conditionalFormatting sqref="AO872">
    <cfRule type="expression" priority="255" dxfId="314">
      <formula>$AO872&lt;&gt;#REF!</formula>
    </cfRule>
  </conditionalFormatting>
  <conditionalFormatting sqref="AO874">
    <cfRule type="expression" priority="254" dxfId="314">
      <formula>$AO874&lt;&gt;#REF!</formula>
    </cfRule>
  </conditionalFormatting>
  <conditionalFormatting sqref="AO888">
    <cfRule type="expression" priority="383" dxfId="314">
      <formula>$AO888&lt;&gt;$L888</formula>
    </cfRule>
  </conditionalFormatting>
  <conditionalFormatting sqref="AS417">
    <cfRule type="cellIs" priority="368" operator="greaterThan" dxfId="8">
      <formula>1</formula>
    </cfRule>
  </conditionalFormatting>
  <conditionalFormatting sqref="AS423">
    <cfRule type="cellIs" priority="341" operator="greaterThan" dxfId="8">
      <formula>1</formula>
    </cfRule>
  </conditionalFormatting>
  <conditionalFormatting sqref="AS429">
    <cfRule type="cellIs" priority="339" operator="greaterThan" dxfId="8">
      <formula>1</formula>
    </cfRule>
  </conditionalFormatting>
  <conditionalFormatting sqref="AS435">
    <cfRule type="cellIs" priority="337" operator="greaterThan" dxfId="8">
      <formula>1</formula>
    </cfRule>
  </conditionalFormatting>
  <conditionalFormatting sqref="AS441">
    <cfRule type="cellIs" priority="335" operator="greaterThan" dxfId="8">
      <formula>1</formula>
    </cfRule>
  </conditionalFormatting>
  <conditionalFormatting sqref="AS447">
    <cfRule type="cellIs" priority="333" operator="greaterThan" dxfId="8">
      <formula>1</formula>
    </cfRule>
  </conditionalFormatting>
  <conditionalFormatting sqref="AS453">
    <cfRule type="cellIs" priority="331" operator="greaterThan" dxfId="8">
      <formula>1</formula>
    </cfRule>
  </conditionalFormatting>
  <conditionalFormatting sqref="AS459">
    <cfRule type="cellIs" priority="329" operator="greaterThan" dxfId="8">
      <formula>1</formula>
    </cfRule>
  </conditionalFormatting>
  <conditionalFormatting sqref="AS465">
    <cfRule type="cellIs" priority="327" operator="greaterThan" dxfId="8">
      <formula>1</formula>
    </cfRule>
  </conditionalFormatting>
  <conditionalFormatting sqref="AS471">
    <cfRule type="cellIs" priority="325" operator="greaterThan" dxfId="8">
      <formula>1</formula>
    </cfRule>
  </conditionalFormatting>
  <conditionalFormatting sqref="AS477">
    <cfRule type="cellIs" priority="323" operator="greaterThan" dxfId="8">
      <formula>1</formula>
    </cfRule>
  </conditionalFormatting>
  <conditionalFormatting sqref="AS483">
    <cfRule type="cellIs" priority="321" operator="greaterThan" dxfId="8">
      <formula>1</formula>
    </cfRule>
  </conditionalFormatting>
  <conditionalFormatting sqref="AS489">
    <cfRule type="cellIs" priority="319" operator="greaterThan" dxfId="8">
      <formula>1</formula>
    </cfRule>
  </conditionalFormatting>
  <conditionalFormatting sqref="AS495">
    <cfRule type="cellIs" priority="317" operator="greaterThan" dxfId="8">
      <formula>1</formula>
    </cfRule>
  </conditionalFormatting>
  <conditionalFormatting sqref="AS501">
    <cfRule type="cellIs" priority="315" operator="greaterThan" dxfId="8">
      <formula>1</formula>
    </cfRule>
  </conditionalFormatting>
  <conditionalFormatting sqref="AS507">
    <cfRule type="cellIs" priority="313" operator="greaterThan" dxfId="8">
      <formula>1</formula>
    </cfRule>
  </conditionalFormatting>
  <conditionalFormatting sqref="AS513">
    <cfRule type="cellIs" priority="311" operator="greaterThan" dxfId="8">
      <formula>1</formula>
    </cfRule>
  </conditionalFormatting>
  <conditionalFormatting sqref="AS519">
    <cfRule type="cellIs" priority="309" operator="greaterThan" dxfId="8">
      <formula>1</formula>
    </cfRule>
  </conditionalFormatting>
  <conditionalFormatting sqref="AS525">
    <cfRule type="cellIs" priority="307" operator="greaterThan" dxfId="8">
      <formula>1</formula>
    </cfRule>
  </conditionalFormatting>
  <conditionalFormatting sqref="AS531">
    <cfRule type="cellIs" priority="305" operator="greaterThan" dxfId="8">
      <formula>1</formula>
    </cfRule>
  </conditionalFormatting>
  <conditionalFormatting sqref="AS537">
    <cfRule type="cellIs" priority="303" operator="greaterThan" dxfId="8">
      <formula>1</formula>
    </cfRule>
  </conditionalFormatting>
  <conditionalFormatting sqref="AS543">
    <cfRule type="cellIs" priority="301" operator="greaterThan" dxfId="8">
      <formula>1</formula>
    </cfRule>
  </conditionalFormatting>
  <conditionalFormatting sqref="AS549">
    <cfRule type="cellIs" priority="299" operator="greaterThan" dxfId="8">
      <formula>1</formula>
    </cfRule>
  </conditionalFormatting>
  <conditionalFormatting sqref="AS555">
    <cfRule type="cellIs" priority="297" operator="greaterThan" dxfId="8">
      <formula>1</formula>
    </cfRule>
  </conditionalFormatting>
  <conditionalFormatting sqref="AS561">
    <cfRule type="cellIs" priority="295" operator="greaterThan" dxfId="8">
      <formula>1</formula>
    </cfRule>
  </conditionalFormatting>
  <conditionalFormatting sqref="AS567">
    <cfRule type="cellIs" priority="293" operator="greaterThan" dxfId="8">
      <formula>1</formula>
    </cfRule>
  </conditionalFormatting>
  <conditionalFormatting sqref="AS573">
    <cfRule type="cellIs" priority="288" operator="greaterThan" dxfId="8">
      <formula>1</formula>
    </cfRule>
  </conditionalFormatting>
  <conditionalFormatting sqref="AS579">
    <cfRule type="cellIs" priority="290" operator="greaterThan" dxfId="8">
      <formula>1</formula>
    </cfRule>
  </conditionalFormatting>
  <conditionalFormatting sqref="AS585">
    <cfRule type="cellIs" priority="287" operator="greaterThan" dxfId="8">
      <formula>1</formula>
    </cfRule>
  </conditionalFormatting>
  <conditionalFormatting sqref="AS591">
    <cfRule type="cellIs" priority="285" operator="greaterThan" dxfId="8">
      <formula>1</formula>
    </cfRule>
  </conditionalFormatting>
  <conditionalFormatting sqref="AS597 AS603">
    <cfRule type="cellIs" priority="283" operator="greaterThan" dxfId="8">
      <formula>1</formula>
    </cfRule>
  </conditionalFormatting>
  <conditionalFormatting sqref="AS609 AS615 AS621 AS627">
    <cfRule type="cellIs" priority="281" operator="greaterThan" dxfId="8">
      <formula>1</formula>
    </cfRule>
  </conditionalFormatting>
  <conditionalFormatting sqref="AS780:AS787">
    <cfRule type="cellIs" priority="374" operator="greaterThan" dxfId="8">
      <formula>1</formula>
    </cfRule>
  </conditionalFormatting>
  <conditionalFormatting sqref="AS821:AS856">
    <cfRule type="cellIs" priority="263" operator="greaterThan" dxfId="8">
      <formula>1</formula>
    </cfRule>
  </conditionalFormatting>
  <conditionalFormatting sqref="AT417">
    <cfRule type="cellIs" priority="367" operator="greaterThan" dxfId="121">
      <formula>1</formula>
    </cfRule>
  </conditionalFormatting>
  <conditionalFormatting sqref="AT423">
    <cfRule type="cellIs" priority="340" operator="greaterThan" dxfId="121">
      <formula>1</formula>
    </cfRule>
  </conditionalFormatting>
  <conditionalFormatting sqref="AT429">
    <cfRule type="cellIs" priority="338" operator="greaterThan" dxfId="121">
      <formula>1</formula>
    </cfRule>
  </conditionalFormatting>
  <conditionalFormatting sqref="AT435">
    <cfRule type="cellIs" priority="336" operator="greaterThan" dxfId="121">
      <formula>1</formula>
    </cfRule>
  </conditionalFormatting>
  <conditionalFormatting sqref="AT441">
    <cfRule type="cellIs" priority="334" operator="greaterThan" dxfId="121">
      <formula>1</formula>
    </cfRule>
  </conditionalFormatting>
  <conditionalFormatting sqref="AT447">
    <cfRule type="cellIs" priority="332" operator="greaterThan" dxfId="121">
      <formula>1</formula>
    </cfRule>
  </conditionalFormatting>
  <conditionalFormatting sqref="AT453">
    <cfRule type="cellIs" priority="330" operator="greaterThan" dxfId="121">
      <formula>1</formula>
    </cfRule>
  </conditionalFormatting>
  <conditionalFormatting sqref="AT459">
    <cfRule type="cellIs" priority="328" operator="greaterThan" dxfId="121">
      <formula>1</formula>
    </cfRule>
  </conditionalFormatting>
  <conditionalFormatting sqref="AT465">
    <cfRule type="cellIs" priority="326" operator="greaterThan" dxfId="121">
      <formula>1</formula>
    </cfRule>
  </conditionalFormatting>
  <conditionalFormatting sqref="AT471">
    <cfRule type="cellIs" priority="324" operator="greaterThan" dxfId="121">
      <formula>1</formula>
    </cfRule>
  </conditionalFormatting>
  <conditionalFormatting sqref="AT477">
    <cfRule type="cellIs" priority="322" operator="greaterThan" dxfId="121">
      <formula>1</formula>
    </cfRule>
  </conditionalFormatting>
  <conditionalFormatting sqref="AT483">
    <cfRule type="cellIs" priority="320" operator="greaterThan" dxfId="121">
      <formula>1</formula>
    </cfRule>
  </conditionalFormatting>
  <conditionalFormatting sqref="AT489">
    <cfRule type="cellIs" priority="318" operator="greaterThan" dxfId="121">
      <formula>1</formula>
    </cfRule>
  </conditionalFormatting>
  <conditionalFormatting sqref="AT495">
    <cfRule type="cellIs" priority="316" operator="greaterThan" dxfId="121">
      <formula>1</formula>
    </cfRule>
  </conditionalFormatting>
  <conditionalFormatting sqref="AT501">
    <cfRule type="cellIs" priority="314" operator="greaterThan" dxfId="121">
      <formula>1</formula>
    </cfRule>
  </conditionalFormatting>
  <conditionalFormatting sqref="AT507">
    <cfRule type="cellIs" priority="312" operator="greaterThan" dxfId="121">
      <formula>1</formula>
    </cfRule>
  </conditionalFormatting>
  <conditionalFormatting sqref="AT513">
    <cfRule type="cellIs" priority="310" operator="greaterThan" dxfId="121">
      <formula>1</formula>
    </cfRule>
  </conditionalFormatting>
  <conditionalFormatting sqref="AT519">
    <cfRule type="cellIs" priority="308" operator="greaterThan" dxfId="121">
      <formula>1</formula>
    </cfRule>
  </conditionalFormatting>
  <conditionalFormatting sqref="AT525">
    <cfRule type="cellIs" priority="306" operator="greaterThan" dxfId="121">
      <formula>1</formula>
    </cfRule>
  </conditionalFormatting>
  <conditionalFormatting sqref="AT531">
    <cfRule type="cellIs" priority="304" operator="greaterThan" dxfId="121">
      <formula>1</formula>
    </cfRule>
  </conditionalFormatting>
  <conditionalFormatting sqref="AT537">
    <cfRule type="cellIs" priority="302" operator="greaterThan" dxfId="121">
      <formula>1</formula>
    </cfRule>
  </conditionalFormatting>
  <conditionalFormatting sqref="AT543">
    <cfRule type="cellIs" priority="300" operator="greaterThan" dxfId="121">
      <formula>1</formula>
    </cfRule>
  </conditionalFormatting>
  <conditionalFormatting sqref="AT549">
    <cfRule type="cellIs" priority="298" operator="greaterThan" dxfId="121">
      <formula>1</formula>
    </cfRule>
  </conditionalFormatting>
  <conditionalFormatting sqref="AT555">
    <cfRule type="cellIs" priority="296" operator="greaterThan" dxfId="121">
      <formula>1</formula>
    </cfRule>
  </conditionalFormatting>
  <conditionalFormatting sqref="AT561">
    <cfRule type="cellIs" priority="294" operator="greaterThan" dxfId="121">
      <formula>1</formula>
    </cfRule>
  </conditionalFormatting>
  <conditionalFormatting sqref="AT567">
    <cfRule type="cellIs" priority="292" operator="greaterThan" dxfId="121">
      <formula>1</formula>
    </cfRule>
  </conditionalFormatting>
  <conditionalFormatting sqref="AT573">
    <cfRule type="cellIs" priority="291" operator="greaterThan" dxfId="121">
      <formula>1</formula>
    </cfRule>
  </conditionalFormatting>
  <conditionalFormatting sqref="AT579">
    <cfRule type="cellIs" priority="289" operator="greaterThan" dxfId="121">
      <formula>1</formula>
    </cfRule>
  </conditionalFormatting>
  <conditionalFormatting sqref="AT585">
    <cfRule type="cellIs" priority="286" operator="greaterThan" dxfId="121">
      <formula>1</formula>
    </cfRule>
  </conditionalFormatting>
  <conditionalFormatting sqref="AT591">
    <cfRule type="cellIs" priority="284" operator="greaterThan" dxfId="121">
      <formula>1</formula>
    </cfRule>
  </conditionalFormatting>
  <conditionalFormatting sqref="AT597 AT603">
    <cfRule type="cellIs" priority="282" operator="greaterThan" dxfId="121">
      <formula>1</formula>
    </cfRule>
  </conditionalFormatting>
  <conditionalFormatting sqref="AT609 AT615 AT621 AT627">
    <cfRule type="cellIs" priority="280" operator="greaterThan" dxfId="121">
      <formula>1</formula>
    </cfRule>
  </conditionalFormatting>
  <conditionalFormatting sqref="AT780:AT787">
    <cfRule type="cellIs" priority="373" operator="greaterThan" dxfId="121">
      <formula>1</formula>
    </cfRule>
  </conditionalFormatting>
  <conditionalFormatting sqref="AT821:AT856">
    <cfRule type="cellIs" priority="262" operator="greaterThan" dxfId="121">
      <formula>1</formula>
    </cfRule>
  </conditionalFormatting>
  <conditionalFormatting sqref="K561:K565">
    <cfRule type="cellIs" priority="246" operator="lessThan" dxfId="0" stopIfTrue="1">
      <formula>0</formula>
    </cfRule>
  </conditionalFormatting>
  <conditionalFormatting sqref="K417:K421">
    <cfRule type="cellIs" priority="245" operator="lessThan" dxfId="0" stopIfTrue="1">
      <formula>0</formula>
    </cfRule>
  </conditionalFormatting>
  <conditionalFormatting sqref="K405:K408">
    <cfRule type="cellIs" priority="244" operator="lessThan" dxfId="0" stopIfTrue="1">
      <formula>0</formula>
    </cfRule>
  </conditionalFormatting>
  <conditionalFormatting sqref="K395:K398">
    <cfRule type="cellIs" priority="243" operator="lessThan" dxfId="0" stopIfTrue="1">
      <formula>0</formula>
    </cfRule>
  </conditionalFormatting>
  <conditionalFormatting sqref="K400:K403">
    <cfRule type="cellIs" priority="242" operator="lessThan" dxfId="0" stopIfTrue="1">
      <formula>0</formula>
    </cfRule>
  </conditionalFormatting>
  <conditionalFormatting sqref="K390:K393">
    <cfRule type="cellIs" priority="241" operator="lessThan" dxfId="0" stopIfTrue="1">
      <formula>0</formula>
    </cfRule>
  </conditionalFormatting>
  <conditionalFormatting sqref="P390:P393">
    <cfRule type="containsText" priority="237" operator="containsText" dxfId="131" text="VENCIDO">
      <formula>NOT(ISERROR(SEARCH("VENCIDO",P390)))</formula>
    </cfRule>
    <cfRule type="containsText" priority="238" operator="containsText" dxfId="130" text="VERDE">
      <formula>NOT(ISERROR(SEARCH("VERDE",P390)))</formula>
    </cfRule>
    <cfRule type="containsText" priority="239" operator="containsText" dxfId="129" stopIfTrue="1" text="AMARILLO">
      <formula>NOT(ISERROR(SEARCH("AMARILLO",P390)))</formula>
    </cfRule>
    <cfRule type="containsText" priority="240" operator="containsText" dxfId="128" text="ROJO">
      <formula>NOT(ISERROR(SEARCH("ROJO",P390)))</formula>
    </cfRule>
  </conditionalFormatting>
  <conditionalFormatting sqref="P395:P398">
    <cfRule type="containsText" priority="233" operator="containsText" dxfId="131" text="VENCIDO">
      <formula>NOT(ISERROR(SEARCH("VENCIDO",P395)))</formula>
    </cfRule>
    <cfRule type="containsText" priority="234" operator="containsText" dxfId="130" text="VERDE">
      <formula>NOT(ISERROR(SEARCH("VERDE",P395)))</formula>
    </cfRule>
    <cfRule type="containsText" priority="235" operator="containsText" dxfId="129" stopIfTrue="1" text="AMARILLO">
      <formula>NOT(ISERROR(SEARCH("AMARILLO",P395)))</formula>
    </cfRule>
    <cfRule type="containsText" priority="236" operator="containsText" dxfId="128" text="ROJO">
      <formula>NOT(ISERROR(SEARCH("ROJO",P395)))</formula>
    </cfRule>
  </conditionalFormatting>
  <conditionalFormatting sqref="P400:P403">
    <cfRule type="containsText" priority="229" operator="containsText" dxfId="131" text="VENCIDO">
      <formula>NOT(ISERROR(SEARCH("VENCIDO",P400)))</formula>
    </cfRule>
    <cfRule type="containsText" priority="230" operator="containsText" dxfId="130" text="VERDE">
      <formula>NOT(ISERROR(SEARCH("VERDE",P400)))</formula>
    </cfRule>
    <cfRule type="containsText" priority="231" operator="containsText" dxfId="129" stopIfTrue="1" text="AMARILLO">
      <formula>NOT(ISERROR(SEARCH("AMARILLO",P400)))</formula>
    </cfRule>
    <cfRule type="containsText" priority="232" operator="containsText" dxfId="128" text="ROJO">
      <formula>NOT(ISERROR(SEARCH("ROJO",P400)))</formula>
    </cfRule>
  </conditionalFormatting>
  <conditionalFormatting sqref="P405:P408">
    <cfRule type="containsText" priority="225" operator="containsText" dxfId="131" text="VENCIDO">
      <formula>NOT(ISERROR(SEARCH("VENCIDO",P405)))</formula>
    </cfRule>
    <cfRule type="containsText" priority="226" operator="containsText" dxfId="130" text="VERDE">
      <formula>NOT(ISERROR(SEARCH("VERDE",P405)))</formula>
    </cfRule>
    <cfRule type="containsText" priority="227" operator="containsText" dxfId="129" stopIfTrue="1" text="AMARILLO">
      <formula>NOT(ISERROR(SEARCH("AMARILLO",P405)))</formula>
    </cfRule>
    <cfRule type="containsText" priority="228" operator="containsText" dxfId="128" text="ROJO">
      <formula>NOT(ISERROR(SEARCH("ROJO",P405)))</formula>
    </cfRule>
  </conditionalFormatting>
  <conditionalFormatting sqref="K640:K644 K646:K650 K652:K656 K658:K662 K664:K668 K670:K674 K676:K680 K682:K686 K688:K692 K694:K698 K700:K704">
    <cfRule type="cellIs" priority="181" operator="lessThan" dxfId="0" stopIfTrue="1">
      <formula>0</formula>
    </cfRule>
  </conditionalFormatting>
  <conditionalFormatting sqref="K19:K23 K25:K29 K31:K35 K37:K41 K43:K47 K49:K53 K55:K59 K61:K65 K67:K71 K73:K77 K79:K83 K85:K89 K91:K95 K97:K101 K103:K107 K109:K113 K115:K119 K121:K125 K127:K131 K133:K137 K139:K143 K145:K149 K151:K155 K157:K161 K163:K167 K169:K173 K175:K179 K181:K185 K187:K191 K193:K197 K199:K203 K205:K209 K211:K215 K217:K221 K223:K227">
    <cfRule type="cellIs" priority="224" operator="lessThan" dxfId="0" stopIfTrue="1">
      <formula>0</formula>
    </cfRule>
  </conditionalFormatting>
  <conditionalFormatting sqref="P19:P23 P25:P29 P31:P35 P37:P41 P43:P47 P49:P53 P55:P59 P61:P65 P67:P71 P73:P77 P79:P83 P85:P89 P91:P95 P97:P101 P103:P107 P109:P113 P115:P119 P121:P125 P127:P131 P133:P137 P139:P143 P145:P149 P151:P155 P157:P161 P163:P167 P169:P173 P175:P179 P181:P185 P187:P191 P193:P197 P199:P203 P205:P209 P211:P215 P217:P221 P223:P227">
    <cfRule type="containsText" priority="220" operator="containsText" dxfId="131" text="VENCIDO">
      <formula>NOT(ISERROR(SEARCH("VENCIDO",P19)))</formula>
    </cfRule>
    <cfRule type="containsText" priority="221" operator="containsText" dxfId="130" text="VERDE">
      <formula>NOT(ISERROR(SEARCH("VERDE",P19)))</formula>
    </cfRule>
    <cfRule type="containsText" priority="222" operator="containsText" dxfId="129" stopIfTrue="1" text="AMARILLO">
      <formula>NOT(ISERROR(SEARCH("AMARILLO",P19)))</formula>
    </cfRule>
    <cfRule type="containsText" priority="223" operator="containsText" dxfId="128" text="ROJO">
      <formula>NOT(ISERROR(SEARCH("ROJO",P19)))</formula>
    </cfRule>
  </conditionalFormatting>
  <conditionalFormatting sqref="K230:K234 K236:K240 K242:K246 K248:K252 K254:K258 K260:K264 K266:K270 K272:K276 K278:K282 K284:K288 K290:K294 K296:K300">
    <cfRule type="cellIs" priority="219" operator="lessThan" dxfId="0" stopIfTrue="1">
      <formula>0</formula>
    </cfRule>
  </conditionalFormatting>
  <conditionalFormatting sqref="P230:P234 P236:P240 P242:P246 P248:P252 P254:P258 P260:P264 P266:P270 P272:P276 P278:P282 P284:P288 P290:P294 P296:P300">
    <cfRule type="containsText" priority="215" operator="containsText" dxfId="131" text="VENCIDO">
      <formula>NOT(ISERROR(SEARCH("VENCIDO",P230)))</formula>
    </cfRule>
    <cfRule type="containsText" priority="216" operator="containsText" dxfId="130" text="VERDE">
      <formula>NOT(ISERROR(SEARCH("VERDE",P230)))</formula>
    </cfRule>
    <cfRule type="containsText" priority="217" operator="containsText" dxfId="129" stopIfTrue="1" text="AMARILLO">
      <formula>NOT(ISERROR(SEARCH("AMARILLO",P230)))</formula>
    </cfRule>
    <cfRule type="containsText" priority="218" operator="containsText" dxfId="128" text="ROJO">
      <formula>NOT(ISERROR(SEARCH("ROJO",P230)))</formula>
    </cfRule>
  </conditionalFormatting>
  <conditionalFormatting sqref="K316 K323 K330 K337 K344 K351 K358 K365 K372">
    <cfRule type="containsText" priority="214" operator="containsText" dxfId="8" text="Falso">
      <formula>NOT(ISERROR(SEARCH("Falso",K316)))</formula>
    </cfRule>
  </conditionalFormatting>
  <conditionalFormatting sqref="P310:P315 P317:P322 P324:P329 P331:P336 P338:P343 P345:P350 P352:P357 P359:P364 P366:P371">
    <cfRule type="containsText" priority="210" operator="containsText" dxfId="131" text="VENCIDO">
      <formula>NOT(ISERROR(SEARCH("VENCIDO",P310)))</formula>
    </cfRule>
    <cfRule type="containsText" priority="211" operator="containsText" dxfId="130" text="VERDE">
      <formula>NOT(ISERROR(SEARCH("VERDE",P310)))</formula>
    </cfRule>
    <cfRule type="containsText" priority="212" operator="containsText" dxfId="129" stopIfTrue="1" text="AMARILLO">
      <formula>NOT(ISERROR(SEARCH("AMARILLO",P310)))</formula>
    </cfRule>
    <cfRule type="containsText" priority="213" operator="containsText" dxfId="128" text="ROJO">
      <formula>NOT(ISERROR(SEARCH("ROJO",P310)))</formula>
    </cfRule>
  </conditionalFormatting>
  <conditionalFormatting sqref="K310:K315">
    <cfRule type="cellIs" priority="209" operator="lessThan" dxfId="0" stopIfTrue="1">
      <formula>0</formula>
    </cfRule>
  </conditionalFormatting>
  <conditionalFormatting sqref="K317:K322">
    <cfRule type="cellIs" priority="208" operator="lessThan" dxfId="0" stopIfTrue="1">
      <formula>0</formula>
    </cfRule>
  </conditionalFormatting>
  <conditionalFormatting sqref="K324:K329">
    <cfRule type="cellIs" priority="207" operator="lessThan" dxfId="0" stopIfTrue="1">
      <formula>0</formula>
    </cfRule>
  </conditionalFormatting>
  <conditionalFormatting sqref="K331:K336">
    <cfRule type="cellIs" priority="206" operator="lessThan" dxfId="0" stopIfTrue="1">
      <formula>0</formula>
    </cfRule>
  </conditionalFormatting>
  <conditionalFormatting sqref="K338:K343">
    <cfRule type="cellIs" priority="205" operator="lessThan" dxfId="0" stopIfTrue="1">
      <formula>0</formula>
    </cfRule>
  </conditionalFormatting>
  <conditionalFormatting sqref="K345:K350">
    <cfRule type="cellIs" priority="204" operator="lessThan" dxfId="0" stopIfTrue="1">
      <formula>0</formula>
    </cfRule>
  </conditionalFormatting>
  <conditionalFormatting sqref="K352:K357">
    <cfRule type="cellIs" priority="203" operator="lessThan" dxfId="0" stopIfTrue="1">
      <formula>0</formula>
    </cfRule>
  </conditionalFormatting>
  <conditionalFormatting sqref="K359:K364">
    <cfRule type="cellIs" priority="202" operator="lessThan" dxfId="0" stopIfTrue="1">
      <formula>0</formula>
    </cfRule>
  </conditionalFormatting>
  <conditionalFormatting sqref="K366:K371">
    <cfRule type="cellIs" priority="201" operator="lessThan" dxfId="0" stopIfTrue="1">
      <formula>0</formula>
    </cfRule>
  </conditionalFormatting>
  <conditionalFormatting sqref="P423:P427 P429:P433 P435:P439 P441:P445 P447:P451 P453:P457 P459:P463 P465:P469 P471:P475 P477:P481 P483:P487 P489:P493 P495:P499 P501:P505 P507:P511 P513:P517 P519:P523 P525:P529 P531:P535 P537:P541 P543:P547 P549:P553 P555:P559">
    <cfRule type="containsText" priority="197" operator="containsText" dxfId="131" text="VENCIDO">
      <formula>NOT(ISERROR(SEARCH("VENCIDO",P423)))</formula>
    </cfRule>
    <cfRule type="containsText" priority="198" operator="containsText" dxfId="130" text="VERDE">
      <formula>NOT(ISERROR(SEARCH("VERDE",P423)))</formula>
    </cfRule>
    <cfRule type="containsText" priority="199" operator="containsText" dxfId="129" stopIfTrue="1" text="AMARILLO">
      <formula>NOT(ISERROR(SEARCH("AMARILLO",P423)))</formula>
    </cfRule>
    <cfRule type="containsText" priority="200" operator="containsText" dxfId="128" text="ROJO">
      <formula>NOT(ISERROR(SEARCH("ROJO",P423)))</formula>
    </cfRule>
  </conditionalFormatting>
  <conditionalFormatting sqref="K423:K427 K429:K433 K435:K439 K441:K445 K447:K451 K453:K457 K459:K463 K465:K469 K471:K475 K477:K481 K483:K487 K489:K493 K495:K499 K501:K505 K507:K511 K513:K517 K519:K523 K525:K529 K531:K535 K537:K541 K543:K547 K549:K553 K555:K559">
    <cfRule type="cellIs" priority="196" operator="lessThan" dxfId="0" stopIfTrue="1">
      <formula>0</formula>
    </cfRule>
  </conditionalFormatting>
  <conditionalFormatting sqref="P567:P571">
    <cfRule type="containsText" priority="192" operator="containsText" dxfId="131" text="VENCIDO">
      <formula>NOT(ISERROR(SEARCH("VENCIDO",P567)))</formula>
    </cfRule>
    <cfRule type="containsText" priority="193" operator="containsText" dxfId="130" text="VERDE">
      <formula>NOT(ISERROR(SEARCH("VERDE",P567)))</formula>
    </cfRule>
    <cfRule type="containsText" priority="194" operator="containsText" dxfId="129" stopIfTrue="1" text="AMARILLO">
      <formula>NOT(ISERROR(SEARCH("AMARILLO",P567)))</formula>
    </cfRule>
    <cfRule type="containsText" priority="195" operator="containsText" dxfId="128" text="ROJO">
      <formula>NOT(ISERROR(SEARCH("ROJO",P567)))</formula>
    </cfRule>
  </conditionalFormatting>
  <conditionalFormatting sqref="K567:K571">
    <cfRule type="cellIs" priority="191" operator="lessThan" dxfId="0" stopIfTrue="1">
      <formula>0</formula>
    </cfRule>
  </conditionalFormatting>
  <conditionalFormatting sqref="P573:P577 P579:P583 P585:P589 P591:P595 P597:P601 P603:P607 P609:P613 P615:P619 P621:P625 P627:P631">
    <cfRule type="containsText" priority="187" operator="containsText" dxfId="131" text="VENCIDO">
      <formula>NOT(ISERROR(SEARCH("VENCIDO",P573)))</formula>
    </cfRule>
    <cfRule type="containsText" priority="188" operator="containsText" dxfId="130" text="VERDE">
      <formula>NOT(ISERROR(SEARCH("VERDE",P573)))</formula>
    </cfRule>
    <cfRule type="containsText" priority="189" operator="containsText" dxfId="129" stopIfTrue="1" text="AMARILLO">
      <formula>NOT(ISERROR(SEARCH("AMARILLO",P573)))</formula>
    </cfRule>
    <cfRule type="containsText" priority="190" operator="containsText" dxfId="128" text="ROJO">
      <formula>NOT(ISERROR(SEARCH("ROJO",P573)))</formula>
    </cfRule>
  </conditionalFormatting>
  <conditionalFormatting sqref="K573:K577 K579:K583 K585:K589 K591:K595 K597:K601 K603:K607 K609:K613 K615:K619 K621:K625 K627:K631">
    <cfRule type="cellIs" priority="186" operator="lessThan" dxfId="0" stopIfTrue="1">
      <formula>0</formula>
    </cfRule>
  </conditionalFormatting>
  <conditionalFormatting sqref="P634:P638">
    <cfRule type="containsText" priority="182" operator="containsText" dxfId="131" text="VENCIDO">
      <formula>NOT(ISERROR(SEARCH("VENCIDO",P634)))</formula>
    </cfRule>
    <cfRule type="containsText" priority="183" operator="containsText" dxfId="130" text="VERDE">
      <formula>NOT(ISERROR(SEARCH("VERDE",P634)))</formula>
    </cfRule>
    <cfRule type="containsText" priority="184" operator="containsText" dxfId="129" stopIfTrue="1" text="AMARILLO">
      <formula>NOT(ISERROR(SEARCH("AMARILLO",P634)))</formula>
    </cfRule>
    <cfRule type="containsText" priority="185" operator="containsText" dxfId="128" text="ROJO">
      <formula>NOT(ISERROR(SEARCH("ROJO",P634)))</formula>
    </cfRule>
  </conditionalFormatting>
  <conditionalFormatting sqref="P640:P644 P646:P650 P652:P656 P658:P662 P664:P668 P670:P674 P676:P680 P682:P686 P688:P692 P694:P698 P700:P704">
    <cfRule type="containsText" priority="177" operator="containsText" dxfId="131" text="VENCIDO">
      <formula>NOT(ISERROR(SEARCH("VENCIDO",P640)))</formula>
    </cfRule>
    <cfRule type="containsText" priority="178" operator="containsText" dxfId="130" text="VERDE">
      <formula>NOT(ISERROR(SEARCH("VERDE",P640)))</formula>
    </cfRule>
    <cfRule type="containsText" priority="179" operator="containsText" dxfId="129" stopIfTrue="1" text="AMARILLO">
      <formula>NOT(ISERROR(SEARCH("AMARILLO",P640)))</formula>
    </cfRule>
    <cfRule type="containsText" priority="180" operator="containsText" dxfId="128" text="ROJO">
      <formula>NOT(ISERROR(SEARCH("ROJO",P640)))</formula>
    </cfRule>
  </conditionalFormatting>
  <conditionalFormatting sqref="P714:P719">
    <cfRule type="containsText" priority="173" operator="containsText" dxfId="131" text="VENCIDO">
      <formula>NOT(ISERROR(SEARCH("VENCIDO",P714)))</formula>
    </cfRule>
    <cfRule type="containsText" priority="174" operator="containsText" dxfId="130" text="VERDE">
      <formula>NOT(ISERROR(SEARCH("VERDE",P714)))</formula>
    </cfRule>
    <cfRule type="containsText" priority="175" operator="containsText" dxfId="129" stopIfTrue="1" text="AMARILLO">
      <formula>NOT(ISERROR(SEARCH("AMARILLO",P714)))</formula>
    </cfRule>
    <cfRule type="containsText" priority="176" operator="containsText" dxfId="128" text="ROJO">
      <formula>NOT(ISERROR(SEARCH("ROJO",P714)))</formula>
    </cfRule>
  </conditionalFormatting>
  <conditionalFormatting sqref="P721:P726">
    <cfRule type="containsText" priority="169" operator="containsText" dxfId="131" text="VENCIDO">
      <formula>NOT(ISERROR(SEARCH("VENCIDO",P721)))</formula>
    </cfRule>
    <cfRule type="containsText" priority="170" operator="containsText" dxfId="130" text="VERDE">
      <formula>NOT(ISERROR(SEARCH("VERDE",P721)))</formula>
    </cfRule>
    <cfRule type="containsText" priority="171" operator="containsText" dxfId="129" stopIfTrue="1" text="AMARILLO">
      <formula>NOT(ISERROR(SEARCH("AMARILLO",P721)))</formula>
    </cfRule>
    <cfRule type="containsText" priority="172" operator="containsText" dxfId="128" text="ROJO">
      <formula>NOT(ISERROR(SEARCH("ROJO",P721)))</formula>
    </cfRule>
  </conditionalFormatting>
  <conditionalFormatting sqref="P728:P733">
    <cfRule type="containsText" priority="165" operator="containsText" dxfId="131" text="VENCIDO">
      <formula>NOT(ISERROR(SEARCH("VENCIDO",P728)))</formula>
    </cfRule>
    <cfRule type="containsText" priority="166" operator="containsText" dxfId="130" text="VERDE">
      <formula>NOT(ISERROR(SEARCH("VERDE",P728)))</formula>
    </cfRule>
    <cfRule type="containsText" priority="167" operator="containsText" dxfId="129" stopIfTrue="1" text="AMARILLO">
      <formula>NOT(ISERROR(SEARCH("AMARILLO",P728)))</formula>
    </cfRule>
    <cfRule type="containsText" priority="168" operator="containsText" dxfId="128" text="ROJO">
      <formula>NOT(ISERROR(SEARCH("ROJO",P728)))</formula>
    </cfRule>
  </conditionalFormatting>
  <conditionalFormatting sqref="P735:P740">
    <cfRule type="containsText" priority="161" operator="containsText" dxfId="131" text="VENCIDO">
      <formula>NOT(ISERROR(SEARCH("VENCIDO",P735)))</formula>
    </cfRule>
    <cfRule type="containsText" priority="162" operator="containsText" dxfId="130" text="VERDE">
      <formula>NOT(ISERROR(SEARCH("VERDE",P735)))</formula>
    </cfRule>
    <cfRule type="containsText" priority="163" operator="containsText" dxfId="129" stopIfTrue="1" text="AMARILLO">
      <formula>NOT(ISERROR(SEARCH("AMARILLO",P735)))</formula>
    </cfRule>
    <cfRule type="containsText" priority="164" operator="containsText" dxfId="128" text="ROJO">
      <formula>NOT(ISERROR(SEARCH("ROJO",P735)))</formula>
    </cfRule>
  </conditionalFormatting>
  <conditionalFormatting sqref="P742:P747">
    <cfRule type="containsText" priority="157" operator="containsText" dxfId="131" text="VENCIDO">
      <formula>NOT(ISERROR(SEARCH("VENCIDO",P742)))</formula>
    </cfRule>
    <cfRule type="containsText" priority="158" operator="containsText" dxfId="130" text="VERDE">
      <formula>NOT(ISERROR(SEARCH("VERDE",P742)))</formula>
    </cfRule>
    <cfRule type="containsText" priority="159" operator="containsText" dxfId="129" stopIfTrue="1" text="AMARILLO">
      <formula>NOT(ISERROR(SEARCH("AMARILLO",P742)))</formula>
    </cfRule>
    <cfRule type="containsText" priority="160" operator="containsText" dxfId="128" text="ROJO">
      <formula>NOT(ISERROR(SEARCH("ROJO",P742)))</formula>
    </cfRule>
  </conditionalFormatting>
  <conditionalFormatting sqref="P749:P754">
    <cfRule type="containsText" priority="153" operator="containsText" dxfId="131" text="VENCIDO">
      <formula>NOT(ISERROR(SEARCH("VENCIDO",P749)))</formula>
    </cfRule>
    <cfRule type="containsText" priority="154" operator="containsText" dxfId="130" text="VERDE">
      <formula>NOT(ISERROR(SEARCH("VERDE",P749)))</formula>
    </cfRule>
    <cfRule type="containsText" priority="155" operator="containsText" dxfId="129" stopIfTrue="1" text="AMARILLO">
      <formula>NOT(ISERROR(SEARCH("AMARILLO",P749)))</formula>
    </cfRule>
    <cfRule type="containsText" priority="156" operator="containsText" dxfId="128" text="ROJO">
      <formula>NOT(ISERROR(SEARCH("ROJO",P749)))</formula>
    </cfRule>
  </conditionalFormatting>
  <conditionalFormatting sqref="P756:P761">
    <cfRule type="containsText" priority="149" operator="containsText" dxfId="131" text="VENCIDO">
      <formula>NOT(ISERROR(SEARCH("VENCIDO",P756)))</formula>
    </cfRule>
    <cfRule type="containsText" priority="150" operator="containsText" dxfId="130" text="VERDE">
      <formula>NOT(ISERROR(SEARCH("VERDE",P756)))</formula>
    </cfRule>
    <cfRule type="containsText" priority="151" operator="containsText" dxfId="129" stopIfTrue="1" text="AMARILLO">
      <formula>NOT(ISERROR(SEARCH("AMARILLO",P756)))</formula>
    </cfRule>
    <cfRule type="containsText" priority="152" operator="containsText" dxfId="128" text="ROJO">
      <formula>NOT(ISERROR(SEARCH("ROJO",P756)))</formula>
    </cfRule>
  </conditionalFormatting>
  <conditionalFormatting sqref="P763:P768">
    <cfRule type="containsText" priority="145" operator="containsText" dxfId="131" text="VENCIDO">
      <formula>NOT(ISERROR(SEARCH("VENCIDO",P763)))</formula>
    </cfRule>
    <cfRule type="containsText" priority="146" operator="containsText" dxfId="130" text="VERDE">
      <formula>NOT(ISERROR(SEARCH("VERDE",P763)))</formula>
    </cfRule>
    <cfRule type="containsText" priority="147" operator="containsText" dxfId="129" stopIfTrue="1" text="AMARILLO">
      <formula>NOT(ISERROR(SEARCH("AMARILLO",P763)))</formula>
    </cfRule>
    <cfRule type="containsText" priority="148" operator="containsText" dxfId="128" text="ROJO">
      <formula>NOT(ISERROR(SEARCH("ROJO",P763)))</formula>
    </cfRule>
  </conditionalFormatting>
  <conditionalFormatting sqref="P770:P775">
    <cfRule type="containsText" priority="141" operator="containsText" dxfId="131" text="VENCIDO">
      <formula>NOT(ISERROR(SEARCH("VENCIDO",P770)))</formula>
    </cfRule>
    <cfRule type="containsText" priority="142" operator="containsText" dxfId="130" text="VERDE">
      <formula>NOT(ISERROR(SEARCH("VERDE",P770)))</formula>
    </cfRule>
    <cfRule type="containsText" priority="143" operator="containsText" dxfId="129" stopIfTrue="1" text="AMARILLO">
      <formula>NOT(ISERROR(SEARCH("AMARILLO",P770)))</formula>
    </cfRule>
    <cfRule type="containsText" priority="144" operator="containsText" dxfId="128" text="ROJO">
      <formula>NOT(ISERROR(SEARCH("ROJO",P770)))</formula>
    </cfRule>
  </conditionalFormatting>
  <conditionalFormatting sqref="P789:P792">
    <cfRule type="containsText" priority="137" operator="containsText" dxfId="131" text="VENCIDO">
      <formula>NOT(ISERROR(SEARCH("VENCIDO",P789)))</formula>
    </cfRule>
    <cfRule type="containsText" priority="138" operator="containsText" dxfId="130" text="VERDE">
      <formula>NOT(ISERROR(SEARCH("VERDE",P789)))</formula>
    </cfRule>
    <cfRule type="containsText" priority="139" operator="containsText" dxfId="129" stopIfTrue="1" text="AMARILLO">
      <formula>NOT(ISERROR(SEARCH("AMARILLO",P789)))</formula>
    </cfRule>
    <cfRule type="containsText" priority="140" operator="containsText" dxfId="128" text="ROJO">
      <formula>NOT(ISERROR(SEARCH("ROJO",P789)))</formula>
    </cfRule>
  </conditionalFormatting>
  <conditionalFormatting sqref="P794:P797">
    <cfRule type="containsText" priority="133" operator="containsText" dxfId="131" text="VENCIDO">
      <formula>NOT(ISERROR(SEARCH("VENCIDO",P794)))</formula>
    </cfRule>
    <cfRule type="containsText" priority="134" operator="containsText" dxfId="130" text="VERDE">
      <formula>NOT(ISERROR(SEARCH("VERDE",P794)))</formula>
    </cfRule>
    <cfRule type="containsText" priority="135" operator="containsText" dxfId="129" stopIfTrue="1" text="AMARILLO">
      <formula>NOT(ISERROR(SEARCH("AMARILLO",P794)))</formula>
    </cfRule>
    <cfRule type="containsText" priority="136" operator="containsText" dxfId="128" text="ROJO">
      <formula>NOT(ISERROR(SEARCH("ROJO",P794)))</formula>
    </cfRule>
  </conditionalFormatting>
  <conditionalFormatting sqref="P799:P802 P804:P807 P809:P812">
    <cfRule type="containsText" priority="129" operator="containsText" dxfId="131" text="VENCIDO">
      <formula>NOT(ISERROR(SEARCH("VENCIDO",P799)))</formula>
    </cfRule>
    <cfRule type="containsText" priority="130" operator="containsText" dxfId="130" text="VERDE">
      <formula>NOT(ISERROR(SEARCH("VERDE",P799)))</formula>
    </cfRule>
    <cfRule type="containsText" priority="131" operator="containsText" dxfId="129" stopIfTrue="1" text="AMARILLO">
      <formula>NOT(ISERROR(SEARCH("AMARILLO",P799)))</formula>
    </cfRule>
    <cfRule type="containsText" priority="132" operator="containsText" dxfId="128" text="ROJO">
      <formula>NOT(ISERROR(SEARCH("ROJO",P799)))</formula>
    </cfRule>
  </conditionalFormatting>
  <conditionalFormatting sqref="K789:K792">
    <cfRule type="cellIs" priority="128" operator="lessThan" dxfId="0" stopIfTrue="1">
      <formula>0</formula>
    </cfRule>
  </conditionalFormatting>
  <conditionalFormatting sqref="K794:K797">
    <cfRule type="cellIs" priority="127" operator="lessThan" dxfId="0" stopIfTrue="1">
      <formula>0</formula>
    </cfRule>
  </conditionalFormatting>
  <conditionalFormatting sqref="K799:K802">
    <cfRule type="cellIs" priority="126" operator="lessThan" dxfId="0" stopIfTrue="1">
      <formula>0</formula>
    </cfRule>
  </conditionalFormatting>
  <conditionalFormatting sqref="K804:K807">
    <cfRule type="cellIs" priority="125" operator="lessThan" dxfId="0" stopIfTrue="1">
      <formula>0</formula>
    </cfRule>
  </conditionalFormatting>
  <conditionalFormatting sqref="K809:K812">
    <cfRule type="cellIs" priority="124" operator="lessThan" dxfId="0" stopIfTrue="1">
      <formula>0</formula>
    </cfRule>
  </conditionalFormatting>
  <conditionalFormatting sqref="AT789">
    <cfRule type="cellIs" priority="123" operator="greaterThan" dxfId="121">
      <formula>1</formula>
    </cfRule>
  </conditionalFormatting>
  <conditionalFormatting sqref="AT794 AT799 AT804 AT809">
    <cfRule type="cellIs" priority="122" operator="greaterThan" dxfId="121">
      <formula>1</formula>
    </cfRule>
  </conditionalFormatting>
  <conditionalFormatting sqref="E895:G897">
    <cfRule type="cellIs" priority="121" operator="lessThan" dxfId="0" stopIfTrue="1">
      <formula>0</formula>
    </cfRule>
  </conditionalFormatting>
  <conditionalFormatting sqref="K895:K897 M895:N897">
    <cfRule type="cellIs" priority="120" operator="lessThan" dxfId="0" stopIfTrue="1">
      <formula>0</formula>
    </cfRule>
  </conditionalFormatting>
  <conditionalFormatting sqref="K301">
    <cfRule type="containsText" priority="119" operator="containsText" dxfId="8" text="Falso">
      <formula>NOT(ISERROR(SEARCH("Falso",K301)))</formula>
    </cfRule>
  </conditionalFormatting>
  <conditionalFormatting sqref="K295">
    <cfRule type="containsText" priority="118" operator="containsText" dxfId="8" text="Falso">
      <formula>NOT(ISERROR(SEARCH("Falso",K295)))</formula>
    </cfRule>
  </conditionalFormatting>
  <conditionalFormatting sqref="K289">
    <cfRule type="containsText" priority="117" operator="containsText" dxfId="8" text="Falso">
      <formula>NOT(ISERROR(SEARCH("Falso",K289)))</formula>
    </cfRule>
  </conditionalFormatting>
  <conditionalFormatting sqref="K283">
    <cfRule type="containsText" priority="116" operator="containsText" dxfId="8" text="Falso">
      <formula>NOT(ISERROR(SEARCH("Falso",K283)))</formula>
    </cfRule>
  </conditionalFormatting>
  <conditionalFormatting sqref="K277">
    <cfRule type="containsText" priority="115" operator="containsText" dxfId="8" text="Falso">
      <formula>NOT(ISERROR(SEARCH("Falso",K277)))</formula>
    </cfRule>
  </conditionalFormatting>
  <conditionalFormatting sqref="K271">
    <cfRule type="containsText" priority="114" operator="containsText" dxfId="8" text="Falso">
      <formula>NOT(ISERROR(SEARCH("Falso",K271)))</formula>
    </cfRule>
  </conditionalFormatting>
  <conditionalFormatting sqref="K265">
    <cfRule type="containsText" priority="113" operator="containsText" dxfId="8" text="Falso">
      <formula>NOT(ISERROR(SEARCH("Falso",K265)))</formula>
    </cfRule>
  </conditionalFormatting>
  <conditionalFormatting sqref="K259">
    <cfRule type="containsText" priority="112" operator="containsText" dxfId="8" text="Falso">
      <formula>NOT(ISERROR(SEARCH("Falso",K259)))</formula>
    </cfRule>
  </conditionalFormatting>
  <conditionalFormatting sqref="K253">
    <cfRule type="containsText" priority="111" operator="containsText" dxfId="8" text="Falso">
      <formula>NOT(ISERROR(SEARCH("Falso",K253)))</formula>
    </cfRule>
  </conditionalFormatting>
  <conditionalFormatting sqref="K247">
    <cfRule type="containsText" priority="110" operator="containsText" dxfId="8" text="Falso">
      <formula>NOT(ISERROR(SEARCH("Falso",K247)))</formula>
    </cfRule>
  </conditionalFormatting>
  <conditionalFormatting sqref="K235">
    <cfRule type="containsText" priority="109" operator="containsText" dxfId="8" text="Falso">
      <formula>NOT(ISERROR(SEARCH("Falso",K235)))</formula>
    </cfRule>
  </conditionalFormatting>
  <conditionalFormatting sqref="K241">
    <cfRule type="containsText" priority="108" operator="containsText" dxfId="8" text="Falso">
      <formula>NOT(ISERROR(SEARCH("Falso",K241)))</formula>
    </cfRule>
  </conditionalFormatting>
  <conditionalFormatting sqref="K228">
    <cfRule type="containsText" priority="107" operator="containsText" dxfId="8" text="Falso">
      <formula>NOT(ISERROR(SEARCH("Falso",K228)))</formula>
    </cfRule>
  </conditionalFormatting>
  <conditionalFormatting sqref="K222">
    <cfRule type="containsText" priority="106" operator="containsText" dxfId="8" text="Falso">
      <formula>NOT(ISERROR(SEARCH("Falso",K222)))</formula>
    </cfRule>
  </conditionalFormatting>
  <conditionalFormatting sqref="K216">
    <cfRule type="containsText" priority="105" operator="containsText" dxfId="8" text="Falso">
      <formula>NOT(ISERROR(SEARCH("Falso",K216)))</formula>
    </cfRule>
  </conditionalFormatting>
  <conditionalFormatting sqref="K210">
    <cfRule type="containsText" priority="104" operator="containsText" dxfId="8" text="Falso">
      <formula>NOT(ISERROR(SEARCH("Falso",K210)))</formula>
    </cfRule>
  </conditionalFormatting>
  <conditionalFormatting sqref="K204">
    <cfRule type="containsText" priority="103" operator="containsText" dxfId="8" text="Falso">
      <formula>NOT(ISERROR(SEARCH("Falso",K204)))</formula>
    </cfRule>
  </conditionalFormatting>
  <conditionalFormatting sqref="K198">
    <cfRule type="containsText" priority="102" operator="containsText" dxfId="8" text="Falso">
      <formula>NOT(ISERROR(SEARCH("Falso",K198)))</formula>
    </cfRule>
  </conditionalFormatting>
  <conditionalFormatting sqref="K192">
    <cfRule type="containsText" priority="101" operator="containsText" dxfId="8" text="Falso">
      <formula>NOT(ISERROR(SEARCH("Falso",K192)))</formula>
    </cfRule>
  </conditionalFormatting>
  <conditionalFormatting sqref="K186">
    <cfRule type="containsText" priority="100" operator="containsText" dxfId="8" text="Falso">
      <formula>NOT(ISERROR(SEARCH("Falso",K186)))</formula>
    </cfRule>
  </conditionalFormatting>
  <conditionalFormatting sqref="K180">
    <cfRule type="containsText" priority="99" operator="containsText" dxfId="8" text="Falso">
      <formula>NOT(ISERROR(SEARCH("Falso",K180)))</formula>
    </cfRule>
  </conditionalFormatting>
  <conditionalFormatting sqref="K174">
    <cfRule type="containsText" priority="98" operator="containsText" dxfId="8" text="Falso">
      <formula>NOT(ISERROR(SEARCH("Falso",K174)))</formula>
    </cfRule>
  </conditionalFormatting>
  <conditionalFormatting sqref="K168">
    <cfRule type="containsText" priority="97" operator="containsText" dxfId="8" text="Falso">
      <formula>NOT(ISERROR(SEARCH("Falso",K168)))</formula>
    </cfRule>
  </conditionalFormatting>
  <conditionalFormatting sqref="K162">
    <cfRule type="containsText" priority="96" operator="containsText" dxfId="8" text="Falso">
      <formula>NOT(ISERROR(SEARCH("Falso",K162)))</formula>
    </cfRule>
  </conditionalFormatting>
  <conditionalFormatting sqref="K156">
    <cfRule type="containsText" priority="95" operator="containsText" dxfId="8" text="Falso">
      <formula>NOT(ISERROR(SEARCH("Falso",K156)))</formula>
    </cfRule>
  </conditionalFormatting>
  <conditionalFormatting sqref="K150">
    <cfRule type="containsText" priority="94" operator="containsText" dxfId="8" text="Falso">
      <formula>NOT(ISERROR(SEARCH("Falso",K150)))</formula>
    </cfRule>
  </conditionalFormatting>
  <conditionalFormatting sqref="K144">
    <cfRule type="containsText" priority="93" operator="containsText" dxfId="8" text="Falso">
      <formula>NOT(ISERROR(SEARCH("Falso",K144)))</formula>
    </cfRule>
  </conditionalFormatting>
  <conditionalFormatting sqref="K138">
    <cfRule type="containsText" priority="92" operator="containsText" dxfId="8" text="Falso">
      <formula>NOT(ISERROR(SEARCH("Falso",K138)))</formula>
    </cfRule>
  </conditionalFormatting>
  <conditionalFormatting sqref="K132">
    <cfRule type="containsText" priority="91" operator="containsText" dxfId="8" text="Falso">
      <formula>NOT(ISERROR(SEARCH("Falso",K132)))</formula>
    </cfRule>
  </conditionalFormatting>
  <conditionalFormatting sqref="K126">
    <cfRule type="containsText" priority="90" operator="containsText" dxfId="8" text="Falso">
      <formula>NOT(ISERROR(SEARCH("Falso",K126)))</formula>
    </cfRule>
  </conditionalFormatting>
  <conditionalFormatting sqref="K120">
    <cfRule type="containsText" priority="89" operator="containsText" dxfId="8" text="Falso">
      <formula>NOT(ISERROR(SEARCH("Falso",K120)))</formula>
    </cfRule>
  </conditionalFormatting>
  <conditionalFormatting sqref="K114">
    <cfRule type="containsText" priority="88" operator="containsText" dxfId="8" text="Falso">
      <formula>NOT(ISERROR(SEARCH("Falso",K114)))</formula>
    </cfRule>
  </conditionalFormatting>
  <conditionalFormatting sqref="K108">
    <cfRule type="containsText" priority="87" operator="containsText" dxfId="8" text="Falso">
      <formula>NOT(ISERROR(SEARCH("Falso",K108)))</formula>
    </cfRule>
  </conditionalFormatting>
  <conditionalFormatting sqref="K102">
    <cfRule type="containsText" priority="86" operator="containsText" dxfId="8" text="Falso">
      <formula>NOT(ISERROR(SEARCH("Falso",K102)))</formula>
    </cfRule>
  </conditionalFormatting>
  <conditionalFormatting sqref="K96">
    <cfRule type="containsText" priority="85" operator="containsText" dxfId="8" text="Falso">
      <formula>NOT(ISERROR(SEARCH("Falso",K96)))</formula>
    </cfRule>
  </conditionalFormatting>
  <conditionalFormatting sqref="K90">
    <cfRule type="containsText" priority="84" operator="containsText" dxfId="8" text="Falso">
      <formula>NOT(ISERROR(SEARCH("Falso",K90)))</formula>
    </cfRule>
  </conditionalFormatting>
  <conditionalFormatting sqref="K84">
    <cfRule type="containsText" priority="83" operator="containsText" dxfId="8" text="Falso">
      <formula>NOT(ISERROR(SEARCH("Falso",K84)))</formula>
    </cfRule>
  </conditionalFormatting>
  <conditionalFormatting sqref="K78">
    <cfRule type="containsText" priority="82" operator="containsText" dxfId="8" text="Falso">
      <formula>NOT(ISERROR(SEARCH("Falso",K78)))</formula>
    </cfRule>
  </conditionalFormatting>
  <conditionalFormatting sqref="K72">
    <cfRule type="containsText" priority="81" operator="containsText" dxfId="8" text="Falso">
      <formula>NOT(ISERROR(SEARCH("Falso",K72)))</formula>
    </cfRule>
  </conditionalFormatting>
  <conditionalFormatting sqref="K66">
    <cfRule type="containsText" priority="80" operator="containsText" dxfId="8" text="Falso">
      <formula>NOT(ISERROR(SEARCH("Falso",K66)))</formula>
    </cfRule>
  </conditionalFormatting>
  <conditionalFormatting sqref="K60">
    <cfRule type="containsText" priority="79" operator="containsText" dxfId="8" text="Falso">
      <formula>NOT(ISERROR(SEARCH("Falso",K60)))</formula>
    </cfRule>
  </conditionalFormatting>
  <conditionalFormatting sqref="K54">
    <cfRule type="containsText" priority="78" operator="containsText" dxfId="8" text="Falso">
      <formula>NOT(ISERROR(SEARCH("Falso",K54)))</formula>
    </cfRule>
  </conditionalFormatting>
  <conditionalFormatting sqref="K48">
    <cfRule type="containsText" priority="77" operator="containsText" dxfId="8" text="Falso">
      <formula>NOT(ISERROR(SEARCH("Falso",K48)))</formula>
    </cfRule>
  </conditionalFormatting>
  <conditionalFormatting sqref="K42">
    <cfRule type="containsText" priority="76" operator="containsText" dxfId="8" text="Falso">
      <formula>NOT(ISERROR(SEARCH("Falso",K42)))</formula>
    </cfRule>
  </conditionalFormatting>
  <conditionalFormatting sqref="K36">
    <cfRule type="containsText" priority="75" operator="containsText" dxfId="8" text="Falso">
      <formula>NOT(ISERROR(SEARCH("Falso",K36)))</formula>
    </cfRule>
  </conditionalFormatting>
  <conditionalFormatting sqref="K30">
    <cfRule type="containsText" priority="74" operator="containsText" dxfId="8" text="Falso">
      <formula>NOT(ISERROR(SEARCH("Falso",K30)))</formula>
    </cfRule>
  </conditionalFormatting>
  <conditionalFormatting sqref="K24">
    <cfRule type="containsText" priority="73" operator="containsText" dxfId="8" text="Falso">
      <formula>NOT(ISERROR(SEARCH("Falso",K24)))</formula>
    </cfRule>
  </conditionalFormatting>
  <conditionalFormatting sqref="K18">
    <cfRule type="containsText" priority="72" operator="containsText" dxfId="8" text="Falso">
      <formula>NOT(ISERROR(SEARCH("Falso",K18)))</formula>
    </cfRule>
  </conditionalFormatting>
  <conditionalFormatting sqref="K422">
    <cfRule type="containsText" priority="71" operator="containsText" dxfId="8" text="Falso">
      <formula>NOT(ISERROR(SEARCH("Falso",K422)))</formula>
    </cfRule>
  </conditionalFormatting>
  <conditionalFormatting sqref="K428">
    <cfRule type="containsText" priority="70" operator="containsText" dxfId="8" text="Falso">
      <formula>NOT(ISERROR(SEARCH("Falso",K428)))</formula>
    </cfRule>
  </conditionalFormatting>
  <conditionalFormatting sqref="K434">
    <cfRule type="containsText" priority="69" operator="containsText" dxfId="8" text="Falso">
      <formula>NOT(ISERROR(SEARCH("Falso",K434)))</formula>
    </cfRule>
  </conditionalFormatting>
  <conditionalFormatting sqref="K440">
    <cfRule type="containsText" priority="68" operator="containsText" dxfId="8" text="Falso">
      <formula>NOT(ISERROR(SEARCH("Falso",K440)))</formula>
    </cfRule>
  </conditionalFormatting>
  <conditionalFormatting sqref="K446">
    <cfRule type="containsText" priority="67" operator="containsText" dxfId="8" text="Falso">
      <formula>NOT(ISERROR(SEARCH("Falso",K446)))</formula>
    </cfRule>
  </conditionalFormatting>
  <conditionalFormatting sqref="K452">
    <cfRule type="containsText" priority="66" operator="containsText" dxfId="8" text="Falso">
      <formula>NOT(ISERROR(SEARCH("Falso",K452)))</formula>
    </cfRule>
  </conditionalFormatting>
  <conditionalFormatting sqref="K458">
    <cfRule type="containsText" priority="65" operator="containsText" dxfId="8" text="Falso">
      <formula>NOT(ISERROR(SEARCH("Falso",K458)))</formula>
    </cfRule>
  </conditionalFormatting>
  <conditionalFormatting sqref="K464">
    <cfRule type="containsText" priority="64" operator="containsText" dxfId="8" text="Falso">
      <formula>NOT(ISERROR(SEARCH("Falso",K464)))</formula>
    </cfRule>
  </conditionalFormatting>
  <conditionalFormatting sqref="K470">
    <cfRule type="containsText" priority="63" operator="containsText" dxfId="8" text="Falso">
      <formula>NOT(ISERROR(SEARCH("Falso",K470)))</formula>
    </cfRule>
  </conditionalFormatting>
  <conditionalFormatting sqref="K476">
    <cfRule type="containsText" priority="62" operator="containsText" dxfId="8" text="Falso">
      <formula>NOT(ISERROR(SEARCH("Falso",K476)))</formula>
    </cfRule>
  </conditionalFormatting>
  <conditionalFormatting sqref="K482">
    <cfRule type="containsText" priority="61" operator="containsText" dxfId="8" text="Falso">
      <formula>NOT(ISERROR(SEARCH("Falso",K482)))</formula>
    </cfRule>
  </conditionalFormatting>
  <conditionalFormatting sqref="K488">
    <cfRule type="containsText" priority="60" operator="containsText" dxfId="8" text="Falso">
      <formula>NOT(ISERROR(SEARCH("Falso",K488)))</formula>
    </cfRule>
  </conditionalFormatting>
  <conditionalFormatting sqref="K494">
    <cfRule type="containsText" priority="59" operator="containsText" dxfId="8" text="Falso">
      <formula>NOT(ISERROR(SEARCH("Falso",K494)))</formula>
    </cfRule>
  </conditionalFormatting>
  <conditionalFormatting sqref="K500">
    <cfRule type="containsText" priority="58" operator="containsText" dxfId="8" text="Falso">
      <formula>NOT(ISERROR(SEARCH("Falso",K500)))</formula>
    </cfRule>
  </conditionalFormatting>
  <conditionalFormatting sqref="K506">
    <cfRule type="containsText" priority="57" operator="containsText" dxfId="8" text="Falso">
      <formula>NOT(ISERROR(SEARCH("Falso",K506)))</formula>
    </cfRule>
  </conditionalFormatting>
  <conditionalFormatting sqref="K512">
    <cfRule type="containsText" priority="56" operator="containsText" dxfId="8" text="Falso">
      <formula>NOT(ISERROR(SEARCH("Falso",K512)))</formula>
    </cfRule>
  </conditionalFormatting>
  <conditionalFormatting sqref="K518">
    <cfRule type="containsText" priority="55" operator="containsText" dxfId="8" text="Falso">
      <formula>NOT(ISERROR(SEARCH("Falso",K518)))</formula>
    </cfRule>
  </conditionalFormatting>
  <conditionalFormatting sqref="K524">
    <cfRule type="containsText" priority="54" operator="containsText" dxfId="8" text="Falso">
      <formula>NOT(ISERROR(SEARCH("Falso",K524)))</formula>
    </cfRule>
  </conditionalFormatting>
  <conditionalFormatting sqref="K530">
    <cfRule type="containsText" priority="53" operator="containsText" dxfId="8" text="Falso">
      <formula>NOT(ISERROR(SEARCH("Falso",K530)))</formula>
    </cfRule>
  </conditionalFormatting>
  <conditionalFormatting sqref="K536">
    <cfRule type="containsText" priority="52" operator="containsText" dxfId="8" text="Falso">
      <formula>NOT(ISERROR(SEARCH("Falso",K536)))</formula>
    </cfRule>
  </conditionalFormatting>
  <conditionalFormatting sqref="K542">
    <cfRule type="containsText" priority="51" operator="containsText" dxfId="8" text="Falso">
      <formula>NOT(ISERROR(SEARCH("Falso",K542)))</formula>
    </cfRule>
  </conditionalFormatting>
  <conditionalFormatting sqref="K548">
    <cfRule type="containsText" priority="50" operator="containsText" dxfId="8" text="Falso">
      <formula>NOT(ISERROR(SEARCH("Falso",K548)))</formula>
    </cfRule>
  </conditionalFormatting>
  <conditionalFormatting sqref="K554">
    <cfRule type="containsText" priority="49" operator="containsText" dxfId="8" text="Falso">
      <formula>NOT(ISERROR(SEARCH("Falso",K554)))</formula>
    </cfRule>
  </conditionalFormatting>
  <conditionalFormatting sqref="K560">
    <cfRule type="containsText" priority="48" operator="containsText" dxfId="8" text="Falso">
      <formula>NOT(ISERROR(SEARCH("Falso",K560)))</formula>
    </cfRule>
  </conditionalFormatting>
  <conditionalFormatting sqref="K566">
    <cfRule type="containsText" priority="47" operator="containsText" dxfId="8" text="Falso">
      <formula>NOT(ISERROR(SEARCH("Falso",K566)))</formula>
    </cfRule>
  </conditionalFormatting>
  <conditionalFormatting sqref="K572">
    <cfRule type="containsText" priority="46" operator="containsText" dxfId="8" text="Falso">
      <formula>NOT(ISERROR(SEARCH("Falso",K572)))</formula>
    </cfRule>
  </conditionalFormatting>
  <conditionalFormatting sqref="K578">
    <cfRule type="containsText" priority="45" operator="containsText" dxfId="8" text="Falso">
      <formula>NOT(ISERROR(SEARCH("Falso",K578)))</formula>
    </cfRule>
  </conditionalFormatting>
  <conditionalFormatting sqref="K584">
    <cfRule type="containsText" priority="44" operator="containsText" dxfId="8" text="Falso">
      <formula>NOT(ISERROR(SEARCH("Falso",K584)))</formula>
    </cfRule>
  </conditionalFormatting>
  <conditionalFormatting sqref="K590">
    <cfRule type="containsText" priority="43" operator="containsText" dxfId="8" text="Falso">
      <formula>NOT(ISERROR(SEARCH("Falso",K590)))</formula>
    </cfRule>
  </conditionalFormatting>
  <conditionalFormatting sqref="K596">
    <cfRule type="containsText" priority="42" operator="containsText" dxfId="8" text="Falso">
      <formula>NOT(ISERROR(SEARCH("Falso",K596)))</formula>
    </cfRule>
  </conditionalFormatting>
  <conditionalFormatting sqref="K602">
    <cfRule type="containsText" priority="41" operator="containsText" dxfId="8" text="Falso">
      <formula>NOT(ISERROR(SEARCH("Falso",K602)))</formula>
    </cfRule>
  </conditionalFormatting>
  <conditionalFormatting sqref="K608">
    <cfRule type="containsText" priority="40" operator="containsText" dxfId="8" text="Falso">
      <formula>NOT(ISERROR(SEARCH("Falso",K608)))</formula>
    </cfRule>
  </conditionalFormatting>
  <conditionalFormatting sqref="K614">
    <cfRule type="containsText" priority="39" operator="containsText" dxfId="8" text="Falso">
      <formula>NOT(ISERROR(SEARCH("Falso",K614)))</formula>
    </cfRule>
  </conditionalFormatting>
  <conditionalFormatting sqref="K620">
    <cfRule type="containsText" priority="38" operator="containsText" dxfId="8" text="Falso">
      <formula>NOT(ISERROR(SEARCH("Falso",K620)))</formula>
    </cfRule>
  </conditionalFormatting>
  <conditionalFormatting sqref="K626">
    <cfRule type="containsText" priority="37" operator="containsText" dxfId="8" text="Falso">
      <formula>NOT(ISERROR(SEARCH("Falso",K626)))</formula>
    </cfRule>
  </conditionalFormatting>
  <conditionalFormatting sqref="K632">
    <cfRule type="containsText" priority="36" operator="containsText" dxfId="8" text="Falso">
      <formula>NOT(ISERROR(SEARCH("Falso",K632)))</formula>
    </cfRule>
  </conditionalFormatting>
  <conditionalFormatting sqref="K639">
    <cfRule type="containsText" priority="35" operator="containsText" dxfId="8" text="Falso">
      <formula>NOT(ISERROR(SEARCH("Falso",K639)))</formula>
    </cfRule>
  </conditionalFormatting>
  <conditionalFormatting sqref="K645">
    <cfRule type="containsText" priority="34" operator="containsText" dxfId="8" text="Falso">
      <formula>NOT(ISERROR(SEARCH("Falso",K645)))</formula>
    </cfRule>
  </conditionalFormatting>
  <conditionalFormatting sqref="K651">
    <cfRule type="containsText" priority="33" operator="containsText" dxfId="8" text="Falso">
      <formula>NOT(ISERROR(SEARCH("Falso",K651)))</formula>
    </cfRule>
  </conditionalFormatting>
  <conditionalFormatting sqref="K657">
    <cfRule type="containsText" priority="32" operator="containsText" dxfId="8" text="Falso">
      <formula>NOT(ISERROR(SEARCH("Falso",K657)))</formula>
    </cfRule>
  </conditionalFormatting>
  <conditionalFormatting sqref="K663">
    <cfRule type="containsText" priority="31" operator="containsText" dxfId="8" text="Falso">
      <formula>NOT(ISERROR(SEARCH("Falso",K663)))</formula>
    </cfRule>
  </conditionalFormatting>
  <conditionalFormatting sqref="K669">
    <cfRule type="containsText" priority="30" operator="containsText" dxfId="8" text="Falso">
      <formula>NOT(ISERROR(SEARCH("Falso",K669)))</formula>
    </cfRule>
  </conditionalFormatting>
  <conditionalFormatting sqref="K675">
    <cfRule type="containsText" priority="29" operator="containsText" dxfId="8" text="Falso">
      <formula>NOT(ISERROR(SEARCH("Falso",K675)))</formula>
    </cfRule>
  </conditionalFormatting>
  <conditionalFormatting sqref="K681">
    <cfRule type="containsText" priority="28" operator="containsText" dxfId="8" text="Falso">
      <formula>NOT(ISERROR(SEARCH("Falso",K681)))</formula>
    </cfRule>
  </conditionalFormatting>
  <conditionalFormatting sqref="K687">
    <cfRule type="containsText" priority="27" operator="containsText" dxfId="8" text="Falso">
      <formula>NOT(ISERROR(SEARCH("Falso",K687)))</formula>
    </cfRule>
  </conditionalFormatting>
  <conditionalFormatting sqref="K693">
    <cfRule type="containsText" priority="26" operator="containsText" dxfId="8" text="Falso">
      <formula>NOT(ISERROR(SEARCH("Falso",K693)))</formula>
    </cfRule>
  </conditionalFormatting>
  <conditionalFormatting sqref="K699">
    <cfRule type="containsText" priority="25" operator="containsText" dxfId="8" text="Falso">
      <formula>NOT(ISERROR(SEARCH("Falso",K699)))</formula>
    </cfRule>
  </conditionalFormatting>
  <conditionalFormatting sqref="K705">
    <cfRule type="containsText" priority="24" operator="containsText" dxfId="8" text="Falso">
      <formula>NOT(ISERROR(SEARCH("Falso",K705)))</formula>
    </cfRule>
  </conditionalFormatting>
  <conditionalFormatting sqref="K713">
    <cfRule type="containsText" priority="23" operator="containsText" dxfId="8" text="Falso">
      <formula>NOT(ISERROR(SEARCH("Falso",K713)))</formula>
    </cfRule>
  </conditionalFormatting>
  <conditionalFormatting sqref="K720">
    <cfRule type="containsText" priority="22" operator="containsText" dxfId="8" text="Falso">
      <formula>NOT(ISERROR(SEARCH("Falso",K720)))</formula>
    </cfRule>
  </conditionalFormatting>
  <conditionalFormatting sqref="K727">
    <cfRule type="containsText" priority="21" operator="containsText" dxfId="8" text="Falso">
      <formula>NOT(ISERROR(SEARCH("Falso",K727)))</formula>
    </cfRule>
  </conditionalFormatting>
  <conditionalFormatting sqref="K734">
    <cfRule type="containsText" priority="20" operator="containsText" dxfId="8" text="Falso">
      <formula>NOT(ISERROR(SEARCH("Falso",K734)))</formula>
    </cfRule>
  </conditionalFormatting>
  <conditionalFormatting sqref="K741">
    <cfRule type="containsText" priority="19" operator="containsText" dxfId="8" text="Falso">
      <formula>NOT(ISERROR(SEARCH("Falso",K741)))</formula>
    </cfRule>
  </conditionalFormatting>
  <conditionalFormatting sqref="K748">
    <cfRule type="containsText" priority="18" operator="containsText" dxfId="8" text="Falso">
      <formula>NOT(ISERROR(SEARCH("Falso",K748)))</formula>
    </cfRule>
  </conditionalFormatting>
  <conditionalFormatting sqref="K755">
    <cfRule type="containsText" priority="17" operator="containsText" dxfId="8" text="Falso">
      <formula>NOT(ISERROR(SEARCH("Falso",K755)))</formula>
    </cfRule>
  </conditionalFormatting>
  <conditionalFormatting sqref="K762">
    <cfRule type="containsText" priority="16" operator="containsText" dxfId="8" text="Falso">
      <formula>NOT(ISERROR(SEARCH("Falso",K762)))</formula>
    </cfRule>
  </conditionalFormatting>
  <conditionalFormatting sqref="K769">
    <cfRule type="containsText" priority="15" operator="containsText" dxfId="8" text="Falso">
      <formula>NOT(ISERROR(SEARCH("Falso",K769)))</formula>
    </cfRule>
  </conditionalFormatting>
  <conditionalFormatting sqref="K776">
    <cfRule type="containsText" priority="14" operator="containsText" dxfId="8" text="Falso">
      <formula>NOT(ISERROR(SEARCH("Falso",K776)))</formula>
    </cfRule>
  </conditionalFormatting>
  <conditionalFormatting sqref="K793">
    <cfRule type="containsText" priority="13" operator="containsText" dxfId="8" text="Falso">
      <formula>NOT(ISERROR(SEARCH("Falso",K793)))</formula>
    </cfRule>
  </conditionalFormatting>
  <conditionalFormatting sqref="K798">
    <cfRule type="containsText" priority="12" operator="containsText" dxfId="8" text="Falso">
      <formula>NOT(ISERROR(SEARCH("Falso",K798)))</formula>
    </cfRule>
  </conditionalFormatting>
  <conditionalFormatting sqref="K803">
    <cfRule type="containsText" priority="11" operator="containsText" dxfId="8" text="Falso">
      <formula>NOT(ISERROR(SEARCH("Falso",K803)))</formula>
    </cfRule>
  </conditionalFormatting>
  <conditionalFormatting sqref="K808">
    <cfRule type="containsText" priority="10" operator="containsText" dxfId="8" text="Falso">
      <formula>NOT(ISERROR(SEARCH("Falso",K808)))</formula>
    </cfRule>
  </conditionalFormatting>
  <conditionalFormatting sqref="K813">
    <cfRule type="containsText" priority="9" operator="containsText" dxfId="8" text="Falso">
      <formula>NOT(ISERROR(SEARCH("Falso",K813)))</formula>
    </cfRule>
  </conditionalFormatting>
  <conditionalFormatting sqref="O858:O869">
    <cfRule type="cellIs" priority="8" operator="lessThan" dxfId="0" stopIfTrue="1">
      <formula>0</formula>
    </cfRule>
  </conditionalFormatting>
  <conditionalFormatting sqref="O871:O887">
    <cfRule type="cellIs" priority="7" operator="lessThan" dxfId="0" stopIfTrue="1">
      <formula>0</formula>
    </cfRule>
  </conditionalFormatting>
  <conditionalFormatting sqref="O893:O897">
    <cfRule type="cellIs" priority="6" operator="lessThan" dxfId="0" stopIfTrue="1">
      <formula>0</formula>
    </cfRule>
  </conditionalFormatting>
  <conditionalFormatting sqref="L888">
    <cfRule type="cellIs" priority="5" operator="lessThan" dxfId="0" stopIfTrue="1">
      <formula>0</formula>
    </cfRule>
  </conditionalFormatting>
  <conditionalFormatting sqref="L821:L856">
    <cfRule type="cellIs" priority="4" operator="lessThan" dxfId="0" stopIfTrue="1">
      <formula>0</formula>
    </cfRule>
  </conditionalFormatting>
  <conditionalFormatting sqref="L858:L869">
    <cfRule type="cellIs" priority="3" operator="lessThan" dxfId="0" stopIfTrue="1">
      <formula>0</formula>
    </cfRule>
  </conditionalFormatting>
  <conditionalFormatting sqref="L871:L887">
    <cfRule type="cellIs" priority="2" operator="lessThan" dxfId="0" stopIfTrue="1">
      <formula>0</formula>
    </cfRule>
  </conditionalFormatting>
  <conditionalFormatting sqref="L893:L897">
    <cfRule type="cellIs" priority="1" operator="lessThan" dxfId="0" stopIfTrue="1">
      <formula>0</formula>
    </cfRule>
  </conditionalFormatting>
  <dataValidations count="3">
    <dataValidation sqref="C903:C907 C912:C913" showDropDown="0" showInputMessage="1" showErrorMessage="1" allowBlank="1" type="list">
      <formula1>"SI,NO"</formula1>
    </dataValidation>
    <dataValidation sqref="R634:R638 R640:R644 R646:R650 R652:R656 R658:R662 R664:R668 R670:R674 R676:R680 R682:R686 R688:R692 R694:R698 R700:R704 R707:R712 R714:R719 R721:R726 R728:R733 R735:R740 R742:R747 R749:R754 R756:R761 R763:R768 R770:R775 R777:R783 R789:R792 R794:R797 R799:R802 R804:R807 R809:R812 T821:T856 T858:T869 T871:T888 T893:T897" showDropDown="0" showInputMessage="1" showErrorMessage="1" allowBlank="1" type="list">
      <formula1>"VENCIDO,NO VENCIDO"</formula1>
    </dataValidation>
    <dataValidation sqref="O278:O279 O284:O285 O292" showDropDown="0" showInputMessage="1" showErrorMessage="1" allowBlank="1" errorTitle="INGRESE LA FECHA" error="FECHA DE VENCIMIENTO" type="date" operator="greaterThan">
      <formula1>39083</formula1>
    </dataValidation>
  </dataValidations>
  <pageMargins left="0.7086614173228347" right="0.7086614173228347" top="0.7480314960629921" bottom="0.7480314960629921" header="0.3149606299212598" footer="0.3149606299212598"/>
  <pageSetup orientation="landscape" paperSize="5" scale="50"/>
  <drawing xmlns:r="http://schemas.openxmlformats.org/officeDocument/2006/relationships" r:id="rId1"/>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user</dc:creator>
  <dcterms:created xmlns:dcterms="http://purl.org/dc/terms/" xmlns:xsi="http://www.w3.org/2001/XMLSchema-instance" xsi:type="dcterms:W3CDTF">2022-10-10T15:56:50Z</dcterms:created>
  <dcterms:modified xmlns:dcterms="http://purl.org/dc/terms/" xmlns:xsi="http://www.w3.org/2001/XMLSchema-instance" xsi:type="dcterms:W3CDTF">2026-10-02T02:12:03Z</dcterms:modified>
  <cp:lastModifiedBy>Farid Romero</cp:lastModifiedBy>
  <cp:lastPrinted>2024-06-17T23:09:25Z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0x010100501898A108CCE74CACE961DECD00718D</vt:lpwstr>
  </property>
</Properties>
</file>