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3E20BE6-C146-41E4-ADFC-7CDB5C35362B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ummary" sheetId="8" r:id="rId1"/>
    <sheet name="1000ms" sheetId="7" r:id="rId2"/>
    <sheet name="500ms" sheetId="1" r:id="rId3"/>
    <sheet name="400ms" sheetId="6" r:id="rId4"/>
    <sheet name="300ms" sheetId="4" r:id="rId5"/>
    <sheet name="200ms" sheetId="5" r:id="rId6"/>
    <sheet name="100ms" sheetId="3" r:id="rId7"/>
    <sheet name="confusion matrices" sheetId="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8" l="1"/>
  <c r="G6" i="8"/>
  <c r="F6" i="8"/>
  <c r="H21" i="1"/>
  <c r="D6" i="8" s="1"/>
  <c r="E6" i="8" s="1"/>
  <c r="C6" i="8"/>
  <c r="B6" i="8"/>
  <c r="S62" i="2"/>
  <c r="R62" i="2"/>
  <c r="Q62" i="2"/>
  <c r="P62" i="2"/>
  <c r="N62" i="2"/>
  <c r="S61" i="2"/>
  <c r="Q61" i="2"/>
  <c r="P61" i="2"/>
  <c r="N61" i="2"/>
  <c r="S60" i="2"/>
  <c r="R60" i="2"/>
  <c r="P60" i="2"/>
  <c r="N60" i="2"/>
  <c r="S59" i="2"/>
  <c r="R59" i="2"/>
  <c r="Q59" i="2"/>
  <c r="T59" i="2" s="1"/>
  <c r="O59" i="2"/>
  <c r="N59" i="2"/>
  <c r="N65" i="2"/>
  <c r="O64" i="2"/>
  <c r="N64" i="2"/>
  <c r="K65" i="2"/>
  <c r="J65" i="2"/>
  <c r="K64" i="2"/>
  <c r="J64" i="2"/>
  <c r="S54" i="2"/>
  <c r="R54" i="2"/>
  <c r="Q54" i="2"/>
  <c r="P54" i="2"/>
  <c r="S53" i="2"/>
  <c r="Q53" i="2"/>
  <c r="P53" i="2"/>
  <c r="S52" i="2"/>
  <c r="R52" i="2"/>
  <c r="P52" i="2"/>
  <c r="S51" i="2"/>
  <c r="R51" i="2"/>
  <c r="Q51" i="2"/>
  <c r="T51" i="2" s="1"/>
  <c r="N54" i="2"/>
  <c r="N53" i="2"/>
  <c r="N52" i="2"/>
  <c r="O51" i="2"/>
  <c r="N51" i="2"/>
  <c r="N57" i="2"/>
  <c r="O56" i="2"/>
  <c r="N56" i="2"/>
  <c r="K57" i="2"/>
  <c r="J57" i="2"/>
  <c r="K56" i="2"/>
  <c r="J56" i="2"/>
  <c r="S46" i="2"/>
  <c r="R46" i="2"/>
  <c r="Q46" i="2"/>
  <c r="P46" i="2"/>
  <c r="S45" i="2"/>
  <c r="Q45" i="2"/>
  <c r="P45" i="2"/>
  <c r="S44" i="2"/>
  <c r="R44" i="2"/>
  <c r="P44" i="2"/>
  <c r="S43" i="2"/>
  <c r="R43" i="2"/>
  <c r="Q43" i="2"/>
  <c r="T43" i="2" s="1"/>
  <c r="S38" i="2"/>
  <c r="R38" i="2"/>
  <c r="Q38" i="2"/>
  <c r="P38" i="2"/>
  <c r="S37" i="2"/>
  <c r="Q37" i="2"/>
  <c r="P37" i="2"/>
  <c r="S36" i="2"/>
  <c r="R36" i="2"/>
  <c r="P36" i="2"/>
  <c r="T35" i="2"/>
  <c r="S35" i="2"/>
  <c r="R35" i="2"/>
  <c r="Q35" i="2"/>
  <c r="S30" i="2"/>
  <c r="R30" i="2"/>
  <c r="Q30" i="2"/>
  <c r="P30" i="2"/>
  <c r="S29" i="2"/>
  <c r="Q29" i="2"/>
  <c r="P29" i="2"/>
  <c r="S28" i="2"/>
  <c r="R28" i="2"/>
  <c r="P28" i="2"/>
  <c r="T27" i="2"/>
  <c r="S27" i="2"/>
  <c r="R27" i="2"/>
  <c r="Q27" i="2"/>
  <c r="S22" i="2"/>
  <c r="R22" i="2"/>
  <c r="Q22" i="2"/>
  <c r="P22" i="2"/>
  <c r="S21" i="2"/>
  <c r="Q21" i="2"/>
  <c r="P21" i="2"/>
  <c r="S20" i="2"/>
  <c r="R20" i="2"/>
  <c r="P20" i="2"/>
  <c r="S19" i="2"/>
  <c r="R19" i="2"/>
  <c r="Q19" i="2"/>
  <c r="T19" i="2" s="1"/>
  <c r="S14" i="2"/>
  <c r="R14" i="2"/>
  <c r="Q14" i="2"/>
  <c r="P14" i="2"/>
  <c r="S13" i="2"/>
  <c r="Q13" i="2"/>
  <c r="P13" i="2"/>
  <c r="S12" i="2"/>
  <c r="R12" i="2"/>
  <c r="P12" i="2"/>
  <c r="S11" i="2"/>
  <c r="R11" i="2"/>
  <c r="Q11" i="2"/>
  <c r="T11" i="2" s="1"/>
  <c r="T3" i="2"/>
  <c r="S6" i="2"/>
  <c r="R6" i="2"/>
  <c r="Q6" i="2"/>
  <c r="P6" i="2"/>
  <c r="S5" i="2"/>
  <c r="Q5" i="2"/>
  <c r="P5" i="2"/>
  <c r="S4" i="2"/>
  <c r="R4" i="2"/>
  <c r="P4" i="2"/>
  <c r="S3" i="2"/>
  <c r="R3" i="2"/>
  <c r="Q3" i="2"/>
  <c r="H3" i="8"/>
  <c r="G3" i="8"/>
  <c r="F3" i="8"/>
  <c r="K49" i="2"/>
  <c r="J49" i="2"/>
  <c r="K48" i="2"/>
  <c r="J48" i="2"/>
  <c r="N49" i="2" s="1"/>
  <c r="N46" i="2"/>
  <c r="N45" i="2"/>
  <c r="N44" i="2"/>
  <c r="N43" i="2"/>
  <c r="N48" i="2"/>
  <c r="O48" i="2" l="1"/>
  <c r="O43" i="2"/>
  <c r="B21" i="6"/>
  <c r="I5" i="8"/>
  <c r="H5" i="8"/>
  <c r="G5" i="8"/>
  <c r="F5" i="8"/>
  <c r="O35" i="2"/>
  <c r="D5" i="8" s="1"/>
  <c r="N41" i="2"/>
  <c r="O40" i="2" s="1"/>
  <c r="N40" i="2"/>
  <c r="K41" i="2"/>
  <c r="J41" i="2"/>
  <c r="K40" i="2"/>
  <c r="J40" i="2"/>
  <c r="N38" i="2"/>
  <c r="N37" i="2"/>
  <c r="N36" i="2"/>
  <c r="N35" i="2"/>
  <c r="I2" i="8"/>
  <c r="H2" i="8"/>
  <c r="G2" i="8"/>
  <c r="F2" i="8"/>
  <c r="G11" i="2"/>
  <c r="F11" i="2"/>
  <c r="F14" i="2"/>
  <c r="F13" i="2"/>
  <c r="F12" i="2"/>
  <c r="I7" i="8" l="1"/>
  <c r="H7" i="8"/>
  <c r="G7" i="8"/>
  <c r="F7" i="8"/>
  <c r="D7" i="8"/>
  <c r="E7" i="8" s="1"/>
  <c r="O27" i="2"/>
  <c r="N30" i="2"/>
  <c r="N29" i="2"/>
  <c r="N28" i="2"/>
  <c r="N27" i="2"/>
  <c r="N33" i="2"/>
  <c r="O32" i="2"/>
  <c r="N32" i="2"/>
  <c r="K33" i="2"/>
  <c r="J33" i="2"/>
  <c r="K32" i="2"/>
  <c r="J32" i="2"/>
  <c r="C7" i="8"/>
  <c r="B7" i="8"/>
  <c r="C5" i="8"/>
  <c r="E5" i="8" s="1"/>
  <c r="B5" i="8"/>
  <c r="C3" i="8"/>
  <c r="E3" i="8" s="1"/>
  <c r="B3" i="8"/>
  <c r="D2" i="8"/>
  <c r="C2" i="8"/>
  <c r="B2" i="8"/>
  <c r="E2" i="8" l="1"/>
  <c r="N22" i="2"/>
  <c r="N21" i="2"/>
  <c r="N20" i="2"/>
  <c r="N19" i="2"/>
  <c r="N25" i="2"/>
  <c r="O24" i="2" s="1"/>
  <c r="N24" i="2"/>
  <c r="K25" i="2"/>
  <c r="J25" i="2"/>
  <c r="K24" i="2"/>
  <c r="J24" i="2"/>
  <c r="K17" i="2" l="1"/>
  <c r="J17" i="2"/>
  <c r="K16" i="2"/>
  <c r="J16" i="2"/>
  <c r="N17" i="2" s="1"/>
  <c r="N14" i="2"/>
  <c r="N13" i="2"/>
  <c r="N12" i="2"/>
  <c r="N11" i="2"/>
  <c r="N16" i="2" l="1"/>
  <c r="O11" i="2"/>
  <c r="O16" i="2"/>
  <c r="B7" i="4"/>
  <c r="H7" i="3"/>
  <c r="G7" i="3"/>
  <c r="I13" i="1" l="1"/>
  <c r="E7" i="3"/>
  <c r="H13" i="1" l="1"/>
  <c r="G13" i="1" l="1"/>
  <c r="F17" i="2" l="1"/>
  <c r="C17" i="2"/>
  <c r="B17" i="2"/>
  <c r="C16" i="2"/>
  <c r="B16" i="2"/>
  <c r="F16" i="2" s="1"/>
  <c r="G16" i="2" s="1"/>
  <c r="K9" i="2" l="1"/>
  <c r="J9" i="2"/>
  <c r="N9" i="2" s="1"/>
  <c r="K8" i="2"/>
  <c r="J8" i="2"/>
  <c r="N6" i="2"/>
  <c r="N5" i="2"/>
  <c r="N4" i="2"/>
  <c r="N3" i="2"/>
  <c r="N8" i="2" l="1"/>
  <c r="O8" i="2" s="1"/>
  <c r="D21" i="3" s="1"/>
  <c r="O3" i="2"/>
  <c r="C13" i="1"/>
  <c r="D13" i="1"/>
  <c r="E13" i="1"/>
  <c r="F13" i="1"/>
  <c r="G12" i="1" s="1"/>
  <c r="B13" i="1"/>
  <c r="D7" i="3" l="1"/>
  <c r="F7" i="1" l="1"/>
  <c r="E7" i="1" l="1"/>
  <c r="C7" i="1" l="1"/>
  <c r="B7" i="1"/>
  <c r="D7" i="1"/>
</calcChain>
</file>

<file path=xl/sharedStrings.xml><?xml version="1.0" encoding="utf-8"?>
<sst xmlns="http://schemas.openxmlformats.org/spreadsheetml/2006/main" count="363" uniqueCount="113">
  <si>
    <t>Metric</t>
  </si>
  <si>
    <t>Result</t>
  </si>
  <si>
    <t>Frame Duration (ms)</t>
  </si>
  <si>
    <t>Speakers Used for Training</t>
  </si>
  <si>
    <t>Training Dataset</t>
  </si>
  <si>
    <t>Inference Dataset</t>
  </si>
  <si>
    <t>Inference Samples</t>
  </si>
  <si>
    <t>Validation Samples</t>
  </si>
  <si>
    <t>Training Samples</t>
  </si>
  <si>
    <t>Features Used</t>
  </si>
  <si>
    <t>Topology Description</t>
  </si>
  <si>
    <t>Training CAT Accuracy (%)</t>
  </si>
  <si>
    <t>Validation CAT Accuracy (%)</t>
  </si>
  <si>
    <t>librispeech dev-clean</t>
  </si>
  <si>
    <t>spectrogram in 25ms frames, with 10ms spectral frame, 4000Hz magnitude, clipped between (-3 and -40 db)</t>
  </si>
  <si>
    <t>Validation Confusion Matrix</t>
  </si>
  <si>
    <t>Inference CAT Accuracy (%)</t>
  </si>
  <si>
    <t>Inference Confusion Matrix</t>
  </si>
  <si>
    <t>3 x 2D convolutional blocks with [3, 3, 3] layers per block with [32, 64, 128] filters of [3, 3, 3]. Max pooling 2D [1, 2, 2]. 3 x 1D Dense Layers of [1024, 512, 256] with dropouts of [0.1, 0.1, 0.5]. After convolutional blocks dropout is 0.75. Batch normalization after convolutional blocks.</t>
  </si>
  <si>
    <t>Batch Size</t>
  </si>
  <si>
    <t>Optimizer</t>
  </si>
  <si>
    <t>Adam</t>
  </si>
  <si>
    <t>Learning Rate</t>
  </si>
  <si>
    <t>3 x 2D convolutional blocks with [3, 3, 3] layers per block with [32, 64, 128] filters of [3, 3, 3]. Max pooling 2D [1, 2, 2]. 3 x 1D Dense Layers of [1024, 512, 256] with dropouts of [0.25, 0.25, 1.0]. After convolutional no dropout. Batch normalization after convolutional blocks.</t>
  </si>
  <si>
    <t>ID</t>
  </si>
  <si>
    <t>ID1</t>
  </si>
  <si>
    <t>Inference Overlap Detection Accuracy (%)</t>
  </si>
  <si>
    <t>ID2</t>
  </si>
  <si>
    <t>Training Time / Epoch (Seconds)</t>
  </si>
  <si>
    <t>3 x 2D convolutional blocks with [3, 3, 3] layers per block with [32, 64, 128] filters of [5, 4, 3]. Max pooling 2D [1, 2, 2]. 3 x 1D Dense Layers of [2048, 1024, 512] with dropouts of [0.1, 0.1, 0.5]. After convolutional blocks dropout is 0.75. Batch normalization after convolutional blocks.</t>
  </si>
  <si>
    <t>Dataset size on disk (GB)</t>
  </si>
  <si>
    <t>FFT clipped at 4000Hz, envelope of signal (Hilbert) at 2000Hz, histogram with 50 bins between 0 and 0.5.</t>
  </si>
  <si>
    <t>Comments</t>
  </si>
  <si>
    <t>500ms_specgram/model1</t>
  </si>
  <si>
    <t>500ms_specgram/model2</t>
  </si>
  <si>
    <t>500ms_specgram/model3</t>
  </si>
  <si>
    <t>ID3</t>
  </si>
  <si>
    <t>100ms_fft_env_hist\model1</t>
  </si>
  <si>
    <t>ID4</t>
  </si>
  <si>
    <t>ID5</t>
  </si>
  <si>
    <t>not saved</t>
  </si>
  <si>
    <t>500ms_specgram/model4</t>
  </si>
  <si>
    <t>4 x 2D convolutional blocks with [3, 3, 3, 3] layers per block with [32, 64, 128, 256] filters of [3, 3, 3, 3]. Max pooling 2D [1, 1, 2, 2]. 3 x 1D Dense Layers of [1024, 512, 256] with dropouts of [0.1, 0.1, 0.5]. After convolutional blocks dropout is 0.75. Batch normalization after convolutional blocks.</t>
  </si>
  <si>
    <t>Feature Vector Size</t>
  </si>
  <si>
    <t>Dataset size in memory (GB)</t>
  </si>
  <si>
    <t>ID6</t>
  </si>
  <si>
    <t>100ms_fft_env_hist\model2</t>
  </si>
  <si>
    <t>500ms_specgram/model5</t>
  </si>
  <si>
    <t>Validation</t>
  </si>
  <si>
    <t>Inference</t>
  </si>
  <si>
    <t>Class Accuracy</t>
  </si>
  <si>
    <t>Mean</t>
  </si>
  <si>
    <t>Accuracy Mean</t>
  </si>
  <si>
    <t>Precision</t>
  </si>
  <si>
    <t>Recall</t>
  </si>
  <si>
    <t>F1 Score</t>
  </si>
  <si>
    <t>Counting</t>
  </si>
  <si>
    <t>Inference Overlap Detection F Score</t>
  </si>
  <si>
    <t>Pred NOV</t>
  </si>
  <si>
    <t>Pred OV</t>
  </si>
  <si>
    <t>NOV</t>
  </si>
  <si>
    <t>OV</t>
  </si>
  <si>
    <t>3 x 1D convolutional blocks with [3, 3, 3] layers per block with [32, 64, 128] filters of [5, 5, 5]. Max pooling 1D [1, 2, 2]. 3 x 1D Dense Layers of [1024, 512, 256] with dropouts of [0.1, 0.1, 0.5]. After convolutional blocks dropout is 0.75. Batch normalization after convolutional blocks._x0000_</t>
  </si>
  <si>
    <t>4 x 1D convolutional blocks with [3, 3, 3, 3] layers per block with [32, 64, 128, 256] filters of [5, 5, 5, 5]. Max pooling 1D [1, 2, 2, 1]. 3 x 1D Dense Layers of [1024, 512, 256] with dropouts of [0.1, 0.1, 0.5]. After convolutional blocks dropout is 0.75. Batch normalization after convolutional blocks._x0000_</t>
  </si>
  <si>
    <t>500ms_fft_env_hist/model1</t>
  </si>
  <si>
    <t>fft clipped at 4000 Hz and between (-3 and -40 dB), signal envelope (Hilbert) at 2000 Hz, 50 bins of histogram between 0 and 0.5</t>
  </si>
  <si>
    <t>3 x 1D convolutional blocks with [3, 3, 3] layers per block with [32, 64, 128] filters of [5, 5, 5]. Max pooling 1D of [1, 2, 2]. 3 x 1D Dense Layers of [1024, 512, 256] with dropouts of [0.1, 0.1, 0.75]. After convolutional blocks, dropout is 0.75. Batch normalization after convolutional blocks.</t>
  </si>
  <si>
    <t>500ms_mfcc_env_hist/model1</t>
  </si>
  <si>
    <t>3 x 1D convolutional blocks with [3, 3, 3] layers per block with [32, 64, 128] filters of [16, 8, 4]. Max pooling 1D of [1, 2, 2]. 3 x 1D Dense Layers of [1024, 512, 256] with dropouts of [0.1, 0.1, 0.5]. After convolutional blocks, dropout is 0.75. Batch normalization after convolutional blocks.</t>
  </si>
  <si>
    <t>3 x 1D convolutional blocks with [3, 3, 3] layers per block with [32, 64, 128] filters of [8, 6, 4]. Max pooling 1D [1, 2, 2]. 3 x 1D Dense Layers of [1024, 512, 256]. No dropout. Batch normalization after convolutional blocks._x0000_</t>
  </si>
  <si>
    <t>3 x 1D convolutional blocks with [3, 3, 3] layers per block with [32, 64, 128] filters of [8, 6, 4]. Max pooling 1D [1, 2, 2]. 3 x 1D Dense Layers of [1024, 512, 256] with dropouts of [0.1, 0.1, 0.5]. After convolutional blocks dropout is 0.75. Batch normalization after convolutional blocks._x0000_</t>
  </si>
  <si>
    <t>500ms_mfcc_env_hist/model2</t>
  </si>
  <si>
    <t>3 x 1D convolutional blocks with [3, 3, 3] layers per block with [32, 64, 128] filters of [16, 8, 4]. Max pooling 1D of [1, 2, 2]. 3 x 1D Dense Layers of [1024, 512, 256] with dropouts of [0.1, 0.1, 0.25]. After convolutional blocks, dropout is 0.5. Batch normalization after convolutional blocks.</t>
  </si>
  <si>
    <t>100ms_fft_env_hist\model3</t>
  </si>
  <si>
    <t>100ms_specgram_env_hist\model1</t>
  </si>
  <si>
    <t>spectrogram in 25ms frames, with 10ms spectral frame, 4000Hz magnitude, clipped between (-3 and -40 db), envelope of signal (Hilbert) at 2000 Hz, histogram with 50 bins between 0 and 0.5</t>
  </si>
  <si>
    <t>100ms_specgram_env_hist\model2</t>
  </si>
  <si>
    <t>ID7</t>
  </si>
  <si>
    <t>librispeech test-clean</t>
  </si>
  <si>
    <t>100ms_specgram_env_hist\model3</t>
  </si>
  <si>
    <t>3 x 1D convolutional blocks with [3, 3, 3] layers per block with [32, 64, 128] filters of [12, 8, 6]. Max pooling 1D [1, 2, 2]. 3 x 1D Dense Layers of [1024, 512, 256] with dropouts of [0.1, 0.1, 0.5]. After convolutional blocks dropout is 0.75. Batch normalization after convolutional blocks._x0000_</t>
  </si>
  <si>
    <t>3 x 1D convolutional blocks with [3, 3, 3] layers per block with [32, 64, 128] filters of [16, 8, 4]. Max pooling 1D [1, 2, 2]. 3 x 1D Dense Layers of [1024, 512, 256] with dropouts of [0.1, 0.1, 0.25]. After convolutional blocks dropout is 0.5. Batch normalization after convolutional blocks._x0000_</t>
  </si>
  <si>
    <t>spectrogram in 25ms frames, with 10ms spectral frame, 4000Hz magnitude, clipped between (-3 and -40 db), envelope of signal (Hilbert) at 2000 Hz, histogram with 100 bins between 0 and 0.5</t>
  </si>
  <si>
    <t>4 x 1D convolutional blocks with [3, 3, 3, 3] layers per block with [32, 64, 128, 256] filters of [16, 8, 4, 4]. Max pooling 1D [1, 2, 2, 2]. 3 x 1D Dense Layers of [1024, 512, 256] with dropouts of [0.1, 0.1, 0.25]. After convolutional blocks dropout is 0.5. Batch normalization after convolutional blocks._x0000_</t>
  </si>
  <si>
    <t>300ms_specgram_env_hist/model1</t>
  </si>
  <si>
    <t>300ms_specgram_env_hist/model2</t>
  </si>
  <si>
    <t>300ms_specgram_env_hist/model3</t>
  </si>
  <si>
    <t>3 x 1D convolutional blocks with [3, 3, 3] layers per block with [32, 64, 128] filters of [16, 8, 4]. Max pooling 1D [1, 2, 2]. 3 x 1D Dense Layers of [1024, 512, 256] with dropouts of [0.1, 0.1, 0.5]. After convolutional blocks dropout is 0.75. Batch normalization after convolutional blocks._x0000_</t>
  </si>
  <si>
    <t>200ms_specgram_env_hist/model1</t>
  </si>
  <si>
    <t>1000ms_specgram_env_hist/model1</t>
  </si>
  <si>
    <t>12mfcc per frame "E0" melcepst, envelope of signal (Hilbert) at 2000 Hz, histogram with 100 bins between 0 and 0.5</t>
  </si>
  <si>
    <t>400ms_specgram_env_hist/model1</t>
  </si>
  <si>
    <t>Inference Cat Accuracy (%)</t>
  </si>
  <si>
    <t>OS Precision</t>
  </si>
  <si>
    <t>OS Recall</t>
  </si>
  <si>
    <t>OS F-Score</t>
  </si>
  <si>
    <t>Confusion Matrix ID</t>
  </si>
  <si>
    <t>Duration (ms)</t>
  </si>
  <si>
    <t>Model Parameters</t>
  </si>
  <si>
    <t>Input Features</t>
  </si>
  <si>
    <t>Inference Time (Seconds)</t>
  </si>
  <si>
    <t>Aggressive Regularization</t>
  </si>
  <si>
    <t>50% More Training Examples</t>
  </si>
  <si>
    <t>Higher Order Filters</t>
  </si>
  <si>
    <t>Extra Convolutional Layer</t>
  </si>
  <si>
    <t>2D Features (Specgram)</t>
  </si>
  <si>
    <t>1D Features</t>
  </si>
  <si>
    <t>1D + 2D Features Combined</t>
  </si>
  <si>
    <t>Cat Accuracy Drop (%)</t>
  </si>
  <si>
    <t>Class Errors</t>
  </si>
  <si>
    <t>MAE</t>
  </si>
  <si>
    <t>12mfcc per frame "E0" melcepst, signal envelope (Hilbert) at 2000 Hz, 100 bins of histogram between 0 and 0.5</t>
  </si>
  <si>
    <t>ID8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</si>
</sst>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S Reference Sans Serif"/>
      <family val="2"/>
    </font>
    <font>
      <b/>
      <sz val="10"/>
      <color theme="1"/>
      <name val="MS Reference Sans Serif"/>
      <family val="2"/>
    </font>
    <font>
      <b/>
      <sz val="8"/>
      <color theme="1"/>
      <name val="MS Reference Sans Serif"/>
      <family val="2"/>
    </font>
    <font>
      <sz val="10"/>
      <name val="MS Reference Sans Serif"/>
      <family val="2"/>
    </font>
    <font>
      <b/>
      <sz val="8"/>
      <name val="MS Reference Sans Serif"/>
      <family val="2"/>
    </font>
    <font>
      <b/>
      <sz val="10"/>
      <color rgb="FF00B050"/>
      <name val="MS Reference Sans Serif"/>
      <family val="2"/>
    </font>
    <font>
      <sz val="9"/>
      <color theme="1"/>
      <name val="MS Reference Sans Serif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10" fontId="2" fillId="0" borderId="0" xfId="0" applyNumberFormat="1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10" fontId="5" fillId="0" borderId="0" xfId="0" applyNumberFormat="1" applyFont="1" applyAlignment="1">
      <alignment horizontal="center" vertical="center" wrapText="1"/>
    </xf>
    <xf numFmtId="10" fontId="5" fillId="0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0" fontId="5" fillId="3" borderId="0" xfId="0" applyNumberFormat="1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3" fillId="0" borderId="0" xfId="1" applyFont="1" applyAlignment="1">
      <alignment horizontal="center" vertical="center" wrapText="1"/>
    </xf>
    <xf numFmtId="10" fontId="3" fillId="0" borderId="0" xfId="1" applyNumberFormat="1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0" fontId="2" fillId="3" borderId="0" xfId="1" applyNumberFormat="1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9" fontId="3" fillId="0" borderId="0" xfId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1" applyNumberFormat="1" applyFont="1" applyFill="1" applyAlignment="1">
      <alignment horizontal="center" vertical="center" wrapText="1"/>
    </xf>
    <xf numFmtId="2" fontId="2" fillId="3" borderId="0" xfId="0" applyNumberFormat="1" applyFont="1" applyFill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0" fontId="2" fillId="0" borderId="0" xfId="1" applyNumberFormat="1" applyFont="1" applyAlignment="1">
      <alignment horizontal="center" vertical="center" wrapText="1"/>
    </xf>
    <xf numFmtId="10" fontId="7" fillId="0" borderId="0" xfId="1" applyNumberFormat="1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0" fontId="2" fillId="0" borderId="0" xfId="1" applyNumberFormat="1" applyFont="1" applyFill="1" applyAlignment="1">
      <alignment horizontal="center" vertical="center" wrapText="1"/>
    </xf>
    <xf numFmtId="2" fontId="2" fillId="0" borderId="0" xfId="0" applyNumberFormat="1" applyFont="1" applyFill="1" applyAlignment="1">
      <alignment horizontal="center" vertical="center" wrapText="1"/>
    </xf>
    <xf numFmtId="164" fontId="3" fillId="0" borderId="0" xfId="1" applyNumberFormat="1" applyFont="1" applyFill="1" applyAlignment="1">
      <alignment horizontal="center" vertical="center" wrapText="1"/>
    </xf>
    <xf numFmtId="10" fontId="7" fillId="3" borderId="0" xfId="0" applyNumberFormat="1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0" fontId="2" fillId="3" borderId="0" xfId="0" applyNumberFormat="1" applyFont="1" applyFill="1" applyAlignment="1">
      <alignment horizontal="center" vertical="center" wrapText="1"/>
    </xf>
    <xf numFmtId="9" fontId="2" fillId="0" borderId="0" xfId="0" applyNumberFormat="1" applyFont="1" applyFill="1" applyAlignment="1">
      <alignment horizontal="center" vertical="center" wrapText="1"/>
    </xf>
    <xf numFmtId="9" fontId="2" fillId="3" borderId="0" xfId="0" applyNumberFormat="1" applyFont="1" applyFill="1" applyAlignment="1">
      <alignment horizontal="center" vertical="center" wrapText="1"/>
    </xf>
    <xf numFmtId="1" fontId="2" fillId="0" borderId="0" xfId="0" applyNumberFormat="1" applyFont="1" applyFill="1" applyAlignment="1">
      <alignment horizontal="center" vertical="center" wrapText="1"/>
    </xf>
    <xf numFmtId="10" fontId="7" fillId="0" borderId="0" xfId="1" applyNumberFormat="1" applyFont="1" applyFill="1" applyAlignment="1">
      <alignment horizontal="center" vertical="center" wrapText="1"/>
    </xf>
    <xf numFmtId="9" fontId="3" fillId="0" borderId="0" xfId="0" applyNumberFormat="1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0" fontId="2" fillId="3" borderId="1" xfId="1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0" fontId="10" fillId="0" borderId="1" xfId="1" applyNumberFormat="1" applyFont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10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2" fontId="10" fillId="0" borderId="1" xfId="0" applyNumberFormat="1" applyFont="1" applyBorder="1" applyAlignment="1">
      <alignment wrapText="1"/>
    </xf>
    <xf numFmtId="0" fontId="10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27365-F01A-4583-8FA0-E181B91C71DE}">
  <dimension ref="A1:M8"/>
  <sheetViews>
    <sheetView tabSelected="1" workbookViewId="0"/>
  </sheetViews>
  <sheetFormatPr defaultRowHeight="11.4" x14ac:dyDescent="0.2"/>
  <cols>
    <col min="1" max="1" width="15.77734375" style="66" customWidth="1"/>
    <col min="2" max="6" width="12.77734375" style="73" customWidth="1"/>
    <col min="7" max="17" width="12.77734375" style="66" customWidth="1"/>
    <col min="18" max="16384" width="8.88671875" style="66"/>
  </cols>
  <sheetData>
    <row r="1" spans="1:13" ht="45.6" x14ac:dyDescent="0.3">
      <c r="A1" s="65" t="s">
        <v>97</v>
      </c>
      <c r="B1" s="65" t="s">
        <v>11</v>
      </c>
      <c r="C1" s="65" t="s">
        <v>12</v>
      </c>
      <c r="D1" s="65" t="s">
        <v>92</v>
      </c>
      <c r="E1" s="65" t="s">
        <v>108</v>
      </c>
      <c r="F1" s="65" t="s">
        <v>93</v>
      </c>
      <c r="G1" s="65" t="s">
        <v>94</v>
      </c>
      <c r="H1" s="65" t="s">
        <v>95</v>
      </c>
      <c r="I1" s="65" t="s">
        <v>96</v>
      </c>
      <c r="J1" s="65" t="s">
        <v>98</v>
      </c>
      <c r="K1" s="65" t="s">
        <v>8</v>
      </c>
      <c r="L1" s="65" t="s">
        <v>6</v>
      </c>
      <c r="M1" s="65" t="s">
        <v>99</v>
      </c>
    </row>
    <row r="2" spans="1:13" x14ac:dyDescent="0.3">
      <c r="A2" s="67">
        <v>100</v>
      </c>
      <c r="B2" s="68">
        <f>'100ms'!I16</f>
        <v>0.55889999999999995</v>
      </c>
      <c r="C2" s="68">
        <f>'100ms'!I17</f>
        <v>0.55820000000000003</v>
      </c>
      <c r="D2" s="68">
        <f>'100ms'!I19</f>
        <v>0.53539999999999999</v>
      </c>
      <c r="E2" s="68">
        <f>1-D2/C2</f>
        <v>4.0845575062701589E-2</v>
      </c>
      <c r="F2" s="69">
        <f>'confusion matrices'!N8</f>
        <v>0.82097576632964209</v>
      </c>
      <c r="G2" s="69">
        <f>'confusion matrices'!N9</f>
        <v>0.70558620689655172</v>
      </c>
      <c r="H2" s="69">
        <f>'confusion matrices'!O8</f>
        <v>0.75891996142719376</v>
      </c>
      <c r="I2" s="67">
        <f>'confusion matrices'!I3</f>
        <v>1</v>
      </c>
      <c r="J2" s="67">
        <v>14032964</v>
      </c>
      <c r="K2" s="67">
        <v>1000000</v>
      </c>
      <c r="L2" s="67">
        <v>100000</v>
      </c>
      <c r="M2" s="67">
        <v>451</v>
      </c>
    </row>
    <row r="3" spans="1:13" x14ac:dyDescent="0.3">
      <c r="A3" s="67">
        <v>200</v>
      </c>
      <c r="B3" s="70">
        <f>'200ms'!B18</f>
        <v>0.63029999999999997</v>
      </c>
      <c r="C3" s="70">
        <f>'200ms'!B19</f>
        <v>0.61629999999999996</v>
      </c>
      <c r="D3" s="70">
        <v>0.59389999999999998</v>
      </c>
      <c r="E3" s="68">
        <f>1-D3/C3</f>
        <v>3.6345935421061126E-2</v>
      </c>
      <c r="F3" s="69">
        <f>'confusion matrices'!N48</f>
        <v>0.89714080917489647</v>
      </c>
      <c r="G3" s="69">
        <f>'confusion matrices'!N49</f>
        <v>0.76294490162213413</v>
      </c>
      <c r="H3" s="69">
        <f>'confusion matrices'!O48</f>
        <v>0.82461887593565264</v>
      </c>
      <c r="I3" s="67">
        <v>6</v>
      </c>
      <c r="J3" s="67">
        <v>88888996</v>
      </c>
      <c r="K3" s="67">
        <v>600000</v>
      </c>
      <c r="L3" s="67">
        <v>100000</v>
      </c>
      <c r="M3" s="67">
        <v>2787</v>
      </c>
    </row>
    <row r="4" spans="1:13" x14ac:dyDescent="0.3">
      <c r="A4" s="67">
        <v>300</v>
      </c>
      <c r="B4" s="67"/>
      <c r="C4" s="67"/>
      <c r="D4" s="67"/>
      <c r="E4" s="68"/>
      <c r="F4" s="69"/>
      <c r="G4" s="69"/>
      <c r="H4" s="67"/>
      <c r="I4" s="67"/>
      <c r="J4" s="67"/>
      <c r="K4" s="67"/>
      <c r="L4" s="67"/>
      <c r="M4" s="67"/>
    </row>
    <row r="5" spans="1:13" x14ac:dyDescent="0.3">
      <c r="A5" s="67">
        <v>400</v>
      </c>
      <c r="B5" s="70">
        <f>'400ms'!B18</f>
        <v>0.70740000000000003</v>
      </c>
      <c r="C5" s="70">
        <f>'400ms'!B19</f>
        <v>0.69110000000000005</v>
      </c>
      <c r="D5" s="70">
        <f>'confusion matrices'!O35</f>
        <v>0.66514904109764728</v>
      </c>
      <c r="E5" s="68">
        <f>1-D5/C5</f>
        <v>3.7550222691872026E-2</v>
      </c>
      <c r="F5" s="69">
        <f>'confusion matrices'!N40</f>
        <v>0.92923522548980164</v>
      </c>
      <c r="G5" s="69">
        <f>'confusion matrices'!N41</f>
        <v>0.84722884495470052</v>
      </c>
      <c r="H5" s="69">
        <f>'confusion matrices'!O40</f>
        <v>0.88633921719109754</v>
      </c>
      <c r="I5" s="67">
        <f>'confusion matrices'!I35</f>
        <v>5</v>
      </c>
      <c r="J5" s="67">
        <v>185095844</v>
      </c>
      <c r="K5" s="67">
        <v>600000</v>
      </c>
      <c r="L5" s="67">
        <v>100000</v>
      </c>
      <c r="M5" s="67">
        <v>5727</v>
      </c>
    </row>
    <row r="6" spans="1:13" x14ac:dyDescent="0.3">
      <c r="A6" s="67">
        <v>500</v>
      </c>
      <c r="B6" s="70">
        <f>'500ms'!H18</f>
        <v>0.79020000000000001</v>
      </c>
      <c r="C6" s="70">
        <f>'500ms'!H19</f>
        <v>0.74980000000000002</v>
      </c>
      <c r="D6" s="70">
        <f>'500ms'!H21</f>
        <v>0.69498631436402913</v>
      </c>
      <c r="E6" s="68">
        <f>1-D6/C6</f>
        <v>7.3104408690278566E-2</v>
      </c>
      <c r="F6" s="69">
        <f>'confusion matrices'!N64</f>
        <v>0.82962119980490978</v>
      </c>
      <c r="G6" s="69">
        <f>'confusion matrices'!N65</f>
        <v>0.93667400881057272</v>
      </c>
      <c r="H6" s="69">
        <f>'confusion matrices'!O64</f>
        <v>0.87990343995171993</v>
      </c>
      <c r="I6" s="67">
        <v>8</v>
      </c>
      <c r="J6" s="67">
        <v>62149028</v>
      </c>
      <c r="K6" s="67">
        <v>600000</v>
      </c>
      <c r="L6" s="67">
        <v>50000</v>
      </c>
      <c r="M6" s="67">
        <v>1955</v>
      </c>
    </row>
    <row r="7" spans="1:13" x14ac:dyDescent="0.3">
      <c r="A7" s="67">
        <v>1000</v>
      </c>
      <c r="B7" s="70">
        <f>'1000ms'!B18</f>
        <v>0.79669999999999996</v>
      </c>
      <c r="C7" s="70">
        <f>'1000ms'!B19</f>
        <v>0.81159999999999999</v>
      </c>
      <c r="D7" s="70">
        <f>'confusion matrices'!O27</f>
        <v>0.77364353565212951</v>
      </c>
      <c r="E7" s="68">
        <f>1-D7/C7</f>
        <v>4.6767452375394925E-2</v>
      </c>
      <c r="F7" s="69">
        <f>'confusion matrices'!N32</f>
        <v>0.86464790971228744</v>
      </c>
      <c r="G7" s="69">
        <f>'confusion matrices'!N33</f>
        <v>0.97055937193326791</v>
      </c>
      <c r="H7" s="69">
        <f>'confusion matrices'!O32</f>
        <v>0.91454751796897993</v>
      </c>
      <c r="I7" s="67">
        <f>'confusion matrices'!I27</f>
        <v>4</v>
      </c>
      <c r="J7" s="67">
        <v>123229860</v>
      </c>
      <c r="K7" s="67">
        <v>600000</v>
      </c>
      <c r="L7" s="67">
        <v>100000</v>
      </c>
      <c r="M7" s="67">
        <v>3837</v>
      </c>
    </row>
    <row r="8" spans="1:13" x14ac:dyDescent="0.2">
      <c r="A8" s="67">
        <v>2000</v>
      </c>
      <c r="B8" s="71"/>
      <c r="C8" s="71"/>
      <c r="D8" s="71"/>
      <c r="E8" s="68"/>
      <c r="F8" s="72"/>
      <c r="G8" s="69"/>
      <c r="H8" s="67"/>
      <c r="I8" s="67"/>
      <c r="J8" s="67"/>
      <c r="K8" s="67"/>
      <c r="L8" s="67"/>
      <c r="M8" s="6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0A8CF-24A5-41AD-B8F9-22B8D89DACCE}">
  <dimension ref="A1:B24"/>
  <sheetViews>
    <sheetView workbookViewId="0"/>
  </sheetViews>
  <sheetFormatPr defaultRowHeight="14.4" x14ac:dyDescent="0.3"/>
  <cols>
    <col min="1" max="1" width="45.77734375" style="1" customWidth="1"/>
    <col min="2" max="2" width="30.77734375" style="7" customWidth="1"/>
    <col min="3" max="16384" width="8.88671875" style="2"/>
  </cols>
  <sheetData>
    <row r="1" spans="1:2" ht="15" customHeight="1" x14ac:dyDescent="0.3">
      <c r="A1" s="5" t="s">
        <v>0</v>
      </c>
      <c r="B1" s="6" t="s">
        <v>1</v>
      </c>
    </row>
    <row r="2" spans="1:2" s="7" customFormat="1" ht="15" customHeight="1" x14ac:dyDescent="0.3">
      <c r="A2" s="9" t="s">
        <v>32</v>
      </c>
      <c r="B2" s="45" t="s">
        <v>89</v>
      </c>
    </row>
    <row r="3" spans="1:2" ht="15" customHeight="1" x14ac:dyDescent="0.3">
      <c r="A3" s="1" t="s">
        <v>2</v>
      </c>
      <c r="B3" s="29">
        <v>1000</v>
      </c>
    </row>
    <row r="4" spans="1:2" ht="15" customHeight="1" x14ac:dyDescent="0.3">
      <c r="A4" s="1" t="s">
        <v>4</v>
      </c>
      <c r="B4" s="7" t="s">
        <v>13</v>
      </c>
    </row>
    <row r="5" spans="1:2" ht="15" customHeight="1" x14ac:dyDescent="0.3">
      <c r="A5" s="1" t="s">
        <v>3</v>
      </c>
      <c r="B5" s="7">
        <v>40</v>
      </c>
    </row>
    <row r="6" spans="1:2" ht="15" customHeight="1" x14ac:dyDescent="0.3">
      <c r="A6" s="1" t="s">
        <v>8</v>
      </c>
      <c r="B6" s="7">
        <v>600000</v>
      </c>
    </row>
    <row r="7" spans="1:2" ht="15" customHeight="1" x14ac:dyDescent="0.3">
      <c r="A7" s="1" t="s">
        <v>7</v>
      </c>
      <c r="B7" s="7">
        <v>24000</v>
      </c>
    </row>
    <row r="8" spans="1:2" ht="15" customHeight="1" x14ac:dyDescent="0.3">
      <c r="A8" s="1" t="s">
        <v>43</v>
      </c>
    </row>
    <row r="9" spans="1:2" ht="15" customHeight="1" x14ac:dyDescent="0.3">
      <c r="A9" s="1" t="s">
        <v>5</v>
      </c>
    </row>
    <row r="10" spans="1:2" ht="15" customHeight="1" x14ac:dyDescent="0.3">
      <c r="A10" s="1" t="s">
        <v>6</v>
      </c>
    </row>
    <row r="11" spans="1:2" ht="135" customHeight="1" x14ac:dyDescent="0.3">
      <c r="A11" s="1" t="s">
        <v>9</v>
      </c>
      <c r="B11" s="7" t="s">
        <v>90</v>
      </c>
    </row>
    <row r="12" spans="1:2" ht="15" customHeight="1" x14ac:dyDescent="0.3">
      <c r="A12" s="1" t="s">
        <v>30</v>
      </c>
      <c r="B12" s="7">
        <v>35</v>
      </c>
    </row>
    <row r="13" spans="1:2" ht="15" customHeight="1" x14ac:dyDescent="0.3">
      <c r="A13" s="1" t="s">
        <v>44</v>
      </c>
      <c r="B13" s="42"/>
    </row>
    <row r="14" spans="1:2" ht="180" customHeight="1" x14ac:dyDescent="0.3">
      <c r="A14" s="1" t="s">
        <v>10</v>
      </c>
      <c r="B14" s="7" t="s">
        <v>83</v>
      </c>
    </row>
    <row r="15" spans="1:2" ht="15" customHeight="1" x14ac:dyDescent="0.3">
      <c r="A15" s="1" t="s">
        <v>19</v>
      </c>
      <c r="B15" s="7">
        <v>64</v>
      </c>
    </row>
    <row r="16" spans="1:2" ht="15" customHeight="1" x14ac:dyDescent="0.3">
      <c r="A16" s="1" t="s">
        <v>20</v>
      </c>
      <c r="B16" s="7" t="s">
        <v>21</v>
      </c>
    </row>
    <row r="17" spans="1:2" ht="15" customHeight="1" x14ac:dyDescent="0.3">
      <c r="A17" s="1" t="s">
        <v>22</v>
      </c>
      <c r="B17" s="7">
        <v>5.0000000000000001E-4</v>
      </c>
    </row>
    <row r="18" spans="1:2" ht="15" customHeight="1" x14ac:dyDescent="0.3">
      <c r="A18" s="1" t="s">
        <v>11</v>
      </c>
      <c r="B18" s="4">
        <v>0.79669999999999996</v>
      </c>
    </row>
    <row r="19" spans="1:2" ht="15" customHeight="1" x14ac:dyDescent="0.3">
      <c r="A19" s="1" t="s">
        <v>12</v>
      </c>
      <c r="B19" s="4">
        <v>0.81159999999999999</v>
      </c>
    </row>
    <row r="20" spans="1:2" ht="15" customHeight="1" x14ac:dyDescent="0.3">
      <c r="A20" s="1" t="s">
        <v>15</v>
      </c>
    </row>
    <row r="21" spans="1:2" ht="15" customHeight="1" x14ac:dyDescent="0.3">
      <c r="A21" s="1" t="s">
        <v>16</v>
      </c>
      <c r="B21" s="49">
        <v>0.77</v>
      </c>
    </row>
    <row r="22" spans="1:2" ht="15" customHeight="1" x14ac:dyDescent="0.3">
      <c r="A22" s="1" t="s">
        <v>17</v>
      </c>
      <c r="B22" s="7" t="s">
        <v>38</v>
      </c>
    </row>
    <row r="23" spans="1:2" ht="15" customHeight="1" x14ac:dyDescent="0.3">
      <c r="A23" s="1" t="s">
        <v>26</v>
      </c>
    </row>
    <row r="24" spans="1:2" ht="15" customHeight="1" x14ac:dyDescent="0.3">
      <c r="A24" s="1" t="s">
        <v>28</v>
      </c>
      <c r="B24" s="7">
        <v>3973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workbookViewId="0"/>
  </sheetViews>
  <sheetFormatPr defaultRowHeight="14.4" x14ac:dyDescent="0.3"/>
  <cols>
    <col min="1" max="1" width="45.77734375" style="1" customWidth="1"/>
    <col min="2" max="7" width="25.77734375" style="2" customWidth="1"/>
    <col min="8" max="8" width="25.77734375" style="7" customWidth="1"/>
    <col min="9" max="9" width="25.77734375" style="2" customWidth="1"/>
    <col min="10" max="16384" width="8.88671875" style="2"/>
  </cols>
  <sheetData>
    <row r="1" spans="1:9" x14ac:dyDescent="0.3">
      <c r="A1" s="5" t="s">
        <v>0</v>
      </c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6" t="s">
        <v>1</v>
      </c>
      <c r="H1" s="6" t="s">
        <v>1</v>
      </c>
      <c r="I1" s="6" t="s">
        <v>1</v>
      </c>
    </row>
    <row r="2" spans="1:9" s="7" customFormat="1" ht="20.399999999999999" x14ac:dyDescent="0.3">
      <c r="A2" s="9" t="s">
        <v>32</v>
      </c>
      <c r="B2" s="8" t="s">
        <v>33</v>
      </c>
      <c r="C2" s="8" t="s">
        <v>34</v>
      </c>
      <c r="D2" s="8" t="s">
        <v>35</v>
      </c>
      <c r="E2" s="8" t="s">
        <v>41</v>
      </c>
      <c r="F2" s="14" t="s">
        <v>47</v>
      </c>
      <c r="G2" s="14" t="s">
        <v>64</v>
      </c>
      <c r="H2" s="14" t="s">
        <v>67</v>
      </c>
      <c r="I2" s="14" t="s">
        <v>71</v>
      </c>
    </row>
    <row r="3" spans="1:9" x14ac:dyDescent="0.3">
      <c r="A3" s="1" t="s">
        <v>2</v>
      </c>
      <c r="B3" s="2">
        <v>500</v>
      </c>
      <c r="C3" s="2">
        <v>500</v>
      </c>
      <c r="D3" s="2">
        <v>500</v>
      </c>
      <c r="E3" s="2">
        <v>500</v>
      </c>
      <c r="F3" s="2">
        <v>500</v>
      </c>
      <c r="G3" s="2">
        <v>500</v>
      </c>
      <c r="H3" s="7">
        <v>500</v>
      </c>
      <c r="I3" s="2">
        <v>500</v>
      </c>
    </row>
    <row r="4" spans="1:9" x14ac:dyDescent="0.3">
      <c r="A4" s="1" t="s">
        <v>4</v>
      </c>
      <c r="B4" s="2" t="s">
        <v>13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7" t="s">
        <v>13</v>
      </c>
      <c r="I4" s="2" t="s">
        <v>13</v>
      </c>
    </row>
    <row r="5" spans="1:9" x14ac:dyDescent="0.3">
      <c r="A5" s="1" t="s">
        <v>3</v>
      </c>
      <c r="B5" s="2">
        <v>35</v>
      </c>
      <c r="C5" s="2">
        <v>35</v>
      </c>
      <c r="D5" s="2">
        <v>35</v>
      </c>
      <c r="E5" s="2">
        <v>35</v>
      </c>
      <c r="F5" s="2">
        <v>35</v>
      </c>
      <c r="G5" s="2">
        <v>35</v>
      </c>
      <c r="H5" s="7">
        <v>40</v>
      </c>
      <c r="I5" s="2">
        <v>40</v>
      </c>
    </row>
    <row r="6" spans="1:9" x14ac:dyDescent="0.3">
      <c r="A6" s="1" t="s">
        <v>8</v>
      </c>
      <c r="B6" s="2">
        <v>400000</v>
      </c>
      <c r="C6" s="2">
        <v>400000</v>
      </c>
      <c r="D6" s="2">
        <v>600000</v>
      </c>
      <c r="E6" s="2">
        <v>600000</v>
      </c>
      <c r="F6" s="2">
        <v>600000</v>
      </c>
      <c r="G6" s="2">
        <v>600000</v>
      </c>
      <c r="H6" s="7">
        <v>600000</v>
      </c>
      <c r="I6" s="2">
        <v>600000</v>
      </c>
    </row>
    <row r="7" spans="1:9" x14ac:dyDescent="0.3">
      <c r="A7" s="1" t="s">
        <v>7</v>
      </c>
      <c r="B7" s="2">
        <f t="shared" ref="B7" si="0">0.04*B6</f>
        <v>16000</v>
      </c>
      <c r="C7" s="2">
        <f>0.04*C6</f>
        <v>16000</v>
      </c>
      <c r="D7" s="2">
        <f>0.04*D6</f>
        <v>24000</v>
      </c>
      <c r="E7" s="2">
        <f>0.04*E6</f>
        <v>24000</v>
      </c>
      <c r="F7" s="2">
        <f>0.04*F6</f>
        <v>24000</v>
      </c>
      <c r="G7" s="2">
        <v>24000</v>
      </c>
      <c r="H7" s="7">
        <v>24000</v>
      </c>
      <c r="I7" s="2">
        <v>24000</v>
      </c>
    </row>
    <row r="8" spans="1:9" x14ac:dyDescent="0.3">
      <c r="A8" s="1" t="s">
        <v>43</v>
      </c>
      <c r="B8" s="2">
        <v>6016</v>
      </c>
      <c r="C8" s="2">
        <v>6016</v>
      </c>
      <c r="D8" s="2">
        <v>6016</v>
      </c>
      <c r="E8" s="2">
        <v>6016</v>
      </c>
      <c r="F8" s="2">
        <v>6016</v>
      </c>
      <c r="G8" s="2">
        <v>2351</v>
      </c>
      <c r="H8" s="7">
        <v>1955</v>
      </c>
      <c r="I8" s="2">
        <v>1955</v>
      </c>
    </row>
    <row r="9" spans="1:9" x14ac:dyDescent="0.3">
      <c r="A9" s="1" t="s">
        <v>5</v>
      </c>
    </row>
    <row r="10" spans="1:9" x14ac:dyDescent="0.3">
      <c r="A10" s="1" t="s">
        <v>6</v>
      </c>
    </row>
    <row r="11" spans="1:9" ht="90" customHeight="1" x14ac:dyDescent="0.3">
      <c r="A11" s="1" t="s">
        <v>9</v>
      </c>
      <c r="B11" s="2" t="s">
        <v>14</v>
      </c>
      <c r="C11" s="2" t="s">
        <v>14</v>
      </c>
      <c r="D11" s="2" t="s">
        <v>14</v>
      </c>
      <c r="E11" s="2" t="s">
        <v>14</v>
      </c>
      <c r="F11" s="2" t="s">
        <v>14</v>
      </c>
      <c r="G11" s="2" t="s">
        <v>65</v>
      </c>
      <c r="H11" s="7" t="s">
        <v>111</v>
      </c>
      <c r="I11" s="2" t="s">
        <v>111</v>
      </c>
    </row>
    <row r="12" spans="1:9" ht="14.4" customHeight="1" x14ac:dyDescent="0.3">
      <c r="A12" s="1" t="s">
        <v>30</v>
      </c>
      <c r="B12" s="2">
        <v>36</v>
      </c>
      <c r="C12" s="2">
        <v>36</v>
      </c>
      <c r="D12" s="2">
        <v>54</v>
      </c>
      <c r="E12" s="2">
        <v>54</v>
      </c>
      <c r="F12" s="2">
        <v>54</v>
      </c>
      <c r="G12" s="37">
        <f>G13*F12/F13</f>
        <v>21.102726063829788</v>
      </c>
      <c r="H12" s="51"/>
      <c r="I12" s="37"/>
    </row>
    <row r="13" spans="1:9" ht="14.4" customHeight="1" x14ac:dyDescent="0.3">
      <c r="A13" s="1" t="s">
        <v>44</v>
      </c>
      <c r="B13" s="13">
        <f>B6*B8*4/1024/1024/1024</f>
        <v>8.96453857421875</v>
      </c>
      <c r="C13" s="13">
        <f t="shared" ref="C13:G13" si="1">C6*C8*4/1024/1024/1024</f>
        <v>8.96453857421875</v>
      </c>
      <c r="D13" s="13">
        <f t="shared" si="1"/>
        <v>13.446807861328125</v>
      </c>
      <c r="E13" s="13">
        <f t="shared" si="1"/>
        <v>13.446807861328125</v>
      </c>
      <c r="F13" s="13">
        <f t="shared" si="1"/>
        <v>13.446807861328125</v>
      </c>
      <c r="G13" s="13">
        <f t="shared" si="1"/>
        <v>5.254894495010376</v>
      </c>
      <c r="H13" s="42">
        <f>H8*H6*4/1024/1024/1024</f>
        <v>4.3697655200958252</v>
      </c>
      <c r="I13" s="13">
        <f>I8*I6*4/1024/1024/1024</f>
        <v>4.3697655200958252</v>
      </c>
    </row>
    <row r="14" spans="1:9" ht="187.2" x14ac:dyDescent="0.3">
      <c r="A14" s="1" t="s">
        <v>10</v>
      </c>
      <c r="B14" s="2" t="s">
        <v>23</v>
      </c>
      <c r="C14" s="2" t="s">
        <v>18</v>
      </c>
      <c r="D14" s="2" t="s">
        <v>18</v>
      </c>
      <c r="E14" s="2" t="s">
        <v>29</v>
      </c>
      <c r="F14" s="2" t="s">
        <v>42</v>
      </c>
      <c r="G14" s="2" t="s">
        <v>66</v>
      </c>
      <c r="H14" s="7" t="s">
        <v>68</v>
      </c>
      <c r="I14" s="2" t="s">
        <v>72</v>
      </c>
    </row>
    <row r="15" spans="1:9" x14ac:dyDescent="0.3">
      <c r="A15" s="1" t="s">
        <v>19</v>
      </c>
      <c r="B15" s="2">
        <v>32</v>
      </c>
      <c r="C15" s="2">
        <v>64</v>
      </c>
      <c r="D15" s="2">
        <v>64</v>
      </c>
      <c r="E15" s="2">
        <v>64</v>
      </c>
      <c r="F15" s="2">
        <v>64</v>
      </c>
      <c r="G15" s="2">
        <v>64</v>
      </c>
      <c r="H15" s="7">
        <v>64</v>
      </c>
      <c r="I15" s="2">
        <v>64</v>
      </c>
    </row>
    <row r="16" spans="1:9" x14ac:dyDescent="0.3">
      <c r="A16" s="1" t="s">
        <v>20</v>
      </c>
      <c r="B16" s="2" t="s">
        <v>21</v>
      </c>
      <c r="C16" s="2" t="s">
        <v>21</v>
      </c>
      <c r="D16" s="2" t="s">
        <v>21</v>
      </c>
      <c r="E16" s="2" t="s">
        <v>21</v>
      </c>
      <c r="F16" s="2" t="s">
        <v>21</v>
      </c>
      <c r="G16" s="2" t="s">
        <v>21</v>
      </c>
      <c r="H16" s="7" t="s">
        <v>21</v>
      </c>
      <c r="I16" s="2" t="s">
        <v>21</v>
      </c>
    </row>
    <row r="17" spans="1:9" x14ac:dyDescent="0.3">
      <c r="A17" s="1" t="s">
        <v>22</v>
      </c>
      <c r="B17" s="2">
        <v>5.0000000000000001E-4</v>
      </c>
      <c r="C17" s="2">
        <v>5.0000000000000001E-4</v>
      </c>
      <c r="D17" s="2">
        <v>5.0000000000000001E-4</v>
      </c>
      <c r="E17" s="2">
        <v>5.0000000000000001E-4</v>
      </c>
      <c r="F17" s="2">
        <v>5.0000000000000001E-4</v>
      </c>
      <c r="G17" s="2">
        <v>5.0000000000000001E-4</v>
      </c>
      <c r="H17" s="7">
        <v>5.0000000000000001E-4</v>
      </c>
      <c r="I17" s="2">
        <v>5.0000000000000001E-4</v>
      </c>
    </row>
    <row r="18" spans="1:9" x14ac:dyDescent="0.3">
      <c r="A18" s="1" t="s">
        <v>11</v>
      </c>
      <c r="B18" s="3">
        <v>0.753</v>
      </c>
      <c r="C18" s="3">
        <v>0.72430000000000005</v>
      </c>
      <c r="D18" s="10">
        <v>0.7218</v>
      </c>
      <c r="E18" s="10">
        <v>0.69969999999999999</v>
      </c>
      <c r="F18" s="10">
        <v>0.72070000000000001</v>
      </c>
      <c r="G18" s="38">
        <v>0.7621</v>
      </c>
      <c r="H18" s="41">
        <v>0.79020000000000001</v>
      </c>
      <c r="I18" s="38">
        <v>0.74199999999999999</v>
      </c>
    </row>
    <row r="19" spans="1:9" x14ac:dyDescent="0.3">
      <c r="A19" s="1" t="s">
        <v>12</v>
      </c>
      <c r="B19" s="4">
        <v>0.67549999999999999</v>
      </c>
      <c r="C19" s="3">
        <v>0.70209999999999995</v>
      </c>
      <c r="D19" s="11">
        <v>0.72289999999999999</v>
      </c>
      <c r="E19" s="11">
        <v>0.71699999999999997</v>
      </c>
      <c r="F19" s="11">
        <v>0.71289999999999998</v>
      </c>
      <c r="G19" s="38">
        <v>0.67979999999999996</v>
      </c>
      <c r="H19" s="52">
        <v>0.74980000000000002</v>
      </c>
      <c r="I19" s="39">
        <v>0.74060000000000004</v>
      </c>
    </row>
    <row r="20" spans="1:9" x14ac:dyDescent="0.3">
      <c r="A20" s="1" t="s">
        <v>15</v>
      </c>
      <c r="B20" s="2" t="s">
        <v>25</v>
      </c>
      <c r="D20" s="12" t="s">
        <v>27</v>
      </c>
      <c r="E20" s="12" t="s">
        <v>39</v>
      </c>
      <c r="F20" s="12"/>
      <c r="G20" s="12"/>
      <c r="H20" s="40"/>
      <c r="I20" s="12"/>
    </row>
    <row r="21" spans="1:9" x14ac:dyDescent="0.3">
      <c r="A21" s="1" t="s">
        <v>16</v>
      </c>
      <c r="H21" s="49">
        <f>'confusion matrices'!O59</f>
        <v>0.69498631436402913</v>
      </c>
    </row>
    <row r="22" spans="1:9" x14ac:dyDescent="0.3">
      <c r="A22" s="1" t="s">
        <v>17</v>
      </c>
      <c r="H22" s="7" t="s">
        <v>112</v>
      </c>
    </row>
    <row r="23" spans="1:9" x14ac:dyDescent="0.3">
      <c r="A23" s="1" t="s">
        <v>26</v>
      </c>
    </row>
    <row r="24" spans="1:9" x14ac:dyDescent="0.3">
      <c r="A24" s="1" t="s">
        <v>28</v>
      </c>
      <c r="C24" s="2">
        <v>1200</v>
      </c>
      <c r="D24" s="2">
        <v>1800</v>
      </c>
      <c r="E24" s="2">
        <v>2000</v>
      </c>
      <c r="F24" s="2">
        <v>3650</v>
      </c>
      <c r="G24" s="2">
        <v>1500</v>
      </c>
      <c r="H24" s="7">
        <v>1365</v>
      </c>
      <c r="I24" s="2">
        <v>1365</v>
      </c>
    </row>
    <row r="25" spans="1:9" s="63" customFormat="1" ht="12" x14ac:dyDescent="0.3">
      <c r="A25" s="62"/>
      <c r="B25" s="63" t="s">
        <v>105</v>
      </c>
      <c r="C25" s="63" t="s">
        <v>101</v>
      </c>
      <c r="D25" s="63" t="s">
        <v>102</v>
      </c>
      <c r="E25" s="63" t="s">
        <v>103</v>
      </c>
      <c r="F25" s="63" t="s">
        <v>104</v>
      </c>
      <c r="G25" s="63" t="s">
        <v>106</v>
      </c>
      <c r="H25" s="64" t="s">
        <v>107</v>
      </c>
      <c r="I25" s="63" t="s">
        <v>101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C7494-2EAC-4FFC-8C4B-1EEE10737F24}">
  <dimension ref="A1:B26"/>
  <sheetViews>
    <sheetView workbookViewId="0"/>
  </sheetViews>
  <sheetFormatPr defaultRowHeight="14.4" x14ac:dyDescent="0.3"/>
  <cols>
    <col min="1" max="1" width="45.77734375" style="1" customWidth="1"/>
    <col min="2" max="2" width="30.77734375" style="17" customWidth="1"/>
    <col min="3" max="16384" width="8.88671875" style="2"/>
  </cols>
  <sheetData>
    <row r="1" spans="1:2" ht="15" customHeight="1" x14ac:dyDescent="0.3">
      <c r="A1" s="5" t="s">
        <v>0</v>
      </c>
      <c r="B1" s="15" t="s">
        <v>1</v>
      </c>
    </row>
    <row r="2" spans="1:2" s="7" customFormat="1" ht="15" customHeight="1" x14ac:dyDescent="0.3">
      <c r="A2" s="9" t="s">
        <v>32</v>
      </c>
      <c r="B2" s="46" t="s">
        <v>91</v>
      </c>
    </row>
    <row r="3" spans="1:2" ht="15" customHeight="1" x14ac:dyDescent="0.3">
      <c r="A3" s="1" t="s">
        <v>2</v>
      </c>
      <c r="B3" s="47">
        <v>400</v>
      </c>
    </row>
    <row r="4" spans="1:2" ht="15" customHeight="1" x14ac:dyDescent="0.3">
      <c r="A4" s="1" t="s">
        <v>4</v>
      </c>
      <c r="B4" s="17" t="s">
        <v>13</v>
      </c>
    </row>
    <row r="5" spans="1:2" ht="15" customHeight="1" x14ac:dyDescent="0.3">
      <c r="A5" s="1" t="s">
        <v>3</v>
      </c>
      <c r="B5" s="17">
        <v>40</v>
      </c>
    </row>
    <row r="6" spans="1:2" ht="15" customHeight="1" x14ac:dyDescent="0.3">
      <c r="A6" s="1" t="s">
        <v>8</v>
      </c>
      <c r="B6" s="17">
        <v>600000</v>
      </c>
    </row>
    <row r="7" spans="1:2" ht="15" customHeight="1" x14ac:dyDescent="0.3">
      <c r="A7" s="1" t="s">
        <v>7</v>
      </c>
      <c r="B7" s="17">
        <v>24000</v>
      </c>
    </row>
    <row r="8" spans="1:2" ht="15" customHeight="1" x14ac:dyDescent="0.3">
      <c r="A8" s="1" t="s">
        <v>43</v>
      </c>
      <c r="B8" s="17">
        <v>5797</v>
      </c>
    </row>
    <row r="9" spans="1:2" ht="15" customHeight="1" x14ac:dyDescent="0.3">
      <c r="A9" s="1" t="s">
        <v>5</v>
      </c>
    </row>
    <row r="10" spans="1:2" ht="15" customHeight="1" x14ac:dyDescent="0.3">
      <c r="A10" s="1" t="s">
        <v>6</v>
      </c>
    </row>
    <row r="11" spans="1:2" ht="135" customHeight="1" x14ac:dyDescent="0.3">
      <c r="A11" s="1" t="s">
        <v>9</v>
      </c>
      <c r="B11" s="17" t="s">
        <v>82</v>
      </c>
    </row>
    <row r="12" spans="1:2" ht="15" customHeight="1" x14ac:dyDescent="0.3">
      <c r="A12" s="1" t="s">
        <v>30</v>
      </c>
      <c r="B12" s="17">
        <v>54</v>
      </c>
    </row>
    <row r="13" spans="1:2" ht="15" customHeight="1" x14ac:dyDescent="0.3">
      <c r="A13" s="1" t="s">
        <v>44</v>
      </c>
      <c r="B13" s="35"/>
    </row>
    <row r="14" spans="1:2" ht="180" customHeight="1" x14ac:dyDescent="0.3">
      <c r="A14" s="1" t="s">
        <v>10</v>
      </c>
      <c r="B14" s="17" t="s">
        <v>83</v>
      </c>
    </row>
    <row r="15" spans="1:2" ht="15" customHeight="1" x14ac:dyDescent="0.3">
      <c r="A15" s="1" t="s">
        <v>19</v>
      </c>
      <c r="B15" s="17">
        <v>64</v>
      </c>
    </row>
    <row r="16" spans="1:2" ht="15" customHeight="1" x14ac:dyDescent="0.3">
      <c r="A16" s="1" t="s">
        <v>20</v>
      </c>
      <c r="B16" s="17" t="s">
        <v>21</v>
      </c>
    </row>
    <row r="17" spans="1:2" ht="15" customHeight="1" x14ac:dyDescent="0.3">
      <c r="A17" s="1" t="s">
        <v>22</v>
      </c>
      <c r="B17" s="17">
        <v>5.0000000000000001E-4</v>
      </c>
    </row>
    <row r="18" spans="1:2" ht="15" customHeight="1" x14ac:dyDescent="0.3">
      <c r="A18" s="1" t="s">
        <v>11</v>
      </c>
      <c r="B18" s="48">
        <v>0.70740000000000003</v>
      </c>
    </row>
    <row r="19" spans="1:2" ht="15" customHeight="1" x14ac:dyDescent="0.3">
      <c r="A19" s="1" t="s">
        <v>12</v>
      </c>
      <c r="B19" s="48">
        <v>0.69110000000000005</v>
      </c>
    </row>
    <row r="20" spans="1:2" ht="15" customHeight="1" x14ac:dyDescent="0.3">
      <c r="A20" s="1" t="s">
        <v>15</v>
      </c>
    </row>
    <row r="21" spans="1:2" ht="15" customHeight="1" x14ac:dyDescent="0.3">
      <c r="A21" s="1" t="s">
        <v>16</v>
      </c>
      <c r="B21" s="50">
        <f>'confusion matrices'!O35</f>
        <v>0.66514904109764728</v>
      </c>
    </row>
    <row r="22" spans="1:2" ht="15" customHeight="1" x14ac:dyDescent="0.3">
      <c r="A22" s="1" t="s">
        <v>17</v>
      </c>
      <c r="B22" s="17" t="s">
        <v>39</v>
      </c>
    </row>
    <row r="23" spans="1:2" ht="15" customHeight="1" x14ac:dyDescent="0.3">
      <c r="A23" s="1" t="s">
        <v>26</v>
      </c>
    </row>
    <row r="24" spans="1:2" ht="15" customHeight="1" x14ac:dyDescent="0.3">
      <c r="A24" s="1" t="s">
        <v>28</v>
      </c>
      <c r="B24" s="17">
        <v>5949</v>
      </c>
    </row>
    <row r="25" spans="1:2" x14ac:dyDescent="0.3">
      <c r="A25" s="1" t="s">
        <v>100</v>
      </c>
      <c r="B25" s="17">
        <v>377.28800000000001</v>
      </c>
    </row>
    <row r="26" spans="1:2" x14ac:dyDescent="0.3">
      <c r="A26" s="1" t="s">
        <v>98</v>
      </c>
      <c r="B26" s="17">
        <v>185095844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69C90-D583-4A21-B578-829C81F8277B}">
  <dimension ref="A1:D24"/>
  <sheetViews>
    <sheetView topLeftCell="A13" workbookViewId="0">
      <selection activeCell="A14" sqref="A14"/>
    </sheetView>
  </sheetViews>
  <sheetFormatPr defaultRowHeight="14.4" x14ac:dyDescent="0.3"/>
  <cols>
    <col min="1" max="1" width="45.77734375" style="1" customWidth="1"/>
    <col min="2" max="2" width="30.77734375" style="2" customWidth="1"/>
    <col min="3" max="3" width="30.77734375" style="17" customWidth="1"/>
    <col min="4" max="4" width="30.77734375" style="2" customWidth="1"/>
    <col min="5" max="16384" width="8.88671875" style="2"/>
  </cols>
  <sheetData>
    <row r="1" spans="1:4" ht="15" customHeight="1" x14ac:dyDescent="0.3">
      <c r="A1" s="5" t="s">
        <v>0</v>
      </c>
      <c r="B1" s="6" t="s">
        <v>1</v>
      </c>
      <c r="C1" s="15" t="s">
        <v>1</v>
      </c>
      <c r="D1" s="6" t="s">
        <v>1</v>
      </c>
    </row>
    <row r="2" spans="1:4" s="7" customFormat="1" ht="15" customHeight="1" x14ac:dyDescent="0.3">
      <c r="A2" s="9" t="s">
        <v>32</v>
      </c>
      <c r="B2" s="45" t="s">
        <v>84</v>
      </c>
      <c r="C2" s="46" t="s">
        <v>85</v>
      </c>
      <c r="D2" s="45" t="s">
        <v>86</v>
      </c>
    </row>
    <row r="3" spans="1:4" ht="15" customHeight="1" x14ac:dyDescent="0.3">
      <c r="A3" s="1" t="s">
        <v>2</v>
      </c>
      <c r="B3" s="29">
        <v>300</v>
      </c>
      <c r="C3" s="47">
        <v>300</v>
      </c>
      <c r="D3" s="29">
        <v>300</v>
      </c>
    </row>
    <row r="4" spans="1:4" ht="15" customHeight="1" x14ac:dyDescent="0.3">
      <c r="A4" s="1" t="s">
        <v>4</v>
      </c>
      <c r="B4" s="2" t="s">
        <v>13</v>
      </c>
      <c r="C4" s="17" t="s">
        <v>13</v>
      </c>
      <c r="D4" s="2" t="s">
        <v>13</v>
      </c>
    </row>
    <row r="5" spans="1:4" ht="15" customHeight="1" x14ac:dyDescent="0.3">
      <c r="A5" s="1" t="s">
        <v>3</v>
      </c>
      <c r="B5" s="2">
        <v>40</v>
      </c>
      <c r="C5" s="17">
        <v>40</v>
      </c>
      <c r="D5" s="2">
        <v>40</v>
      </c>
    </row>
    <row r="6" spans="1:4" ht="15" customHeight="1" x14ac:dyDescent="0.3">
      <c r="A6" s="1" t="s">
        <v>8</v>
      </c>
      <c r="B6" s="2">
        <v>600000</v>
      </c>
      <c r="C6" s="17">
        <v>600000</v>
      </c>
      <c r="D6" s="2">
        <v>600000</v>
      </c>
    </row>
    <row r="7" spans="1:4" ht="15" customHeight="1" x14ac:dyDescent="0.3">
      <c r="A7" s="1" t="s">
        <v>7</v>
      </c>
      <c r="B7" s="2">
        <f>0.04*B6</f>
        <v>24000</v>
      </c>
      <c r="C7" s="17">
        <v>24000</v>
      </c>
      <c r="D7" s="2">
        <v>24000</v>
      </c>
    </row>
    <row r="8" spans="1:4" ht="15" customHeight="1" x14ac:dyDescent="0.3">
      <c r="A8" s="1" t="s">
        <v>43</v>
      </c>
    </row>
    <row r="9" spans="1:4" ht="15" customHeight="1" x14ac:dyDescent="0.3">
      <c r="A9" s="1" t="s">
        <v>5</v>
      </c>
    </row>
    <row r="10" spans="1:4" ht="15" customHeight="1" x14ac:dyDescent="0.3">
      <c r="A10" s="1" t="s">
        <v>6</v>
      </c>
    </row>
    <row r="11" spans="1:4" ht="135" customHeight="1" x14ac:dyDescent="0.3">
      <c r="A11" s="1" t="s">
        <v>9</v>
      </c>
      <c r="B11" s="2" t="s">
        <v>82</v>
      </c>
      <c r="C11" s="17" t="s">
        <v>82</v>
      </c>
      <c r="D11" s="2" t="s">
        <v>82</v>
      </c>
    </row>
    <row r="12" spans="1:4" ht="15" customHeight="1" x14ac:dyDescent="0.3">
      <c r="A12" s="1" t="s">
        <v>30</v>
      </c>
      <c r="B12" s="2">
        <v>38</v>
      </c>
      <c r="C12" s="17">
        <v>38</v>
      </c>
      <c r="D12" s="2">
        <v>38</v>
      </c>
    </row>
    <row r="13" spans="1:4" ht="15" customHeight="1" x14ac:dyDescent="0.3">
      <c r="A13" s="1" t="s">
        <v>44</v>
      </c>
      <c r="B13" s="13"/>
      <c r="C13" s="35"/>
      <c r="D13" s="13"/>
    </row>
    <row r="14" spans="1:4" ht="190.05" customHeight="1" x14ac:dyDescent="0.3">
      <c r="A14" s="1" t="s">
        <v>10</v>
      </c>
      <c r="B14" s="2" t="s">
        <v>81</v>
      </c>
      <c r="C14" s="17" t="s">
        <v>83</v>
      </c>
      <c r="D14" s="2" t="s">
        <v>87</v>
      </c>
    </row>
    <row r="15" spans="1:4" ht="15" customHeight="1" x14ac:dyDescent="0.3">
      <c r="A15" s="1" t="s">
        <v>19</v>
      </c>
      <c r="B15" s="2">
        <v>64</v>
      </c>
      <c r="C15" s="17">
        <v>64</v>
      </c>
      <c r="D15" s="2">
        <v>64</v>
      </c>
    </row>
    <row r="16" spans="1:4" ht="15" customHeight="1" x14ac:dyDescent="0.3">
      <c r="A16" s="1" t="s">
        <v>20</v>
      </c>
      <c r="B16" s="2" t="s">
        <v>21</v>
      </c>
      <c r="C16" s="17" t="s">
        <v>21</v>
      </c>
      <c r="D16" s="2" t="s">
        <v>21</v>
      </c>
    </row>
    <row r="17" spans="1:4" ht="15" customHeight="1" x14ac:dyDescent="0.3">
      <c r="A17" s="1" t="s">
        <v>22</v>
      </c>
      <c r="B17" s="2">
        <v>5.0000000000000001E-4</v>
      </c>
      <c r="C17" s="17">
        <v>5.0000000000000001E-4</v>
      </c>
      <c r="D17" s="2">
        <v>5.0000000000000001E-4</v>
      </c>
    </row>
    <row r="18" spans="1:4" ht="15" customHeight="1" x14ac:dyDescent="0.3">
      <c r="A18" s="1" t="s">
        <v>11</v>
      </c>
      <c r="B18" s="3">
        <v>0.83940000000000003</v>
      </c>
      <c r="C18" s="48">
        <v>0.68289999999999995</v>
      </c>
      <c r="D18" s="3">
        <v>0.64309000000000005</v>
      </c>
    </row>
    <row r="19" spans="1:4" ht="15" customHeight="1" x14ac:dyDescent="0.3">
      <c r="A19" s="1" t="s">
        <v>12</v>
      </c>
      <c r="B19" s="4">
        <v>0.64019999999999999</v>
      </c>
      <c r="C19" s="48">
        <v>0.6583</v>
      </c>
      <c r="D19" s="4">
        <v>0.63729999999999998</v>
      </c>
    </row>
    <row r="20" spans="1:4" ht="15" customHeight="1" x14ac:dyDescent="0.3">
      <c r="A20" s="1" t="s">
        <v>15</v>
      </c>
    </row>
    <row r="21" spans="1:4" ht="15" customHeight="1" x14ac:dyDescent="0.3">
      <c r="A21" s="1" t="s">
        <v>16</v>
      </c>
    </row>
    <row r="22" spans="1:4" ht="15" customHeight="1" x14ac:dyDescent="0.3">
      <c r="A22" s="1" t="s">
        <v>17</v>
      </c>
    </row>
    <row r="23" spans="1:4" ht="15" customHeight="1" x14ac:dyDescent="0.3">
      <c r="A23" s="1" t="s">
        <v>26</v>
      </c>
    </row>
    <row r="24" spans="1:4" ht="15" customHeight="1" x14ac:dyDescent="0.3">
      <c r="A24" s="1" t="s">
        <v>28</v>
      </c>
      <c r="B24" s="2">
        <v>3300</v>
      </c>
      <c r="C24" s="17">
        <v>4499</v>
      </c>
      <c r="D24" s="2">
        <v>3300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6C802-DDDB-45F4-B350-C34EEA285F2A}">
  <dimension ref="A1:B24"/>
  <sheetViews>
    <sheetView topLeftCell="A13" workbookViewId="0">
      <selection activeCell="B23" sqref="B23"/>
    </sheetView>
  </sheetViews>
  <sheetFormatPr defaultRowHeight="14.4" x14ac:dyDescent="0.3"/>
  <cols>
    <col min="1" max="1" width="45.77734375" style="1" customWidth="1"/>
    <col min="2" max="2" width="30.77734375" style="17" customWidth="1"/>
    <col min="3" max="16384" width="8.88671875" style="2"/>
  </cols>
  <sheetData>
    <row r="1" spans="1:2" ht="15" customHeight="1" x14ac:dyDescent="0.3">
      <c r="A1" s="5" t="s">
        <v>0</v>
      </c>
      <c r="B1" s="15" t="s">
        <v>1</v>
      </c>
    </row>
    <row r="2" spans="1:2" s="7" customFormat="1" ht="15" customHeight="1" x14ac:dyDescent="0.3">
      <c r="A2" s="9" t="s">
        <v>32</v>
      </c>
      <c r="B2" s="46" t="s">
        <v>88</v>
      </c>
    </row>
    <row r="3" spans="1:2" ht="15" customHeight="1" x14ac:dyDescent="0.3">
      <c r="A3" s="1" t="s">
        <v>2</v>
      </c>
      <c r="B3" s="47">
        <v>200</v>
      </c>
    </row>
    <row r="4" spans="1:2" ht="15" customHeight="1" x14ac:dyDescent="0.3">
      <c r="A4" s="1" t="s">
        <v>4</v>
      </c>
      <c r="B4" s="17" t="s">
        <v>13</v>
      </c>
    </row>
    <row r="5" spans="1:2" ht="15" customHeight="1" x14ac:dyDescent="0.3">
      <c r="A5" s="1" t="s">
        <v>3</v>
      </c>
      <c r="B5" s="17">
        <v>40</v>
      </c>
    </row>
    <row r="6" spans="1:2" ht="15" customHeight="1" x14ac:dyDescent="0.3">
      <c r="A6" s="1" t="s">
        <v>8</v>
      </c>
      <c r="B6" s="17">
        <v>600000</v>
      </c>
    </row>
    <row r="7" spans="1:2" ht="15" customHeight="1" x14ac:dyDescent="0.3">
      <c r="A7" s="1" t="s">
        <v>7</v>
      </c>
      <c r="B7" s="17">
        <v>24000</v>
      </c>
    </row>
    <row r="8" spans="1:2" ht="15" customHeight="1" x14ac:dyDescent="0.3">
      <c r="A8" s="1" t="s">
        <v>43</v>
      </c>
    </row>
    <row r="9" spans="1:2" ht="15" customHeight="1" x14ac:dyDescent="0.3">
      <c r="A9" s="1" t="s">
        <v>5</v>
      </c>
    </row>
    <row r="10" spans="1:2" ht="15" customHeight="1" x14ac:dyDescent="0.3">
      <c r="A10" s="1" t="s">
        <v>6</v>
      </c>
    </row>
    <row r="11" spans="1:2" ht="135" customHeight="1" x14ac:dyDescent="0.3">
      <c r="A11" s="1" t="s">
        <v>9</v>
      </c>
      <c r="B11" s="17" t="s">
        <v>82</v>
      </c>
    </row>
    <row r="12" spans="1:2" ht="15" customHeight="1" x14ac:dyDescent="0.3">
      <c r="A12" s="1" t="s">
        <v>30</v>
      </c>
      <c r="B12" s="17">
        <v>38</v>
      </c>
    </row>
    <row r="13" spans="1:2" ht="15" customHeight="1" x14ac:dyDescent="0.3">
      <c r="A13" s="1" t="s">
        <v>44</v>
      </c>
      <c r="B13" s="35"/>
    </row>
    <row r="14" spans="1:2" ht="180" customHeight="1" x14ac:dyDescent="0.3">
      <c r="A14" s="1" t="s">
        <v>10</v>
      </c>
      <c r="B14" s="17" t="s">
        <v>83</v>
      </c>
    </row>
    <row r="15" spans="1:2" ht="15" customHeight="1" x14ac:dyDescent="0.3">
      <c r="A15" s="1" t="s">
        <v>19</v>
      </c>
      <c r="B15" s="17">
        <v>64</v>
      </c>
    </row>
    <row r="16" spans="1:2" ht="15" customHeight="1" x14ac:dyDescent="0.3">
      <c r="A16" s="1" t="s">
        <v>20</v>
      </c>
      <c r="B16" s="17" t="s">
        <v>21</v>
      </c>
    </row>
    <row r="17" spans="1:2" ht="15" customHeight="1" x14ac:dyDescent="0.3">
      <c r="A17" s="1" t="s">
        <v>22</v>
      </c>
      <c r="B17" s="17">
        <v>5.0000000000000001E-4</v>
      </c>
    </row>
    <row r="18" spans="1:2" ht="15" customHeight="1" x14ac:dyDescent="0.3">
      <c r="A18" s="1" t="s">
        <v>11</v>
      </c>
      <c r="B18" s="48">
        <v>0.63029999999999997</v>
      </c>
    </row>
    <row r="19" spans="1:2" ht="15" customHeight="1" x14ac:dyDescent="0.3">
      <c r="A19" s="1" t="s">
        <v>12</v>
      </c>
      <c r="B19" s="48">
        <v>0.61629999999999996</v>
      </c>
    </row>
    <row r="20" spans="1:2" ht="15" customHeight="1" x14ac:dyDescent="0.3">
      <c r="A20" s="1" t="s">
        <v>15</v>
      </c>
    </row>
    <row r="21" spans="1:2" ht="15" customHeight="1" x14ac:dyDescent="0.3">
      <c r="A21" s="1" t="s">
        <v>16</v>
      </c>
      <c r="B21" s="48">
        <v>0.59389999999999998</v>
      </c>
    </row>
    <row r="22" spans="1:2" ht="15" customHeight="1" x14ac:dyDescent="0.3">
      <c r="A22" s="1" t="s">
        <v>17</v>
      </c>
      <c r="B22" s="17" t="s">
        <v>45</v>
      </c>
    </row>
    <row r="23" spans="1:2" ht="15" customHeight="1" x14ac:dyDescent="0.3">
      <c r="A23" s="1" t="s">
        <v>26</v>
      </c>
    </row>
    <row r="24" spans="1:2" ht="15" customHeight="1" x14ac:dyDescent="0.3">
      <c r="A24" s="1" t="s">
        <v>28</v>
      </c>
      <c r="B24" s="17">
        <v>2300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B5DB-A7CE-4976-BA44-166DD16E4014}">
  <dimension ref="A1:I24"/>
  <sheetViews>
    <sheetView topLeftCell="B13" workbookViewId="0">
      <selection activeCell="F20" sqref="F20"/>
    </sheetView>
  </sheetViews>
  <sheetFormatPr defaultRowHeight="14.4" x14ac:dyDescent="0.3"/>
  <cols>
    <col min="1" max="1" width="45.77734375" style="1" customWidth="1"/>
    <col min="2" max="3" width="25.77734375" style="2" customWidth="1"/>
    <col min="4" max="4" width="25.77734375" style="26" customWidth="1"/>
    <col min="5" max="7" width="25.77734375" style="7" customWidth="1"/>
    <col min="8" max="9" width="25.77734375" style="17" customWidth="1"/>
    <col min="10" max="16384" width="8.88671875" style="2"/>
  </cols>
  <sheetData>
    <row r="1" spans="1:9" x14ac:dyDescent="0.3">
      <c r="A1" s="5" t="s">
        <v>0</v>
      </c>
      <c r="B1" s="6" t="s">
        <v>1</v>
      </c>
      <c r="C1" s="54" t="s">
        <v>1</v>
      </c>
      <c r="D1" s="15" t="s">
        <v>1</v>
      </c>
      <c r="E1" s="55" t="s">
        <v>1</v>
      </c>
      <c r="F1" s="6" t="s">
        <v>1</v>
      </c>
      <c r="G1" s="6" t="s">
        <v>1</v>
      </c>
      <c r="H1" s="15" t="s">
        <v>1</v>
      </c>
      <c r="I1" s="15" t="s">
        <v>1</v>
      </c>
    </row>
    <row r="2" spans="1:9" s="7" customFormat="1" ht="20.399999999999999" x14ac:dyDescent="0.3">
      <c r="A2" s="9" t="s">
        <v>32</v>
      </c>
      <c r="B2" s="8" t="s">
        <v>37</v>
      </c>
      <c r="C2" s="8" t="s">
        <v>40</v>
      </c>
      <c r="D2" s="56" t="s">
        <v>46</v>
      </c>
      <c r="E2" s="8"/>
      <c r="F2" s="8" t="s">
        <v>73</v>
      </c>
      <c r="G2" s="8" t="s">
        <v>74</v>
      </c>
      <c r="H2" s="16" t="s">
        <v>76</v>
      </c>
      <c r="I2" s="16" t="s">
        <v>79</v>
      </c>
    </row>
    <row r="3" spans="1:9" x14ac:dyDescent="0.3">
      <c r="A3" s="1" t="s">
        <v>2</v>
      </c>
      <c r="B3" s="2">
        <v>100</v>
      </c>
      <c r="C3" s="2">
        <v>100</v>
      </c>
      <c r="D3" s="26">
        <v>100</v>
      </c>
      <c r="E3" s="7">
        <v>100</v>
      </c>
      <c r="F3" s="7">
        <v>100</v>
      </c>
      <c r="G3" s="7">
        <v>100</v>
      </c>
      <c r="H3" s="17">
        <v>100</v>
      </c>
      <c r="I3" s="17">
        <v>100</v>
      </c>
    </row>
    <row r="4" spans="1:9" x14ac:dyDescent="0.3">
      <c r="A4" s="1" t="s">
        <v>4</v>
      </c>
      <c r="B4" s="2" t="s">
        <v>13</v>
      </c>
      <c r="C4" s="2" t="s">
        <v>13</v>
      </c>
      <c r="D4" s="26" t="s">
        <v>13</v>
      </c>
      <c r="E4" s="7" t="s">
        <v>13</v>
      </c>
      <c r="F4" s="7" t="s">
        <v>13</v>
      </c>
      <c r="G4" s="7" t="s">
        <v>13</v>
      </c>
      <c r="H4" s="17" t="s">
        <v>13</v>
      </c>
      <c r="I4" s="17" t="s">
        <v>13</v>
      </c>
    </row>
    <row r="5" spans="1:9" x14ac:dyDescent="0.3">
      <c r="A5" s="1" t="s">
        <v>3</v>
      </c>
      <c r="B5" s="2">
        <v>35</v>
      </c>
      <c r="C5" s="2">
        <v>35</v>
      </c>
      <c r="D5" s="26">
        <v>40</v>
      </c>
      <c r="E5" s="7">
        <v>40</v>
      </c>
      <c r="F5" s="7">
        <v>40</v>
      </c>
      <c r="G5" s="7">
        <v>40</v>
      </c>
      <c r="H5" s="17">
        <v>40</v>
      </c>
      <c r="I5" s="17">
        <v>40</v>
      </c>
    </row>
    <row r="6" spans="1:9" x14ac:dyDescent="0.3">
      <c r="A6" s="1" t="s">
        <v>8</v>
      </c>
      <c r="B6" s="2">
        <v>400000</v>
      </c>
      <c r="C6" s="2">
        <v>400000</v>
      </c>
      <c r="D6" s="26">
        <v>1000000</v>
      </c>
      <c r="E6" s="7">
        <v>1000000</v>
      </c>
      <c r="F6" s="7">
        <v>1000000</v>
      </c>
      <c r="G6" s="7">
        <v>200000</v>
      </c>
      <c r="H6" s="17">
        <v>350000</v>
      </c>
      <c r="I6" s="17">
        <v>350000</v>
      </c>
    </row>
    <row r="7" spans="1:9" x14ac:dyDescent="0.3">
      <c r="A7" s="1" t="s">
        <v>7</v>
      </c>
      <c r="B7" s="2">
        <v>16000</v>
      </c>
      <c r="C7" s="2">
        <v>16000</v>
      </c>
      <c r="D7" s="26">
        <f>0.025*D6</f>
        <v>25000</v>
      </c>
      <c r="E7" s="7">
        <f>0.04*E6</f>
        <v>40000</v>
      </c>
      <c r="F7" s="7">
        <v>24000</v>
      </c>
      <c r="G7" s="7">
        <f>0.04*G6</f>
        <v>8000</v>
      </c>
      <c r="H7" s="17">
        <f>0.04*H6</f>
        <v>14000</v>
      </c>
      <c r="I7" s="17">
        <v>14000</v>
      </c>
    </row>
    <row r="8" spans="1:9" x14ac:dyDescent="0.3">
      <c r="A8" s="1" t="s">
        <v>5</v>
      </c>
      <c r="D8" s="26" t="s">
        <v>78</v>
      </c>
    </row>
    <row r="9" spans="1:9" x14ac:dyDescent="0.3">
      <c r="A9" s="1" t="s">
        <v>6</v>
      </c>
      <c r="D9" s="26">
        <v>100000</v>
      </c>
    </row>
    <row r="10" spans="1:9" ht="135" customHeight="1" x14ac:dyDescent="0.3">
      <c r="A10" s="1" t="s">
        <v>9</v>
      </c>
      <c r="B10" s="2" t="s">
        <v>31</v>
      </c>
      <c r="C10" s="2" t="s">
        <v>31</v>
      </c>
      <c r="D10" s="26" t="s">
        <v>31</v>
      </c>
      <c r="E10" s="7" t="s">
        <v>31</v>
      </c>
      <c r="F10" s="7" t="s">
        <v>31</v>
      </c>
      <c r="G10" s="7" t="s">
        <v>75</v>
      </c>
      <c r="H10" s="17" t="s">
        <v>75</v>
      </c>
      <c r="I10" s="17" t="s">
        <v>75</v>
      </c>
    </row>
    <row r="11" spans="1:9" ht="14.4" customHeight="1" x14ac:dyDescent="0.3">
      <c r="A11" s="1" t="s">
        <v>30</v>
      </c>
      <c r="B11" s="2">
        <v>2.8</v>
      </c>
      <c r="C11" s="2">
        <v>2.8</v>
      </c>
      <c r="D11" s="26">
        <v>6.8</v>
      </c>
      <c r="E11" s="7">
        <v>6.8</v>
      </c>
      <c r="F11" s="7">
        <v>6.8</v>
      </c>
    </row>
    <row r="12" spans="1:9" ht="187.2" x14ac:dyDescent="0.3">
      <c r="A12" s="1" t="s">
        <v>10</v>
      </c>
      <c r="B12" s="2" t="s">
        <v>62</v>
      </c>
      <c r="C12" s="2" t="s">
        <v>63</v>
      </c>
      <c r="D12" s="26" t="s">
        <v>62</v>
      </c>
      <c r="E12" s="7" t="s">
        <v>69</v>
      </c>
      <c r="F12" s="7" t="s">
        <v>70</v>
      </c>
      <c r="G12" s="7" t="s">
        <v>70</v>
      </c>
      <c r="H12" s="17" t="s">
        <v>70</v>
      </c>
      <c r="I12" s="17" t="s">
        <v>80</v>
      </c>
    </row>
    <row r="13" spans="1:9" x14ac:dyDescent="0.3">
      <c r="A13" s="1" t="s">
        <v>19</v>
      </c>
      <c r="B13" s="2">
        <v>64</v>
      </c>
      <c r="C13" s="2">
        <v>64</v>
      </c>
      <c r="D13" s="26">
        <v>64</v>
      </c>
      <c r="E13" s="7">
        <v>64</v>
      </c>
      <c r="F13" s="7">
        <v>64</v>
      </c>
      <c r="G13" s="7">
        <v>64</v>
      </c>
      <c r="H13" s="17">
        <v>64</v>
      </c>
      <c r="I13" s="17">
        <v>64</v>
      </c>
    </row>
    <row r="14" spans="1:9" x14ac:dyDescent="0.3">
      <c r="A14" s="1" t="s">
        <v>20</v>
      </c>
      <c r="B14" s="2" t="s">
        <v>21</v>
      </c>
      <c r="C14" s="2" t="s">
        <v>21</v>
      </c>
      <c r="D14" s="26" t="s">
        <v>21</v>
      </c>
      <c r="E14" s="7" t="s">
        <v>21</v>
      </c>
      <c r="F14" s="7" t="s">
        <v>21</v>
      </c>
      <c r="G14" s="7" t="s">
        <v>21</v>
      </c>
      <c r="H14" s="17" t="s">
        <v>21</v>
      </c>
      <c r="I14" s="17" t="s">
        <v>21</v>
      </c>
    </row>
    <row r="15" spans="1:9" x14ac:dyDescent="0.3">
      <c r="A15" s="1" t="s">
        <v>22</v>
      </c>
      <c r="B15" s="2">
        <v>5.0000000000000001E-4</v>
      </c>
      <c r="C15" s="2">
        <v>5.0000000000000001E-4</v>
      </c>
      <c r="D15" s="26">
        <v>5.0000000000000001E-4</v>
      </c>
      <c r="E15" s="7">
        <v>5.0000000000000001E-4</v>
      </c>
      <c r="F15" s="7">
        <v>5.0000000000000001E-4</v>
      </c>
      <c r="G15" s="7">
        <v>5.0000000000000001E-4</v>
      </c>
      <c r="H15" s="17">
        <v>5.0000000000000001E-4</v>
      </c>
      <c r="I15" s="17">
        <v>5.0000000000000001E-4</v>
      </c>
    </row>
    <row r="16" spans="1:9" x14ac:dyDescent="0.3">
      <c r="A16" s="1" t="s">
        <v>11</v>
      </c>
      <c r="B16" s="10">
        <v>0.54859999999999998</v>
      </c>
      <c r="C16" s="10">
        <v>0.54039999999999999</v>
      </c>
      <c r="D16" s="57">
        <v>0.54349999999999998</v>
      </c>
      <c r="E16" s="11">
        <v>0.70740000000000003</v>
      </c>
      <c r="F16" s="11">
        <v>0.54069999999999996</v>
      </c>
      <c r="G16" s="11"/>
      <c r="H16" s="18">
        <v>0.61040000000000005</v>
      </c>
      <c r="I16" s="18">
        <v>0.55889999999999995</v>
      </c>
    </row>
    <row r="17" spans="1:9" x14ac:dyDescent="0.3">
      <c r="A17" s="1" t="s">
        <v>12</v>
      </c>
      <c r="B17" s="11">
        <v>0.53910000000000002</v>
      </c>
      <c r="C17" s="11">
        <v>0.5343</v>
      </c>
      <c r="D17" s="57">
        <v>0.55620000000000003</v>
      </c>
      <c r="E17" s="11">
        <v>0.54500000000000004</v>
      </c>
      <c r="F17" s="11">
        <v>0.54630000000000001</v>
      </c>
      <c r="G17" s="11">
        <v>0.54349999999999998</v>
      </c>
      <c r="H17" s="18">
        <v>0.5575</v>
      </c>
      <c r="I17" s="44">
        <v>0.55820000000000003</v>
      </c>
    </row>
    <row r="18" spans="1:9" x14ac:dyDescent="0.3">
      <c r="A18" s="1" t="s">
        <v>15</v>
      </c>
      <c r="B18" s="12" t="s">
        <v>36</v>
      </c>
      <c r="C18" s="12" t="s">
        <v>38</v>
      </c>
      <c r="D18" s="58" t="s">
        <v>45</v>
      </c>
      <c r="E18" s="40"/>
      <c r="F18" s="40"/>
      <c r="G18" s="40"/>
      <c r="H18" s="19" t="s">
        <v>77</v>
      </c>
      <c r="I18" s="19"/>
    </row>
    <row r="19" spans="1:9" x14ac:dyDescent="0.3">
      <c r="A19" s="1" t="s">
        <v>16</v>
      </c>
      <c r="D19" s="59">
        <v>0.53539999999999999</v>
      </c>
      <c r="E19" s="41"/>
      <c r="F19" s="41">
        <v>0.53359999999999996</v>
      </c>
      <c r="G19" s="41"/>
      <c r="H19" s="28">
        <v>0.53129999999999999</v>
      </c>
      <c r="I19" s="28">
        <v>0.53539999999999999</v>
      </c>
    </row>
    <row r="20" spans="1:9" x14ac:dyDescent="0.3">
      <c r="A20" s="1" t="s">
        <v>17</v>
      </c>
      <c r="D20" s="26" t="s">
        <v>25</v>
      </c>
      <c r="H20" s="17" t="s">
        <v>27</v>
      </c>
      <c r="I20" s="17" t="s">
        <v>36</v>
      </c>
    </row>
    <row r="21" spans="1:9" x14ac:dyDescent="0.3">
      <c r="A21" s="1" t="s">
        <v>57</v>
      </c>
      <c r="D21" s="60">
        <f>'confusion matrices'!O8</f>
        <v>0.75891996142719376</v>
      </c>
      <c r="E21" s="42"/>
      <c r="F21" s="42"/>
      <c r="G21" s="42"/>
      <c r="H21" s="35">
        <v>0.75</v>
      </c>
      <c r="I21" s="35">
        <v>0.76</v>
      </c>
    </row>
    <row r="22" spans="1:9" x14ac:dyDescent="0.3">
      <c r="A22" s="1" t="s">
        <v>28</v>
      </c>
      <c r="B22" s="2">
        <v>385</v>
      </c>
      <c r="C22" s="2">
        <v>629</v>
      </c>
      <c r="D22" s="26">
        <v>986</v>
      </c>
      <c r="E22" s="7">
        <v>932</v>
      </c>
      <c r="F22" s="7">
        <v>950</v>
      </c>
    </row>
    <row r="23" spans="1:9" x14ac:dyDescent="0.3">
      <c r="A23" s="1" t="s">
        <v>100</v>
      </c>
      <c r="D23" s="26">
        <v>31.221</v>
      </c>
      <c r="H23" s="17">
        <v>90.97</v>
      </c>
      <c r="I23" s="17">
        <v>94.905000000000001</v>
      </c>
    </row>
    <row r="24" spans="1:9" x14ac:dyDescent="0.3">
      <c r="A24" s="1" t="s">
        <v>98</v>
      </c>
      <c r="D24" s="26">
        <v>14032964</v>
      </c>
      <c r="H24" s="17">
        <v>40616100</v>
      </c>
      <c r="I24" s="17">
        <v>39989540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3942E-9FC7-4237-A72A-436C0A2724D2}">
  <dimension ref="A1:U65"/>
  <sheetViews>
    <sheetView topLeftCell="C43" workbookViewId="0">
      <selection activeCell="I59" sqref="I59"/>
    </sheetView>
  </sheetViews>
  <sheetFormatPr defaultRowHeight="14.4" x14ac:dyDescent="0.3"/>
  <cols>
    <col min="1" max="5" width="12.77734375" style="2" customWidth="1"/>
    <col min="6" max="7" width="12.77734375" style="23" customWidth="1"/>
    <col min="8" max="8" width="12.77734375" style="21" customWidth="1"/>
    <col min="9" max="13" width="12.77734375" style="2" customWidth="1"/>
    <col min="14" max="15" width="12.77734375" style="24" customWidth="1"/>
    <col min="16" max="21" width="12.77734375" style="2" customWidth="1"/>
    <col min="22" max="16384" width="8.88671875" style="21"/>
  </cols>
  <sheetData>
    <row r="1" spans="1:21" x14ac:dyDescent="0.3">
      <c r="A1" s="20" t="s">
        <v>48</v>
      </c>
      <c r="I1" s="22" t="s">
        <v>49</v>
      </c>
    </row>
    <row r="2" spans="1:21" ht="28.8" x14ac:dyDescent="0.3">
      <c r="A2" s="23" t="s">
        <v>24</v>
      </c>
      <c r="B2" s="23" t="s">
        <v>56</v>
      </c>
      <c r="F2" s="23" t="s">
        <v>50</v>
      </c>
      <c r="G2" s="23" t="s">
        <v>51</v>
      </c>
      <c r="I2" s="23" t="s">
        <v>24</v>
      </c>
      <c r="J2" s="23" t="s">
        <v>56</v>
      </c>
      <c r="N2" s="24" t="s">
        <v>50</v>
      </c>
      <c r="O2" s="24" t="s">
        <v>52</v>
      </c>
      <c r="P2" s="23" t="s">
        <v>109</v>
      </c>
      <c r="T2" s="23" t="s">
        <v>110</v>
      </c>
    </row>
    <row r="3" spans="1:21" x14ac:dyDescent="0.3">
      <c r="A3" s="2">
        <v>1</v>
      </c>
      <c r="B3" s="27">
        <v>1835</v>
      </c>
      <c r="C3" s="27">
        <v>117</v>
      </c>
      <c r="D3" s="27">
        <v>2</v>
      </c>
      <c r="E3" s="27">
        <v>5</v>
      </c>
      <c r="F3" s="24"/>
      <c r="G3" s="24"/>
      <c r="I3" s="23">
        <v>1</v>
      </c>
      <c r="J3" s="26">
        <v>20462</v>
      </c>
      <c r="K3" s="26">
        <v>3797</v>
      </c>
      <c r="L3" s="26">
        <v>476</v>
      </c>
      <c r="M3" s="26">
        <v>189</v>
      </c>
      <c r="N3" s="24">
        <f>J3/SUM(J3:M3)</f>
        <v>0.82097576632964209</v>
      </c>
      <c r="O3" s="25">
        <f>AVERAGE(N3:N6)</f>
        <v>0.53541498568106682</v>
      </c>
      <c r="P3" s="61">
        <v>0</v>
      </c>
      <c r="Q3" s="61">
        <f>K3</f>
        <v>3797</v>
      </c>
      <c r="R3" s="61">
        <f>L3*2</f>
        <v>952</v>
      </c>
      <c r="S3" s="61">
        <f>M3*3</f>
        <v>567</v>
      </c>
      <c r="T3" s="38">
        <f>SUM(P3:S6)/SUM(J3:M6)</f>
        <v>0.56755999999999995</v>
      </c>
    </row>
    <row r="4" spans="1:21" x14ac:dyDescent="0.3">
      <c r="B4" s="27">
        <v>186</v>
      </c>
      <c r="C4" s="27">
        <v>1213</v>
      </c>
      <c r="D4" s="27">
        <v>600</v>
      </c>
      <c r="E4" s="27">
        <v>44</v>
      </c>
      <c r="F4" s="24"/>
      <c r="J4" s="26">
        <v>6431</v>
      </c>
      <c r="K4" s="26">
        <v>10485</v>
      </c>
      <c r="L4" s="26">
        <v>4562</v>
      </c>
      <c r="M4" s="26">
        <v>3575</v>
      </c>
      <c r="N4" s="24">
        <f>K4/SUM(J4:M4)</f>
        <v>0.41851275296371693</v>
      </c>
      <c r="P4" s="61">
        <f>J4</f>
        <v>6431</v>
      </c>
      <c r="Q4" s="61">
        <v>0</v>
      </c>
      <c r="R4" s="61">
        <f>L4</f>
        <v>4562</v>
      </c>
      <c r="S4" s="61">
        <f>M4*2</f>
        <v>7150</v>
      </c>
    </row>
    <row r="5" spans="1:21" x14ac:dyDescent="0.3">
      <c r="B5" s="27">
        <v>7</v>
      </c>
      <c r="C5" s="27">
        <v>304</v>
      </c>
      <c r="D5" s="27">
        <v>1086</v>
      </c>
      <c r="E5" s="27">
        <v>501</v>
      </c>
      <c r="F5" s="24"/>
      <c r="J5" s="26">
        <v>1685</v>
      </c>
      <c r="K5" s="26">
        <v>6912</v>
      </c>
      <c r="L5" s="26">
        <v>5837</v>
      </c>
      <c r="M5" s="26">
        <v>10533</v>
      </c>
      <c r="N5" s="24">
        <f>L5/SUM(J5:M5)</f>
        <v>0.23378860095325829</v>
      </c>
      <c r="P5" s="61">
        <f>J5*2</f>
        <v>3370</v>
      </c>
      <c r="Q5" s="61">
        <f>K5</f>
        <v>6912</v>
      </c>
      <c r="R5" s="61">
        <v>0</v>
      </c>
      <c r="S5" s="61">
        <f>M5</f>
        <v>10533</v>
      </c>
    </row>
    <row r="6" spans="1:21" x14ac:dyDescent="0.3">
      <c r="B6" s="27">
        <v>1</v>
      </c>
      <c r="C6" s="27">
        <v>49</v>
      </c>
      <c r="D6" s="27">
        <v>704</v>
      </c>
      <c r="E6" s="27">
        <v>1305</v>
      </c>
      <c r="F6" s="24"/>
      <c r="J6" s="26">
        <v>422</v>
      </c>
      <c r="K6" s="26">
        <v>3329</v>
      </c>
      <c r="L6" s="26">
        <v>4558</v>
      </c>
      <c r="M6" s="26">
        <v>16747</v>
      </c>
      <c r="N6" s="24">
        <f>M6/SUM(J6:M6)</f>
        <v>0.66838282247765002</v>
      </c>
      <c r="P6" s="61">
        <f>J6*3</f>
        <v>1266</v>
      </c>
      <c r="Q6" s="61">
        <f>K6*2</f>
        <v>6658</v>
      </c>
      <c r="R6" s="61">
        <f>L6</f>
        <v>4558</v>
      </c>
      <c r="S6" s="61">
        <f>0</f>
        <v>0</v>
      </c>
    </row>
    <row r="7" spans="1:21" s="32" customFormat="1" x14ac:dyDescent="0.3">
      <c r="A7" s="7"/>
      <c r="B7" s="29"/>
      <c r="C7" s="29"/>
      <c r="D7" s="29"/>
      <c r="E7" s="29"/>
      <c r="F7" s="30"/>
      <c r="G7" s="31"/>
      <c r="I7" s="7"/>
      <c r="J7" s="33" t="s">
        <v>60</v>
      </c>
      <c r="K7" s="33" t="s">
        <v>61</v>
      </c>
      <c r="L7" s="29"/>
      <c r="M7" s="29"/>
      <c r="N7" s="30"/>
      <c r="O7" s="30" t="s">
        <v>55</v>
      </c>
      <c r="P7" s="7"/>
      <c r="Q7" s="7"/>
      <c r="R7" s="7"/>
      <c r="S7" s="7"/>
      <c r="T7" s="7"/>
      <c r="U7" s="7"/>
    </row>
    <row r="8" spans="1:21" s="32" customFormat="1" x14ac:dyDescent="0.3">
      <c r="A8" s="7"/>
      <c r="B8" s="29"/>
      <c r="C8" s="29"/>
      <c r="D8" s="29"/>
      <c r="E8" s="29"/>
      <c r="F8" s="30"/>
      <c r="G8" s="31"/>
      <c r="I8" s="31" t="s">
        <v>58</v>
      </c>
      <c r="J8" s="26">
        <f>J3</f>
        <v>20462</v>
      </c>
      <c r="K8" s="26">
        <f>SUM(K3:M3)</f>
        <v>4462</v>
      </c>
      <c r="L8" s="29"/>
      <c r="M8" s="33" t="s">
        <v>53</v>
      </c>
      <c r="N8" s="34">
        <f>J8/(J8+K8)</f>
        <v>0.82097576632964209</v>
      </c>
      <c r="O8" s="34">
        <f>2*N8*N9/(N8+N9)</f>
        <v>0.75891996142719376</v>
      </c>
      <c r="P8" s="7"/>
      <c r="Q8" s="7"/>
      <c r="R8" s="7"/>
      <c r="S8" s="7"/>
      <c r="T8" s="7"/>
      <c r="U8" s="7"/>
    </row>
    <row r="9" spans="1:21" s="32" customFormat="1" x14ac:dyDescent="0.3">
      <c r="A9" s="7"/>
      <c r="B9" s="29"/>
      <c r="C9" s="29"/>
      <c r="D9" s="29"/>
      <c r="E9" s="29"/>
      <c r="F9" s="30"/>
      <c r="G9" s="31"/>
      <c r="I9" s="31" t="s">
        <v>59</v>
      </c>
      <c r="J9" s="26">
        <f>SUM(J4:J6)</f>
        <v>8538</v>
      </c>
      <c r="K9" s="26">
        <f>SUM(K4:M6)</f>
        <v>66538</v>
      </c>
      <c r="L9" s="29"/>
      <c r="M9" s="33" t="s">
        <v>54</v>
      </c>
      <c r="N9" s="34">
        <f>J8/(J8+J9)</f>
        <v>0.70558620689655172</v>
      </c>
      <c r="O9" s="30"/>
      <c r="P9" s="7"/>
      <c r="Q9" s="7"/>
      <c r="R9" s="7"/>
      <c r="S9" s="7"/>
      <c r="T9" s="7"/>
      <c r="U9" s="7"/>
    </row>
    <row r="10" spans="1:21" s="32" customFormat="1" ht="28.8" x14ac:dyDescent="0.3">
      <c r="A10" s="7"/>
      <c r="B10" s="29"/>
      <c r="C10" s="29"/>
      <c r="D10" s="29"/>
      <c r="E10" s="29"/>
      <c r="F10" s="30"/>
      <c r="G10" s="31"/>
      <c r="I10" s="7"/>
      <c r="J10" s="29"/>
      <c r="K10" s="29"/>
      <c r="L10" s="29"/>
      <c r="M10" s="29"/>
      <c r="N10" s="30"/>
      <c r="O10" s="30"/>
      <c r="P10" s="23" t="s">
        <v>109</v>
      </c>
      <c r="Q10" s="2"/>
      <c r="R10" s="2"/>
      <c r="S10" s="2"/>
      <c r="T10" s="23" t="s">
        <v>110</v>
      </c>
      <c r="U10" s="7"/>
    </row>
    <row r="11" spans="1:21" x14ac:dyDescent="0.3">
      <c r="A11" s="2">
        <v>2</v>
      </c>
      <c r="B11" s="27">
        <v>5780</v>
      </c>
      <c r="C11" s="27">
        <v>215</v>
      </c>
      <c r="D11" s="27">
        <v>16</v>
      </c>
      <c r="E11" s="27">
        <v>8</v>
      </c>
      <c r="F11" s="24">
        <f>B11/SUM(B11:E11)</f>
        <v>0.96029240737664068</v>
      </c>
      <c r="G11" s="53">
        <f>AVERAGE(F11:F14)</f>
        <v>0.72283648809504553</v>
      </c>
      <c r="I11" s="23">
        <v>2</v>
      </c>
      <c r="J11" s="26">
        <v>20937</v>
      </c>
      <c r="K11" s="26">
        <v>3500</v>
      </c>
      <c r="L11" s="26">
        <v>347</v>
      </c>
      <c r="M11" s="26">
        <v>214</v>
      </c>
      <c r="N11" s="24">
        <f>J11/SUM(J11:M11)</f>
        <v>0.83754700376030078</v>
      </c>
      <c r="O11" s="25">
        <f>AVERAGE(N11:N14)</f>
        <v>0.53129880080702363</v>
      </c>
      <c r="P11" s="61">
        <v>0</v>
      </c>
      <c r="Q11" s="61">
        <f>K11</f>
        <v>3500</v>
      </c>
      <c r="R11" s="61">
        <f>L11*2</f>
        <v>694</v>
      </c>
      <c r="S11" s="61">
        <f>M11*3</f>
        <v>642</v>
      </c>
      <c r="T11" s="38">
        <f>SUM(P11:S14)/SUM(J11:M14)</f>
        <v>0.56886999999999999</v>
      </c>
    </row>
    <row r="12" spans="1:21" x14ac:dyDescent="0.3">
      <c r="B12" s="27">
        <v>553</v>
      </c>
      <c r="C12" s="27">
        <v>3919</v>
      </c>
      <c r="D12" s="27">
        <v>1402</v>
      </c>
      <c r="E12" s="27">
        <v>108</v>
      </c>
      <c r="F12" s="24">
        <f>C12/SUM(B12:E12)</f>
        <v>0.6551320628552324</v>
      </c>
      <c r="J12" s="26">
        <v>7417</v>
      </c>
      <c r="K12" s="26">
        <v>9798</v>
      </c>
      <c r="L12" s="26">
        <v>4755</v>
      </c>
      <c r="M12" s="26">
        <v>3047</v>
      </c>
      <c r="N12" s="24">
        <f>K12/SUM(J12:M12)</f>
        <v>0.39165367550065955</v>
      </c>
      <c r="P12" s="61">
        <f>J12</f>
        <v>7417</v>
      </c>
      <c r="Q12" s="61">
        <v>0</v>
      </c>
      <c r="R12" s="61">
        <f>L12</f>
        <v>4755</v>
      </c>
      <c r="S12" s="61">
        <f>M12*2</f>
        <v>6094</v>
      </c>
    </row>
    <row r="13" spans="1:21" x14ac:dyDescent="0.3">
      <c r="B13" s="27">
        <v>36</v>
      </c>
      <c r="C13" s="27">
        <v>969</v>
      </c>
      <c r="D13" s="27">
        <v>3179</v>
      </c>
      <c r="E13" s="27">
        <v>1842</v>
      </c>
      <c r="F13" s="24">
        <f>D13/SUM(B13:E13)</f>
        <v>0.52754729505476272</v>
      </c>
      <c r="J13" s="26">
        <v>2016</v>
      </c>
      <c r="K13" s="26">
        <v>6705</v>
      </c>
      <c r="L13" s="26">
        <v>6555</v>
      </c>
      <c r="M13" s="26">
        <v>9671</v>
      </c>
      <c r="N13" s="24">
        <f>L13/SUM(J13:M13)</f>
        <v>0.26275704493526275</v>
      </c>
      <c r="P13" s="61">
        <f>J13*2</f>
        <v>4032</v>
      </c>
      <c r="Q13" s="61">
        <f>K13</f>
        <v>6705</v>
      </c>
      <c r="R13" s="61">
        <v>0</v>
      </c>
      <c r="S13" s="61">
        <f>M13</f>
        <v>9671</v>
      </c>
    </row>
    <row r="14" spans="1:21" x14ac:dyDescent="0.3">
      <c r="B14" s="27">
        <v>2</v>
      </c>
      <c r="C14" s="27">
        <v>124</v>
      </c>
      <c r="D14" s="27">
        <v>1383</v>
      </c>
      <c r="E14" s="27">
        <v>4488</v>
      </c>
      <c r="F14" s="24">
        <f>E14/SUM(B14:E14)</f>
        <v>0.74837418709354675</v>
      </c>
      <c r="J14" s="26">
        <v>505</v>
      </c>
      <c r="K14" s="26">
        <v>3184</v>
      </c>
      <c r="L14" s="26">
        <v>5494</v>
      </c>
      <c r="M14" s="26">
        <v>15855</v>
      </c>
      <c r="N14" s="24">
        <f>M14/SUM(J14:M14)</f>
        <v>0.63323747903187155</v>
      </c>
      <c r="P14" s="61">
        <f>J14*3</f>
        <v>1515</v>
      </c>
      <c r="Q14" s="61">
        <f>K14*2</f>
        <v>6368</v>
      </c>
      <c r="R14" s="61">
        <f>L14</f>
        <v>5494</v>
      </c>
      <c r="S14" s="61">
        <f>0</f>
        <v>0</v>
      </c>
    </row>
    <row r="15" spans="1:21" s="32" customFormat="1" x14ac:dyDescent="0.3">
      <c r="A15" s="7"/>
      <c r="B15" s="29"/>
      <c r="C15" s="29"/>
      <c r="D15" s="29"/>
      <c r="E15" s="29"/>
      <c r="F15" s="30"/>
      <c r="G15" s="30" t="s">
        <v>55</v>
      </c>
      <c r="I15" s="7"/>
      <c r="J15" s="7"/>
      <c r="K15" s="7"/>
      <c r="L15" s="7"/>
      <c r="M15" s="7"/>
      <c r="N15" s="30"/>
      <c r="O15" s="30"/>
      <c r="P15" s="7"/>
      <c r="Q15" s="7"/>
      <c r="R15" s="7"/>
      <c r="S15" s="7"/>
      <c r="T15" s="7"/>
      <c r="U15" s="7"/>
    </row>
    <row r="16" spans="1:21" s="32" customFormat="1" x14ac:dyDescent="0.3">
      <c r="A16" s="7"/>
      <c r="B16" s="27">
        <f>B11</f>
        <v>5780</v>
      </c>
      <c r="C16" s="27">
        <f>SUM(C11:E11)</f>
        <v>239</v>
      </c>
      <c r="D16" s="29"/>
      <c r="E16" s="33" t="s">
        <v>53</v>
      </c>
      <c r="F16" s="34">
        <f>B16/SUM(B16:C16)</f>
        <v>0.96029240737664068</v>
      </c>
      <c r="G16" s="36">
        <f>2*F16*F17/(F16+F17)</f>
        <v>0.93301049233252631</v>
      </c>
      <c r="I16" s="7"/>
      <c r="J16" s="26">
        <f>J11</f>
        <v>20937</v>
      </c>
      <c r="K16" s="26">
        <f>SUM(K11:M11)</f>
        <v>4061</v>
      </c>
      <c r="L16" s="7"/>
      <c r="M16" s="33" t="s">
        <v>53</v>
      </c>
      <c r="N16" s="43">
        <f>J16/SUM(J16:K16)</f>
        <v>0.83754700376030078</v>
      </c>
      <c r="O16" s="34">
        <f>2*N16*N17/(N17+N16)</f>
        <v>0.74944964473001274</v>
      </c>
      <c r="P16" s="7"/>
      <c r="Q16" s="7"/>
      <c r="R16" s="7"/>
      <c r="S16" s="7"/>
      <c r="T16" s="7"/>
      <c r="U16" s="7"/>
    </row>
    <row r="17" spans="1:21" s="32" customFormat="1" x14ac:dyDescent="0.3">
      <c r="A17" s="7"/>
      <c r="B17" s="27">
        <f>SUM(B12:B14)</f>
        <v>591</v>
      </c>
      <c r="C17" s="27">
        <f>SUM(C12:E14)</f>
        <v>17414</v>
      </c>
      <c r="D17" s="29"/>
      <c r="E17" s="33" t="s">
        <v>54</v>
      </c>
      <c r="F17" s="34">
        <f>B16/SUM(B16:B17)</f>
        <v>0.90723591272955584</v>
      </c>
      <c r="G17" s="31"/>
      <c r="I17" s="7"/>
      <c r="J17" s="26">
        <f>SUM(J12:J14)</f>
        <v>9938</v>
      </c>
      <c r="K17" s="26">
        <f>SUM(K12:M14)</f>
        <v>65064</v>
      </c>
      <c r="L17" s="7"/>
      <c r="M17" s="33" t="s">
        <v>54</v>
      </c>
      <c r="N17" s="43">
        <f>J16/SUM(J16:J17)</f>
        <v>0.67812145748987851</v>
      </c>
      <c r="O17" s="34"/>
      <c r="P17" s="7"/>
      <c r="Q17" s="7"/>
      <c r="R17" s="7"/>
      <c r="S17" s="7"/>
      <c r="T17" s="7"/>
      <c r="U17" s="7"/>
    </row>
    <row r="18" spans="1:21" ht="28.8" x14ac:dyDescent="0.3">
      <c r="F18" s="24"/>
      <c r="P18" s="23" t="s">
        <v>109</v>
      </c>
      <c r="T18" s="23" t="s">
        <v>110</v>
      </c>
    </row>
    <row r="19" spans="1:21" x14ac:dyDescent="0.3">
      <c r="A19" s="2">
        <v>3</v>
      </c>
      <c r="B19" s="27">
        <v>3338</v>
      </c>
      <c r="C19" s="27">
        <v>525</v>
      </c>
      <c r="D19" s="27">
        <v>41</v>
      </c>
      <c r="E19" s="27">
        <v>22</v>
      </c>
      <c r="I19" s="23">
        <v>3</v>
      </c>
      <c r="J19" s="26">
        <v>21753</v>
      </c>
      <c r="K19" s="26">
        <v>2852</v>
      </c>
      <c r="L19" s="26">
        <v>258</v>
      </c>
      <c r="M19" s="26">
        <v>135</v>
      </c>
      <c r="N19" s="24">
        <f>J19/SUM(J19:M19)</f>
        <v>0.87018961516921356</v>
      </c>
      <c r="P19" s="61">
        <v>0</v>
      </c>
      <c r="Q19" s="61">
        <f>K19</f>
        <v>2852</v>
      </c>
      <c r="R19" s="61">
        <f>L19*2</f>
        <v>516</v>
      </c>
      <c r="S19" s="61">
        <f>M19*3</f>
        <v>405</v>
      </c>
      <c r="T19" s="38">
        <f>SUM(P19:S22)/SUM(J19:M22)</f>
        <v>0.56186999999999998</v>
      </c>
    </row>
    <row r="20" spans="1:21" x14ac:dyDescent="0.3">
      <c r="B20" s="27">
        <v>1072</v>
      </c>
      <c r="C20" s="27">
        <v>1591</v>
      </c>
      <c r="D20" s="27">
        <v>759</v>
      </c>
      <c r="E20" s="27">
        <v>583</v>
      </c>
      <c r="J20" s="26">
        <v>7729</v>
      </c>
      <c r="K20" s="26">
        <v>10704</v>
      </c>
      <c r="L20" s="26">
        <v>4647</v>
      </c>
      <c r="M20" s="26">
        <v>1937</v>
      </c>
      <c r="N20" s="24">
        <f>K20/SUM(J20:M20)</f>
        <v>0.4278690490466483</v>
      </c>
      <c r="P20" s="61">
        <f>J20</f>
        <v>7729</v>
      </c>
      <c r="Q20" s="61">
        <v>0</v>
      </c>
      <c r="R20" s="61">
        <f>L20</f>
        <v>4647</v>
      </c>
      <c r="S20" s="61">
        <f>M20*2</f>
        <v>3874</v>
      </c>
    </row>
    <row r="21" spans="1:21" x14ac:dyDescent="0.3">
      <c r="B21" s="27">
        <v>274</v>
      </c>
      <c r="C21" s="27">
        <v>1036</v>
      </c>
      <c r="D21" s="27">
        <v>1056</v>
      </c>
      <c r="E21" s="27">
        <v>1662</v>
      </c>
      <c r="J21" s="26">
        <v>2170</v>
      </c>
      <c r="K21" s="26">
        <v>7687</v>
      </c>
      <c r="L21" s="26">
        <v>7838</v>
      </c>
      <c r="M21" s="26">
        <v>7252</v>
      </c>
      <c r="N21" s="24">
        <f>L21/SUM(J21:M21)</f>
        <v>0.31418607447789315</v>
      </c>
      <c r="P21" s="61">
        <f>J21*2</f>
        <v>4340</v>
      </c>
      <c r="Q21" s="61">
        <f>K21</f>
        <v>7687</v>
      </c>
      <c r="R21" s="61">
        <v>0</v>
      </c>
      <c r="S21" s="61">
        <f>M21</f>
        <v>7252</v>
      </c>
    </row>
    <row r="22" spans="1:21" x14ac:dyDescent="0.3">
      <c r="B22" s="27">
        <v>84</v>
      </c>
      <c r="C22" s="27">
        <v>496</v>
      </c>
      <c r="D22" s="27">
        <v>821</v>
      </c>
      <c r="E22" s="27">
        <v>2640</v>
      </c>
      <c r="J22" s="26">
        <v>570</v>
      </c>
      <c r="K22" s="26">
        <v>3963</v>
      </c>
      <c r="L22" s="26">
        <v>7249</v>
      </c>
      <c r="M22" s="26">
        <v>13256</v>
      </c>
      <c r="N22" s="24">
        <f>M22/SUM(J22:M22)</f>
        <v>0.52943525840722105</v>
      </c>
      <c r="P22" s="61">
        <f>J22*3</f>
        <v>1710</v>
      </c>
      <c r="Q22" s="61">
        <f>K22*2</f>
        <v>7926</v>
      </c>
      <c r="R22" s="61">
        <f>L22</f>
        <v>7249</v>
      </c>
      <c r="S22" s="61">
        <f>0</f>
        <v>0</v>
      </c>
    </row>
    <row r="24" spans="1:21" x14ac:dyDescent="0.3">
      <c r="J24" s="26">
        <f>J19</f>
        <v>21753</v>
      </c>
      <c r="K24" s="26">
        <f>SUM(K19:M19)</f>
        <v>3245</v>
      </c>
      <c r="M24" s="33" t="s">
        <v>53</v>
      </c>
      <c r="N24" s="43">
        <f>J24/SUM(J24:K24)</f>
        <v>0.87018961516921356</v>
      </c>
      <c r="O24" s="34">
        <f>2*N24*N25/(N25+N24)</f>
        <v>0.76032855644879416</v>
      </c>
    </row>
    <row r="25" spans="1:21" x14ac:dyDescent="0.3">
      <c r="J25" s="26">
        <f>SUM(J20:J22)</f>
        <v>10469</v>
      </c>
      <c r="K25" s="26">
        <f>SUM(K20:M22)</f>
        <v>64533</v>
      </c>
      <c r="M25" s="33" t="s">
        <v>54</v>
      </c>
      <c r="N25" s="43">
        <f>J24/SUM(J24:J25)</f>
        <v>0.67509775929489169</v>
      </c>
      <c r="O25" s="34"/>
    </row>
    <row r="26" spans="1:21" ht="28.8" x14ac:dyDescent="0.3">
      <c r="P26" s="23" t="s">
        <v>109</v>
      </c>
      <c r="T26" s="23" t="s">
        <v>110</v>
      </c>
    </row>
    <row r="27" spans="1:21" x14ac:dyDescent="0.3">
      <c r="A27" s="2">
        <v>4</v>
      </c>
      <c r="B27" s="27">
        <v>3319</v>
      </c>
      <c r="C27" s="27">
        <v>554</v>
      </c>
      <c r="D27" s="27">
        <v>35</v>
      </c>
      <c r="E27" s="27">
        <v>18</v>
      </c>
      <c r="I27" s="23">
        <v>4</v>
      </c>
      <c r="J27" s="26">
        <v>21758</v>
      </c>
      <c r="K27" s="26">
        <v>3332</v>
      </c>
      <c r="L27" s="26">
        <v>53</v>
      </c>
      <c r="M27" s="26">
        <v>21</v>
      </c>
      <c r="N27" s="24">
        <f>J27/SUM(J27:M27)</f>
        <v>0.86464790971228744</v>
      </c>
      <c r="O27" s="24">
        <f>AVERAGE(N27:N30)</f>
        <v>0.77364353565212951</v>
      </c>
      <c r="P27" s="61">
        <v>0</v>
      </c>
      <c r="Q27" s="61">
        <f>K27</f>
        <v>3332</v>
      </c>
      <c r="R27" s="61">
        <f>L27*2</f>
        <v>106</v>
      </c>
      <c r="S27" s="61">
        <f>M27*3</f>
        <v>63</v>
      </c>
      <c r="T27" s="38">
        <f>SUM(P27:S30)/SUM(J27:M30)</f>
        <v>0.22989000000000001</v>
      </c>
    </row>
    <row r="28" spans="1:21" x14ac:dyDescent="0.3">
      <c r="B28" s="27">
        <v>1124</v>
      </c>
      <c r="C28" s="27">
        <v>1780</v>
      </c>
      <c r="D28" s="27">
        <v>528</v>
      </c>
      <c r="E28" s="27">
        <v>573</v>
      </c>
      <c r="J28" s="26">
        <v>653</v>
      </c>
      <c r="K28" s="26">
        <v>19602</v>
      </c>
      <c r="L28" s="26">
        <v>4670</v>
      </c>
      <c r="M28" s="26">
        <v>127</v>
      </c>
      <c r="N28" s="24">
        <f>K28/SUM(J28:M28)</f>
        <v>0.78245249880249079</v>
      </c>
      <c r="P28" s="61">
        <f>J28</f>
        <v>653</v>
      </c>
      <c r="Q28" s="61">
        <v>0</v>
      </c>
      <c r="R28" s="61">
        <f>L28</f>
        <v>4670</v>
      </c>
      <c r="S28" s="61">
        <f>M28*2</f>
        <v>254</v>
      </c>
    </row>
    <row r="29" spans="1:21" x14ac:dyDescent="0.3">
      <c r="B29" s="27">
        <v>291</v>
      </c>
      <c r="C29" s="27">
        <v>1267</v>
      </c>
      <c r="D29" s="27">
        <v>802</v>
      </c>
      <c r="E29" s="27">
        <v>1668</v>
      </c>
      <c r="J29" s="26">
        <v>6</v>
      </c>
      <c r="K29" s="26">
        <v>2847</v>
      </c>
      <c r="L29" s="26">
        <v>15044</v>
      </c>
      <c r="M29" s="26">
        <v>7206</v>
      </c>
      <c r="N29" s="24">
        <f>L29/SUM(J29:M29)</f>
        <v>0.59929092140381623</v>
      </c>
      <c r="P29" s="61">
        <f>J29*2</f>
        <v>12</v>
      </c>
      <c r="Q29" s="61">
        <f>K29</f>
        <v>2847</v>
      </c>
      <c r="R29" s="61">
        <v>0</v>
      </c>
      <c r="S29" s="61">
        <f>M29</f>
        <v>7206</v>
      </c>
    </row>
    <row r="30" spans="1:21" x14ac:dyDescent="0.3">
      <c r="B30" s="27">
        <v>87</v>
      </c>
      <c r="C30" s="27">
        <v>665</v>
      </c>
      <c r="D30" s="27">
        <v>656</v>
      </c>
      <c r="E30" s="27">
        <v>2633</v>
      </c>
      <c r="J30" s="26">
        <v>1</v>
      </c>
      <c r="K30" s="26">
        <v>97</v>
      </c>
      <c r="L30" s="26">
        <v>3649</v>
      </c>
      <c r="M30" s="26">
        <v>20934</v>
      </c>
      <c r="N30" s="24">
        <f>M30/SUM(J30:M30)</f>
        <v>0.84818281268992346</v>
      </c>
      <c r="P30" s="61">
        <f>J30*3</f>
        <v>3</v>
      </c>
      <c r="Q30" s="61">
        <f>K30*2</f>
        <v>194</v>
      </c>
      <c r="R30" s="61">
        <f>L30</f>
        <v>3649</v>
      </c>
      <c r="S30" s="61">
        <f>0</f>
        <v>0</v>
      </c>
    </row>
    <row r="32" spans="1:21" x14ac:dyDescent="0.3">
      <c r="A32" s="2">
        <v>5</v>
      </c>
      <c r="B32" s="27">
        <v>5651</v>
      </c>
      <c r="C32" s="27">
        <v>345</v>
      </c>
      <c r="D32" s="27">
        <v>13</v>
      </c>
      <c r="E32" s="27">
        <v>10</v>
      </c>
      <c r="J32" s="26">
        <f>J27</f>
        <v>21758</v>
      </c>
      <c r="K32" s="26">
        <f>SUM(K27:M27)</f>
        <v>3406</v>
      </c>
      <c r="M32" s="33" t="s">
        <v>53</v>
      </c>
      <c r="N32" s="43">
        <f>J32/SUM(J32:K32)</f>
        <v>0.86464790971228744</v>
      </c>
      <c r="O32" s="34">
        <f>2*N32*N33/(N33+N32)</f>
        <v>0.91454751796897993</v>
      </c>
    </row>
    <row r="33" spans="1:20" x14ac:dyDescent="0.3">
      <c r="B33" s="27">
        <v>568</v>
      </c>
      <c r="C33" s="27">
        <v>4265</v>
      </c>
      <c r="D33" s="27">
        <v>1088</v>
      </c>
      <c r="E33" s="27">
        <v>61</v>
      </c>
      <c r="J33" s="26">
        <f>SUM(J28:J30)</f>
        <v>660</v>
      </c>
      <c r="K33" s="26">
        <f>SUM(K28:M30)</f>
        <v>74176</v>
      </c>
      <c r="M33" s="33" t="s">
        <v>54</v>
      </c>
      <c r="N33" s="43">
        <f>J32/SUM(J32:J33)</f>
        <v>0.97055937193326791</v>
      </c>
      <c r="O33" s="34"/>
    </row>
    <row r="34" spans="1:20" ht="28.8" x14ac:dyDescent="0.3">
      <c r="B34" s="27">
        <v>26</v>
      </c>
      <c r="C34" s="27">
        <v>1387</v>
      </c>
      <c r="D34" s="27">
        <v>3164</v>
      </c>
      <c r="E34" s="27">
        <v>1449</v>
      </c>
      <c r="P34" s="23" t="s">
        <v>109</v>
      </c>
      <c r="T34" s="23" t="s">
        <v>110</v>
      </c>
    </row>
    <row r="35" spans="1:20" x14ac:dyDescent="0.3">
      <c r="B35" s="27">
        <v>3</v>
      </c>
      <c r="C35" s="27">
        <v>194</v>
      </c>
      <c r="D35" s="27">
        <v>1653</v>
      </c>
      <c r="E35" s="27">
        <v>4147</v>
      </c>
      <c r="I35" s="23">
        <v>5</v>
      </c>
      <c r="J35" s="26">
        <v>23098</v>
      </c>
      <c r="K35" s="26">
        <v>1645</v>
      </c>
      <c r="L35" s="26">
        <v>72</v>
      </c>
      <c r="M35" s="26">
        <v>42</v>
      </c>
      <c r="N35" s="24">
        <f>J35/SUM(J35:M35)</f>
        <v>0.92923522548980164</v>
      </c>
      <c r="O35" s="24">
        <f>AVERAGE(N35:N38)</f>
        <v>0.66514904109764728</v>
      </c>
      <c r="P35" s="61">
        <v>0</v>
      </c>
      <c r="Q35" s="61">
        <f>K35</f>
        <v>1645</v>
      </c>
      <c r="R35" s="61">
        <f>L35*2</f>
        <v>144</v>
      </c>
      <c r="S35" s="61">
        <f>M35*3</f>
        <v>126</v>
      </c>
      <c r="T35" s="38">
        <f>SUM(P35:S38)/SUM(J35:M38)</f>
        <v>0.36002000000000001</v>
      </c>
    </row>
    <row r="36" spans="1:20" x14ac:dyDescent="0.3">
      <c r="J36" s="26">
        <v>3798</v>
      </c>
      <c r="K36" s="26">
        <v>17658</v>
      </c>
      <c r="L36" s="26">
        <v>3606</v>
      </c>
      <c r="M36" s="26">
        <v>197</v>
      </c>
      <c r="N36" s="24">
        <f>K36/SUM(J36:M36)</f>
        <v>0.69907755651450965</v>
      </c>
      <c r="P36" s="61">
        <f>J36</f>
        <v>3798</v>
      </c>
      <c r="Q36" s="61">
        <v>0</v>
      </c>
      <c r="R36" s="61">
        <f>L36</f>
        <v>3606</v>
      </c>
      <c r="S36" s="61">
        <f>M36*2</f>
        <v>394</v>
      </c>
    </row>
    <row r="37" spans="1:20" x14ac:dyDescent="0.3">
      <c r="A37" s="2">
        <v>6</v>
      </c>
      <c r="B37" s="27">
        <v>5512</v>
      </c>
      <c r="C37" s="27">
        <v>616</v>
      </c>
      <c r="D37" s="27">
        <v>51</v>
      </c>
      <c r="E37" s="27">
        <v>30</v>
      </c>
      <c r="J37" s="26">
        <v>334</v>
      </c>
      <c r="K37" s="26">
        <v>7959</v>
      </c>
      <c r="L37" s="26">
        <v>12535</v>
      </c>
      <c r="M37" s="26">
        <v>4040</v>
      </c>
      <c r="N37" s="24">
        <f>L37/SUM(J37:M37)</f>
        <v>0.5040614444265723</v>
      </c>
      <c r="P37" s="61">
        <f>J37*2</f>
        <v>668</v>
      </c>
      <c r="Q37" s="61">
        <f>K37</f>
        <v>7959</v>
      </c>
      <c r="R37" s="61">
        <v>0</v>
      </c>
      <c r="S37" s="61">
        <f>M37</f>
        <v>4040</v>
      </c>
    </row>
    <row r="38" spans="1:20" x14ac:dyDescent="0.3">
      <c r="B38" s="27">
        <v>1627</v>
      </c>
      <c r="C38" s="27">
        <v>2671</v>
      </c>
      <c r="D38" s="27">
        <v>1095</v>
      </c>
      <c r="E38" s="27">
        <v>820</v>
      </c>
      <c r="J38" s="26">
        <v>33</v>
      </c>
      <c r="K38" s="26">
        <v>1754</v>
      </c>
      <c r="L38" s="26">
        <v>10015</v>
      </c>
      <c r="M38" s="26">
        <v>13214</v>
      </c>
      <c r="N38" s="24">
        <f>M38/SUM(J38:M38)</f>
        <v>0.52822193795970573</v>
      </c>
      <c r="P38" s="61">
        <f>J38*3</f>
        <v>99</v>
      </c>
      <c r="Q38" s="61">
        <f>K38*2</f>
        <v>3508</v>
      </c>
      <c r="R38" s="61">
        <f>L38</f>
        <v>10015</v>
      </c>
      <c r="S38" s="61">
        <f>0</f>
        <v>0</v>
      </c>
    </row>
    <row r="39" spans="1:20" x14ac:dyDescent="0.3">
      <c r="B39" s="27">
        <v>392</v>
      </c>
      <c r="C39" s="27">
        <v>1703</v>
      </c>
      <c r="D39" s="27">
        <v>1525</v>
      </c>
      <c r="E39" s="27">
        <v>2701</v>
      </c>
    </row>
    <row r="40" spans="1:20" x14ac:dyDescent="0.3">
      <c r="B40" s="27">
        <v>85</v>
      </c>
      <c r="C40" s="27">
        <v>851</v>
      </c>
      <c r="D40" s="27">
        <v>1125</v>
      </c>
      <c r="E40" s="27">
        <v>4196</v>
      </c>
      <c r="J40" s="26">
        <f>J35</f>
        <v>23098</v>
      </c>
      <c r="K40" s="26">
        <f>SUM(K35:M35)</f>
        <v>1759</v>
      </c>
      <c r="M40" s="33" t="s">
        <v>53</v>
      </c>
      <c r="N40" s="43">
        <f>J40/SUM(J40:K40)</f>
        <v>0.92923522548980164</v>
      </c>
      <c r="O40" s="34">
        <f>2*N40*N41/(N41+N40)</f>
        <v>0.88633921719109754</v>
      </c>
    </row>
    <row r="41" spans="1:20" x14ac:dyDescent="0.3">
      <c r="J41" s="26">
        <f>SUM(J36:J38)</f>
        <v>4165</v>
      </c>
      <c r="K41" s="26">
        <f>SUM(K36:M38)</f>
        <v>70978</v>
      </c>
      <c r="M41" s="33" t="s">
        <v>54</v>
      </c>
      <c r="N41" s="43">
        <f>J40/SUM(J40:J41)</f>
        <v>0.84722884495470052</v>
      </c>
      <c r="O41" s="34"/>
    </row>
    <row r="42" spans="1:20" ht="28.8" x14ac:dyDescent="0.3">
      <c r="A42" s="2">
        <v>7</v>
      </c>
      <c r="B42" s="27">
        <v>2937</v>
      </c>
      <c r="C42" s="27">
        <v>492</v>
      </c>
      <c r="D42" s="27">
        <v>42</v>
      </c>
      <c r="E42" s="27">
        <v>20</v>
      </c>
      <c r="P42" s="23" t="s">
        <v>109</v>
      </c>
      <c r="T42" s="23" t="s">
        <v>110</v>
      </c>
    </row>
    <row r="43" spans="1:20" x14ac:dyDescent="0.3">
      <c r="B43" s="27">
        <v>791</v>
      </c>
      <c r="C43" s="27">
        <v>1425</v>
      </c>
      <c r="D43" s="27">
        <v>755</v>
      </c>
      <c r="E43" s="27">
        <v>547</v>
      </c>
      <c r="I43" s="23">
        <v>6</v>
      </c>
      <c r="J43" s="26">
        <v>22529</v>
      </c>
      <c r="K43" s="26">
        <v>2401</v>
      </c>
      <c r="L43" s="26">
        <v>103</v>
      </c>
      <c r="M43" s="26">
        <v>79</v>
      </c>
      <c r="N43" s="24">
        <f>J43/SUM(J43:M43)</f>
        <v>0.89714080917489647</v>
      </c>
      <c r="O43" s="24">
        <f>AVERAGE(N43:N46)</f>
        <v>0.59392449034441019</v>
      </c>
      <c r="P43" s="61">
        <v>0</v>
      </c>
      <c r="Q43" s="61">
        <f>K43</f>
        <v>2401</v>
      </c>
      <c r="R43" s="61">
        <f>L43*2</f>
        <v>206</v>
      </c>
      <c r="S43" s="61">
        <f>M43*3</f>
        <v>237</v>
      </c>
      <c r="T43" s="38">
        <f>SUM(P43:S46)/SUM(J43:M46)</f>
        <v>0.46977999999999998</v>
      </c>
    </row>
    <row r="44" spans="1:20" x14ac:dyDescent="0.3">
      <c r="B44" s="27">
        <v>159</v>
      </c>
      <c r="C44" s="27">
        <v>799</v>
      </c>
      <c r="D44" s="27">
        <v>925</v>
      </c>
      <c r="E44" s="27">
        <v>1624</v>
      </c>
      <c r="J44" s="26">
        <v>5857</v>
      </c>
      <c r="K44" s="26">
        <v>14824</v>
      </c>
      <c r="L44" s="26">
        <v>3215</v>
      </c>
      <c r="M44" s="26">
        <v>1098</v>
      </c>
      <c r="N44" s="24">
        <f>K44/SUM(J44:M44)</f>
        <v>0.59310234456269506</v>
      </c>
      <c r="P44" s="61">
        <f>J44</f>
        <v>5857</v>
      </c>
      <c r="Q44" s="61">
        <v>0</v>
      </c>
      <c r="R44" s="61">
        <f>L44</f>
        <v>3215</v>
      </c>
      <c r="S44" s="61">
        <f>M44*2</f>
        <v>2196</v>
      </c>
    </row>
    <row r="45" spans="1:20" x14ac:dyDescent="0.3">
      <c r="B45" s="27">
        <v>46</v>
      </c>
      <c r="C45" s="27">
        <v>303</v>
      </c>
      <c r="D45" s="27">
        <v>638</v>
      </c>
      <c r="E45" s="27">
        <v>2546</v>
      </c>
      <c r="J45" s="26">
        <v>972</v>
      </c>
      <c r="K45" s="26">
        <v>9432</v>
      </c>
      <c r="L45" s="26">
        <v>7232</v>
      </c>
      <c r="M45" s="26">
        <v>7250</v>
      </c>
      <c r="N45" s="24">
        <f>L45/SUM(J45:M45)</f>
        <v>0.29060515952744514</v>
      </c>
      <c r="P45" s="61">
        <f>J45*2</f>
        <v>1944</v>
      </c>
      <c r="Q45" s="61">
        <f>K45</f>
        <v>9432</v>
      </c>
      <c r="R45" s="61">
        <v>0</v>
      </c>
      <c r="S45" s="61">
        <f>M45</f>
        <v>7250</v>
      </c>
    </row>
    <row r="46" spans="1:20" x14ac:dyDescent="0.3">
      <c r="J46" s="26">
        <v>171</v>
      </c>
      <c r="K46" s="26">
        <v>3766</v>
      </c>
      <c r="L46" s="26">
        <v>6195</v>
      </c>
      <c r="M46" s="26">
        <v>14876</v>
      </c>
      <c r="N46" s="24">
        <f>M46/SUM(J46:M46)</f>
        <v>0.59484964811260399</v>
      </c>
      <c r="P46" s="61">
        <f>J46*3</f>
        <v>513</v>
      </c>
      <c r="Q46" s="61">
        <f>K46*2</f>
        <v>7532</v>
      </c>
      <c r="R46" s="61">
        <f>L46</f>
        <v>6195</v>
      </c>
      <c r="S46" s="61">
        <f>0</f>
        <v>0</v>
      </c>
    </row>
    <row r="48" spans="1:20" x14ac:dyDescent="0.3">
      <c r="J48" s="26">
        <f>J43</f>
        <v>22529</v>
      </c>
      <c r="K48" s="26">
        <f>SUM(K43:M43)</f>
        <v>2583</v>
      </c>
      <c r="M48" s="33" t="s">
        <v>53</v>
      </c>
      <c r="N48" s="43">
        <f>J48/SUM(J48:K48)</f>
        <v>0.89714080917489647</v>
      </c>
      <c r="O48" s="34">
        <f>2*N48*N49/(N49+N48)</f>
        <v>0.82461887593565264</v>
      </c>
    </row>
    <row r="49" spans="9:20" x14ac:dyDescent="0.3">
      <c r="J49" s="26">
        <f>SUM(J44:J46)</f>
        <v>7000</v>
      </c>
      <c r="K49" s="26">
        <f>SUM(K44:M46)</f>
        <v>67888</v>
      </c>
      <c r="M49" s="33" t="s">
        <v>54</v>
      </c>
      <c r="N49" s="43">
        <f>J48/SUM(J48:J49)</f>
        <v>0.76294490162213413</v>
      </c>
      <c r="O49" s="34"/>
    </row>
    <row r="50" spans="9:20" ht="28.8" x14ac:dyDescent="0.3">
      <c r="P50" s="23" t="s">
        <v>109</v>
      </c>
      <c r="T50" s="23" t="s">
        <v>110</v>
      </c>
    </row>
    <row r="51" spans="9:20" x14ac:dyDescent="0.3">
      <c r="I51" s="23">
        <v>7</v>
      </c>
      <c r="J51" s="26">
        <v>21124</v>
      </c>
      <c r="K51" s="26">
        <v>3139</v>
      </c>
      <c r="L51" s="26">
        <v>423</v>
      </c>
      <c r="M51" s="26">
        <v>238</v>
      </c>
      <c r="N51" s="24">
        <f>J51/SUM(J51:M51)</f>
        <v>0.84753651099341998</v>
      </c>
      <c r="O51" s="24">
        <f>AVERAGE(N51:N54)</f>
        <v>0.53355537426088451</v>
      </c>
      <c r="P51" s="61">
        <v>0</v>
      </c>
      <c r="Q51" s="61">
        <f>K51</f>
        <v>3139</v>
      </c>
      <c r="R51" s="61">
        <f>L51*2</f>
        <v>846</v>
      </c>
      <c r="S51" s="61">
        <f>M51*3</f>
        <v>714</v>
      </c>
      <c r="T51" s="38">
        <f>SUM(P51:S54)/SUM(J51:M54)</f>
        <v>0.56971000000000005</v>
      </c>
    </row>
    <row r="52" spans="9:20" x14ac:dyDescent="0.3">
      <c r="J52" s="26">
        <v>7134</v>
      </c>
      <c r="K52" s="26">
        <v>8705</v>
      </c>
      <c r="L52" s="26">
        <v>5513</v>
      </c>
      <c r="M52" s="26">
        <v>3701</v>
      </c>
      <c r="N52" s="24">
        <f>K52/SUM(J52:M52)</f>
        <v>0.34746337763940444</v>
      </c>
      <c r="P52" s="61">
        <f>J52</f>
        <v>7134</v>
      </c>
      <c r="Q52" s="61">
        <v>0</v>
      </c>
      <c r="R52" s="61">
        <f>L52</f>
        <v>5513</v>
      </c>
      <c r="S52" s="61">
        <f>M52*2</f>
        <v>7402</v>
      </c>
    </row>
    <row r="53" spans="9:20" x14ac:dyDescent="0.3">
      <c r="J53" s="26">
        <v>2036</v>
      </c>
      <c r="K53" s="26">
        <v>5537</v>
      </c>
      <c r="L53" s="26">
        <v>6771</v>
      </c>
      <c r="M53" s="26">
        <v>10623</v>
      </c>
      <c r="N53" s="24">
        <f>L53/SUM(J53:M53)</f>
        <v>0.27119798133536266</v>
      </c>
      <c r="P53" s="61">
        <f>J53*2</f>
        <v>4072</v>
      </c>
      <c r="Q53" s="61">
        <f>K53</f>
        <v>5537</v>
      </c>
      <c r="R53" s="61">
        <v>0</v>
      </c>
      <c r="S53" s="61">
        <f>M53</f>
        <v>10623</v>
      </c>
    </row>
    <row r="54" spans="9:20" x14ac:dyDescent="0.3">
      <c r="J54" s="26">
        <v>544</v>
      </c>
      <c r="K54" s="26">
        <v>2585</v>
      </c>
      <c r="L54" s="26">
        <v>5189</v>
      </c>
      <c r="M54" s="26">
        <v>16738</v>
      </c>
      <c r="N54" s="24">
        <f>M54/SUM(J54:M54)</f>
        <v>0.66802362707535123</v>
      </c>
      <c r="P54" s="61">
        <f>J54*3</f>
        <v>1632</v>
      </c>
      <c r="Q54" s="61">
        <f>K54*2</f>
        <v>5170</v>
      </c>
      <c r="R54" s="61">
        <f>L54</f>
        <v>5189</v>
      </c>
      <c r="S54" s="61">
        <f>0</f>
        <v>0</v>
      </c>
    </row>
    <row r="56" spans="9:20" x14ac:dyDescent="0.3">
      <c r="J56" s="26">
        <f>J51</f>
        <v>21124</v>
      </c>
      <c r="K56" s="26">
        <f>SUM(K51:M51)</f>
        <v>3800</v>
      </c>
      <c r="M56" s="33" t="s">
        <v>53</v>
      </c>
      <c r="N56" s="43">
        <f>J56/SUM(J56:K56)</f>
        <v>0.84753651099341998</v>
      </c>
      <c r="O56" s="34">
        <f>2*N56*N57/(N57+N56)</f>
        <v>0.75764857788458084</v>
      </c>
    </row>
    <row r="57" spans="9:20" x14ac:dyDescent="0.3">
      <c r="J57" s="26">
        <f>SUM(J52:J54)</f>
        <v>9714</v>
      </c>
      <c r="K57" s="26">
        <f>SUM(K52:M54)</f>
        <v>65362</v>
      </c>
      <c r="M57" s="33" t="s">
        <v>54</v>
      </c>
      <c r="N57" s="43">
        <f>J56/SUM(J56:J57)</f>
        <v>0.68499902717426553</v>
      </c>
      <c r="O57" s="34"/>
    </row>
    <row r="58" spans="9:20" ht="28.8" x14ac:dyDescent="0.3">
      <c r="P58" s="23" t="s">
        <v>109</v>
      </c>
      <c r="T58" s="23" t="s">
        <v>110</v>
      </c>
    </row>
    <row r="59" spans="9:20" x14ac:dyDescent="0.3">
      <c r="I59" s="23">
        <v>8</v>
      </c>
      <c r="J59" s="26">
        <v>10206</v>
      </c>
      <c r="K59" s="26">
        <v>2035</v>
      </c>
      <c r="L59" s="26">
        <v>35</v>
      </c>
      <c r="M59" s="26">
        <v>26</v>
      </c>
      <c r="N59" s="24">
        <f>J59/SUM(J59:M59)</f>
        <v>0.82962119980490978</v>
      </c>
      <c r="O59" s="25">
        <f>AVERAGE(N59:N62)</f>
        <v>0.69498631436402913</v>
      </c>
      <c r="P59" s="61">
        <v>0</v>
      </c>
      <c r="Q59" s="61">
        <f>K59</f>
        <v>2035</v>
      </c>
      <c r="R59" s="61">
        <f>L59*2</f>
        <v>70</v>
      </c>
      <c r="S59" s="61">
        <f>M59*3</f>
        <v>78</v>
      </c>
      <c r="T59" s="38">
        <f>SUM(P59:S62)/SUM(J59:M62)</f>
        <v>0.31603999999999999</v>
      </c>
    </row>
    <row r="60" spans="9:20" x14ac:dyDescent="0.3">
      <c r="J60" s="26">
        <v>665</v>
      </c>
      <c r="K60" s="26">
        <v>7820</v>
      </c>
      <c r="L60" s="26">
        <v>3774</v>
      </c>
      <c r="M60" s="26">
        <v>265</v>
      </c>
      <c r="N60" s="24">
        <f>K60/SUM(J60:M60)</f>
        <v>0.62440114979239858</v>
      </c>
      <c r="P60" s="61">
        <f>J60</f>
        <v>665</v>
      </c>
      <c r="Q60" s="61">
        <v>0</v>
      </c>
      <c r="R60" s="61">
        <f>L60</f>
        <v>3774</v>
      </c>
      <c r="S60" s="61">
        <f>M60*2</f>
        <v>530</v>
      </c>
    </row>
    <row r="61" spans="9:20" x14ac:dyDescent="0.3">
      <c r="J61" s="26">
        <v>24</v>
      </c>
      <c r="K61" s="26">
        <v>1382</v>
      </c>
      <c r="L61" s="26">
        <v>6540</v>
      </c>
      <c r="M61" s="26">
        <v>4704</v>
      </c>
      <c r="N61" s="24">
        <f>L61/SUM(J61:M61)</f>
        <v>0.51699604743083005</v>
      </c>
      <c r="P61" s="61">
        <f>J61*2</f>
        <v>48</v>
      </c>
      <c r="Q61" s="61">
        <f>K61</f>
        <v>1382</v>
      </c>
      <c r="R61" s="61">
        <v>0</v>
      </c>
      <c r="S61" s="61">
        <f>M61</f>
        <v>4704</v>
      </c>
    </row>
    <row r="62" spans="9:20" x14ac:dyDescent="0.3">
      <c r="J62" s="26">
        <v>1</v>
      </c>
      <c r="K62" s="26">
        <v>121</v>
      </c>
      <c r="L62" s="26">
        <v>2271</v>
      </c>
      <c r="M62" s="26">
        <v>10131</v>
      </c>
      <c r="N62" s="24">
        <f>M62/SUM(J62:M62)</f>
        <v>0.80892686042797823</v>
      </c>
      <c r="P62" s="61">
        <f>J62*3</f>
        <v>3</v>
      </c>
      <c r="Q62" s="61">
        <f>K62*2</f>
        <v>242</v>
      </c>
      <c r="R62" s="61">
        <f>L62</f>
        <v>2271</v>
      </c>
      <c r="S62" s="61">
        <f>0</f>
        <v>0</v>
      </c>
    </row>
    <row r="64" spans="9:20" x14ac:dyDescent="0.3">
      <c r="J64" s="26">
        <f>J59</f>
        <v>10206</v>
      </c>
      <c r="K64" s="26">
        <f>SUM(K59:M59)</f>
        <v>2096</v>
      </c>
      <c r="M64" s="33" t="s">
        <v>53</v>
      </c>
      <c r="N64" s="43">
        <f>J64/SUM(J64:K64)</f>
        <v>0.82962119980490978</v>
      </c>
      <c r="O64" s="34">
        <f>2*N64*N65/(N65+N64)</f>
        <v>0.87990343995171993</v>
      </c>
    </row>
    <row r="65" spans="10:15" x14ac:dyDescent="0.3">
      <c r="J65" s="26">
        <f>SUM(J60:J62)</f>
        <v>690</v>
      </c>
      <c r="K65" s="26">
        <f>SUM(K60:M62)</f>
        <v>37008</v>
      </c>
      <c r="M65" s="33" t="s">
        <v>54</v>
      </c>
      <c r="N65" s="43">
        <f>J64/SUM(J64:J65)</f>
        <v>0.93667400881057272</v>
      </c>
      <c r="O65" s="3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1000ms</vt:lpstr>
      <vt:lpstr>500ms</vt:lpstr>
      <vt:lpstr>400ms</vt:lpstr>
      <vt:lpstr>300ms</vt:lpstr>
      <vt:lpstr>200ms</vt:lpstr>
      <vt:lpstr>100ms</vt:lpstr>
      <vt:lpstr>confusion matrices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2018-09-29T06:26:38Z</dcterms:modified>
</cp:coreProperties>
</file>