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56C4AB4-8F51-49C1-B5DC-CDB2AD91B9AF}" xr6:coauthVersionLast="36" xr6:coauthVersionMax="36" xr10:uidLastSave="{00000000-0000-0000-0000-000000000000}"/>
  <bookViews>
    <workbookView xWindow="0" yWindow="0" windowWidth="22260" windowHeight="12648" tabRatio="775" activeTab="6" xr2:uid="{00000000-000D-0000-FFFF-FFFF00000000}"/>
  </bookViews>
  <sheets>
    <sheet name="Summary" sheetId="8" r:id="rId1"/>
    <sheet name="1000ms" sheetId="7" r:id="rId2"/>
    <sheet name="500ms" sheetId="1" r:id="rId3"/>
    <sheet name="400ms" sheetId="6" r:id="rId4"/>
    <sheet name="300ms" sheetId="4" r:id="rId5"/>
    <sheet name="200ms" sheetId="5" r:id="rId6"/>
    <sheet name="100ms" sheetId="3" r:id="rId7"/>
    <sheet name="50ms" sheetId="9" r:id="rId8"/>
    <sheet name="25ms" sheetId="10" r:id="rId9"/>
    <sheet name="confusion matrices" sheetId="2" r:id="rId10"/>
    <sheet name="graphics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" l="1"/>
  <c r="C28" i="3"/>
  <c r="B28" i="3"/>
  <c r="D27" i="3"/>
  <c r="C27" i="3"/>
  <c r="B27" i="3"/>
  <c r="D26" i="3"/>
  <c r="C26" i="3"/>
  <c r="B26" i="3"/>
  <c r="C25" i="3"/>
  <c r="B25" i="3"/>
  <c r="D37" i="1" l="1"/>
  <c r="D36" i="1"/>
  <c r="A35" i="1"/>
  <c r="A31" i="1"/>
  <c r="C37" i="1"/>
  <c r="B37" i="1"/>
  <c r="A37" i="1"/>
  <c r="C35" i="1"/>
  <c r="C36" i="1"/>
  <c r="B36" i="1"/>
  <c r="A36" i="1"/>
  <c r="B35" i="1"/>
  <c r="C34" i="1"/>
  <c r="B34" i="1"/>
  <c r="A34" i="1"/>
  <c r="C33" i="1"/>
  <c r="B33" i="1"/>
  <c r="A33" i="1"/>
  <c r="C32" i="1"/>
  <c r="B32" i="1"/>
  <c r="A32" i="1"/>
  <c r="C31" i="1"/>
  <c r="B31" i="1"/>
  <c r="C30" i="1"/>
  <c r="B30" i="1"/>
  <c r="A30" i="1"/>
  <c r="C29" i="1"/>
  <c r="B29" i="1"/>
  <c r="H16" i="12"/>
  <c r="F16" i="12"/>
  <c r="G16" i="12" s="1"/>
  <c r="F15" i="12"/>
  <c r="J15" i="12" s="1"/>
  <c r="J14" i="12"/>
  <c r="F14" i="12"/>
  <c r="I14" i="12" s="1"/>
  <c r="H13" i="12"/>
  <c r="G13" i="12"/>
  <c r="F13" i="12"/>
  <c r="J13" i="12" s="1"/>
  <c r="F21" i="12"/>
  <c r="H21" i="12" s="1"/>
  <c r="J20" i="12"/>
  <c r="F20" i="12"/>
  <c r="H20" i="12" s="1"/>
  <c r="F19" i="12"/>
  <c r="J19" i="12" s="1"/>
  <c r="H18" i="12"/>
  <c r="F18" i="12"/>
  <c r="G18" i="12" s="1"/>
  <c r="F11" i="12"/>
  <c r="H11" i="12" s="1"/>
  <c r="F10" i="12"/>
  <c r="J10" i="12" s="1"/>
  <c r="F9" i="12"/>
  <c r="J9" i="12" s="1"/>
  <c r="F8" i="12"/>
  <c r="G8" i="12" s="1"/>
  <c r="H4" i="12"/>
  <c r="J6" i="12"/>
  <c r="F4" i="12"/>
  <c r="I4" i="12" s="1"/>
  <c r="F5" i="12"/>
  <c r="J5" i="12" s="1"/>
  <c r="F6" i="12"/>
  <c r="I6" i="12" s="1"/>
  <c r="F3" i="12"/>
  <c r="J3" i="12" s="1"/>
  <c r="Q3" i="8"/>
  <c r="Q4" i="8"/>
  <c r="Q5" i="8"/>
  <c r="Q6" i="8"/>
  <c r="Q7" i="8"/>
  <c r="Q9" i="8"/>
  <c r="Q11" i="8"/>
  <c r="Q12" i="8"/>
  <c r="Q13" i="8"/>
  <c r="Q2" i="8"/>
  <c r="I16" i="12" l="1"/>
  <c r="I13" i="12"/>
  <c r="G15" i="12"/>
  <c r="J16" i="12"/>
  <c r="H15" i="12"/>
  <c r="I15" i="12"/>
  <c r="G14" i="12"/>
  <c r="H14" i="12"/>
  <c r="I11" i="12"/>
  <c r="I10" i="12"/>
  <c r="H3" i="12"/>
  <c r="I3" i="12"/>
  <c r="G3" i="12"/>
  <c r="I5" i="12"/>
  <c r="H5" i="12"/>
  <c r="H8" i="12"/>
  <c r="G5" i="12"/>
  <c r="J4" i="12"/>
  <c r="H6" i="12"/>
  <c r="G6" i="12"/>
  <c r="G4" i="12"/>
  <c r="I20" i="12"/>
  <c r="I21" i="12"/>
  <c r="I18" i="12"/>
  <c r="G20" i="12"/>
  <c r="J21" i="12"/>
  <c r="J18" i="12"/>
  <c r="H19" i="12"/>
  <c r="G19" i="12"/>
  <c r="I19" i="12"/>
  <c r="G21" i="12"/>
  <c r="I8" i="12"/>
  <c r="G10" i="12"/>
  <c r="J11" i="12"/>
  <c r="J8" i="12"/>
  <c r="H10" i="12"/>
  <c r="H9" i="12"/>
  <c r="G9" i="12"/>
  <c r="I9" i="12"/>
  <c r="G11" i="12"/>
  <c r="F13" i="8"/>
  <c r="F12" i="8"/>
  <c r="F11" i="8"/>
  <c r="F9" i="8"/>
  <c r="F8" i="8"/>
  <c r="F7" i="8"/>
  <c r="F6" i="8"/>
  <c r="F5" i="8"/>
  <c r="F4" i="8"/>
  <c r="F3" i="8"/>
  <c r="F2" i="8"/>
  <c r="I8" i="8"/>
  <c r="H8" i="8"/>
  <c r="G8" i="8"/>
  <c r="D8" i="8"/>
  <c r="K105" i="2"/>
  <c r="J105" i="2"/>
  <c r="K104" i="2"/>
  <c r="J104" i="2"/>
  <c r="N105" i="2" s="1"/>
  <c r="S102" i="2"/>
  <c r="R102" i="2"/>
  <c r="Q102" i="2"/>
  <c r="P102" i="2"/>
  <c r="N102" i="2"/>
  <c r="S101" i="2"/>
  <c r="Q101" i="2"/>
  <c r="P101" i="2"/>
  <c r="N101" i="2"/>
  <c r="S100" i="2"/>
  <c r="R100" i="2"/>
  <c r="P100" i="2"/>
  <c r="N100" i="2"/>
  <c r="O99" i="2" s="1"/>
  <c r="T99" i="2"/>
  <c r="S99" i="2"/>
  <c r="R99" i="2"/>
  <c r="Q99" i="2"/>
  <c r="N99" i="2"/>
  <c r="O8" i="8"/>
  <c r="L8" i="8"/>
  <c r="M8" i="8" s="1"/>
  <c r="K8" i="8"/>
  <c r="Q8" i="8" s="1"/>
  <c r="C8" i="8"/>
  <c r="B8" i="8"/>
  <c r="E8" i="8" l="1"/>
  <c r="N104" i="2"/>
  <c r="O104" i="2" s="1"/>
  <c r="O3" i="8"/>
  <c r="L3" i="8"/>
  <c r="M3" i="8" s="1"/>
  <c r="K3" i="8"/>
  <c r="I3" i="8"/>
  <c r="H3" i="8"/>
  <c r="G3" i="8"/>
  <c r="D3" i="8"/>
  <c r="E3" i="8" s="1"/>
  <c r="C3" i="8"/>
  <c r="B3" i="8"/>
  <c r="K97" i="2"/>
  <c r="J97" i="2"/>
  <c r="K96" i="2"/>
  <c r="J96" i="2"/>
  <c r="N96" i="2" s="1"/>
  <c r="S94" i="2"/>
  <c r="R94" i="2"/>
  <c r="Q94" i="2"/>
  <c r="P94" i="2"/>
  <c r="N94" i="2"/>
  <c r="S93" i="2"/>
  <c r="Q93" i="2"/>
  <c r="P93" i="2"/>
  <c r="N93" i="2"/>
  <c r="S92" i="2"/>
  <c r="R92" i="2"/>
  <c r="P92" i="2"/>
  <c r="N92" i="2"/>
  <c r="S91" i="2"/>
  <c r="T91" i="2" s="1"/>
  <c r="R91" i="2"/>
  <c r="Q91" i="2"/>
  <c r="O91" i="2"/>
  <c r="N91" i="2"/>
  <c r="N97" i="2" l="1"/>
  <c r="O96" i="2" s="1"/>
  <c r="C7" i="9"/>
  <c r="B7" i="9"/>
  <c r="C12" i="8" l="1"/>
  <c r="B12" i="8"/>
  <c r="O6" i="8"/>
  <c r="J7" i="1" l="1"/>
  <c r="J13" i="1"/>
  <c r="I6" i="8"/>
  <c r="H6" i="8"/>
  <c r="G6" i="8"/>
  <c r="D6" i="8"/>
  <c r="C6" i="8"/>
  <c r="B6" i="8"/>
  <c r="S86" i="2"/>
  <c r="R86" i="2"/>
  <c r="Q86" i="2"/>
  <c r="P86" i="2"/>
  <c r="N86" i="2"/>
  <c r="S85" i="2"/>
  <c r="Q85" i="2"/>
  <c r="P85" i="2"/>
  <c r="N85" i="2"/>
  <c r="S84" i="2"/>
  <c r="R84" i="2"/>
  <c r="P84" i="2"/>
  <c r="N84" i="2"/>
  <c r="S83" i="2"/>
  <c r="R83" i="2"/>
  <c r="Q83" i="2"/>
  <c r="T83" i="2" s="1"/>
  <c r="O83" i="2"/>
  <c r="N83" i="2"/>
  <c r="K89" i="2"/>
  <c r="J89" i="2"/>
  <c r="N88" i="2"/>
  <c r="O88" i="2" s="1"/>
  <c r="K88" i="2"/>
  <c r="J88" i="2"/>
  <c r="N89" i="2" s="1"/>
  <c r="M7" i="8"/>
  <c r="L6" i="8"/>
  <c r="M6" i="8" s="1"/>
  <c r="K6" i="8"/>
  <c r="E6" i="8" l="1"/>
  <c r="I2" i="8"/>
  <c r="H2" i="8"/>
  <c r="G2" i="8"/>
  <c r="D2" i="8"/>
  <c r="K81" i="2"/>
  <c r="J81" i="2"/>
  <c r="K80" i="2"/>
  <c r="J80" i="2"/>
  <c r="N81" i="2" s="1"/>
  <c r="N80" i="2"/>
  <c r="S78" i="2"/>
  <c r="R78" i="2"/>
  <c r="Q78" i="2"/>
  <c r="P78" i="2"/>
  <c r="N78" i="2"/>
  <c r="S77" i="2"/>
  <c r="Q77" i="2"/>
  <c r="P77" i="2"/>
  <c r="N77" i="2"/>
  <c r="S76" i="2"/>
  <c r="R76" i="2"/>
  <c r="P76" i="2"/>
  <c r="N76" i="2"/>
  <c r="S75" i="2"/>
  <c r="R75" i="2"/>
  <c r="Q75" i="2"/>
  <c r="T75" i="2" s="1"/>
  <c r="N75" i="2"/>
  <c r="O75" i="2" s="1"/>
  <c r="L2" i="8"/>
  <c r="M2" i="8" s="1"/>
  <c r="O2" i="8"/>
  <c r="K2" i="8"/>
  <c r="C2" i="8"/>
  <c r="B2" i="8"/>
  <c r="M4" i="8"/>
  <c r="M5" i="8"/>
  <c r="M13" i="8"/>
  <c r="M9" i="8"/>
  <c r="M12" i="8"/>
  <c r="L11" i="8"/>
  <c r="M11" i="8" s="1"/>
  <c r="K4" i="8"/>
  <c r="I4" i="8"/>
  <c r="H4" i="8"/>
  <c r="D4" i="8"/>
  <c r="C4" i="8"/>
  <c r="B4" i="8"/>
  <c r="G4" i="8"/>
  <c r="K11" i="8"/>
  <c r="I11" i="8"/>
  <c r="H11" i="8"/>
  <c r="G11" i="8"/>
  <c r="D11" i="8"/>
  <c r="C11" i="8"/>
  <c r="B11" i="8"/>
  <c r="K73" i="2"/>
  <c r="J73" i="2"/>
  <c r="N73" i="2" s="1"/>
  <c r="N72" i="2"/>
  <c r="K72" i="2"/>
  <c r="J72" i="2"/>
  <c r="S70" i="2"/>
  <c r="R70" i="2"/>
  <c r="Q70" i="2"/>
  <c r="P70" i="2"/>
  <c r="N70" i="2"/>
  <c r="S69" i="2"/>
  <c r="Q69" i="2"/>
  <c r="P69" i="2"/>
  <c r="N69" i="2"/>
  <c r="S68" i="2"/>
  <c r="R68" i="2"/>
  <c r="P68" i="2"/>
  <c r="T67" i="2" s="1"/>
  <c r="N68" i="2"/>
  <c r="S67" i="2"/>
  <c r="R67" i="2"/>
  <c r="Q67" i="2"/>
  <c r="N67" i="2"/>
  <c r="O67" i="2" s="1"/>
  <c r="E4" i="8" l="1"/>
  <c r="E2" i="8"/>
  <c r="O80" i="2"/>
  <c r="E11" i="8"/>
  <c r="O72" i="2"/>
  <c r="I13" i="1"/>
  <c r="I7" i="1"/>
  <c r="B7" i="10"/>
  <c r="B24" i="9" l="1"/>
  <c r="H13" i="1" l="1"/>
  <c r="K13" i="1" l="1"/>
  <c r="K21" i="1"/>
  <c r="I13" i="8" l="1"/>
  <c r="H13" i="8"/>
  <c r="G13" i="8"/>
  <c r="D13" i="8"/>
  <c r="C13" i="8"/>
  <c r="B13" i="8"/>
  <c r="S62" i="2"/>
  <c r="R62" i="2"/>
  <c r="Q62" i="2"/>
  <c r="P62" i="2"/>
  <c r="N62" i="2"/>
  <c r="S61" i="2"/>
  <c r="Q61" i="2"/>
  <c r="P61" i="2"/>
  <c r="N61" i="2"/>
  <c r="S60" i="2"/>
  <c r="R60" i="2"/>
  <c r="P60" i="2"/>
  <c r="N60" i="2"/>
  <c r="S59" i="2"/>
  <c r="R59" i="2"/>
  <c r="Q59" i="2"/>
  <c r="T59" i="2" s="1"/>
  <c r="O59" i="2"/>
  <c r="N59" i="2"/>
  <c r="N65" i="2"/>
  <c r="O64" i="2"/>
  <c r="N64" i="2"/>
  <c r="K65" i="2"/>
  <c r="J65" i="2"/>
  <c r="K64" i="2"/>
  <c r="J64" i="2"/>
  <c r="S54" i="2"/>
  <c r="R54" i="2"/>
  <c r="Q54" i="2"/>
  <c r="P54" i="2"/>
  <c r="S53" i="2"/>
  <c r="Q53" i="2"/>
  <c r="P53" i="2"/>
  <c r="S52" i="2"/>
  <c r="R52" i="2"/>
  <c r="P52" i="2"/>
  <c r="S51" i="2"/>
  <c r="R51" i="2"/>
  <c r="Q51" i="2"/>
  <c r="T51" i="2" s="1"/>
  <c r="N54" i="2"/>
  <c r="N53" i="2"/>
  <c r="N52" i="2"/>
  <c r="O51" i="2"/>
  <c r="N51" i="2"/>
  <c r="N57" i="2"/>
  <c r="O56" i="2"/>
  <c r="N56" i="2"/>
  <c r="K57" i="2"/>
  <c r="J57" i="2"/>
  <c r="K56" i="2"/>
  <c r="J56" i="2"/>
  <c r="S46" i="2"/>
  <c r="R46" i="2"/>
  <c r="Q46" i="2"/>
  <c r="P46" i="2"/>
  <c r="S45" i="2"/>
  <c r="Q45" i="2"/>
  <c r="P45" i="2"/>
  <c r="S44" i="2"/>
  <c r="R44" i="2"/>
  <c r="P44" i="2"/>
  <c r="S43" i="2"/>
  <c r="R43" i="2"/>
  <c r="Q43" i="2"/>
  <c r="T43" i="2" s="1"/>
  <c r="S38" i="2"/>
  <c r="R38" i="2"/>
  <c r="Q38" i="2"/>
  <c r="P38" i="2"/>
  <c r="S37" i="2"/>
  <c r="Q37" i="2"/>
  <c r="P37" i="2"/>
  <c r="S36" i="2"/>
  <c r="R36" i="2"/>
  <c r="P36" i="2"/>
  <c r="T35" i="2"/>
  <c r="S35" i="2"/>
  <c r="R35" i="2"/>
  <c r="Q35" i="2"/>
  <c r="S30" i="2"/>
  <c r="R30" i="2"/>
  <c r="Q30" i="2"/>
  <c r="P30" i="2"/>
  <c r="S29" i="2"/>
  <c r="Q29" i="2"/>
  <c r="P29" i="2"/>
  <c r="S28" i="2"/>
  <c r="R28" i="2"/>
  <c r="P28" i="2"/>
  <c r="T27" i="2"/>
  <c r="S27" i="2"/>
  <c r="R27" i="2"/>
  <c r="Q27" i="2"/>
  <c r="S22" i="2"/>
  <c r="R22" i="2"/>
  <c r="Q22" i="2"/>
  <c r="P22" i="2"/>
  <c r="S21" i="2"/>
  <c r="Q21" i="2"/>
  <c r="P21" i="2"/>
  <c r="S20" i="2"/>
  <c r="R20" i="2"/>
  <c r="P20" i="2"/>
  <c r="S19" i="2"/>
  <c r="R19" i="2"/>
  <c r="Q19" i="2"/>
  <c r="T19" i="2" s="1"/>
  <c r="S14" i="2"/>
  <c r="R14" i="2"/>
  <c r="Q14" i="2"/>
  <c r="P14" i="2"/>
  <c r="S13" i="2"/>
  <c r="Q13" i="2"/>
  <c r="P13" i="2"/>
  <c r="S12" i="2"/>
  <c r="R12" i="2"/>
  <c r="P12" i="2"/>
  <c r="S11" i="2"/>
  <c r="R11" i="2"/>
  <c r="Q11" i="2"/>
  <c r="T11" i="2" s="1"/>
  <c r="T3" i="2"/>
  <c r="S6" i="2"/>
  <c r="R6" i="2"/>
  <c r="Q6" i="2"/>
  <c r="P6" i="2"/>
  <c r="S5" i="2"/>
  <c r="Q5" i="2"/>
  <c r="P5" i="2"/>
  <c r="S4" i="2"/>
  <c r="R4" i="2"/>
  <c r="P4" i="2"/>
  <c r="S3" i="2"/>
  <c r="R3" i="2"/>
  <c r="Q3" i="2"/>
  <c r="I5" i="8"/>
  <c r="H5" i="8"/>
  <c r="G5" i="8"/>
  <c r="K49" i="2"/>
  <c r="J49" i="2"/>
  <c r="K48" i="2"/>
  <c r="J48" i="2"/>
  <c r="N49" i="2" s="1"/>
  <c r="N46" i="2"/>
  <c r="N45" i="2"/>
  <c r="N44" i="2"/>
  <c r="N43" i="2"/>
  <c r="N48" i="2"/>
  <c r="E13" i="8" l="1"/>
  <c r="O48" i="2"/>
  <c r="O43" i="2"/>
  <c r="B21" i="6"/>
  <c r="J7" i="8"/>
  <c r="I7" i="8"/>
  <c r="H7" i="8"/>
  <c r="G7" i="8"/>
  <c r="O35" i="2"/>
  <c r="D7" i="8" s="1"/>
  <c r="N41" i="2"/>
  <c r="O40" i="2" s="1"/>
  <c r="N40" i="2"/>
  <c r="K41" i="2"/>
  <c r="J41" i="2"/>
  <c r="K40" i="2"/>
  <c r="J40" i="2"/>
  <c r="N38" i="2"/>
  <c r="N37" i="2"/>
  <c r="N36" i="2"/>
  <c r="N35" i="2"/>
  <c r="J12" i="8"/>
  <c r="I12" i="8"/>
  <c r="H12" i="8"/>
  <c r="G12" i="8"/>
  <c r="G11" i="2"/>
  <c r="F11" i="2"/>
  <c r="F14" i="2"/>
  <c r="F13" i="2"/>
  <c r="F12" i="2"/>
  <c r="J9" i="8" l="1"/>
  <c r="I9" i="8"/>
  <c r="H9" i="8"/>
  <c r="G9" i="8"/>
  <c r="D9" i="8"/>
  <c r="O27" i="2"/>
  <c r="N30" i="2"/>
  <c r="N29" i="2"/>
  <c r="N28" i="2"/>
  <c r="N27" i="2"/>
  <c r="N33" i="2"/>
  <c r="O32" i="2"/>
  <c r="N32" i="2"/>
  <c r="K33" i="2"/>
  <c r="J33" i="2"/>
  <c r="K32" i="2"/>
  <c r="J32" i="2"/>
  <c r="C9" i="8"/>
  <c r="B9" i="8"/>
  <c r="C7" i="8"/>
  <c r="E7" i="8" s="1"/>
  <c r="B7" i="8"/>
  <c r="C5" i="8"/>
  <c r="E5" i="8" s="1"/>
  <c r="B5" i="8"/>
  <c r="D12" i="8"/>
  <c r="E9" i="8" l="1"/>
  <c r="E12" i="8"/>
  <c r="N22" i="2"/>
  <c r="N21" i="2"/>
  <c r="N20" i="2"/>
  <c r="N19" i="2"/>
  <c r="N25" i="2"/>
  <c r="O24" i="2" s="1"/>
  <c r="N24" i="2"/>
  <c r="K25" i="2"/>
  <c r="J25" i="2"/>
  <c r="K24" i="2"/>
  <c r="J24" i="2"/>
  <c r="K17" i="2" l="1"/>
  <c r="J17" i="2"/>
  <c r="K16" i="2"/>
  <c r="J16" i="2"/>
  <c r="N17" i="2" s="1"/>
  <c r="N14" i="2"/>
  <c r="N13" i="2"/>
  <c r="N12" i="2"/>
  <c r="N11" i="2"/>
  <c r="N16" i="2" l="1"/>
  <c r="O11" i="2"/>
  <c r="O16" i="2"/>
  <c r="B7" i="4"/>
  <c r="H4" i="3"/>
  <c r="G4" i="3"/>
  <c r="L13" i="1" l="1"/>
  <c r="E4" i="3"/>
  <c r="G13" i="1" l="1"/>
  <c r="F17" i="2" l="1"/>
  <c r="C17" i="2"/>
  <c r="B17" i="2"/>
  <c r="C16" i="2"/>
  <c r="B16" i="2"/>
  <c r="F16" i="2" s="1"/>
  <c r="G16" i="2" s="1"/>
  <c r="K9" i="2" l="1"/>
  <c r="J9" i="2"/>
  <c r="N9" i="2" s="1"/>
  <c r="K8" i="2"/>
  <c r="J8" i="2"/>
  <c r="N6" i="2"/>
  <c r="N5" i="2"/>
  <c r="N4" i="2"/>
  <c r="N3" i="2"/>
  <c r="N8" i="2" l="1"/>
  <c r="O8" i="2" s="1"/>
  <c r="D18" i="3" s="1"/>
  <c r="O3" i="2"/>
  <c r="C13" i="1"/>
  <c r="D13" i="1"/>
  <c r="E13" i="1"/>
  <c r="F13" i="1"/>
  <c r="G12" i="1" s="1"/>
  <c r="B13" i="1"/>
  <c r="D4" i="3" l="1"/>
  <c r="F7" i="1" l="1"/>
  <c r="E7" i="1" l="1"/>
  <c r="C7" i="1" l="1"/>
  <c r="B7" i="1"/>
  <c r="D7" i="1"/>
</calcChain>
</file>

<file path=xl/sharedStrings.xml><?xml version="1.0" encoding="utf-8"?>
<sst xmlns="http://schemas.openxmlformats.org/spreadsheetml/2006/main" count="514" uniqueCount="158">
  <si>
    <t>Metric</t>
  </si>
  <si>
    <t>Result</t>
  </si>
  <si>
    <t>Frame Duration (ms)</t>
  </si>
  <si>
    <t>Speakers Used for Training</t>
  </si>
  <si>
    <t>Training Dataset</t>
  </si>
  <si>
    <t>Inference Dataset</t>
  </si>
  <si>
    <t>Inference Samples</t>
  </si>
  <si>
    <t>Validation Samples</t>
  </si>
  <si>
    <t>Training Samples</t>
  </si>
  <si>
    <t>Features Used</t>
  </si>
  <si>
    <t>Topology Description</t>
  </si>
  <si>
    <t>Training CAT Accuracy (%)</t>
  </si>
  <si>
    <t>Validation CAT Accuracy (%)</t>
  </si>
  <si>
    <t>librispeech dev-clean</t>
  </si>
  <si>
    <t>spectrogram in 25ms frames, with 10ms spectral frame, 4000Hz magnitude, clipped between (-3 and -40 db)</t>
  </si>
  <si>
    <t>Validation Confusion Matrix</t>
  </si>
  <si>
    <t>Inference CAT Accuracy (%)</t>
  </si>
  <si>
    <t>Inference Confusion Matrix</t>
  </si>
  <si>
    <t>3 x 2D convolutional blocks with [3, 3, 3] layers per block with [32, 64, 128] filters of [3, 3, 3]. Max pooling 2D [1, 2, 2]. 3 x 1D Dense Layers of [1024, 512, 256] with dropouts of [0.1, 0.1, 0.5]. After convolutional blocks dropout is 0.75. Batch normalization after convolutional blocks.</t>
  </si>
  <si>
    <t>Batch Size</t>
  </si>
  <si>
    <t>Optimizer</t>
  </si>
  <si>
    <t>Adam</t>
  </si>
  <si>
    <t>Learning Rate</t>
  </si>
  <si>
    <t>3 x 2D convolutional blocks with [3, 3, 3] layers per block with [32, 64, 128] filters of [3, 3, 3]. Max pooling 2D [1, 2, 2]. 3 x 1D Dense Layers of [1024, 512, 256] with dropouts of [0.25, 0.25, 1.0]. After convolutional no dropout. Batch normalization after convolutional blocks.</t>
  </si>
  <si>
    <t>ID</t>
  </si>
  <si>
    <t>ID1</t>
  </si>
  <si>
    <t>Inference Overlap Detection Accuracy (%)</t>
  </si>
  <si>
    <t>ID2</t>
  </si>
  <si>
    <t>Training Time / Epoch (Seconds)</t>
  </si>
  <si>
    <t>3 x 2D convolutional blocks with [3, 3, 3] layers per block with [32, 64, 128] filters of [5, 4, 3]. Max pooling 2D [1, 2, 2]. 3 x 1D Dense Layers of [2048, 1024, 512] with dropouts of [0.1, 0.1, 0.5]. After convolutional blocks dropout is 0.75. Batch normalization after convolutional blocks.</t>
  </si>
  <si>
    <t>Dataset size on disk (GB)</t>
  </si>
  <si>
    <t>FFT clipped at 4000Hz, envelope of signal (Hilbert) at 2000Hz, histogram with 50 bins between 0 and 0.5.</t>
  </si>
  <si>
    <t>Comments</t>
  </si>
  <si>
    <t>500ms_specgram/model1</t>
  </si>
  <si>
    <t>500ms_specgram/model2</t>
  </si>
  <si>
    <t>500ms_specgram/model3</t>
  </si>
  <si>
    <t>ID3</t>
  </si>
  <si>
    <t>100ms_fft_env_hist\model1</t>
  </si>
  <si>
    <t>ID4</t>
  </si>
  <si>
    <t>ID5</t>
  </si>
  <si>
    <t>not saved</t>
  </si>
  <si>
    <t>500ms_specgram/model4</t>
  </si>
  <si>
    <t>4 x 2D convolutional blocks with [3, 3, 3, 3] layers per block with [32, 64, 128, 256] filters of [3, 3, 3, 3]. Max pooling 2D [1, 1, 2, 2]. 3 x 1D Dense Layers of [1024, 512, 256] with dropouts of [0.1, 0.1, 0.5]. After convolutional blocks dropout is 0.75. Batch normalization after convolutional blocks.</t>
  </si>
  <si>
    <t>Feature Vector Size</t>
  </si>
  <si>
    <t>Dataset size in memory (GB)</t>
  </si>
  <si>
    <t>ID6</t>
  </si>
  <si>
    <t>100ms_fft_env_hist\model2</t>
  </si>
  <si>
    <t>500ms_specgram/model5</t>
  </si>
  <si>
    <t>Validation</t>
  </si>
  <si>
    <t>Inference</t>
  </si>
  <si>
    <t>Class Accuracy</t>
  </si>
  <si>
    <t>Mean</t>
  </si>
  <si>
    <t>Accuracy Mean</t>
  </si>
  <si>
    <t>Precision</t>
  </si>
  <si>
    <t>Recall</t>
  </si>
  <si>
    <t>F1 Score</t>
  </si>
  <si>
    <t>Counting</t>
  </si>
  <si>
    <t>Inference Overlap Detection F Score</t>
  </si>
  <si>
    <t>Pred NOV</t>
  </si>
  <si>
    <t>Pred OV</t>
  </si>
  <si>
    <t>NOV</t>
  </si>
  <si>
    <t>OV</t>
  </si>
  <si>
    <t>3 x 1D convolutional blocks with [3, 3, 3] layers per block with [32, 64, 128] filters of [5, 5, 5]. Max pooling 1D [1, 2, 2]. 3 x 1D Dense Layers of [1024, 512, 256] with dropouts of [0.1, 0.1, 0.5]. After convolutional blocks dropout is 0.75. Batch normalization after convolutional blocks._x0000_</t>
  </si>
  <si>
    <t>4 x 1D convolutional blocks with [3, 3, 3, 3] layers per block with [32, 64, 128, 256] filters of [5, 5, 5, 5]. Max pooling 1D [1, 2, 2, 1]. 3 x 1D Dense Layers of [1024, 512, 256] with dropouts of [0.1, 0.1, 0.5]. After convolutional blocks dropout is 0.75. Batch normalization after convolutional blocks._x0000_</t>
  </si>
  <si>
    <t>500ms_fft_env_hist/model1</t>
  </si>
  <si>
    <t>fft clipped at 4000 Hz and between (-3 and -40 dB), signal envelope (Hilbert) at 2000 Hz, 50 bins of histogram between 0 and 0.5</t>
  </si>
  <si>
    <t>3 x 1D convolutional blocks with [3, 3, 3] layers per block with [32, 64, 128] filters of [5, 5, 5]. Max pooling 1D of [1, 2, 2]. 3 x 1D Dense Layers of [1024, 512, 256] with dropouts of [0.1, 0.1, 0.75]. After convolutional blocks, dropout is 0.75. Batch normalization after convolutional blocks.</t>
  </si>
  <si>
    <t>500ms_mfcc_env_hist/model1</t>
  </si>
  <si>
    <t>3 x 1D convolutional blocks with [3, 3, 3] layers per block with [32, 64, 128] filters of [16, 8, 4]. Max pooling 1D of [1, 2, 2]. 3 x 1D Dense Layers of [1024, 512, 256] with dropouts of [0.1, 0.1, 0.5]. After convolutional blocks, dropout is 0.75. Batch normalization after convolutional blocks.</t>
  </si>
  <si>
    <t>3 x 1D convolutional blocks with [3, 3, 3] layers per block with [32, 64, 128] filters of [8, 6, 4]. Max pooling 1D [1, 2, 2]. 3 x 1D Dense Layers of [1024, 512, 256]. No dropout. Batch normalization after convolutional blocks._x0000_</t>
  </si>
  <si>
    <t>3 x 1D convolutional blocks with [3, 3, 3] layers per block with [32, 64, 128] filters of [8, 6, 4]. Max pooling 1D [1, 2, 2]. 3 x 1D Dense Layers of [1024, 512, 256] with dropouts of [0.1, 0.1, 0.5]. After convolutional blocks dropout is 0.75. Batch normalization after convolutional blocks._x0000_</t>
  </si>
  <si>
    <t>500ms_mfcc_env_hist/model2</t>
  </si>
  <si>
    <t>3 x 1D convolutional blocks with [3, 3, 3] layers per block with [32, 64, 128] filters of [16, 8, 4]. Max pooling 1D of [1, 2, 2]. 3 x 1D Dense Layers of [1024, 512, 256] with dropouts of [0.1, 0.1, 0.25]. After convolutional blocks, dropout is 0.5. Batch normalization after convolutional blocks.</t>
  </si>
  <si>
    <t>100ms_fft_env_hist\model3</t>
  </si>
  <si>
    <t>100ms_specgram_env_hist\model1</t>
  </si>
  <si>
    <t>spectrogram in 25ms frames, with 10ms spectral frame, 4000Hz magnitude, clipped between (-3 and -40 db), envelope of signal (Hilbert) at 2000 Hz, histogram with 50 bins between 0 and 0.5</t>
  </si>
  <si>
    <t>100ms_specgram_env_hist\model2</t>
  </si>
  <si>
    <t>ID7</t>
  </si>
  <si>
    <t>librispeech test-clean</t>
  </si>
  <si>
    <t>100ms_specgram_env_hist\model3</t>
  </si>
  <si>
    <t>3 x 1D convolutional blocks with [3, 3, 3] layers per block with [32, 64, 128] filters of [12, 8, 6]. Max pooling 1D [1, 2, 2]. 3 x 1D Dense Layers of [1024, 512, 256] with dropouts of [0.1, 0.1, 0.5]. After convolutional blocks dropout is 0.75. Batch normalization after convolutional blocks._x0000_</t>
  </si>
  <si>
    <t>3 x 1D convolutional blocks with [3, 3, 3] layers per block with [32, 64, 128] filters of [16, 8, 4]. Max pooling 1D [1, 2, 2]. 3 x 1D Dense Layers of [1024, 512, 256] with dropouts of [0.1, 0.1, 0.25]. After convolutional blocks dropout is 0.5. Batch normalization after convolutional blocks._x0000_</t>
  </si>
  <si>
    <t>spectrogram in 25ms frames, with 10ms spectral frame, 4000Hz magnitude, clipped between (-3 and -40 db), envelope of signal (Hilbert) at 2000 Hz, histogram with 100 bins between 0 and 0.5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</si>
  <si>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blocks._x0000_</t>
  </si>
  <si>
    <t>300ms_specgram_env_hist/model1</t>
  </si>
  <si>
    <t>300ms_specgram_env_hist/model2</t>
  </si>
  <si>
    <t>300ms_specgram_env_hist/model3</t>
  </si>
  <si>
    <t>3 x 1D convolutional blocks with [3, 3, 3] layers per block with [32, 64, 128] filters of [16, 8, 4]. Max pooling 1D [1, 2, 2]. 3 x 1D Dense Layers of [1024, 512, 256] with dropouts of [0.1, 0.1, 0.5]. After convolutional blocks dropout is 0.75. Batch normalization after convolutional blocks._x0000_</t>
  </si>
  <si>
    <t>200ms_specgram_env_hist/model1</t>
  </si>
  <si>
    <t>1000ms_specgram_env_hist/model1</t>
  </si>
  <si>
    <t>12mfcc per frame "E0" melcepst, envelope of signal (Hilbert) at 2000 Hz, histogram with 100 bins between 0 and 0.5</t>
  </si>
  <si>
    <t>400ms_specgram_env_hist/model1</t>
  </si>
  <si>
    <t>OS Precision</t>
  </si>
  <si>
    <t>OS Recall</t>
  </si>
  <si>
    <t>OS F-Score</t>
  </si>
  <si>
    <t>Confusion Matrix ID</t>
  </si>
  <si>
    <t>Duration (ms)</t>
  </si>
  <si>
    <t>Model Parameters</t>
  </si>
  <si>
    <t>Input Features</t>
  </si>
  <si>
    <t>Inference Time (Seconds)</t>
  </si>
  <si>
    <t>Aggressive Regularization</t>
  </si>
  <si>
    <t>1D Features</t>
  </si>
  <si>
    <t>Cat Accuracy Drop (%)</t>
  </si>
  <si>
    <t>Class Errors</t>
  </si>
  <si>
    <t>MAE</t>
  </si>
  <si>
    <t>12mfcc per frame "E0" melcepst, signal envelope (Hilbert) at 2000 Hz, 100 bins of histogram between 0 and 0.5</t>
  </si>
  <si>
    <t>ID8</t>
  </si>
  <si>
    <t>4 x 1D convolutional blocks with [3, 3, 3, 3] layers per block with [32, 64, 128, 256] filters of [16, 8, 4, 4]. Max pooling 1D [1, 2, 2, 2]. 3 x 1D Dense Layers of [1024, 512, 256] with dropouts of [0.1, 0.1, 0.25]. After convolutional blocks dropout is 0.5. Batch normalization after convolutional blocks.</t>
  </si>
  <si>
    <t>1D + 2D Features</t>
  </si>
  <si>
    <t>3 x 1D convolutional blocks with [3, 3, 3] layers per block with [32, 64, 128] filters of [12, 8, 4]. Max pooling 1D [1, 2, 2]. 3 x 1D Dense Layers of [1024, 512, 256] with dropouts of [0.1, 0.1, 0.5]. After convolutional blocks dropout is 0.75. Batch normalization after convolutional blocks.</t>
  </si>
  <si>
    <t>3 x 1D convolutional blocks with [3, 3, 3] layers per block with [32, 64, 128] filters of [8, 4, 4]. Max pooling 1D [1, 2, 1]. 3 x 1D Dense Layers of [1024, 512, 256] with dropouts of [0.1, 0.1, 0.5]. After convolutional blocks dropout is 0.75. Batch normalization after convolutional blocks.</t>
  </si>
  <si>
    <t>500ms_specgram_env_hist/model1</t>
  </si>
  <si>
    <t>500ms_specgram_env_hist/model2</t>
  </si>
  <si>
    <t>4 x 1D convolutional blocks with [3, 4, 4, 3] layers per block with [32, 64, 128, 256] filters of [16, 8, 4, 4]. Max pooling 1D [1, 2, 2, 2]. 3 x 1D Dense Layers of [1024, 1024, 512] with dropouts of [0.1, 0.1, 0.25]. After convolutional blocks dropout is 0.5. Batch normalization after convolutional blocks.</t>
  </si>
  <si>
    <t>FFT, ENV, HIST</t>
  </si>
  <si>
    <t>Features</t>
  </si>
  <si>
    <t>SPECGRAM, ENV, HIST</t>
  </si>
  <si>
    <t>MFCC, ENV, HIST</t>
  </si>
  <si>
    <t>Number of Features</t>
  </si>
  <si>
    <t>4 x 1D convolutional blocks with [3, 3, 3, 3] layers per block with [32, 64, 128, 256] filters of [16, 8, 4, 4]. Max pooling 1D [1, 2, 2, 2]. 3 x 1D Dense Layers of [1024, 1024, 512] with dropouts of [0.1, 0.1, 0.25]. After convolutional blocks dropout is 0.5. Batch normalization after convolutional blocks.</t>
  </si>
  <si>
    <t>3 x 1D convolutional blocks with [3, 3, 3] layers per block with [32, 64, 128] filters of [8, 6, 4]. Max pooling 1D [1, 2, 1]. 3 x 1D Dense Layers of [1024, 512, 256] with dropouts of [0.1, 0.1, 0.5]. After convolutional blocks dropout is 0.75. Batch normalization after convolutional blocks.</t>
  </si>
  <si>
    <t>500ms_specgram_env_hist/model3</t>
  </si>
  <si>
    <t>ID13</t>
  </si>
  <si>
    <t>MAE (%)</t>
  </si>
  <si>
    <t>Inference Categorical Accuracy (%)</t>
  </si>
  <si>
    <t>Validation Categorical Accuracy (%)</t>
  </si>
  <si>
    <t>Training Categorical Accuracy (%)</t>
  </si>
  <si>
    <t>Model Parameters / Input Features Ratio</t>
  </si>
  <si>
    <t>100ms</t>
  </si>
  <si>
    <t>300ms</t>
  </si>
  <si>
    <t>500ms</t>
  </si>
  <si>
    <t>1000ms</t>
  </si>
  <si>
    <t>&gt;80</t>
  </si>
  <si>
    <t>&gt;60</t>
  </si>
  <si>
    <t>&gt;40</t>
  </si>
  <si>
    <t>&gt;20</t>
  </si>
  <si>
    <t>Falses</t>
  </si>
  <si>
    <t>Corrects</t>
  </si>
  <si>
    <t>&lt;80</t>
  </si>
  <si>
    <t>&lt;15</t>
  </si>
  <si>
    <t>&lt;5</t>
  </si>
  <si>
    <t>&lt;30</t>
  </si>
  <si>
    <t>100 ms</t>
  </si>
  <si>
    <t>300 ms</t>
  </si>
  <si>
    <t>500 ms</t>
  </si>
  <si>
    <t>1000 ms</t>
  </si>
  <si>
    <t>2D Features (Spectrogram)</t>
  </si>
  <si>
    <t>1D + 2D Features (Spectrogram, Envelope, Hist.)</t>
  </si>
  <si>
    <t>1D + 2D Features, Lower Learning Rate</t>
  </si>
  <si>
    <t>MFCC Replaced Spectrogram</t>
  </si>
  <si>
    <t>2D Features + Aggressive Regularization</t>
  </si>
  <si>
    <t>2D Features + 50% More Training Examples</t>
  </si>
  <si>
    <t>2D Features + Higher Order Filters</t>
  </si>
  <si>
    <t>2D Features + Extra Convolutional Layer</t>
  </si>
  <si>
    <t>1D Features (FFT, Envelope, Histogram)</t>
  </si>
  <si>
    <t>1D Features + 2.5X More Training Examples</t>
  </si>
  <si>
    <t>1D Features + 2D Features (Spectrogram, Envelope, Histogram)</t>
  </si>
  <si>
    <t>1D Features + 2D Features + Higher Order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</si>
</sst>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S Reference Sans Serif"/>
      <family val="2"/>
    </font>
    <font>
      <b/>
      <sz val="10"/>
      <color theme="1"/>
      <name val="MS Reference Sans Serif"/>
      <family val="2"/>
    </font>
    <font>
      <b/>
      <sz val="8"/>
      <color theme="1"/>
      <name val="MS Reference Sans Serif"/>
      <family val="2"/>
    </font>
    <font>
      <sz val="10"/>
      <name val="MS Reference Sans Serif"/>
      <family val="2"/>
    </font>
    <font>
      <b/>
      <sz val="8"/>
      <name val="MS Reference Sans Serif"/>
      <family val="2"/>
    </font>
    <font>
      <b/>
      <sz val="10"/>
      <color rgb="FF00B050"/>
      <name val="MS Reference Sans Serif"/>
      <family val="2"/>
    </font>
    <font>
      <sz val="9"/>
      <color theme="1"/>
      <name val="MS Reference Sans Serif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sz val="9"/>
      <color rgb="FFFF0000"/>
      <name val="Verdan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1EF99"/>
        <bgColor indexed="64"/>
      </patternFill>
    </fill>
    <fill>
      <patternFill patternType="solid">
        <fgColor rgb="FFFF675B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1" applyNumberFormat="1" applyFont="1" applyFill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 wrapText="1"/>
    </xf>
    <xf numFmtId="164" fontId="3" fillId="0" borderId="0" xfId="1" applyNumberFormat="1" applyFont="1" applyFill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0" fontId="2" fillId="5" borderId="1" xfId="1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10" fontId="2" fillId="5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10" fontId="2" fillId="6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0" fontId="10" fillId="7" borderId="1" xfId="0" applyNumberFormat="1" applyFont="1" applyFill="1" applyBorder="1" applyAlignment="1">
      <alignment horizontal="center" vertical="center" wrapText="1"/>
    </xf>
    <xf numFmtId="10" fontId="10" fillId="7" borderId="1" xfId="1" applyNumberFormat="1" applyFont="1" applyFill="1" applyBorder="1" applyAlignment="1">
      <alignment horizontal="center" vertical="center" wrapText="1"/>
    </xf>
    <xf numFmtId="2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center" wrapText="1"/>
    </xf>
    <xf numFmtId="0" fontId="10" fillId="7" borderId="0" xfId="0" applyFont="1" applyFill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0" fontId="7" fillId="5" borderId="1" xfId="1" applyNumberFormat="1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10" fontId="11" fillId="0" borderId="1" xfId="1" applyNumberFormat="1" applyFont="1" applyBorder="1" applyAlignment="1">
      <alignment horizontal="center" vertical="center" wrapText="1"/>
    </xf>
    <xf numFmtId="10" fontId="12" fillId="0" borderId="1" xfId="1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1" fontId="10" fillId="7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9" fontId="14" fillId="9" borderId="1" xfId="1" applyFont="1" applyFill="1" applyBorder="1" applyAlignment="1">
      <alignment horizontal="center" vertical="center"/>
    </xf>
    <xf numFmtId="9" fontId="14" fillId="13" borderId="1" xfId="1" applyFont="1" applyFill="1" applyBorder="1" applyAlignment="1">
      <alignment horizontal="center" vertical="center"/>
    </xf>
    <xf numFmtId="9" fontId="14" fillId="12" borderId="1" xfId="1" applyFont="1" applyFill="1" applyBorder="1" applyAlignment="1">
      <alignment horizontal="center" vertical="center"/>
    </xf>
    <xf numFmtId="9" fontId="14" fillId="11" borderId="1" xfId="1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5" fillId="11" borderId="0" xfId="0" applyFont="1" applyFill="1" applyBorder="1" applyAlignment="1">
      <alignment horizontal="center" vertical="center"/>
    </xf>
    <xf numFmtId="0" fontId="14" fillId="13" borderId="0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14" fillId="1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1EF99"/>
      <color rgb="FFFF675B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Inference categorical accuracy and MAE as function of frame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Inference Categorical Accuracy (%)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Summary!$D$2:$D$9</c:f>
              <c:numCache>
                <c:formatCode>0.00%</c:formatCode>
                <c:ptCount val="8"/>
                <c:pt idx="0">
                  <c:v>0.44829999999999998</c:v>
                </c:pt>
                <c:pt idx="1">
                  <c:v>0.47960000000000003</c:v>
                </c:pt>
                <c:pt idx="2">
                  <c:v>0.53539999999999999</c:v>
                </c:pt>
                <c:pt idx="3">
                  <c:v>0.59389999999999998</c:v>
                </c:pt>
                <c:pt idx="4">
                  <c:v>0.63865926423613417</c:v>
                </c:pt>
                <c:pt idx="5">
                  <c:v>0.66514904109764728</c:v>
                </c:pt>
                <c:pt idx="6">
                  <c:v>0.70509999999999995</c:v>
                </c:pt>
                <c:pt idx="7">
                  <c:v>0.77364353565212951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9-40E7-9052-81C5F231BA51}"/>
            </c:ext>
          </c:extLst>
        </c:ser>
        <c:ser>
          <c:idx val="1"/>
          <c:order val="1"/>
          <c:tx>
            <c:strRef>
              <c:f>Summary!$F$1</c:f>
              <c:strCache>
                <c:ptCount val="1"/>
                <c:pt idx="0">
                  <c:v>MAE (%)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Summary!$F$2:$F$9</c:f>
              <c:numCache>
                <c:formatCode>0.00%</c:formatCode>
                <c:ptCount val="8"/>
                <c:pt idx="0">
                  <c:v>0.74426999999999999</c:v>
                </c:pt>
                <c:pt idx="1">
                  <c:v>0.66876999999999998</c:v>
                </c:pt>
                <c:pt idx="2">
                  <c:v>0.56186999999999998</c:v>
                </c:pt>
                <c:pt idx="3">
                  <c:v>0.46977999999999998</c:v>
                </c:pt>
                <c:pt idx="4">
                  <c:v>0.39834000000000003</c:v>
                </c:pt>
                <c:pt idx="5">
                  <c:v>0.36002000000000001</c:v>
                </c:pt>
                <c:pt idx="6">
                  <c:v>0.31314999999999998</c:v>
                </c:pt>
                <c:pt idx="7">
                  <c:v>0.22989000000000001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9-40E7-9052-81C5F231B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84400"/>
        <c:axId val="1644280080"/>
      </c:scatterChart>
      <c:valAx>
        <c:axId val="148568440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Frame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4280080"/>
        <c:crosses val="autoZero"/>
        <c:crossBetween val="midCat"/>
      </c:valAx>
      <c:valAx>
        <c:axId val="16442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Overlap detection F-Score as function of frame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Summary!$I$1</c:f>
              <c:strCache>
                <c:ptCount val="1"/>
                <c:pt idx="0">
                  <c:v>OS F-Score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Summary!$I$2:$I$9</c:f>
              <c:numCache>
                <c:formatCode>0.00</c:formatCode>
                <c:ptCount val="8"/>
                <c:pt idx="0">
                  <c:v>0.62963816547591611</c:v>
                </c:pt>
                <c:pt idx="1">
                  <c:v>0.68733219428850378</c:v>
                </c:pt>
                <c:pt idx="2">
                  <c:v>0.76032855644879416</c:v>
                </c:pt>
                <c:pt idx="3">
                  <c:v>0.82461887593565264</c:v>
                </c:pt>
                <c:pt idx="4">
                  <c:v>0.86521195378268911</c:v>
                </c:pt>
                <c:pt idx="5">
                  <c:v>0.88633921719109754</c:v>
                </c:pt>
                <c:pt idx="6">
                  <c:v>0.91168282425415126</c:v>
                </c:pt>
                <c:pt idx="7">
                  <c:v>0.91454751796897993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B-4023-860D-CE0787A01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84400"/>
        <c:axId val="1644280080"/>
      </c:scatterChart>
      <c:valAx>
        <c:axId val="148568440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Frame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4280080"/>
        <c:crosses val="autoZero"/>
        <c:crossBetween val="midCat"/>
      </c:valAx>
      <c:valAx>
        <c:axId val="16442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Categorical accuracy:</a:t>
            </a:r>
            <a:r>
              <a:rPr lang="en-US" b="1" baseline="0"/>
              <a:t> training, validation, inference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Training Categorical Accuracy (%)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Summary!$B$2:$B$9</c:f>
              <c:numCache>
                <c:formatCode>0.00%</c:formatCode>
                <c:ptCount val="8"/>
                <c:pt idx="0">
                  <c:v>0.47189999999999999</c:v>
                </c:pt>
                <c:pt idx="1">
                  <c:v>0.51390000000000002</c:v>
                </c:pt>
                <c:pt idx="2">
                  <c:v>0.55889999999999995</c:v>
                </c:pt>
                <c:pt idx="3">
                  <c:v>0.63029999999999997</c:v>
                </c:pt>
                <c:pt idx="4">
                  <c:v>0.68289999999999995</c:v>
                </c:pt>
                <c:pt idx="5">
                  <c:v>0.70740000000000003</c:v>
                </c:pt>
                <c:pt idx="6">
                  <c:v>0.75470000000000004</c:v>
                </c:pt>
                <c:pt idx="7">
                  <c:v>0.79669999999999996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0-4533-8544-4E573B85BBF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Validation Categorical Accuracy (%)</c:v>
                </c:pt>
              </c:strCache>
            </c:strRef>
          </c:tx>
          <c:spPr>
            <a:ln w="317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Summary!$C$2:$C$9</c:f>
              <c:numCache>
                <c:formatCode>0.00%</c:formatCode>
                <c:ptCount val="8"/>
                <c:pt idx="0">
                  <c:v>0.4718</c:v>
                </c:pt>
                <c:pt idx="1">
                  <c:v>0.50249999999999995</c:v>
                </c:pt>
                <c:pt idx="2">
                  <c:v>0.55820000000000003</c:v>
                </c:pt>
                <c:pt idx="3">
                  <c:v>0.61629999999999996</c:v>
                </c:pt>
                <c:pt idx="4">
                  <c:v>0.6583</c:v>
                </c:pt>
                <c:pt idx="5">
                  <c:v>0.69110000000000005</c:v>
                </c:pt>
                <c:pt idx="6">
                  <c:v>0.73480000000000001</c:v>
                </c:pt>
                <c:pt idx="7">
                  <c:v>0.81159999999999999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0-4533-8544-4E573B85BBFF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Inference Categorical Accuracy (%)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  <a:prstDash val="sysDash"/>
              </a:ln>
              <a:effectLst/>
            </c:spPr>
          </c:marker>
          <c:xVal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Summary!$D$2:$D$9</c:f>
              <c:numCache>
                <c:formatCode>0.00%</c:formatCode>
                <c:ptCount val="8"/>
                <c:pt idx="0">
                  <c:v>0.44829999999999998</c:v>
                </c:pt>
                <c:pt idx="1">
                  <c:v>0.47960000000000003</c:v>
                </c:pt>
                <c:pt idx="2">
                  <c:v>0.53539999999999999</c:v>
                </c:pt>
                <c:pt idx="3">
                  <c:v>0.59389999999999998</c:v>
                </c:pt>
                <c:pt idx="4">
                  <c:v>0.63865926423613417</c:v>
                </c:pt>
                <c:pt idx="5">
                  <c:v>0.66514904109764728</c:v>
                </c:pt>
                <c:pt idx="6">
                  <c:v>0.70509999999999995</c:v>
                </c:pt>
                <c:pt idx="7">
                  <c:v>0.77364353565212951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0-4533-8544-4E573B85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84400"/>
        <c:axId val="1644280080"/>
      </c:scatterChart>
      <c:valAx>
        <c:axId val="148568440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/>
                  <a:t>Frame duration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4280080"/>
        <c:crosses val="autoZero"/>
        <c:crossBetween val="midCat"/>
      </c:valAx>
      <c:valAx>
        <c:axId val="1644280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56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Model parameters number / input features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Summary!$Q$1</c:f>
              <c:strCache>
                <c:ptCount val="1"/>
                <c:pt idx="0">
                  <c:v>Model Parameters / Input Features Ratio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Summary!$A$2:$A$9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Summary!$Q$2:$Q$9</c:f>
              <c:numCache>
                <c:formatCode>0</c:formatCode>
                <c:ptCount val="8"/>
                <c:pt idx="0">
                  <c:v>57388.791366906473</c:v>
                </c:pt>
                <c:pt idx="1">
                  <c:v>61003.938144329899</c:v>
                </c:pt>
                <c:pt idx="2">
                  <c:v>31562.383583267561</c:v>
                </c:pt>
                <c:pt idx="3">
                  <c:v>31894.149982059564</c:v>
                </c:pt>
                <c:pt idx="4">
                  <c:v>32203.732268670738</c:v>
                </c:pt>
                <c:pt idx="5">
                  <c:v>32319.861009254408</c:v>
                </c:pt>
                <c:pt idx="6">
                  <c:v>32548.233430596083</c:v>
                </c:pt>
                <c:pt idx="7">
                  <c:v>32116.200156372164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8-40F1-8FB3-3B691A112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969776"/>
        <c:axId val="1714827968"/>
      </c:barChart>
      <c:catAx>
        <c:axId val="17109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Frame duration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4827968"/>
        <c:crosses val="autoZero"/>
        <c:auto val="1"/>
        <c:lblAlgn val="ctr"/>
        <c:lblOffset val="100"/>
        <c:noMultiLvlLbl val="0"/>
      </c:catAx>
      <c:valAx>
        <c:axId val="17148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09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Converging</a:t>
            </a:r>
            <a:r>
              <a:rPr lang="en-US" b="1" baseline="0"/>
              <a:t> to the right model for 500ms frame duration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'500ms'!$B$28</c:f>
              <c:strCache>
                <c:ptCount val="1"/>
                <c:pt idx="0">
                  <c:v>Training Categorical Accuracy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'500ms'!$A$29:$A$37</c:f>
              <c:strCache>
                <c:ptCount val="9"/>
                <c:pt idx="0">
                  <c:v>1D Features (FFT, Envelope, Histogram)</c:v>
                </c:pt>
                <c:pt idx="1">
                  <c:v>2D Features (Spectrogram)</c:v>
                </c:pt>
                <c:pt idx="2">
                  <c:v>2D Features + Aggressive Regularization</c:v>
                </c:pt>
                <c:pt idx="3">
                  <c:v>2D Features + 50% More Training Examples</c:v>
                </c:pt>
                <c:pt idx="4">
                  <c:v>2D Features + Higher Order Filters</c:v>
                </c:pt>
                <c:pt idx="5">
                  <c:v>2D Features + Extra Convolutional Layer</c:v>
                </c:pt>
                <c:pt idx="6">
                  <c:v>1D + 2D Features (Spectrogram, Envelope, Hist.)</c:v>
                </c:pt>
                <c:pt idx="7">
                  <c:v>1D + 2D Features, Lower Learning Rate</c:v>
                </c:pt>
                <c:pt idx="8">
                  <c:v>MFCC Replaced Spectrogram</c:v>
                </c:pt>
              </c:strCache>
            </c:strRef>
          </c:cat>
          <c:val>
            <c:numRef>
              <c:f>'500ms'!$B$29:$B$37</c:f>
              <c:numCache>
                <c:formatCode>0.00%</c:formatCode>
                <c:ptCount val="9"/>
                <c:pt idx="0">
                  <c:v>0.7621</c:v>
                </c:pt>
                <c:pt idx="1">
                  <c:v>0.753</c:v>
                </c:pt>
                <c:pt idx="2">
                  <c:v>0.72430000000000005</c:v>
                </c:pt>
                <c:pt idx="3">
                  <c:v>0.7218</c:v>
                </c:pt>
                <c:pt idx="4">
                  <c:v>0.69969999999999999</c:v>
                </c:pt>
                <c:pt idx="5">
                  <c:v>0.72070000000000001</c:v>
                </c:pt>
                <c:pt idx="6">
                  <c:v>0.77070000000000005</c:v>
                </c:pt>
                <c:pt idx="7">
                  <c:v>0.75470000000000004</c:v>
                </c:pt>
                <c:pt idx="8">
                  <c:v>0.79020000000000001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7-47E3-AC23-357F835C9BC9}"/>
            </c:ext>
          </c:extLst>
        </c:ser>
        <c:ser>
          <c:idx val="1"/>
          <c:order val="1"/>
          <c:tx>
            <c:strRef>
              <c:f>'500ms'!$C$28</c:f>
              <c:strCache>
                <c:ptCount val="1"/>
                <c:pt idx="0">
                  <c:v>Validation Categorical Accuracy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'500ms'!$A$29:$A$37</c:f>
              <c:strCache>
                <c:ptCount val="9"/>
                <c:pt idx="0">
                  <c:v>1D Features (FFT, Envelope, Histogram)</c:v>
                </c:pt>
                <c:pt idx="1">
                  <c:v>2D Features (Spectrogram)</c:v>
                </c:pt>
                <c:pt idx="2">
                  <c:v>2D Features + Aggressive Regularization</c:v>
                </c:pt>
                <c:pt idx="3">
                  <c:v>2D Features + 50% More Training Examples</c:v>
                </c:pt>
                <c:pt idx="4">
                  <c:v>2D Features + Higher Order Filters</c:v>
                </c:pt>
                <c:pt idx="5">
                  <c:v>2D Features + Extra Convolutional Layer</c:v>
                </c:pt>
                <c:pt idx="6">
                  <c:v>1D + 2D Features (Spectrogram, Envelope, Hist.)</c:v>
                </c:pt>
                <c:pt idx="7">
                  <c:v>1D + 2D Features, Lower Learning Rate</c:v>
                </c:pt>
                <c:pt idx="8">
                  <c:v>MFCC Replaced Spectrogram</c:v>
                </c:pt>
              </c:strCache>
            </c:strRef>
          </c:cat>
          <c:val>
            <c:numRef>
              <c:f>'500ms'!$C$29:$C$37</c:f>
              <c:numCache>
                <c:formatCode>0.00%</c:formatCode>
                <c:ptCount val="9"/>
                <c:pt idx="0">
                  <c:v>0.67979999999999996</c:v>
                </c:pt>
                <c:pt idx="1">
                  <c:v>0.67549999999999999</c:v>
                </c:pt>
                <c:pt idx="2">
                  <c:v>0.70209999999999995</c:v>
                </c:pt>
                <c:pt idx="3">
                  <c:v>0.72289999999999999</c:v>
                </c:pt>
                <c:pt idx="4">
                  <c:v>0.71699999999999997</c:v>
                </c:pt>
                <c:pt idx="5">
                  <c:v>0.71289999999999998</c:v>
                </c:pt>
                <c:pt idx="6">
                  <c:v>0.71050000000000002</c:v>
                </c:pt>
                <c:pt idx="7">
                  <c:v>0.73480000000000001</c:v>
                </c:pt>
                <c:pt idx="8">
                  <c:v>0.74980000000000002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7-47E3-AC23-357F835C9BC9}"/>
            </c:ext>
          </c:extLst>
        </c:ser>
        <c:ser>
          <c:idx val="2"/>
          <c:order val="2"/>
          <c:tx>
            <c:strRef>
              <c:f>'500ms'!$D$28</c:f>
              <c:strCache>
                <c:ptCount val="1"/>
                <c:pt idx="0">
                  <c:v>Inference Categorical Accuracy (%)</c:v>
                </c:pt>
              </c:strCache>
            </c:strRef>
          </c:tx>
          <c:spPr>
            <a:solidFill>
              <a:srgbClr val="31EF99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'500ms'!$A$29:$A$37</c:f>
              <c:strCache>
                <c:ptCount val="9"/>
                <c:pt idx="0">
                  <c:v>1D Features (FFT, Envelope, Histogram)</c:v>
                </c:pt>
                <c:pt idx="1">
                  <c:v>2D Features (Spectrogram)</c:v>
                </c:pt>
                <c:pt idx="2">
                  <c:v>2D Features + Aggressive Regularization</c:v>
                </c:pt>
                <c:pt idx="3">
                  <c:v>2D Features + 50% More Training Examples</c:v>
                </c:pt>
                <c:pt idx="4">
                  <c:v>2D Features + Higher Order Filters</c:v>
                </c:pt>
                <c:pt idx="5">
                  <c:v>2D Features + Extra Convolutional Layer</c:v>
                </c:pt>
                <c:pt idx="6">
                  <c:v>1D + 2D Features (Spectrogram, Envelope, Hist.)</c:v>
                </c:pt>
                <c:pt idx="7">
                  <c:v>1D + 2D Features, Lower Learning Rate</c:v>
                </c:pt>
                <c:pt idx="8">
                  <c:v>MFCC Replaced Spectrogram</c:v>
                </c:pt>
              </c:strCache>
            </c:strRef>
          </c:cat>
          <c:val>
            <c:numRef>
              <c:f>'500ms'!$D$29:$D$37</c:f>
              <c:numCache>
                <c:formatCode>General</c:formatCode>
                <c:ptCount val="9"/>
                <c:pt idx="7" formatCode="0.00%">
                  <c:v>0.70509999999999995</c:v>
                </c:pt>
                <c:pt idx="8" formatCode="0%">
                  <c:v>0.69498631436402913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7-47E3-AC23-357F835C9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300960"/>
        <c:axId val="1489637024"/>
      </c:barChart>
      <c:catAx>
        <c:axId val="17153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9637024"/>
        <c:crosses val="autoZero"/>
        <c:auto val="1"/>
        <c:lblAlgn val="ctr"/>
        <c:lblOffset val="100"/>
        <c:noMultiLvlLbl val="0"/>
      </c:catAx>
      <c:valAx>
        <c:axId val="14896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53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Converging</a:t>
            </a:r>
            <a:r>
              <a:rPr lang="en-US" b="1" baseline="0"/>
              <a:t> to the right model for 100ms frame duration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'100ms'!$B$24</c:f>
              <c:strCache>
                <c:ptCount val="1"/>
                <c:pt idx="0">
                  <c:v>Training Categorical Accuracy (%)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'100ms'!$A$25:$A$28</c:f>
              <c:strCache>
                <c:ptCount val="4"/>
                <c:pt idx="0">
                  <c:v>1D Features (FFT, Envelope, Histogram)</c:v>
                </c:pt>
                <c:pt idx="1">
                  <c:v>1D Features + 2.5X More Training Examples</c:v>
                </c:pt>
                <c:pt idx="2">
                  <c:v>1D Features + 2D Features (Spectrogram, Envelope, Histogram)</c:v>
                </c:pt>
                <c:pt idx="3">
                  <c:v>1D Features + 2D Features + Higher Order Filters</c:v>
                </c:pt>
              </c:strCache>
            </c:strRef>
          </c:cat>
          <c:val>
            <c:numRef>
              <c:f>'100ms'!$B$25:$B$28</c:f>
              <c:numCache>
                <c:formatCode>0.00%</c:formatCode>
                <c:ptCount val="4"/>
                <c:pt idx="0">
                  <c:v>0.54859999999999998</c:v>
                </c:pt>
                <c:pt idx="1">
                  <c:v>0.54349999999999998</c:v>
                </c:pt>
                <c:pt idx="2">
                  <c:v>0.61040000000000005</c:v>
                </c:pt>
                <c:pt idx="3">
                  <c:v>0.55889999999999995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6-474E-90F1-1FD689F83941}"/>
            </c:ext>
          </c:extLst>
        </c:ser>
        <c:ser>
          <c:idx val="1"/>
          <c:order val="1"/>
          <c:tx>
            <c:strRef>
              <c:f>'100ms'!$C$24</c:f>
              <c:strCache>
                <c:ptCount val="1"/>
                <c:pt idx="0">
                  <c:v>Validation Categorical Accuracy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'100ms'!$A$25:$A$28</c:f>
              <c:strCache>
                <c:ptCount val="4"/>
                <c:pt idx="0">
                  <c:v>1D Features (FFT, Envelope, Histogram)</c:v>
                </c:pt>
                <c:pt idx="1">
                  <c:v>1D Features + 2.5X More Training Examples</c:v>
                </c:pt>
                <c:pt idx="2">
                  <c:v>1D Features + 2D Features (Spectrogram, Envelope, Histogram)</c:v>
                </c:pt>
                <c:pt idx="3">
                  <c:v>1D Features + 2D Features + Higher Order Filters</c:v>
                </c:pt>
              </c:strCache>
            </c:strRef>
          </c:cat>
          <c:val>
            <c:numRef>
              <c:f>'100ms'!$C$25:$C$28</c:f>
              <c:numCache>
                <c:formatCode>0.00%</c:formatCode>
                <c:ptCount val="4"/>
                <c:pt idx="0">
                  <c:v>0.53910000000000002</c:v>
                </c:pt>
                <c:pt idx="1">
                  <c:v>0.55620000000000003</c:v>
                </c:pt>
                <c:pt idx="2">
                  <c:v>0.5575</c:v>
                </c:pt>
                <c:pt idx="3">
                  <c:v>0.55820000000000003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6-474E-90F1-1FD689F83941}"/>
            </c:ext>
          </c:extLst>
        </c:ser>
        <c:ser>
          <c:idx val="2"/>
          <c:order val="2"/>
          <c:tx>
            <c:strRef>
              <c:f>'100ms'!$D$24</c:f>
              <c:strCache>
                <c:ptCount val="1"/>
                <c:pt idx="0">
                  <c:v>Inference Categorical Accuracy (%)</c:v>
                </c:pt>
              </c:strCache>
            </c:strRef>
          </c:tx>
          <c:spPr>
            <a:solidFill>
              <a:srgbClr val="31E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'100ms'!$A$25:$A$28</c:f>
              <c:strCache>
                <c:ptCount val="4"/>
                <c:pt idx="0">
                  <c:v>1D Features (FFT, Envelope, Histogram)</c:v>
                </c:pt>
                <c:pt idx="1">
                  <c:v>1D Features + 2.5X More Training Examples</c:v>
                </c:pt>
                <c:pt idx="2">
                  <c:v>1D Features + 2D Features (Spectrogram, Envelope, Histogram)</c:v>
                </c:pt>
                <c:pt idx="3">
                  <c:v>1D Features + 2D Features + Higher Order Filters</c:v>
                </c:pt>
              </c:strCache>
            </c:strRef>
          </c:cat>
          <c:val>
            <c:numRef>
              <c:f>'100ms'!$D$25:$D$28</c:f>
              <c:numCache>
                <c:formatCode>0.00%</c:formatCode>
                <c:ptCount val="4"/>
                <c:pt idx="1">
                  <c:v>0.53539999999999999</c:v>
                </c:pt>
                <c:pt idx="2">
                  <c:v>0.53129999999999999</c:v>
                </c:pt>
                <c:pt idx="3">
                  <c:v>0.53539999999999999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6-474E-90F1-1FD689F83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300960"/>
        <c:axId val="1489637024"/>
      </c:barChart>
      <c:catAx>
        <c:axId val="17153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89637024"/>
        <c:crosses val="autoZero"/>
        <c:auto val="1"/>
        <c:lblAlgn val="ctr"/>
        <c:lblOffset val="100"/>
        <c:noMultiLvlLbl val="0"/>
      </c:catAx>
      <c:valAx>
        <c:axId val="14896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53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1074420</xdr:colOff>
      <xdr:row>13</xdr:row>
      <xdr:rowOff>137160</xdr:rowOff>
    </xdr:from>
    <xdr:to>
      <xdr:col>11</xdr:col>
      <xdr:colOff>7620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A0F74-2C3F-4E17-831A-49BAFBAD1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11</xdr:col>
      <xdr:colOff>15240</xdr:colOff>
      <xdr:row>83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752F4-4660-493B-BBFD-89B36CA12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15240</xdr:colOff>
      <xdr:row>118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D1DBF-52F0-434F-B9F9-33C0D3046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1074420</xdr:colOff>
      <xdr:row>118</xdr:row>
      <xdr:rowOff>137160</xdr:rowOff>
    </xdr:from>
    <xdr:to>
      <xdr:col>11</xdr:col>
      <xdr:colOff>7620</xdr:colOff>
      <xdr:row>149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4ED0A-1C76-47CD-8377-5373430A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861060</xdr:colOff>
      <xdr:row>38</xdr:row>
      <xdr:rowOff>0</xdr:rowOff>
    </xdr:from>
    <xdr:to>
      <xdr:col>6</xdr:col>
      <xdr:colOff>1760220</xdr:colOff>
      <xdr:row>67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E66F8-1B22-4407-947C-5C9D889D9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8</xdr:col>
      <xdr:colOff>769620</xdr:colOff>
      <xdr:row>58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CE1E61-47C3-4611-B370-8D2537A0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27365-F01A-4583-8FA0-E181B91C71DE}">
  <dimension ref="A1:Q13"/>
  <sheetViews>
    <sheetView workbookViewId="0"/>
  </sheetViews>
  <sheetFormatPr defaultRowHeight="11.4" x14ac:dyDescent="0.3"/>
  <cols>
    <col min="1" max="1" width="15.77734375" style="33" customWidth="1"/>
    <col min="2" max="15" width="12.77734375" style="33" customWidth="1"/>
    <col min="16" max="16" width="25.77734375" style="65" customWidth="1"/>
    <col min="17" max="20" width="12.77734375" style="33" customWidth="1"/>
    <col min="21" max="16384" width="8.88671875" style="33"/>
  </cols>
  <sheetData>
    <row r="1" spans="1:17" ht="57" x14ac:dyDescent="0.3">
      <c r="A1" s="32" t="s">
        <v>96</v>
      </c>
      <c r="B1" s="32" t="s">
        <v>126</v>
      </c>
      <c r="C1" s="32" t="s">
        <v>125</v>
      </c>
      <c r="D1" s="32" t="s">
        <v>124</v>
      </c>
      <c r="E1" s="32" t="s">
        <v>102</v>
      </c>
      <c r="F1" s="32" t="s">
        <v>123</v>
      </c>
      <c r="G1" s="32" t="s">
        <v>92</v>
      </c>
      <c r="H1" s="32" t="s">
        <v>93</v>
      </c>
      <c r="I1" s="32" t="s">
        <v>94</v>
      </c>
      <c r="J1" s="32" t="s">
        <v>95</v>
      </c>
      <c r="K1" s="32" t="s">
        <v>97</v>
      </c>
      <c r="L1" s="32" t="s">
        <v>8</v>
      </c>
      <c r="M1" s="32" t="s">
        <v>7</v>
      </c>
      <c r="N1" s="32" t="s">
        <v>6</v>
      </c>
      <c r="O1" s="32" t="s">
        <v>98</v>
      </c>
      <c r="P1" s="63" t="s">
        <v>115</v>
      </c>
      <c r="Q1" s="81" t="s">
        <v>127</v>
      </c>
    </row>
    <row r="2" spans="1:17" x14ac:dyDescent="0.3">
      <c r="A2" s="34">
        <v>25</v>
      </c>
      <c r="B2" s="37">
        <f>'25ms'!B18</f>
        <v>0.47189999999999999</v>
      </c>
      <c r="C2" s="37">
        <f>'25ms'!B19</f>
        <v>0.4718</v>
      </c>
      <c r="D2" s="37">
        <f>'25ms'!B21</f>
        <v>0.44829999999999998</v>
      </c>
      <c r="E2" s="35">
        <f t="shared" ref="E2:E8" si="0">1-D2/C2</f>
        <v>4.9809241203899957E-2</v>
      </c>
      <c r="F2" s="35">
        <f>'confusion matrices'!T75</f>
        <v>0.74426999999999999</v>
      </c>
      <c r="G2" s="36">
        <f>'confusion matrices'!N80</f>
        <v>0.71063267837848654</v>
      </c>
      <c r="H2" s="36">
        <f>'confusion matrices'!N81</f>
        <v>0.56521739130434778</v>
      </c>
      <c r="I2" s="36">
        <f>'confusion matrices'!O80</f>
        <v>0.62963816547591611</v>
      </c>
      <c r="J2" s="34">
        <v>10</v>
      </c>
      <c r="K2" s="34">
        <f>'25ms'!B26</f>
        <v>15954084</v>
      </c>
      <c r="L2" s="34">
        <f>'25ms'!B6</f>
        <v>1000000</v>
      </c>
      <c r="M2" s="34">
        <f t="shared" ref="M2:M9" si="1">0.04*L2</f>
        <v>40000</v>
      </c>
      <c r="N2" s="34">
        <v>100000</v>
      </c>
      <c r="O2" s="34">
        <f>'25ms'!B25</f>
        <v>278</v>
      </c>
      <c r="P2" s="64" t="s">
        <v>116</v>
      </c>
      <c r="Q2" s="76">
        <f>K2/O2</f>
        <v>57388.791366906473</v>
      </c>
    </row>
    <row r="3" spans="1:17" x14ac:dyDescent="0.3">
      <c r="A3" s="34">
        <v>50</v>
      </c>
      <c r="B3" s="37">
        <f>'50ms'!C18</f>
        <v>0.51390000000000002</v>
      </c>
      <c r="C3" s="37">
        <f>'50ms'!C19</f>
        <v>0.50249999999999995</v>
      </c>
      <c r="D3" s="37">
        <f>'50ms'!C21</f>
        <v>0.47960000000000003</v>
      </c>
      <c r="E3" s="35">
        <f t="shared" si="0"/>
        <v>4.5572139303482473E-2</v>
      </c>
      <c r="F3" s="35">
        <f>'confusion matrices'!T91</f>
        <v>0.66876999999999998</v>
      </c>
      <c r="G3" s="36">
        <f>'confusion matrices'!N96</f>
        <v>0.84574723690533393</v>
      </c>
      <c r="H3" s="36">
        <f>'confusion matrices'!N97</f>
        <v>0.57889976153276868</v>
      </c>
      <c r="I3" s="36">
        <f>'confusion matrices'!O96</f>
        <v>0.68733219428850378</v>
      </c>
      <c r="J3" s="76">
        <v>12</v>
      </c>
      <c r="K3" s="34">
        <f>'50ms'!C25</f>
        <v>35504292</v>
      </c>
      <c r="L3" s="34">
        <f>'50ms'!C6</f>
        <v>600000</v>
      </c>
      <c r="M3" s="34">
        <f t="shared" si="1"/>
        <v>24000</v>
      </c>
      <c r="N3" s="34">
        <v>100000</v>
      </c>
      <c r="O3" s="34">
        <f>'50ms'!C8</f>
        <v>582</v>
      </c>
      <c r="P3" s="64" t="s">
        <v>116</v>
      </c>
      <c r="Q3" s="76">
        <f t="shared" ref="Q3:Q13" si="2">K3/O3</f>
        <v>61003.938144329899</v>
      </c>
    </row>
    <row r="4" spans="1:17" x14ac:dyDescent="0.3">
      <c r="A4" s="34">
        <v>100</v>
      </c>
      <c r="B4" s="37">
        <f>'100ms'!I13</f>
        <v>0.55889999999999995</v>
      </c>
      <c r="C4" s="37">
        <f>'100ms'!I14</f>
        <v>0.55820000000000003</v>
      </c>
      <c r="D4" s="37">
        <f>'100ms'!I16</f>
        <v>0.53539999999999999</v>
      </c>
      <c r="E4" s="35">
        <f t="shared" si="0"/>
        <v>4.0845575062701589E-2</v>
      </c>
      <c r="F4" s="35">
        <f>'confusion matrices'!T19</f>
        <v>0.56186999999999998</v>
      </c>
      <c r="G4" s="36">
        <f>'confusion matrices'!N24</f>
        <v>0.87018961516921356</v>
      </c>
      <c r="H4" s="36">
        <f>'confusion matrices'!N25</f>
        <v>0.67509775929489169</v>
      </c>
      <c r="I4" s="36">
        <f>'confusion matrices'!O24</f>
        <v>0.76032855644879416</v>
      </c>
      <c r="J4" s="34">
        <v>3</v>
      </c>
      <c r="K4" s="34">
        <f>'100ms'!I21</f>
        <v>39989540</v>
      </c>
      <c r="L4" s="34">
        <v>600000</v>
      </c>
      <c r="M4" s="34">
        <f t="shared" si="1"/>
        <v>24000</v>
      </c>
      <c r="N4" s="34">
        <v>100000</v>
      </c>
      <c r="O4" s="34">
        <v>1267</v>
      </c>
      <c r="P4" s="64" t="s">
        <v>116</v>
      </c>
      <c r="Q4" s="76">
        <f t="shared" si="2"/>
        <v>31562.383583267561</v>
      </c>
    </row>
    <row r="5" spans="1:17" x14ac:dyDescent="0.3">
      <c r="A5" s="34">
        <v>200</v>
      </c>
      <c r="B5" s="37">
        <f>'200ms'!B18</f>
        <v>0.63029999999999997</v>
      </c>
      <c r="C5" s="37">
        <f>'200ms'!B19</f>
        <v>0.61629999999999996</v>
      </c>
      <c r="D5" s="37">
        <v>0.59389999999999998</v>
      </c>
      <c r="E5" s="35">
        <f t="shared" si="0"/>
        <v>3.6345935421061126E-2</v>
      </c>
      <c r="F5" s="35">
        <f>'confusion matrices'!T43</f>
        <v>0.46977999999999998</v>
      </c>
      <c r="G5" s="36">
        <f>'confusion matrices'!N48</f>
        <v>0.89714080917489647</v>
      </c>
      <c r="H5" s="36">
        <f>'confusion matrices'!N49</f>
        <v>0.76294490162213413</v>
      </c>
      <c r="I5" s="36">
        <f>'confusion matrices'!O48</f>
        <v>0.82461887593565264</v>
      </c>
      <c r="J5" s="34">
        <v>6</v>
      </c>
      <c r="K5" s="34">
        <v>88888996</v>
      </c>
      <c r="L5" s="34">
        <v>600000</v>
      </c>
      <c r="M5" s="34">
        <f t="shared" si="1"/>
        <v>24000</v>
      </c>
      <c r="N5" s="34">
        <v>100000</v>
      </c>
      <c r="O5" s="34">
        <v>2787</v>
      </c>
      <c r="P5" s="64" t="s">
        <v>116</v>
      </c>
      <c r="Q5" s="76">
        <f t="shared" si="2"/>
        <v>31894.149982059564</v>
      </c>
    </row>
    <row r="6" spans="1:17" x14ac:dyDescent="0.3">
      <c r="A6" s="34">
        <v>300</v>
      </c>
      <c r="B6" s="37">
        <f>'300ms'!C18</f>
        <v>0.68289999999999995</v>
      </c>
      <c r="C6" s="37">
        <f>'300ms'!C19</f>
        <v>0.6583</v>
      </c>
      <c r="D6" s="37">
        <f>'confusion matrices'!O83</f>
        <v>0.63865926423613417</v>
      </c>
      <c r="E6" s="35">
        <f t="shared" si="0"/>
        <v>2.9835539668640165E-2</v>
      </c>
      <c r="F6" s="35">
        <f>'confusion matrices'!T83</f>
        <v>0.39834000000000003</v>
      </c>
      <c r="G6" s="36">
        <f>'confusion matrices'!N88</f>
        <v>0.93323669163243939</v>
      </c>
      <c r="H6" s="36">
        <f>'confusion matrices'!N89</f>
        <v>0.80643028637043734</v>
      </c>
      <c r="I6" s="36">
        <f>'confusion matrices'!O88</f>
        <v>0.86521195378268911</v>
      </c>
      <c r="J6" s="34">
        <v>11</v>
      </c>
      <c r="K6" s="34">
        <f>'300ms'!C25</f>
        <v>137123492</v>
      </c>
      <c r="L6" s="34">
        <f>'300ms'!C6</f>
        <v>600000</v>
      </c>
      <c r="M6" s="34">
        <f t="shared" si="1"/>
        <v>24000</v>
      </c>
      <c r="N6" s="34">
        <v>100000</v>
      </c>
      <c r="O6" s="34">
        <f>'300ms'!C8</f>
        <v>4258</v>
      </c>
      <c r="P6" s="64" t="s">
        <v>116</v>
      </c>
      <c r="Q6" s="76">
        <f t="shared" si="2"/>
        <v>32203.732268670738</v>
      </c>
    </row>
    <row r="7" spans="1:17" x14ac:dyDescent="0.3">
      <c r="A7" s="34">
        <v>400</v>
      </c>
      <c r="B7" s="37">
        <f>'400ms'!B18</f>
        <v>0.70740000000000003</v>
      </c>
      <c r="C7" s="37">
        <f>'400ms'!B19</f>
        <v>0.69110000000000005</v>
      </c>
      <c r="D7" s="37">
        <f>'confusion matrices'!O35</f>
        <v>0.66514904109764728</v>
      </c>
      <c r="E7" s="35">
        <f t="shared" si="0"/>
        <v>3.7550222691872026E-2</v>
      </c>
      <c r="F7" s="35">
        <f>'confusion matrices'!T35</f>
        <v>0.36002000000000001</v>
      </c>
      <c r="G7" s="36">
        <f>'confusion matrices'!N40</f>
        <v>0.92923522548980164</v>
      </c>
      <c r="H7" s="36">
        <f>'confusion matrices'!N41</f>
        <v>0.84722884495470052</v>
      </c>
      <c r="I7" s="36">
        <f>'confusion matrices'!O40</f>
        <v>0.88633921719109754</v>
      </c>
      <c r="J7" s="34">
        <f>'confusion matrices'!I35</f>
        <v>5</v>
      </c>
      <c r="K7" s="34">
        <v>185095844</v>
      </c>
      <c r="L7" s="34">
        <v>600000</v>
      </c>
      <c r="M7" s="34">
        <f t="shared" si="1"/>
        <v>24000</v>
      </c>
      <c r="N7" s="34">
        <v>100000</v>
      </c>
      <c r="O7" s="34">
        <v>5727</v>
      </c>
      <c r="P7" s="64" t="s">
        <v>116</v>
      </c>
      <c r="Q7" s="76">
        <f t="shared" si="2"/>
        <v>32319.861009254408</v>
      </c>
    </row>
    <row r="8" spans="1:17" x14ac:dyDescent="0.3">
      <c r="A8" s="34">
        <v>500</v>
      </c>
      <c r="B8" s="37">
        <f>'500ms'!J18</f>
        <v>0.75470000000000004</v>
      </c>
      <c r="C8" s="37">
        <f>'500ms'!J19</f>
        <v>0.73480000000000001</v>
      </c>
      <c r="D8" s="37">
        <f>'500ms'!J21</f>
        <v>0.70509999999999995</v>
      </c>
      <c r="E8" s="35">
        <f t="shared" si="0"/>
        <v>4.0419161676646831E-2</v>
      </c>
      <c r="F8" s="35">
        <f>'confusion matrices'!T99</f>
        <v>0.31314999999999998</v>
      </c>
      <c r="G8" s="36">
        <f>'confusion matrices'!N104</f>
        <v>0.92954060474292388</v>
      </c>
      <c r="H8" s="36">
        <f>'confusion matrices'!N105</f>
        <v>0.89449825648973269</v>
      </c>
      <c r="I8" s="36">
        <f>'confusion matrices'!O104</f>
        <v>0.91168282425415126</v>
      </c>
      <c r="J8" s="34">
        <v>13</v>
      </c>
      <c r="K8" s="34">
        <f>'500ms'!J25</f>
        <v>234249636</v>
      </c>
      <c r="L8" s="34">
        <f>'500ms'!J6</f>
        <v>600000</v>
      </c>
      <c r="M8" s="34">
        <f t="shared" si="1"/>
        <v>24000</v>
      </c>
      <c r="N8" s="34">
        <v>100000</v>
      </c>
      <c r="O8" s="34">
        <f>'500ms'!J8</f>
        <v>7197</v>
      </c>
      <c r="P8" s="64" t="s">
        <v>116</v>
      </c>
      <c r="Q8" s="76">
        <f t="shared" si="2"/>
        <v>32548.233430596083</v>
      </c>
    </row>
    <row r="9" spans="1:17" x14ac:dyDescent="0.3">
      <c r="A9" s="34">
        <v>1000</v>
      </c>
      <c r="B9" s="37">
        <f>'1000ms'!B18</f>
        <v>0.79669999999999996</v>
      </c>
      <c r="C9" s="37">
        <f>'1000ms'!B19</f>
        <v>0.81159999999999999</v>
      </c>
      <c r="D9" s="37">
        <f>'confusion matrices'!O27</f>
        <v>0.77364353565212951</v>
      </c>
      <c r="E9" s="35">
        <f>1-D9/C9</f>
        <v>4.6767452375394925E-2</v>
      </c>
      <c r="F9" s="35">
        <f>'confusion matrices'!T27</f>
        <v>0.22989000000000001</v>
      </c>
      <c r="G9" s="36">
        <f>'confusion matrices'!N32</f>
        <v>0.86464790971228744</v>
      </c>
      <c r="H9" s="36">
        <f>'confusion matrices'!N33</f>
        <v>0.97055937193326791</v>
      </c>
      <c r="I9" s="36">
        <f>'confusion matrices'!O32</f>
        <v>0.91454751796897993</v>
      </c>
      <c r="J9" s="34">
        <f>'confusion matrices'!I27</f>
        <v>4</v>
      </c>
      <c r="K9" s="34">
        <v>123229860</v>
      </c>
      <c r="L9" s="34">
        <v>600000</v>
      </c>
      <c r="M9" s="34">
        <f t="shared" si="1"/>
        <v>24000</v>
      </c>
      <c r="N9" s="34">
        <v>100000</v>
      </c>
      <c r="O9" s="34">
        <v>3837</v>
      </c>
      <c r="P9" s="64" t="s">
        <v>117</v>
      </c>
      <c r="Q9" s="76">
        <f t="shared" si="2"/>
        <v>32116.200156372164</v>
      </c>
    </row>
    <row r="10" spans="1:17" s="75" customFormat="1" x14ac:dyDescent="0.3">
      <c r="A10" s="70"/>
      <c r="B10" s="71"/>
      <c r="C10" s="71"/>
      <c r="D10" s="71"/>
      <c r="E10" s="72"/>
      <c r="F10" s="72"/>
      <c r="G10" s="73"/>
      <c r="H10" s="73"/>
      <c r="I10" s="73"/>
      <c r="J10" s="70"/>
      <c r="K10" s="70"/>
      <c r="L10" s="70"/>
      <c r="M10" s="70"/>
      <c r="N10" s="70"/>
      <c r="O10" s="70"/>
      <c r="P10" s="74"/>
      <c r="Q10" s="82"/>
    </row>
    <row r="11" spans="1:17" x14ac:dyDescent="0.3">
      <c r="A11" s="34">
        <v>50</v>
      </c>
      <c r="B11" s="35">
        <f>'50ms'!B18</f>
        <v>0.54410000000000003</v>
      </c>
      <c r="C11" s="35">
        <f>'50ms'!B19</f>
        <v>0.52410000000000001</v>
      </c>
      <c r="D11" s="35">
        <f>'50ms'!B21</f>
        <v>0.46760000000000002</v>
      </c>
      <c r="E11" s="80">
        <f>1-D11/C11</f>
        <v>0.10780385422629268</v>
      </c>
      <c r="F11" s="79">
        <f>'confusion matrices'!T67</f>
        <v>0.67052</v>
      </c>
      <c r="G11" s="36">
        <f>'confusion matrices'!N72</f>
        <v>0.60120737216647346</v>
      </c>
      <c r="H11" s="36">
        <f>'confusion matrices'!N73</f>
        <v>0.68106884057971018</v>
      </c>
      <c r="I11" s="36">
        <f>'confusion matrices'!O72</f>
        <v>0.6386511795808294</v>
      </c>
      <c r="J11" s="34">
        <v>9</v>
      </c>
      <c r="K11" s="34">
        <f>'50ms'!B25</f>
        <v>17576228</v>
      </c>
      <c r="L11" s="34">
        <f>'100ms'!I3</f>
        <v>350000</v>
      </c>
      <c r="M11" s="34">
        <f>0.04*L11</f>
        <v>14000</v>
      </c>
      <c r="N11" s="34">
        <v>100000</v>
      </c>
      <c r="O11" s="34">
        <v>582</v>
      </c>
      <c r="P11" s="64" t="s">
        <v>116</v>
      </c>
      <c r="Q11" s="76">
        <f t="shared" si="2"/>
        <v>30199.704467353953</v>
      </c>
    </row>
    <row r="12" spans="1:17" x14ac:dyDescent="0.3">
      <c r="A12" s="34">
        <v>100</v>
      </c>
      <c r="B12" s="35">
        <f>'100ms'!D13</f>
        <v>0.54349999999999998</v>
      </c>
      <c r="C12" s="35">
        <f>'100ms'!D14</f>
        <v>0.55620000000000003</v>
      </c>
      <c r="D12" s="35">
        <f>'100ms'!I16</f>
        <v>0.53539999999999999</v>
      </c>
      <c r="E12" s="35">
        <f>1-D12/C12</f>
        <v>3.7396619920891827E-2</v>
      </c>
      <c r="F12" s="80">
        <f>'confusion matrices'!T3</f>
        <v>0.56755999999999995</v>
      </c>
      <c r="G12" s="36">
        <f>'confusion matrices'!N8</f>
        <v>0.82097576632964209</v>
      </c>
      <c r="H12" s="36">
        <f>'confusion matrices'!N9</f>
        <v>0.70558620689655172</v>
      </c>
      <c r="I12" s="36">
        <f>'confusion matrices'!O8</f>
        <v>0.75891996142719376</v>
      </c>
      <c r="J12" s="34">
        <f>'confusion matrices'!I3</f>
        <v>1</v>
      </c>
      <c r="K12" s="34">
        <v>14032964</v>
      </c>
      <c r="L12" s="34">
        <v>1000000</v>
      </c>
      <c r="M12" s="34">
        <f>0.04*L12</f>
        <v>40000</v>
      </c>
      <c r="N12" s="34">
        <v>100000</v>
      </c>
      <c r="O12" s="34">
        <v>451</v>
      </c>
      <c r="P12" s="64" t="s">
        <v>114</v>
      </c>
      <c r="Q12" s="76">
        <f t="shared" si="2"/>
        <v>31115.219512195123</v>
      </c>
    </row>
    <row r="13" spans="1:17" x14ac:dyDescent="0.3">
      <c r="A13" s="34">
        <v>500</v>
      </c>
      <c r="B13" s="37">
        <f>'500ms'!K18</f>
        <v>0.79020000000000001</v>
      </c>
      <c r="C13" s="37">
        <f>'500ms'!K19</f>
        <v>0.74980000000000002</v>
      </c>
      <c r="D13" s="37">
        <f>'500ms'!K21</f>
        <v>0.69498631436402913</v>
      </c>
      <c r="E13" s="80">
        <f>1-D13/C13</f>
        <v>7.3104408690278566E-2</v>
      </c>
      <c r="F13" s="35">
        <f>'confusion matrices'!T59</f>
        <v>0.31603999999999999</v>
      </c>
      <c r="G13" s="36">
        <f>'confusion matrices'!N64</f>
        <v>0.82962119980490978</v>
      </c>
      <c r="H13" s="36">
        <f>'confusion matrices'!N65</f>
        <v>0.93667400881057272</v>
      </c>
      <c r="I13" s="36">
        <f>'confusion matrices'!O64</f>
        <v>0.87990343995171993</v>
      </c>
      <c r="J13" s="34">
        <v>8</v>
      </c>
      <c r="K13" s="34">
        <v>62149028</v>
      </c>
      <c r="L13" s="34">
        <v>600000</v>
      </c>
      <c r="M13" s="34">
        <f>0.04*L13</f>
        <v>24000</v>
      </c>
      <c r="N13" s="34">
        <v>50000</v>
      </c>
      <c r="O13" s="34">
        <v>1955</v>
      </c>
      <c r="P13" s="64" t="s">
        <v>117</v>
      </c>
      <c r="Q13" s="76">
        <f t="shared" si="2"/>
        <v>31789.784143222507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942E-9FC7-4237-A72A-436C0A2724D2}">
  <dimension ref="A1:U105"/>
  <sheetViews>
    <sheetView topLeftCell="F73" workbookViewId="0">
      <selection activeCell="J83" sqref="J83:M86"/>
    </sheetView>
  </sheetViews>
  <sheetFormatPr defaultRowHeight="14.4" x14ac:dyDescent="0.3"/>
  <cols>
    <col min="1" max="5" width="12.77734375" style="2" customWidth="1"/>
    <col min="6" max="7" width="12.77734375" style="11" customWidth="1"/>
    <col min="8" max="8" width="12.77734375" style="9" customWidth="1"/>
    <col min="9" max="9" width="12.77734375" style="11" customWidth="1"/>
    <col min="10" max="13" width="12.77734375" style="2" customWidth="1"/>
    <col min="14" max="15" width="12.77734375" style="12" customWidth="1"/>
    <col min="16" max="21" width="12.77734375" style="2" customWidth="1"/>
    <col min="22" max="16384" width="8.88671875" style="9"/>
  </cols>
  <sheetData>
    <row r="1" spans="1:21" x14ac:dyDescent="0.3">
      <c r="A1" s="8" t="s">
        <v>48</v>
      </c>
      <c r="I1" s="10" t="s">
        <v>49</v>
      </c>
    </row>
    <row r="2" spans="1:21" ht="28.8" x14ac:dyDescent="0.3">
      <c r="A2" s="11" t="s">
        <v>24</v>
      </c>
      <c r="B2" s="11" t="s">
        <v>56</v>
      </c>
      <c r="F2" s="11" t="s">
        <v>50</v>
      </c>
      <c r="G2" s="11" t="s">
        <v>51</v>
      </c>
      <c r="I2" s="11" t="s">
        <v>24</v>
      </c>
      <c r="J2" s="11" t="s">
        <v>56</v>
      </c>
      <c r="N2" s="12" t="s">
        <v>50</v>
      </c>
      <c r="O2" s="12" t="s">
        <v>52</v>
      </c>
      <c r="P2" s="11" t="s">
        <v>103</v>
      </c>
      <c r="T2" s="11" t="s">
        <v>104</v>
      </c>
    </row>
    <row r="3" spans="1:21" x14ac:dyDescent="0.3">
      <c r="A3" s="2">
        <v>1</v>
      </c>
      <c r="B3" s="15">
        <v>1835</v>
      </c>
      <c r="C3" s="15">
        <v>117</v>
      </c>
      <c r="D3" s="15">
        <v>2</v>
      </c>
      <c r="E3" s="15">
        <v>5</v>
      </c>
      <c r="F3" s="12"/>
      <c r="G3" s="12"/>
      <c r="I3" s="11">
        <v>1</v>
      </c>
      <c r="J3" s="14">
        <v>20462</v>
      </c>
      <c r="K3" s="14">
        <v>3797</v>
      </c>
      <c r="L3" s="14">
        <v>476</v>
      </c>
      <c r="M3" s="14">
        <v>189</v>
      </c>
      <c r="N3" s="12">
        <f>J3/SUM(J3:M3)</f>
        <v>0.82097576632964209</v>
      </c>
      <c r="O3" s="13">
        <f>AVERAGE(N3:N6)</f>
        <v>0.53541498568106682</v>
      </c>
      <c r="P3" s="30">
        <v>0</v>
      </c>
      <c r="Q3" s="30">
        <f>K3</f>
        <v>3797</v>
      </c>
      <c r="R3" s="30">
        <f>L3*2</f>
        <v>952</v>
      </c>
      <c r="S3" s="30">
        <f>M3*3</f>
        <v>567</v>
      </c>
      <c r="T3" s="23">
        <f>SUM(P3:S6)/SUM(J3:M6)</f>
        <v>0.56755999999999995</v>
      </c>
    </row>
    <row r="4" spans="1:21" x14ac:dyDescent="0.3">
      <c r="B4" s="15">
        <v>186</v>
      </c>
      <c r="C4" s="15">
        <v>1213</v>
      </c>
      <c r="D4" s="15">
        <v>600</v>
      </c>
      <c r="E4" s="15">
        <v>44</v>
      </c>
      <c r="F4" s="12"/>
      <c r="J4" s="14">
        <v>6431</v>
      </c>
      <c r="K4" s="14">
        <v>10485</v>
      </c>
      <c r="L4" s="14">
        <v>4562</v>
      </c>
      <c r="M4" s="14">
        <v>3575</v>
      </c>
      <c r="N4" s="12">
        <f>K4/SUM(J4:M4)</f>
        <v>0.41851275296371693</v>
      </c>
      <c r="P4" s="30">
        <f>J4</f>
        <v>6431</v>
      </c>
      <c r="Q4" s="30">
        <v>0</v>
      </c>
      <c r="R4" s="30">
        <f>L4</f>
        <v>4562</v>
      </c>
      <c r="S4" s="30">
        <f>M4*2</f>
        <v>7150</v>
      </c>
    </row>
    <row r="5" spans="1:21" x14ac:dyDescent="0.3">
      <c r="B5" s="15">
        <v>7</v>
      </c>
      <c r="C5" s="15">
        <v>304</v>
      </c>
      <c r="D5" s="15">
        <v>1086</v>
      </c>
      <c r="E5" s="15">
        <v>501</v>
      </c>
      <c r="F5" s="12"/>
      <c r="J5" s="14">
        <v>1685</v>
      </c>
      <c r="K5" s="14">
        <v>6912</v>
      </c>
      <c r="L5" s="14">
        <v>5837</v>
      </c>
      <c r="M5" s="14">
        <v>10533</v>
      </c>
      <c r="N5" s="12">
        <f>L5/SUM(J5:M5)</f>
        <v>0.23378860095325829</v>
      </c>
      <c r="P5" s="30">
        <f>J5*2</f>
        <v>3370</v>
      </c>
      <c r="Q5" s="30">
        <f>K5</f>
        <v>6912</v>
      </c>
      <c r="R5" s="30">
        <v>0</v>
      </c>
      <c r="S5" s="30">
        <f>M5</f>
        <v>10533</v>
      </c>
    </row>
    <row r="6" spans="1:21" x14ac:dyDescent="0.3">
      <c r="B6" s="15">
        <v>1</v>
      </c>
      <c r="C6" s="15">
        <v>49</v>
      </c>
      <c r="D6" s="15">
        <v>704</v>
      </c>
      <c r="E6" s="15">
        <v>1305</v>
      </c>
      <c r="F6" s="12"/>
      <c r="J6" s="14">
        <v>422</v>
      </c>
      <c r="K6" s="14">
        <v>3329</v>
      </c>
      <c r="L6" s="14">
        <v>4558</v>
      </c>
      <c r="M6" s="14">
        <v>16747</v>
      </c>
      <c r="N6" s="12">
        <f>M6/SUM(J6:M6)</f>
        <v>0.66838282247765002</v>
      </c>
      <c r="P6" s="30">
        <f>J6*3</f>
        <v>1266</v>
      </c>
      <c r="Q6" s="30">
        <f>K6*2</f>
        <v>6658</v>
      </c>
      <c r="R6" s="30">
        <f>L6</f>
        <v>4558</v>
      </c>
      <c r="S6" s="30">
        <f>0</f>
        <v>0</v>
      </c>
    </row>
    <row r="7" spans="1:21" s="19" customFormat="1" x14ac:dyDescent="0.3">
      <c r="A7" s="5"/>
      <c r="B7" s="16"/>
      <c r="C7" s="16"/>
      <c r="D7" s="16"/>
      <c r="E7" s="16"/>
      <c r="F7" s="17"/>
      <c r="G7" s="18"/>
      <c r="I7" s="18"/>
      <c r="J7" s="20" t="s">
        <v>60</v>
      </c>
      <c r="K7" s="20" t="s">
        <v>61</v>
      </c>
      <c r="L7" s="16"/>
      <c r="M7" s="16"/>
      <c r="N7" s="17"/>
      <c r="O7" s="17" t="s">
        <v>55</v>
      </c>
      <c r="P7" s="5"/>
      <c r="Q7" s="5"/>
      <c r="R7" s="5"/>
      <c r="S7" s="5"/>
      <c r="T7" s="5"/>
      <c r="U7" s="5"/>
    </row>
    <row r="8" spans="1:21" s="19" customFormat="1" x14ac:dyDescent="0.3">
      <c r="A8" s="5"/>
      <c r="B8" s="16"/>
      <c r="C8" s="16"/>
      <c r="D8" s="16"/>
      <c r="E8" s="16"/>
      <c r="F8" s="17"/>
      <c r="G8" s="18"/>
      <c r="I8" s="18" t="s">
        <v>58</v>
      </c>
      <c r="J8" s="14">
        <f>J3</f>
        <v>20462</v>
      </c>
      <c r="K8" s="14">
        <f>SUM(K3:M3)</f>
        <v>4462</v>
      </c>
      <c r="L8" s="16"/>
      <c r="M8" s="20" t="s">
        <v>53</v>
      </c>
      <c r="N8" s="21">
        <f>J8/(J8+K8)</f>
        <v>0.82097576632964209</v>
      </c>
      <c r="O8" s="21">
        <f>2*N8*N9/(N8+N9)</f>
        <v>0.75891996142719376</v>
      </c>
      <c r="P8" s="5"/>
      <c r="Q8" s="5"/>
      <c r="R8" s="5"/>
      <c r="S8" s="5"/>
      <c r="T8" s="5"/>
      <c r="U8" s="5"/>
    </row>
    <row r="9" spans="1:21" s="19" customFormat="1" x14ac:dyDescent="0.3">
      <c r="A9" s="5"/>
      <c r="B9" s="16"/>
      <c r="C9" s="16"/>
      <c r="D9" s="16"/>
      <c r="E9" s="16"/>
      <c r="F9" s="17"/>
      <c r="G9" s="18"/>
      <c r="I9" s="18" t="s">
        <v>59</v>
      </c>
      <c r="J9" s="14">
        <f>SUM(J4:J6)</f>
        <v>8538</v>
      </c>
      <c r="K9" s="14">
        <f>SUM(K4:M6)</f>
        <v>66538</v>
      </c>
      <c r="L9" s="16"/>
      <c r="M9" s="20" t="s">
        <v>54</v>
      </c>
      <c r="N9" s="21">
        <f>J8/(J8+J9)</f>
        <v>0.70558620689655172</v>
      </c>
      <c r="O9" s="17"/>
      <c r="P9" s="5"/>
      <c r="Q9" s="5"/>
      <c r="R9" s="5"/>
      <c r="S9" s="5"/>
      <c r="T9" s="5"/>
      <c r="U9" s="5"/>
    </row>
    <row r="10" spans="1:21" s="19" customFormat="1" ht="28.8" x14ac:dyDescent="0.3">
      <c r="A10" s="5"/>
      <c r="B10" s="16"/>
      <c r="C10" s="16"/>
      <c r="D10" s="16"/>
      <c r="E10" s="16"/>
      <c r="F10" s="17"/>
      <c r="G10" s="18"/>
      <c r="I10" s="18"/>
      <c r="J10" s="16"/>
      <c r="K10" s="16"/>
      <c r="L10" s="16"/>
      <c r="M10" s="16"/>
      <c r="N10" s="17"/>
      <c r="O10" s="17"/>
      <c r="P10" s="11" t="s">
        <v>103</v>
      </c>
      <c r="Q10" s="2"/>
      <c r="R10" s="2"/>
      <c r="S10" s="2"/>
      <c r="T10" s="11" t="s">
        <v>104</v>
      </c>
      <c r="U10" s="5"/>
    </row>
    <row r="11" spans="1:21" x14ac:dyDescent="0.3">
      <c r="A11" s="2">
        <v>2</v>
      </c>
      <c r="B11" s="15">
        <v>5780</v>
      </c>
      <c r="C11" s="15">
        <v>215</v>
      </c>
      <c r="D11" s="15">
        <v>16</v>
      </c>
      <c r="E11" s="15">
        <v>8</v>
      </c>
      <c r="F11" s="12">
        <f>B11/SUM(B11:E11)</f>
        <v>0.96029240737664068</v>
      </c>
      <c r="G11" s="26">
        <f>AVERAGE(F11:F14)</f>
        <v>0.72283648809504553</v>
      </c>
      <c r="I11" s="11">
        <v>2</v>
      </c>
      <c r="J11" s="14">
        <v>20937</v>
      </c>
      <c r="K11" s="14">
        <v>3500</v>
      </c>
      <c r="L11" s="14">
        <v>347</v>
      </c>
      <c r="M11" s="14">
        <v>214</v>
      </c>
      <c r="N11" s="12">
        <f>J11/SUM(J11:M11)</f>
        <v>0.83754700376030078</v>
      </c>
      <c r="O11" s="13">
        <f>AVERAGE(N11:N14)</f>
        <v>0.53129880080702363</v>
      </c>
      <c r="P11" s="30">
        <v>0</v>
      </c>
      <c r="Q11" s="30">
        <f>K11</f>
        <v>3500</v>
      </c>
      <c r="R11" s="30">
        <f>L11*2</f>
        <v>694</v>
      </c>
      <c r="S11" s="30">
        <f>M11*3</f>
        <v>642</v>
      </c>
      <c r="T11" s="23">
        <f>SUM(P11:S14)/SUM(J11:M14)</f>
        <v>0.56886999999999999</v>
      </c>
    </row>
    <row r="12" spans="1:21" x14ac:dyDescent="0.3">
      <c r="B12" s="15">
        <v>553</v>
      </c>
      <c r="C12" s="15">
        <v>3919</v>
      </c>
      <c r="D12" s="15">
        <v>1402</v>
      </c>
      <c r="E12" s="15">
        <v>108</v>
      </c>
      <c r="F12" s="12">
        <f>C12/SUM(B12:E12)</f>
        <v>0.6551320628552324</v>
      </c>
      <c r="J12" s="14">
        <v>7417</v>
      </c>
      <c r="K12" s="14">
        <v>9798</v>
      </c>
      <c r="L12" s="14">
        <v>4755</v>
      </c>
      <c r="M12" s="14">
        <v>3047</v>
      </c>
      <c r="N12" s="12">
        <f>K12/SUM(J12:M12)</f>
        <v>0.39165367550065955</v>
      </c>
      <c r="P12" s="30">
        <f>J12</f>
        <v>7417</v>
      </c>
      <c r="Q12" s="30">
        <v>0</v>
      </c>
      <c r="R12" s="30">
        <f>L12</f>
        <v>4755</v>
      </c>
      <c r="S12" s="30">
        <f>M12*2</f>
        <v>6094</v>
      </c>
    </row>
    <row r="13" spans="1:21" x14ac:dyDescent="0.3">
      <c r="B13" s="15">
        <v>36</v>
      </c>
      <c r="C13" s="15">
        <v>969</v>
      </c>
      <c r="D13" s="15">
        <v>3179</v>
      </c>
      <c r="E13" s="15">
        <v>1842</v>
      </c>
      <c r="F13" s="12">
        <f>D13/SUM(B13:E13)</f>
        <v>0.52754729505476272</v>
      </c>
      <c r="J13" s="14">
        <v>2016</v>
      </c>
      <c r="K13" s="14">
        <v>6705</v>
      </c>
      <c r="L13" s="14">
        <v>6555</v>
      </c>
      <c r="M13" s="14">
        <v>9671</v>
      </c>
      <c r="N13" s="12">
        <f>L13/SUM(J13:M13)</f>
        <v>0.26275704493526275</v>
      </c>
      <c r="P13" s="30">
        <f>J13*2</f>
        <v>4032</v>
      </c>
      <c r="Q13" s="30">
        <f>K13</f>
        <v>6705</v>
      </c>
      <c r="R13" s="30">
        <v>0</v>
      </c>
      <c r="S13" s="30">
        <f>M13</f>
        <v>9671</v>
      </c>
    </row>
    <row r="14" spans="1:21" x14ac:dyDescent="0.3">
      <c r="B14" s="15">
        <v>2</v>
      </c>
      <c r="C14" s="15">
        <v>124</v>
      </c>
      <c r="D14" s="15">
        <v>1383</v>
      </c>
      <c r="E14" s="15">
        <v>4488</v>
      </c>
      <c r="F14" s="12">
        <f>E14/SUM(B14:E14)</f>
        <v>0.74837418709354675</v>
      </c>
      <c r="J14" s="14">
        <v>505</v>
      </c>
      <c r="K14" s="14">
        <v>3184</v>
      </c>
      <c r="L14" s="14">
        <v>5494</v>
      </c>
      <c r="M14" s="14">
        <v>15855</v>
      </c>
      <c r="N14" s="12">
        <f>M14/SUM(J14:M14)</f>
        <v>0.63323747903187155</v>
      </c>
      <c r="P14" s="30">
        <f>J14*3</f>
        <v>1515</v>
      </c>
      <c r="Q14" s="30">
        <f>K14*2</f>
        <v>6368</v>
      </c>
      <c r="R14" s="30">
        <f>L14</f>
        <v>5494</v>
      </c>
      <c r="S14" s="30">
        <f>0</f>
        <v>0</v>
      </c>
    </row>
    <row r="15" spans="1:21" s="19" customFormat="1" x14ac:dyDescent="0.3">
      <c r="A15" s="5"/>
      <c r="B15" s="16"/>
      <c r="C15" s="16"/>
      <c r="D15" s="16"/>
      <c r="E15" s="16"/>
      <c r="F15" s="17"/>
      <c r="G15" s="17" t="s">
        <v>55</v>
      </c>
      <c r="I15" s="18"/>
      <c r="J15" s="5"/>
      <c r="K15" s="5"/>
      <c r="L15" s="5"/>
      <c r="M15" s="5"/>
      <c r="N15" s="17"/>
      <c r="O15" s="17"/>
      <c r="P15" s="5"/>
      <c r="Q15" s="5"/>
      <c r="R15" s="5"/>
      <c r="S15" s="5"/>
      <c r="T15" s="5"/>
      <c r="U15" s="5"/>
    </row>
    <row r="16" spans="1:21" s="19" customFormat="1" x14ac:dyDescent="0.3">
      <c r="A16" s="5"/>
      <c r="B16" s="15">
        <f>B11</f>
        <v>5780</v>
      </c>
      <c r="C16" s="15">
        <f>SUM(C11:E11)</f>
        <v>239</v>
      </c>
      <c r="D16" s="16"/>
      <c r="E16" s="20" t="s">
        <v>53</v>
      </c>
      <c r="F16" s="21">
        <f>B16/SUM(B16:C16)</f>
        <v>0.96029240737664068</v>
      </c>
      <c r="G16" s="22">
        <f>2*F16*F17/(F16+F17)</f>
        <v>0.93301049233252631</v>
      </c>
      <c r="I16" s="18"/>
      <c r="J16" s="14">
        <f>J11</f>
        <v>20937</v>
      </c>
      <c r="K16" s="14">
        <f>SUM(K11:M11)</f>
        <v>4061</v>
      </c>
      <c r="L16" s="5"/>
      <c r="M16" s="20" t="s">
        <v>53</v>
      </c>
      <c r="N16" s="24">
        <f>J16/SUM(J16:K16)</f>
        <v>0.83754700376030078</v>
      </c>
      <c r="O16" s="21">
        <f>2*N16*N17/(N17+N16)</f>
        <v>0.74944964473001274</v>
      </c>
      <c r="P16" s="5"/>
      <c r="Q16" s="5"/>
      <c r="R16" s="5"/>
      <c r="S16" s="5"/>
      <c r="T16" s="5"/>
      <c r="U16" s="5"/>
    </row>
    <row r="17" spans="1:21" s="19" customFormat="1" x14ac:dyDescent="0.3">
      <c r="A17" s="5"/>
      <c r="B17" s="15">
        <f>SUM(B12:B14)</f>
        <v>591</v>
      </c>
      <c r="C17" s="15">
        <f>SUM(C12:E14)</f>
        <v>17414</v>
      </c>
      <c r="D17" s="16"/>
      <c r="E17" s="20" t="s">
        <v>54</v>
      </c>
      <c r="F17" s="21">
        <f>B16/SUM(B16:B17)</f>
        <v>0.90723591272955584</v>
      </c>
      <c r="G17" s="18"/>
      <c r="I17" s="18"/>
      <c r="J17" s="14">
        <f>SUM(J12:J14)</f>
        <v>9938</v>
      </c>
      <c r="K17" s="14">
        <f>SUM(K12:M14)</f>
        <v>65064</v>
      </c>
      <c r="L17" s="5"/>
      <c r="M17" s="20" t="s">
        <v>54</v>
      </c>
      <c r="N17" s="24">
        <f>J16/SUM(J16:J17)</f>
        <v>0.67812145748987851</v>
      </c>
      <c r="O17" s="21"/>
      <c r="P17" s="5"/>
      <c r="Q17" s="5"/>
      <c r="R17" s="5"/>
      <c r="S17" s="5"/>
      <c r="T17" s="5"/>
      <c r="U17" s="5"/>
    </row>
    <row r="18" spans="1:21" ht="28.8" x14ac:dyDescent="0.3">
      <c r="F18" s="12"/>
      <c r="P18" s="11" t="s">
        <v>103</v>
      </c>
      <c r="T18" s="11" t="s">
        <v>104</v>
      </c>
    </row>
    <row r="19" spans="1:21" x14ac:dyDescent="0.3">
      <c r="A19" s="2">
        <v>3</v>
      </c>
      <c r="B19" s="15">
        <v>3338</v>
      </c>
      <c r="C19" s="15">
        <v>525</v>
      </c>
      <c r="D19" s="15">
        <v>41</v>
      </c>
      <c r="E19" s="15">
        <v>22</v>
      </c>
      <c r="I19" s="11">
        <v>3</v>
      </c>
      <c r="J19" s="14">
        <v>21753</v>
      </c>
      <c r="K19" s="14">
        <v>2852</v>
      </c>
      <c r="L19" s="14">
        <v>258</v>
      </c>
      <c r="M19" s="14">
        <v>135</v>
      </c>
      <c r="N19" s="12">
        <f>J19/SUM(J19:M19)</f>
        <v>0.87018961516921356</v>
      </c>
      <c r="P19" s="30">
        <v>0</v>
      </c>
      <c r="Q19" s="30">
        <f>K19</f>
        <v>2852</v>
      </c>
      <c r="R19" s="30">
        <f>L19*2</f>
        <v>516</v>
      </c>
      <c r="S19" s="30">
        <f>M19*3</f>
        <v>405</v>
      </c>
      <c r="T19" s="23">
        <f>SUM(P19:S22)/SUM(J19:M22)</f>
        <v>0.56186999999999998</v>
      </c>
    </row>
    <row r="20" spans="1:21" x14ac:dyDescent="0.3">
      <c r="B20" s="15">
        <v>1072</v>
      </c>
      <c r="C20" s="15">
        <v>1591</v>
      </c>
      <c r="D20" s="15">
        <v>759</v>
      </c>
      <c r="E20" s="15">
        <v>583</v>
      </c>
      <c r="J20" s="14">
        <v>7729</v>
      </c>
      <c r="K20" s="14">
        <v>10704</v>
      </c>
      <c r="L20" s="14">
        <v>4647</v>
      </c>
      <c r="M20" s="14">
        <v>1937</v>
      </c>
      <c r="N20" s="12">
        <f>K20/SUM(J20:M20)</f>
        <v>0.4278690490466483</v>
      </c>
      <c r="P20" s="30">
        <f>J20</f>
        <v>7729</v>
      </c>
      <c r="Q20" s="30">
        <v>0</v>
      </c>
      <c r="R20" s="30">
        <f>L20</f>
        <v>4647</v>
      </c>
      <c r="S20" s="30">
        <f>M20*2</f>
        <v>3874</v>
      </c>
    </row>
    <row r="21" spans="1:21" x14ac:dyDescent="0.3">
      <c r="B21" s="15">
        <v>274</v>
      </c>
      <c r="C21" s="15">
        <v>1036</v>
      </c>
      <c r="D21" s="15">
        <v>1056</v>
      </c>
      <c r="E21" s="15">
        <v>1662</v>
      </c>
      <c r="J21" s="14">
        <v>2170</v>
      </c>
      <c r="K21" s="14">
        <v>7687</v>
      </c>
      <c r="L21" s="14">
        <v>7838</v>
      </c>
      <c r="M21" s="14">
        <v>7252</v>
      </c>
      <c r="N21" s="12">
        <f>L21/SUM(J21:M21)</f>
        <v>0.31418607447789315</v>
      </c>
      <c r="P21" s="30">
        <f>J21*2</f>
        <v>4340</v>
      </c>
      <c r="Q21" s="30">
        <f>K21</f>
        <v>7687</v>
      </c>
      <c r="R21" s="30">
        <v>0</v>
      </c>
      <c r="S21" s="30">
        <f>M21</f>
        <v>7252</v>
      </c>
    </row>
    <row r="22" spans="1:21" x14ac:dyDescent="0.3">
      <c r="B22" s="15">
        <v>84</v>
      </c>
      <c r="C22" s="15">
        <v>496</v>
      </c>
      <c r="D22" s="15">
        <v>821</v>
      </c>
      <c r="E22" s="15">
        <v>2640</v>
      </c>
      <c r="J22" s="14">
        <v>570</v>
      </c>
      <c r="K22" s="14">
        <v>3963</v>
      </c>
      <c r="L22" s="14">
        <v>7249</v>
      </c>
      <c r="M22" s="14">
        <v>13256</v>
      </c>
      <c r="N22" s="12">
        <f>M22/SUM(J22:M22)</f>
        <v>0.52943525840722105</v>
      </c>
      <c r="P22" s="30">
        <f>J22*3</f>
        <v>1710</v>
      </c>
      <c r="Q22" s="30">
        <f>K22*2</f>
        <v>7926</v>
      </c>
      <c r="R22" s="30">
        <f>L22</f>
        <v>7249</v>
      </c>
      <c r="S22" s="30">
        <f>0</f>
        <v>0</v>
      </c>
    </row>
    <row r="24" spans="1:21" x14ac:dyDescent="0.3">
      <c r="J24" s="14">
        <f>J19</f>
        <v>21753</v>
      </c>
      <c r="K24" s="14">
        <f>SUM(K19:M19)</f>
        <v>3245</v>
      </c>
      <c r="M24" s="20" t="s">
        <v>53</v>
      </c>
      <c r="N24" s="24">
        <f>J24/SUM(J24:K24)</f>
        <v>0.87018961516921356</v>
      </c>
      <c r="O24" s="21">
        <f>2*N24*N25/(N25+N24)</f>
        <v>0.76032855644879416</v>
      </c>
    </row>
    <row r="25" spans="1:21" x14ac:dyDescent="0.3">
      <c r="J25" s="14">
        <f>SUM(J20:J22)</f>
        <v>10469</v>
      </c>
      <c r="K25" s="14">
        <f>SUM(K20:M22)</f>
        <v>64533</v>
      </c>
      <c r="M25" s="20" t="s">
        <v>54</v>
      </c>
      <c r="N25" s="24">
        <f>J24/SUM(J24:J25)</f>
        <v>0.67509775929489169</v>
      </c>
      <c r="O25" s="21"/>
    </row>
    <row r="26" spans="1:21" ht="28.8" x14ac:dyDescent="0.3">
      <c r="P26" s="11" t="s">
        <v>103</v>
      </c>
      <c r="T26" s="11" t="s">
        <v>104</v>
      </c>
    </row>
    <row r="27" spans="1:21" x14ac:dyDescent="0.3">
      <c r="A27" s="2">
        <v>4</v>
      </c>
      <c r="B27" s="15">
        <v>3319</v>
      </c>
      <c r="C27" s="15">
        <v>554</v>
      </c>
      <c r="D27" s="15">
        <v>35</v>
      </c>
      <c r="E27" s="15">
        <v>18</v>
      </c>
      <c r="I27" s="11">
        <v>4</v>
      </c>
      <c r="J27" s="14">
        <v>21758</v>
      </c>
      <c r="K27" s="14">
        <v>3332</v>
      </c>
      <c r="L27" s="14">
        <v>53</v>
      </c>
      <c r="M27" s="14">
        <v>21</v>
      </c>
      <c r="N27" s="12">
        <f>J27/SUM(J27:M27)</f>
        <v>0.86464790971228744</v>
      </c>
      <c r="O27" s="12">
        <f>AVERAGE(N27:N30)</f>
        <v>0.77364353565212951</v>
      </c>
      <c r="P27" s="30">
        <v>0</v>
      </c>
      <c r="Q27" s="30">
        <f>K27</f>
        <v>3332</v>
      </c>
      <c r="R27" s="30">
        <f>L27*2</f>
        <v>106</v>
      </c>
      <c r="S27" s="30">
        <f>M27*3</f>
        <v>63</v>
      </c>
      <c r="T27" s="23">
        <f>SUM(P27:S30)/SUM(J27:M30)</f>
        <v>0.22989000000000001</v>
      </c>
    </row>
    <row r="28" spans="1:21" x14ac:dyDescent="0.3">
      <c r="B28" s="15">
        <v>1124</v>
      </c>
      <c r="C28" s="15">
        <v>1780</v>
      </c>
      <c r="D28" s="15">
        <v>528</v>
      </c>
      <c r="E28" s="15">
        <v>573</v>
      </c>
      <c r="J28" s="14">
        <v>653</v>
      </c>
      <c r="K28" s="14">
        <v>19602</v>
      </c>
      <c r="L28" s="14">
        <v>4670</v>
      </c>
      <c r="M28" s="14">
        <v>127</v>
      </c>
      <c r="N28" s="12">
        <f>K28/SUM(J28:M28)</f>
        <v>0.78245249880249079</v>
      </c>
      <c r="P28" s="30">
        <f>J28</f>
        <v>653</v>
      </c>
      <c r="Q28" s="30">
        <v>0</v>
      </c>
      <c r="R28" s="30">
        <f>L28</f>
        <v>4670</v>
      </c>
      <c r="S28" s="30">
        <f>M28*2</f>
        <v>254</v>
      </c>
    </row>
    <row r="29" spans="1:21" x14ac:dyDescent="0.3">
      <c r="B29" s="15">
        <v>291</v>
      </c>
      <c r="C29" s="15">
        <v>1267</v>
      </c>
      <c r="D29" s="15">
        <v>802</v>
      </c>
      <c r="E29" s="15">
        <v>1668</v>
      </c>
      <c r="J29" s="14">
        <v>6</v>
      </c>
      <c r="K29" s="14">
        <v>2847</v>
      </c>
      <c r="L29" s="14">
        <v>15044</v>
      </c>
      <c r="M29" s="14">
        <v>7206</v>
      </c>
      <c r="N29" s="12">
        <f>L29/SUM(J29:M29)</f>
        <v>0.59929092140381623</v>
      </c>
      <c r="P29" s="30">
        <f>J29*2</f>
        <v>12</v>
      </c>
      <c r="Q29" s="30">
        <f>K29</f>
        <v>2847</v>
      </c>
      <c r="R29" s="30">
        <v>0</v>
      </c>
      <c r="S29" s="30">
        <f>M29</f>
        <v>7206</v>
      </c>
    </row>
    <row r="30" spans="1:21" x14ac:dyDescent="0.3">
      <c r="B30" s="15">
        <v>87</v>
      </c>
      <c r="C30" s="15">
        <v>665</v>
      </c>
      <c r="D30" s="15">
        <v>656</v>
      </c>
      <c r="E30" s="15">
        <v>2633</v>
      </c>
      <c r="J30" s="14">
        <v>1</v>
      </c>
      <c r="K30" s="14">
        <v>97</v>
      </c>
      <c r="L30" s="14">
        <v>3649</v>
      </c>
      <c r="M30" s="14">
        <v>20934</v>
      </c>
      <c r="N30" s="12">
        <f>M30/SUM(J30:M30)</f>
        <v>0.84818281268992346</v>
      </c>
      <c r="P30" s="30">
        <f>J30*3</f>
        <v>3</v>
      </c>
      <c r="Q30" s="30">
        <f>K30*2</f>
        <v>194</v>
      </c>
      <c r="R30" s="30">
        <f>L30</f>
        <v>3649</v>
      </c>
      <c r="S30" s="30">
        <f>0</f>
        <v>0</v>
      </c>
    </row>
    <row r="32" spans="1:21" x14ac:dyDescent="0.3">
      <c r="A32" s="2">
        <v>5</v>
      </c>
      <c r="B32" s="15">
        <v>5651</v>
      </c>
      <c r="C32" s="15">
        <v>345</v>
      </c>
      <c r="D32" s="15">
        <v>13</v>
      </c>
      <c r="E32" s="15">
        <v>10</v>
      </c>
      <c r="J32" s="14">
        <f>J27</f>
        <v>21758</v>
      </c>
      <c r="K32" s="14">
        <f>SUM(K27:M27)</f>
        <v>3406</v>
      </c>
      <c r="M32" s="20" t="s">
        <v>53</v>
      </c>
      <c r="N32" s="24">
        <f>J32/SUM(J32:K32)</f>
        <v>0.86464790971228744</v>
      </c>
      <c r="O32" s="21">
        <f>2*N32*N33/(N33+N32)</f>
        <v>0.91454751796897993</v>
      </c>
    </row>
    <row r="33" spans="1:20" x14ac:dyDescent="0.3">
      <c r="B33" s="15">
        <v>568</v>
      </c>
      <c r="C33" s="15">
        <v>4265</v>
      </c>
      <c r="D33" s="15">
        <v>1088</v>
      </c>
      <c r="E33" s="15">
        <v>61</v>
      </c>
      <c r="J33" s="14">
        <f>SUM(J28:J30)</f>
        <v>660</v>
      </c>
      <c r="K33" s="14">
        <f>SUM(K28:M30)</f>
        <v>74176</v>
      </c>
      <c r="M33" s="20" t="s">
        <v>54</v>
      </c>
      <c r="N33" s="24">
        <f>J32/SUM(J32:J33)</f>
        <v>0.97055937193326791</v>
      </c>
      <c r="O33" s="21"/>
    </row>
    <row r="34" spans="1:20" ht="28.8" x14ac:dyDescent="0.3">
      <c r="B34" s="15">
        <v>26</v>
      </c>
      <c r="C34" s="15">
        <v>1387</v>
      </c>
      <c r="D34" s="15">
        <v>3164</v>
      </c>
      <c r="E34" s="15">
        <v>1449</v>
      </c>
      <c r="P34" s="11" t="s">
        <v>103</v>
      </c>
      <c r="T34" s="11" t="s">
        <v>104</v>
      </c>
    </row>
    <row r="35" spans="1:20" x14ac:dyDescent="0.3">
      <c r="B35" s="15">
        <v>3</v>
      </c>
      <c r="C35" s="15">
        <v>194</v>
      </c>
      <c r="D35" s="15">
        <v>1653</v>
      </c>
      <c r="E35" s="15">
        <v>4147</v>
      </c>
      <c r="I35" s="11">
        <v>5</v>
      </c>
      <c r="J35" s="14">
        <v>23098</v>
      </c>
      <c r="K35" s="14">
        <v>1645</v>
      </c>
      <c r="L35" s="14">
        <v>72</v>
      </c>
      <c r="M35" s="14">
        <v>42</v>
      </c>
      <c r="N35" s="12">
        <f>J35/SUM(J35:M35)</f>
        <v>0.92923522548980164</v>
      </c>
      <c r="O35" s="12">
        <f>AVERAGE(N35:N38)</f>
        <v>0.66514904109764728</v>
      </c>
      <c r="P35" s="30">
        <v>0</v>
      </c>
      <c r="Q35" s="30">
        <f>K35</f>
        <v>1645</v>
      </c>
      <c r="R35" s="30">
        <f>L35*2</f>
        <v>144</v>
      </c>
      <c r="S35" s="30">
        <f>M35*3</f>
        <v>126</v>
      </c>
      <c r="T35" s="23">
        <f>SUM(P35:S38)/SUM(J35:M38)</f>
        <v>0.36002000000000001</v>
      </c>
    </row>
    <row r="36" spans="1:20" x14ac:dyDescent="0.3">
      <c r="J36" s="14">
        <v>3798</v>
      </c>
      <c r="K36" s="14">
        <v>17658</v>
      </c>
      <c r="L36" s="14">
        <v>3606</v>
      </c>
      <c r="M36" s="14">
        <v>197</v>
      </c>
      <c r="N36" s="12">
        <f>K36/SUM(J36:M36)</f>
        <v>0.69907755651450965</v>
      </c>
      <c r="P36" s="30">
        <f>J36</f>
        <v>3798</v>
      </c>
      <c r="Q36" s="30">
        <v>0</v>
      </c>
      <c r="R36" s="30">
        <f>L36</f>
        <v>3606</v>
      </c>
      <c r="S36" s="30">
        <f>M36*2</f>
        <v>394</v>
      </c>
    </row>
    <row r="37" spans="1:20" x14ac:dyDescent="0.3">
      <c r="A37" s="2">
        <v>6</v>
      </c>
      <c r="B37" s="15">
        <v>5512</v>
      </c>
      <c r="C37" s="15">
        <v>616</v>
      </c>
      <c r="D37" s="15">
        <v>51</v>
      </c>
      <c r="E37" s="15">
        <v>30</v>
      </c>
      <c r="J37" s="14">
        <v>334</v>
      </c>
      <c r="K37" s="14">
        <v>7959</v>
      </c>
      <c r="L37" s="14">
        <v>12535</v>
      </c>
      <c r="M37" s="14">
        <v>4040</v>
      </c>
      <c r="N37" s="12">
        <f>L37/SUM(J37:M37)</f>
        <v>0.5040614444265723</v>
      </c>
      <c r="P37" s="30">
        <f>J37*2</f>
        <v>668</v>
      </c>
      <c r="Q37" s="30">
        <f>K37</f>
        <v>7959</v>
      </c>
      <c r="R37" s="30">
        <v>0</v>
      </c>
      <c r="S37" s="30">
        <f>M37</f>
        <v>4040</v>
      </c>
    </row>
    <row r="38" spans="1:20" x14ac:dyDescent="0.3">
      <c r="B38" s="15">
        <v>1627</v>
      </c>
      <c r="C38" s="15">
        <v>2671</v>
      </c>
      <c r="D38" s="15">
        <v>1095</v>
      </c>
      <c r="E38" s="15">
        <v>820</v>
      </c>
      <c r="J38" s="14">
        <v>33</v>
      </c>
      <c r="K38" s="14">
        <v>1754</v>
      </c>
      <c r="L38" s="14">
        <v>10015</v>
      </c>
      <c r="M38" s="14">
        <v>13214</v>
      </c>
      <c r="N38" s="12">
        <f>M38/SUM(J38:M38)</f>
        <v>0.52822193795970573</v>
      </c>
      <c r="P38" s="30">
        <f>J38*3</f>
        <v>99</v>
      </c>
      <c r="Q38" s="30">
        <f>K38*2</f>
        <v>3508</v>
      </c>
      <c r="R38" s="30">
        <f>L38</f>
        <v>10015</v>
      </c>
      <c r="S38" s="30">
        <f>0</f>
        <v>0</v>
      </c>
    </row>
    <row r="39" spans="1:20" x14ac:dyDescent="0.3">
      <c r="B39" s="15">
        <v>392</v>
      </c>
      <c r="C39" s="15">
        <v>1703</v>
      </c>
      <c r="D39" s="15">
        <v>1525</v>
      </c>
      <c r="E39" s="15">
        <v>2701</v>
      </c>
    </row>
    <row r="40" spans="1:20" x14ac:dyDescent="0.3">
      <c r="B40" s="15">
        <v>85</v>
      </c>
      <c r="C40" s="15">
        <v>851</v>
      </c>
      <c r="D40" s="15">
        <v>1125</v>
      </c>
      <c r="E40" s="15">
        <v>4196</v>
      </c>
      <c r="J40" s="14">
        <f>J35</f>
        <v>23098</v>
      </c>
      <c r="K40" s="14">
        <f>SUM(K35:M35)</f>
        <v>1759</v>
      </c>
      <c r="M40" s="20" t="s">
        <v>53</v>
      </c>
      <c r="N40" s="24">
        <f>J40/SUM(J40:K40)</f>
        <v>0.92923522548980164</v>
      </c>
      <c r="O40" s="21">
        <f>2*N40*N41/(N41+N40)</f>
        <v>0.88633921719109754</v>
      </c>
    </row>
    <row r="41" spans="1:20" x14ac:dyDescent="0.3">
      <c r="J41" s="14">
        <f>SUM(J36:J38)</f>
        <v>4165</v>
      </c>
      <c r="K41" s="14">
        <f>SUM(K36:M38)</f>
        <v>70978</v>
      </c>
      <c r="M41" s="20" t="s">
        <v>54</v>
      </c>
      <c r="N41" s="24">
        <f>J40/SUM(J40:J41)</f>
        <v>0.84722884495470052</v>
      </c>
      <c r="O41" s="21"/>
    </row>
    <row r="42" spans="1:20" ht="28.8" x14ac:dyDescent="0.3">
      <c r="A42" s="2">
        <v>7</v>
      </c>
      <c r="B42" s="15">
        <v>2937</v>
      </c>
      <c r="C42" s="15">
        <v>492</v>
      </c>
      <c r="D42" s="15">
        <v>42</v>
      </c>
      <c r="E42" s="15">
        <v>20</v>
      </c>
      <c r="P42" s="11" t="s">
        <v>103</v>
      </c>
      <c r="T42" s="11" t="s">
        <v>104</v>
      </c>
    </row>
    <row r="43" spans="1:20" x14ac:dyDescent="0.3">
      <c r="B43" s="15">
        <v>791</v>
      </c>
      <c r="C43" s="15">
        <v>1425</v>
      </c>
      <c r="D43" s="15">
        <v>755</v>
      </c>
      <c r="E43" s="15">
        <v>547</v>
      </c>
      <c r="I43" s="11">
        <v>6</v>
      </c>
      <c r="J43" s="14">
        <v>22529</v>
      </c>
      <c r="K43" s="14">
        <v>2401</v>
      </c>
      <c r="L43" s="14">
        <v>103</v>
      </c>
      <c r="M43" s="14">
        <v>79</v>
      </c>
      <c r="N43" s="12">
        <f>J43/SUM(J43:M43)</f>
        <v>0.89714080917489647</v>
      </c>
      <c r="O43" s="12">
        <f>AVERAGE(N43:N46)</f>
        <v>0.59392449034441019</v>
      </c>
      <c r="P43" s="30">
        <v>0</v>
      </c>
      <c r="Q43" s="30">
        <f>K43</f>
        <v>2401</v>
      </c>
      <c r="R43" s="30">
        <f>L43*2</f>
        <v>206</v>
      </c>
      <c r="S43" s="30">
        <f>M43*3</f>
        <v>237</v>
      </c>
      <c r="T43" s="23">
        <f>SUM(P43:S46)/SUM(J43:M46)</f>
        <v>0.46977999999999998</v>
      </c>
    </row>
    <row r="44" spans="1:20" x14ac:dyDescent="0.3">
      <c r="B44" s="15">
        <v>159</v>
      </c>
      <c r="C44" s="15">
        <v>799</v>
      </c>
      <c r="D44" s="15">
        <v>925</v>
      </c>
      <c r="E44" s="15">
        <v>1624</v>
      </c>
      <c r="J44" s="14">
        <v>5857</v>
      </c>
      <c r="K44" s="14">
        <v>14824</v>
      </c>
      <c r="L44" s="14">
        <v>3215</v>
      </c>
      <c r="M44" s="14">
        <v>1098</v>
      </c>
      <c r="N44" s="12">
        <f>K44/SUM(J44:M44)</f>
        <v>0.59310234456269506</v>
      </c>
      <c r="P44" s="30">
        <f>J44</f>
        <v>5857</v>
      </c>
      <c r="Q44" s="30">
        <v>0</v>
      </c>
      <c r="R44" s="30">
        <f>L44</f>
        <v>3215</v>
      </c>
      <c r="S44" s="30">
        <f>M44*2</f>
        <v>2196</v>
      </c>
    </row>
    <row r="45" spans="1:20" x14ac:dyDescent="0.3">
      <c r="B45" s="15">
        <v>46</v>
      </c>
      <c r="C45" s="15">
        <v>303</v>
      </c>
      <c r="D45" s="15">
        <v>638</v>
      </c>
      <c r="E45" s="15">
        <v>2546</v>
      </c>
      <c r="J45" s="14">
        <v>972</v>
      </c>
      <c r="K45" s="14">
        <v>9432</v>
      </c>
      <c r="L45" s="14">
        <v>7232</v>
      </c>
      <c r="M45" s="14">
        <v>7250</v>
      </c>
      <c r="N45" s="12">
        <f>L45/SUM(J45:M45)</f>
        <v>0.29060515952744514</v>
      </c>
      <c r="P45" s="30">
        <f>J45*2</f>
        <v>1944</v>
      </c>
      <c r="Q45" s="30">
        <f>K45</f>
        <v>9432</v>
      </c>
      <c r="R45" s="30">
        <v>0</v>
      </c>
      <c r="S45" s="30">
        <f>M45</f>
        <v>7250</v>
      </c>
    </row>
    <row r="46" spans="1:20" x14ac:dyDescent="0.3">
      <c r="J46" s="14">
        <v>171</v>
      </c>
      <c r="K46" s="14">
        <v>3766</v>
      </c>
      <c r="L46" s="14">
        <v>6195</v>
      </c>
      <c r="M46" s="14">
        <v>14876</v>
      </c>
      <c r="N46" s="12">
        <f>M46/SUM(J46:M46)</f>
        <v>0.59484964811260399</v>
      </c>
      <c r="P46" s="30">
        <f>J46*3</f>
        <v>513</v>
      </c>
      <c r="Q46" s="30">
        <f>K46*2</f>
        <v>7532</v>
      </c>
      <c r="R46" s="30">
        <f>L46</f>
        <v>6195</v>
      </c>
      <c r="S46" s="30">
        <f>0</f>
        <v>0</v>
      </c>
    </row>
    <row r="48" spans="1:20" x14ac:dyDescent="0.3">
      <c r="J48" s="14">
        <f>J43</f>
        <v>22529</v>
      </c>
      <c r="K48" s="14">
        <f>SUM(K43:M43)</f>
        <v>2583</v>
      </c>
      <c r="M48" s="20" t="s">
        <v>53</v>
      </c>
      <c r="N48" s="24">
        <f>J48/SUM(J48:K48)</f>
        <v>0.89714080917489647</v>
      </c>
      <c r="O48" s="21">
        <f>2*N48*N49/(N49+N48)</f>
        <v>0.82461887593565264</v>
      </c>
    </row>
    <row r="49" spans="9:20" x14ac:dyDescent="0.3">
      <c r="J49" s="14">
        <f>SUM(J44:J46)</f>
        <v>7000</v>
      </c>
      <c r="K49" s="14">
        <f>SUM(K44:M46)</f>
        <v>67888</v>
      </c>
      <c r="M49" s="20" t="s">
        <v>54</v>
      </c>
      <c r="N49" s="24">
        <f>J48/SUM(J48:J49)</f>
        <v>0.76294490162213413</v>
      </c>
      <c r="O49" s="21"/>
    </row>
    <row r="50" spans="9:20" ht="28.8" x14ac:dyDescent="0.3">
      <c r="P50" s="11" t="s">
        <v>103</v>
      </c>
      <c r="T50" s="11" t="s">
        <v>104</v>
      </c>
    </row>
    <row r="51" spans="9:20" x14ac:dyDescent="0.3">
      <c r="I51" s="11">
        <v>7</v>
      </c>
      <c r="J51" s="14">
        <v>21124</v>
      </c>
      <c r="K51" s="14">
        <v>3139</v>
      </c>
      <c r="L51" s="14">
        <v>423</v>
      </c>
      <c r="M51" s="14">
        <v>238</v>
      </c>
      <c r="N51" s="12">
        <f>J51/SUM(J51:M51)</f>
        <v>0.84753651099341998</v>
      </c>
      <c r="O51" s="12">
        <f>AVERAGE(N51:N54)</f>
        <v>0.53355537426088451</v>
      </c>
      <c r="P51" s="30">
        <v>0</v>
      </c>
      <c r="Q51" s="30">
        <f>K51</f>
        <v>3139</v>
      </c>
      <c r="R51" s="30">
        <f>L51*2</f>
        <v>846</v>
      </c>
      <c r="S51" s="30">
        <f>M51*3</f>
        <v>714</v>
      </c>
      <c r="T51" s="23">
        <f>SUM(P51:S54)/SUM(J51:M54)</f>
        <v>0.56971000000000005</v>
      </c>
    </row>
    <row r="52" spans="9:20" x14ac:dyDescent="0.3">
      <c r="J52" s="14">
        <v>7134</v>
      </c>
      <c r="K52" s="14">
        <v>8705</v>
      </c>
      <c r="L52" s="14">
        <v>5513</v>
      </c>
      <c r="M52" s="14">
        <v>3701</v>
      </c>
      <c r="N52" s="12">
        <f>K52/SUM(J52:M52)</f>
        <v>0.34746337763940444</v>
      </c>
      <c r="P52" s="30">
        <f>J52</f>
        <v>7134</v>
      </c>
      <c r="Q52" s="30">
        <v>0</v>
      </c>
      <c r="R52" s="30">
        <f>L52</f>
        <v>5513</v>
      </c>
      <c r="S52" s="30">
        <f>M52*2</f>
        <v>7402</v>
      </c>
    </row>
    <row r="53" spans="9:20" x14ac:dyDescent="0.3">
      <c r="J53" s="14">
        <v>2036</v>
      </c>
      <c r="K53" s="14">
        <v>5537</v>
      </c>
      <c r="L53" s="14">
        <v>6771</v>
      </c>
      <c r="M53" s="14">
        <v>10623</v>
      </c>
      <c r="N53" s="12">
        <f>L53/SUM(J53:M53)</f>
        <v>0.27119798133536266</v>
      </c>
      <c r="P53" s="30">
        <f>J53*2</f>
        <v>4072</v>
      </c>
      <c r="Q53" s="30">
        <f>K53</f>
        <v>5537</v>
      </c>
      <c r="R53" s="30">
        <v>0</v>
      </c>
      <c r="S53" s="30">
        <f>M53</f>
        <v>10623</v>
      </c>
    </row>
    <row r="54" spans="9:20" x14ac:dyDescent="0.3">
      <c r="J54" s="14">
        <v>544</v>
      </c>
      <c r="K54" s="14">
        <v>2585</v>
      </c>
      <c r="L54" s="14">
        <v>5189</v>
      </c>
      <c r="M54" s="14">
        <v>16738</v>
      </c>
      <c r="N54" s="12">
        <f>M54/SUM(J54:M54)</f>
        <v>0.66802362707535123</v>
      </c>
      <c r="P54" s="30">
        <f>J54*3</f>
        <v>1632</v>
      </c>
      <c r="Q54" s="30">
        <f>K54*2</f>
        <v>5170</v>
      </c>
      <c r="R54" s="30">
        <f>L54</f>
        <v>5189</v>
      </c>
      <c r="S54" s="30">
        <f>0</f>
        <v>0</v>
      </c>
    </row>
    <row r="56" spans="9:20" x14ac:dyDescent="0.3">
      <c r="J56" s="14">
        <f>J51</f>
        <v>21124</v>
      </c>
      <c r="K56" s="14">
        <f>SUM(K51:M51)</f>
        <v>3800</v>
      </c>
      <c r="M56" s="20" t="s">
        <v>53</v>
      </c>
      <c r="N56" s="24">
        <f>J56/SUM(J56:K56)</f>
        <v>0.84753651099341998</v>
      </c>
      <c r="O56" s="21">
        <f>2*N56*N57/(N57+N56)</f>
        <v>0.75764857788458084</v>
      </c>
    </row>
    <row r="57" spans="9:20" x14ac:dyDescent="0.3">
      <c r="J57" s="14">
        <f>SUM(J52:J54)</f>
        <v>9714</v>
      </c>
      <c r="K57" s="14">
        <f>SUM(K52:M54)</f>
        <v>65362</v>
      </c>
      <c r="M57" s="20" t="s">
        <v>54</v>
      </c>
      <c r="N57" s="24">
        <f>J56/SUM(J56:J57)</f>
        <v>0.68499902717426553</v>
      </c>
      <c r="O57" s="21"/>
    </row>
    <row r="58" spans="9:20" ht="28.8" x14ac:dyDescent="0.3">
      <c r="P58" s="11" t="s">
        <v>103</v>
      </c>
      <c r="T58" s="11" t="s">
        <v>104</v>
      </c>
    </row>
    <row r="59" spans="9:20" x14ac:dyDescent="0.3">
      <c r="I59" s="11">
        <v>8</v>
      </c>
      <c r="J59" s="14">
        <v>10206</v>
      </c>
      <c r="K59" s="14">
        <v>2035</v>
      </c>
      <c r="L59" s="14">
        <v>35</v>
      </c>
      <c r="M59" s="14">
        <v>26</v>
      </c>
      <c r="N59" s="12">
        <f>J59/SUM(J59:M59)</f>
        <v>0.82962119980490978</v>
      </c>
      <c r="O59" s="13">
        <f>AVERAGE(N59:N62)</f>
        <v>0.69498631436402913</v>
      </c>
      <c r="P59" s="30">
        <v>0</v>
      </c>
      <c r="Q59" s="30">
        <f>K59</f>
        <v>2035</v>
      </c>
      <c r="R59" s="30">
        <f>L59*2</f>
        <v>70</v>
      </c>
      <c r="S59" s="30">
        <f>M59*3</f>
        <v>78</v>
      </c>
      <c r="T59" s="23">
        <f>SUM(P59:S62)/SUM(J59:M62)</f>
        <v>0.31603999999999999</v>
      </c>
    </row>
    <row r="60" spans="9:20" x14ac:dyDescent="0.3">
      <c r="J60" s="14">
        <v>665</v>
      </c>
      <c r="K60" s="14">
        <v>7820</v>
      </c>
      <c r="L60" s="14">
        <v>3774</v>
      </c>
      <c r="M60" s="14">
        <v>265</v>
      </c>
      <c r="N60" s="12">
        <f>K60/SUM(J60:M60)</f>
        <v>0.62440114979239858</v>
      </c>
      <c r="P60" s="30">
        <f>J60</f>
        <v>665</v>
      </c>
      <c r="Q60" s="30">
        <v>0</v>
      </c>
      <c r="R60" s="30">
        <f>L60</f>
        <v>3774</v>
      </c>
      <c r="S60" s="30">
        <f>M60*2</f>
        <v>530</v>
      </c>
    </row>
    <row r="61" spans="9:20" x14ac:dyDescent="0.3">
      <c r="J61" s="14">
        <v>24</v>
      </c>
      <c r="K61" s="14">
        <v>1382</v>
      </c>
      <c r="L61" s="14">
        <v>6540</v>
      </c>
      <c r="M61" s="14">
        <v>4704</v>
      </c>
      <c r="N61" s="12">
        <f>L61/SUM(J61:M61)</f>
        <v>0.51699604743083005</v>
      </c>
      <c r="P61" s="30">
        <f>J61*2</f>
        <v>48</v>
      </c>
      <c r="Q61" s="30">
        <f>K61</f>
        <v>1382</v>
      </c>
      <c r="R61" s="30">
        <v>0</v>
      </c>
      <c r="S61" s="30">
        <f>M61</f>
        <v>4704</v>
      </c>
    </row>
    <row r="62" spans="9:20" x14ac:dyDescent="0.3">
      <c r="J62" s="14">
        <v>1</v>
      </c>
      <c r="K62" s="14">
        <v>121</v>
      </c>
      <c r="L62" s="14">
        <v>2271</v>
      </c>
      <c r="M62" s="14">
        <v>10131</v>
      </c>
      <c r="N62" s="12">
        <f>M62/SUM(J62:M62)</f>
        <v>0.80892686042797823</v>
      </c>
      <c r="P62" s="30">
        <f>J62*3</f>
        <v>3</v>
      </c>
      <c r="Q62" s="30">
        <f>K62*2</f>
        <v>242</v>
      </c>
      <c r="R62" s="30">
        <f>L62</f>
        <v>2271</v>
      </c>
      <c r="S62" s="30">
        <f>0</f>
        <v>0</v>
      </c>
    </row>
    <row r="64" spans="9:20" x14ac:dyDescent="0.3">
      <c r="J64" s="14">
        <f>J59</f>
        <v>10206</v>
      </c>
      <c r="K64" s="14">
        <f>SUM(K59:M59)</f>
        <v>2096</v>
      </c>
      <c r="M64" s="20" t="s">
        <v>53</v>
      </c>
      <c r="N64" s="24">
        <f>J64/SUM(J64:K64)</f>
        <v>0.82962119980490978</v>
      </c>
      <c r="O64" s="21">
        <f>2*N64*N65/(N65+N64)</f>
        <v>0.87990343995171993</v>
      </c>
    </row>
    <row r="65" spans="9:20" x14ac:dyDescent="0.3">
      <c r="J65" s="14">
        <f>SUM(J60:J62)</f>
        <v>690</v>
      </c>
      <c r="K65" s="14">
        <f>SUM(K60:M62)</f>
        <v>37008</v>
      </c>
      <c r="M65" s="20" t="s">
        <v>54</v>
      </c>
      <c r="N65" s="24">
        <f>J64/SUM(J64:J65)</f>
        <v>0.93667400881057272</v>
      </c>
      <c r="O65" s="21"/>
    </row>
    <row r="66" spans="9:20" ht="28.8" x14ac:dyDescent="0.3">
      <c r="P66" s="11" t="s">
        <v>103</v>
      </c>
      <c r="T66" s="11" t="s">
        <v>104</v>
      </c>
    </row>
    <row r="67" spans="9:20" x14ac:dyDescent="0.3">
      <c r="I67" s="11">
        <v>9</v>
      </c>
      <c r="J67" s="14">
        <v>15038</v>
      </c>
      <c r="K67" s="14">
        <v>7879</v>
      </c>
      <c r="L67" s="14">
        <v>1445</v>
      </c>
      <c r="M67" s="14">
        <v>651</v>
      </c>
      <c r="N67" s="12">
        <f>J67/SUM(J67:M67)</f>
        <v>0.60120737216647346</v>
      </c>
      <c r="O67" s="13">
        <f>AVERAGE(N67:N70)</f>
        <v>0.46764639481341075</v>
      </c>
      <c r="P67" s="30">
        <v>0</v>
      </c>
      <c r="Q67" s="30">
        <f>K67</f>
        <v>7879</v>
      </c>
      <c r="R67" s="30">
        <f>L67*2</f>
        <v>2890</v>
      </c>
      <c r="S67" s="30">
        <f>M67*3</f>
        <v>1953</v>
      </c>
      <c r="T67" s="23">
        <f>SUM(P67:S70)/SUM(J67:M70)</f>
        <v>0.67052</v>
      </c>
    </row>
    <row r="68" spans="9:20" x14ac:dyDescent="0.3">
      <c r="J68" s="14">
        <v>4902</v>
      </c>
      <c r="K68" s="14">
        <v>8657</v>
      </c>
      <c r="L68" s="14">
        <v>6102</v>
      </c>
      <c r="M68" s="14">
        <v>5571</v>
      </c>
      <c r="N68" s="12">
        <f>K68/SUM(J68:M68)</f>
        <v>0.34309606848446417</v>
      </c>
      <c r="P68" s="30">
        <f>J68</f>
        <v>4902</v>
      </c>
      <c r="Q68" s="30">
        <v>0</v>
      </c>
      <c r="R68" s="30">
        <f>L68</f>
        <v>6102</v>
      </c>
      <c r="S68" s="30">
        <f>M68*2</f>
        <v>11142</v>
      </c>
    </row>
    <row r="69" spans="9:20" x14ac:dyDescent="0.3">
      <c r="J69" s="14">
        <v>1564</v>
      </c>
      <c r="K69" s="14">
        <v>5308</v>
      </c>
      <c r="L69" s="14">
        <v>6545</v>
      </c>
      <c r="M69" s="14">
        <v>11796</v>
      </c>
      <c r="N69" s="12">
        <f>L69/SUM(J69:M69)</f>
        <v>0.25958830761908541</v>
      </c>
      <c r="P69" s="30">
        <f>J69*2</f>
        <v>3128</v>
      </c>
      <c r="Q69" s="30">
        <f>K69</f>
        <v>5308</v>
      </c>
      <c r="R69" s="30">
        <v>0</v>
      </c>
      <c r="S69" s="30">
        <f>M69</f>
        <v>11796</v>
      </c>
    </row>
    <row r="70" spans="9:20" x14ac:dyDescent="0.3">
      <c r="J70" s="14">
        <v>576</v>
      </c>
      <c r="K70" s="14">
        <v>2620</v>
      </c>
      <c r="L70" s="14">
        <v>4984</v>
      </c>
      <c r="M70" s="14">
        <v>16362</v>
      </c>
      <c r="N70" s="12">
        <f>M70/SUM(J70:M70)</f>
        <v>0.6666938309836199</v>
      </c>
      <c r="P70" s="30">
        <f>J70*3</f>
        <v>1728</v>
      </c>
      <c r="Q70" s="30">
        <f>K70*2</f>
        <v>5240</v>
      </c>
      <c r="R70" s="30">
        <f>L70</f>
        <v>4984</v>
      </c>
      <c r="S70" s="30">
        <f>0</f>
        <v>0</v>
      </c>
    </row>
    <row r="72" spans="9:20" x14ac:dyDescent="0.3">
      <c r="J72" s="14">
        <f>J67</f>
        <v>15038</v>
      </c>
      <c r="K72" s="14">
        <f>SUM(K67:M67)</f>
        <v>9975</v>
      </c>
      <c r="M72" s="20" t="s">
        <v>53</v>
      </c>
      <c r="N72" s="24">
        <f>J72/SUM(J72:K72)</f>
        <v>0.60120737216647346</v>
      </c>
      <c r="O72" s="21">
        <f>2*N72*N73/(N73+N72)</f>
        <v>0.6386511795808294</v>
      </c>
    </row>
    <row r="73" spans="9:20" x14ac:dyDescent="0.3">
      <c r="J73" s="14">
        <f>SUM(J68:J70)</f>
        <v>7042</v>
      </c>
      <c r="K73" s="14">
        <f>SUM(K68:M70)</f>
        <v>67945</v>
      </c>
      <c r="M73" s="20" t="s">
        <v>54</v>
      </c>
      <c r="N73" s="24">
        <f>J72/SUM(J72:J73)</f>
        <v>0.68106884057971018</v>
      </c>
      <c r="O73" s="21"/>
    </row>
    <row r="74" spans="9:20" ht="28.8" x14ac:dyDescent="0.3">
      <c r="P74" s="11" t="s">
        <v>103</v>
      </c>
      <c r="T74" s="11" t="s">
        <v>104</v>
      </c>
    </row>
    <row r="75" spans="9:20" x14ac:dyDescent="0.3">
      <c r="I75" s="11">
        <v>10</v>
      </c>
      <c r="J75" s="14">
        <v>17758</v>
      </c>
      <c r="K75" s="14">
        <v>4593</v>
      </c>
      <c r="L75" s="14">
        <v>1649</v>
      </c>
      <c r="M75" s="14">
        <v>989</v>
      </c>
      <c r="N75" s="12">
        <f>J75/SUM(J75:M75)</f>
        <v>0.71063267837848654</v>
      </c>
      <c r="O75" s="13">
        <f>AVERAGE(N75:N78)</f>
        <v>0.44825801075105354</v>
      </c>
      <c r="P75" s="30">
        <v>0</v>
      </c>
      <c r="Q75" s="30">
        <f>K75</f>
        <v>4593</v>
      </c>
      <c r="R75" s="30">
        <f>L75*2</f>
        <v>3298</v>
      </c>
      <c r="S75" s="30">
        <f>M75*3</f>
        <v>2967</v>
      </c>
      <c r="T75" s="23">
        <f>SUM(P75:S78)/SUM(J75:M78)</f>
        <v>0.74426999999999999</v>
      </c>
    </row>
    <row r="76" spans="9:20" x14ac:dyDescent="0.3">
      <c r="J76" s="14">
        <v>8312</v>
      </c>
      <c r="K76" s="14">
        <v>6295</v>
      </c>
      <c r="L76" s="14">
        <v>5351</v>
      </c>
      <c r="M76" s="14">
        <v>5228</v>
      </c>
      <c r="N76" s="12">
        <f>K76/SUM(J76:M76)</f>
        <v>0.24994044310331137</v>
      </c>
      <c r="P76" s="30">
        <f>J76</f>
        <v>8312</v>
      </c>
      <c r="Q76" s="30">
        <v>0</v>
      </c>
      <c r="R76" s="30">
        <f>L76</f>
        <v>5351</v>
      </c>
      <c r="S76" s="30">
        <f>M76*2</f>
        <v>10456</v>
      </c>
    </row>
    <row r="77" spans="9:20" x14ac:dyDescent="0.3">
      <c r="J77" s="14">
        <v>3541</v>
      </c>
      <c r="K77" s="14">
        <v>4767</v>
      </c>
      <c r="L77" s="14">
        <v>6495</v>
      </c>
      <c r="M77" s="14">
        <v>10134</v>
      </c>
      <c r="N77" s="12">
        <f>L77/SUM(J77:M77)</f>
        <v>0.26045635000200507</v>
      </c>
      <c r="P77" s="30">
        <f>J77*2</f>
        <v>7082</v>
      </c>
      <c r="Q77" s="30">
        <f>K77</f>
        <v>4767</v>
      </c>
      <c r="R77" s="30">
        <v>0</v>
      </c>
      <c r="S77" s="30">
        <f>M77</f>
        <v>10134</v>
      </c>
    </row>
    <row r="78" spans="9:20" x14ac:dyDescent="0.3">
      <c r="J78" s="14">
        <v>1807</v>
      </c>
      <c r="K78" s="14">
        <v>3201</v>
      </c>
      <c r="L78" s="14">
        <v>5644</v>
      </c>
      <c r="M78" s="14">
        <v>14236</v>
      </c>
      <c r="N78" s="12">
        <f>M78/SUM(J78:M78)</f>
        <v>0.57200257152041145</v>
      </c>
      <c r="P78" s="30">
        <f>J78*3</f>
        <v>5421</v>
      </c>
      <c r="Q78" s="30">
        <f>K78*2</f>
        <v>6402</v>
      </c>
      <c r="R78" s="30">
        <f>L78</f>
        <v>5644</v>
      </c>
      <c r="S78" s="30">
        <f>0</f>
        <v>0</v>
      </c>
    </row>
    <row r="80" spans="9:20" x14ac:dyDescent="0.3">
      <c r="J80" s="14">
        <f>J75</f>
        <v>17758</v>
      </c>
      <c r="K80" s="14">
        <f>SUM(K75:M75)</f>
        <v>7231</v>
      </c>
      <c r="M80" s="20" t="s">
        <v>53</v>
      </c>
      <c r="N80" s="24">
        <f>J80/SUM(J80:K80)</f>
        <v>0.71063267837848654</v>
      </c>
      <c r="O80" s="21">
        <f>2*N80*N81/(N81+N80)</f>
        <v>0.62963816547591611</v>
      </c>
    </row>
    <row r="81" spans="9:20" x14ac:dyDescent="0.3">
      <c r="J81" s="14">
        <f>SUM(J76:J78)</f>
        <v>13660</v>
      </c>
      <c r="K81" s="14">
        <f>SUM(K76:M78)</f>
        <v>61351</v>
      </c>
      <c r="M81" s="20" t="s">
        <v>54</v>
      </c>
      <c r="N81" s="24">
        <f>J80/SUM(J80:J81)</f>
        <v>0.56521739130434778</v>
      </c>
      <c r="O81" s="21"/>
    </row>
    <row r="82" spans="9:20" ht="28.8" x14ac:dyDescent="0.3">
      <c r="P82" s="11" t="s">
        <v>103</v>
      </c>
      <c r="T82" s="11" t="s">
        <v>104</v>
      </c>
    </row>
    <row r="83" spans="9:20" x14ac:dyDescent="0.3">
      <c r="I83" s="11">
        <v>11</v>
      </c>
      <c r="J83" s="14">
        <v>23176</v>
      </c>
      <c r="K83" s="14">
        <v>1555</v>
      </c>
      <c r="L83" s="14">
        <v>56</v>
      </c>
      <c r="M83" s="14">
        <v>47</v>
      </c>
      <c r="N83" s="12">
        <f>J83/SUM(J83:M83)</f>
        <v>0.93323669163243939</v>
      </c>
      <c r="O83" s="13">
        <f>AVERAGE(N83:N86)</f>
        <v>0.63865926423613417</v>
      </c>
      <c r="P83" s="30">
        <v>0</v>
      </c>
      <c r="Q83" s="30">
        <f>K83</f>
        <v>1555</v>
      </c>
      <c r="R83" s="30">
        <f>L83*2</f>
        <v>112</v>
      </c>
      <c r="S83" s="30">
        <f>M83*3</f>
        <v>141</v>
      </c>
      <c r="T83" s="23">
        <f>SUM(P83:S86)/SUM(J83:M86)</f>
        <v>0.39834000000000003</v>
      </c>
    </row>
    <row r="84" spans="9:20" x14ac:dyDescent="0.3">
      <c r="J84" s="14">
        <v>4907</v>
      </c>
      <c r="K84" s="14">
        <v>15996</v>
      </c>
      <c r="L84" s="14">
        <v>3744</v>
      </c>
      <c r="M84" s="14">
        <v>544</v>
      </c>
      <c r="N84" s="12">
        <f>K84/SUM(J84:M84)</f>
        <v>0.63498868643563178</v>
      </c>
      <c r="P84" s="30">
        <f>J84</f>
        <v>4907</v>
      </c>
      <c r="Q84" s="30">
        <v>0</v>
      </c>
      <c r="R84" s="30">
        <f>L84</f>
        <v>3744</v>
      </c>
      <c r="S84" s="30">
        <f>M84*2</f>
        <v>1088</v>
      </c>
    </row>
    <row r="85" spans="9:20" x14ac:dyDescent="0.3">
      <c r="J85" s="14">
        <v>595</v>
      </c>
      <c r="K85" s="14">
        <v>8331</v>
      </c>
      <c r="L85" s="14">
        <v>9833</v>
      </c>
      <c r="M85" s="14">
        <v>6193</v>
      </c>
      <c r="N85" s="12">
        <f>L85/SUM(J85:M85)</f>
        <v>0.3940766271240782</v>
      </c>
      <c r="P85" s="30">
        <f>J85*2</f>
        <v>1190</v>
      </c>
      <c r="Q85" s="30">
        <f>K85</f>
        <v>8331</v>
      </c>
      <c r="R85" s="30">
        <v>0</v>
      </c>
      <c r="S85" s="30">
        <f>M85</f>
        <v>6193</v>
      </c>
    </row>
    <row r="86" spans="9:20" x14ac:dyDescent="0.3">
      <c r="J86" s="14">
        <v>61</v>
      </c>
      <c r="K86" s="14">
        <v>2250</v>
      </c>
      <c r="L86" s="14">
        <v>7890</v>
      </c>
      <c r="M86" s="14">
        <v>14822</v>
      </c>
      <c r="N86" s="12">
        <f>M86/SUM(J86:M86)</f>
        <v>0.59233505175238776</v>
      </c>
      <c r="P86" s="30">
        <f>J86*3</f>
        <v>183</v>
      </c>
      <c r="Q86" s="30">
        <f>K86*2</f>
        <v>4500</v>
      </c>
      <c r="R86" s="30">
        <f>L86</f>
        <v>7890</v>
      </c>
      <c r="S86" s="30">
        <f>0</f>
        <v>0</v>
      </c>
    </row>
    <row r="88" spans="9:20" x14ac:dyDescent="0.3">
      <c r="J88" s="14">
        <f>J83</f>
        <v>23176</v>
      </c>
      <c r="K88" s="14">
        <f>SUM(K83:M83)</f>
        <v>1658</v>
      </c>
      <c r="M88" s="20" t="s">
        <v>53</v>
      </c>
      <c r="N88" s="24">
        <f>J88/SUM(J88:K88)</f>
        <v>0.93323669163243939</v>
      </c>
      <c r="O88" s="21">
        <f>2*N88*N89/(N89+N88)</f>
        <v>0.86521195378268911</v>
      </c>
    </row>
    <row r="89" spans="9:20" x14ac:dyDescent="0.3">
      <c r="J89" s="14">
        <f>SUM(J84:J86)</f>
        <v>5563</v>
      </c>
      <c r="K89" s="14">
        <f>SUM(K84:M86)</f>
        <v>69603</v>
      </c>
      <c r="M89" s="20" t="s">
        <v>54</v>
      </c>
      <c r="N89" s="24">
        <f>J88/SUM(J88:J89)</f>
        <v>0.80643028637043734</v>
      </c>
      <c r="O89" s="21"/>
    </row>
    <row r="90" spans="9:20" ht="28.8" x14ac:dyDescent="0.3">
      <c r="P90" s="11" t="s">
        <v>103</v>
      </c>
      <c r="T90" s="11" t="s">
        <v>104</v>
      </c>
    </row>
    <row r="91" spans="9:20" x14ac:dyDescent="0.3">
      <c r="I91" s="11">
        <v>12</v>
      </c>
      <c r="J91" s="14">
        <v>21120</v>
      </c>
      <c r="K91" s="14">
        <v>2989</v>
      </c>
      <c r="L91" s="14">
        <v>569</v>
      </c>
      <c r="M91" s="14">
        <v>294</v>
      </c>
      <c r="N91" s="12">
        <f>J91/SUM(J91:M91)</f>
        <v>0.84574723690533393</v>
      </c>
      <c r="O91" s="13">
        <f>AVERAGE(N91:N94)</f>
        <v>0.47960480426475777</v>
      </c>
      <c r="P91" s="30">
        <v>0</v>
      </c>
      <c r="Q91" s="30">
        <f>K91</f>
        <v>2989</v>
      </c>
      <c r="R91" s="30">
        <f>L91*2</f>
        <v>1138</v>
      </c>
      <c r="S91" s="30">
        <f>M91*3</f>
        <v>882</v>
      </c>
      <c r="T91" s="23">
        <f>SUM(P91:S94)/SUM(J91:M94)</f>
        <v>0.66876999999999998</v>
      </c>
    </row>
    <row r="92" spans="9:20" x14ac:dyDescent="0.3">
      <c r="J92" s="14">
        <v>9857</v>
      </c>
      <c r="K92" s="14">
        <v>7833</v>
      </c>
      <c r="L92" s="14">
        <v>5200</v>
      </c>
      <c r="M92" s="14">
        <v>2239</v>
      </c>
      <c r="N92" s="12">
        <f>K92/SUM(J92:M92)</f>
        <v>0.3117115683075331</v>
      </c>
      <c r="P92" s="30">
        <f>J92</f>
        <v>9857</v>
      </c>
      <c r="Q92" s="30">
        <v>0</v>
      </c>
      <c r="R92" s="30">
        <f>L92</f>
        <v>5200</v>
      </c>
      <c r="S92" s="30">
        <f>M92*2</f>
        <v>4478</v>
      </c>
    </row>
    <row r="93" spans="9:20" x14ac:dyDescent="0.3">
      <c r="J93" s="14">
        <v>3928</v>
      </c>
      <c r="K93" s="14">
        <v>6584</v>
      </c>
      <c r="L93" s="14">
        <v>7818</v>
      </c>
      <c r="M93" s="14">
        <v>6726</v>
      </c>
      <c r="N93" s="12">
        <f>L93/SUM(J93:M93)</f>
        <v>0.31202107279693486</v>
      </c>
      <c r="P93" s="30">
        <f>J93*2</f>
        <v>7856</v>
      </c>
      <c r="Q93" s="30">
        <f>K93</f>
        <v>6584</v>
      </c>
      <c r="R93" s="30">
        <v>0</v>
      </c>
      <c r="S93" s="30">
        <f>M93</f>
        <v>6726</v>
      </c>
    </row>
    <row r="94" spans="9:20" x14ac:dyDescent="0.3">
      <c r="J94" s="14">
        <v>1578</v>
      </c>
      <c r="K94" s="14">
        <v>4321</v>
      </c>
      <c r="L94" s="14">
        <v>7791</v>
      </c>
      <c r="M94" s="14">
        <v>11153</v>
      </c>
      <c r="N94" s="12">
        <f>M94/SUM(J94:M94)</f>
        <v>0.44893933904922917</v>
      </c>
      <c r="P94" s="30">
        <f>J94*3</f>
        <v>4734</v>
      </c>
      <c r="Q94" s="30">
        <f>K94*2</f>
        <v>8642</v>
      </c>
      <c r="R94" s="30">
        <f>L94</f>
        <v>7791</v>
      </c>
      <c r="S94" s="30">
        <f>0</f>
        <v>0</v>
      </c>
    </row>
    <row r="96" spans="9:20" x14ac:dyDescent="0.3">
      <c r="J96" s="14">
        <f>J91</f>
        <v>21120</v>
      </c>
      <c r="K96" s="14">
        <f>SUM(K91:M91)</f>
        <v>3852</v>
      </c>
      <c r="M96" s="20" t="s">
        <v>53</v>
      </c>
      <c r="N96" s="24">
        <f>J96/SUM(J96:K96)</f>
        <v>0.84574723690533393</v>
      </c>
      <c r="O96" s="21">
        <f>2*N96*N97/(N97+N96)</f>
        <v>0.68733219428850378</v>
      </c>
    </row>
    <row r="97" spans="9:20" x14ac:dyDescent="0.3">
      <c r="J97" s="14">
        <f>SUM(J92:J94)</f>
        <v>15363</v>
      </c>
      <c r="K97" s="14">
        <f>SUM(K92:M94)</f>
        <v>59665</v>
      </c>
      <c r="M97" s="20" t="s">
        <v>54</v>
      </c>
      <c r="N97" s="24">
        <f>J96/SUM(J96:J97)</f>
        <v>0.57889976153276868</v>
      </c>
      <c r="O97" s="21"/>
    </row>
    <row r="98" spans="9:20" ht="28.8" x14ac:dyDescent="0.3">
      <c r="P98" s="11" t="s">
        <v>103</v>
      </c>
      <c r="T98" s="11" t="s">
        <v>104</v>
      </c>
    </row>
    <row r="99" spans="9:20" x14ac:dyDescent="0.3">
      <c r="I99" s="11">
        <v>13</v>
      </c>
      <c r="J99" s="14">
        <v>23087</v>
      </c>
      <c r="K99" s="14">
        <v>1652</v>
      </c>
      <c r="L99" s="14">
        <v>55</v>
      </c>
      <c r="M99" s="14">
        <v>43</v>
      </c>
      <c r="N99" s="12">
        <f>J99/SUM(J99:M99)</f>
        <v>0.92954060474292388</v>
      </c>
      <c r="O99" s="13">
        <f>AVERAGE(N99:N102)</f>
        <v>0.70511353395882093</v>
      </c>
      <c r="P99" s="30">
        <v>0</v>
      </c>
      <c r="Q99" s="30">
        <f>K99</f>
        <v>1652</v>
      </c>
      <c r="R99" s="30">
        <f>L99*2</f>
        <v>110</v>
      </c>
      <c r="S99" s="30">
        <f>M99*3</f>
        <v>129</v>
      </c>
      <c r="T99" s="23">
        <f>SUM(P99:S102)/SUM(J99:M102)</f>
        <v>0.31314999999999998</v>
      </c>
    </row>
    <row r="100" spans="9:20" x14ac:dyDescent="0.3">
      <c r="J100" s="14">
        <v>2540</v>
      </c>
      <c r="K100" s="14">
        <v>19081</v>
      </c>
      <c r="L100" s="14">
        <v>3029</v>
      </c>
      <c r="M100" s="14">
        <v>124</v>
      </c>
      <c r="N100" s="12">
        <f>K100/SUM(J100:M100)</f>
        <v>0.77020263179139425</v>
      </c>
      <c r="P100" s="30">
        <f>J100</f>
        <v>2540</v>
      </c>
      <c r="Q100" s="30">
        <v>0</v>
      </c>
      <c r="R100" s="30">
        <f>L100</f>
        <v>3029</v>
      </c>
      <c r="S100" s="30">
        <f>M100*2</f>
        <v>248</v>
      </c>
    </row>
    <row r="101" spans="9:20" x14ac:dyDescent="0.3">
      <c r="J101" s="14">
        <v>166</v>
      </c>
      <c r="K101" s="14">
        <v>7469</v>
      </c>
      <c r="L101" s="14">
        <v>13036</v>
      </c>
      <c r="M101" s="14">
        <v>4448</v>
      </c>
      <c r="N101" s="12">
        <f>L101/SUM(J101:M101)</f>
        <v>0.51896970420797006</v>
      </c>
      <c r="P101" s="30">
        <f>J101*2</f>
        <v>332</v>
      </c>
      <c r="Q101" s="30">
        <f>K101</f>
        <v>7469</v>
      </c>
      <c r="R101" s="30">
        <v>0</v>
      </c>
      <c r="S101" s="30">
        <f>M101</f>
        <v>4448</v>
      </c>
    </row>
    <row r="102" spans="9:20" x14ac:dyDescent="0.3">
      <c r="J102" s="14">
        <v>17</v>
      </c>
      <c r="K102" s="14">
        <v>1260</v>
      </c>
      <c r="L102" s="14">
        <v>8787</v>
      </c>
      <c r="M102" s="14">
        <v>15206</v>
      </c>
      <c r="N102" s="12">
        <f>M102/SUM(J102:M102)</f>
        <v>0.60174119509299562</v>
      </c>
      <c r="P102" s="30">
        <f>J102*3</f>
        <v>51</v>
      </c>
      <c r="Q102" s="30">
        <f>K102*2</f>
        <v>2520</v>
      </c>
      <c r="R102" s="30">
        <f>L102</f>
        <v>8787</v>
      </c>
      <c r="S102" s="30">
        <f>0</f>
        <v>0</v>
      </c>
    </row>
    <row r="104" spans="9:20" x14ac:dyDescent="0.3">
      <c r="J104" s="14">
        <f>J99</f>
        <v>23087</v>
      </c>
      <c r="K104" s="14">
        <f>SUM(K99:M99)</f>
        <v>1750</v>
      </c>
      <c r="M104" s="20" t="s">
        <v>53</v>
      </c>
      <c r="N104" s="24">
        <f>J104/SUM(J104:K104)</f>
        <v>0.92954060474292388</v>
      </c>
      <c r="O104" s="21">
        <f>2*N104*N105/(N105+N104)</f>
        <v>0.91168282425415126</v>
      </c>
    </row>
    <row r="105" spans="9:20" x14ac:dyDescent="0.3">
      <c r="J105" s="14">
        <f>SUM(J100:J102)</f>
        <v>2723</v>
      </c>
      <c r="K105" s="14">
        <f>SUM(K100:M102)</f>
        <v>72440</v>
      </c>
      <c r="M105" s="20" t="s">
        <v>54</v>
      </c>
      <c r="N105" s="24">
        <f>J104/SUM(J104:J105)</f>
        <v>0.89449825648973269</v>
      </c>
      <c r="O105" s="2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1359-AF06-4E17-9A1D-24EDE25633C4}">
  <dimension ref="A1:O21"/>
  <sheetViews>
    <sheetView workbookViewId="0"/>
  </sheetViews>
  <sheetFormatPr defaultRowHeight="13.8" x14ac:dyDescent="0.3"/>
  <cols>
    <col min="1" max="1" width="8.88671875" style="85"/>
    <col min="2" max="5" width="8.88671875" style="83"/>
    <col min="6" max="6" width="8.88671875" style="84"/>
    <col min="7" max="10" width="8.88671875" style="85"/>
    <col min="11" max="16384" width="8.88671875" style="83"/>
  </cols>
  <sheetData>
    <row r="1" spans="1:15" ht="30" customHeight="1" x14ac:dyDescent="0.3">
      <c r="A1" s="85" t="s">
        <v>137</v>
      </c>
      <c r="B1" s="90" t="s">
        <v>132</v>
      </c>
      <c r="C1" s="91" t="s">
        <v>133</v>
      </c>
      <c r="D1" s="92" t="s">
        <v>134</v>
      </c>
      <c r="E1" s="93" t="s">
        <v>135</v>
      </c>
      <c r="F1" s="94"/>
    </row>
    <row r="2" spans="1:15" ht="30" customHeight="1" x14ac:dyDescent="0.3">
      <c r="A2" s="85" t="s">
        <v>136</v>
      </c>
      <c r="B2" s="90" t="s">
        <v>140</v>
      </c>
      <c r="C2" s="91" t="s">
        <v>139</v>
      </c>
      <c r="D2" s="92" t="s">
        <v>141</v>
      </c>
      <c r="E2" s="93" t="s">
        <v>138</v>
      </c>
      <c r="F2" s="94"/>
      <c r="G2" s="104" t="s">
        <v>142</v>
      </c>
      <c r="H2" s="104"/>
      <c r="I2" s="104"/>
      <c r="J2" s="104"/>
      <c r="K2" s="106"/>
      <c r="L2" s="104" t="s">
        <v>144</v>
      </c>
      <c r="M2" s="104"/>
      <c r="N2" s="104"/>
      <c r="O2" s="104"/>
    </row>
    <row r="3" spans="1:15" ht="30" customHeight="1" x14ac:dyDescent="0.3">
      <c r="A3" s="85">
        <v>1</v>
      </c>
      <c r="B3" s="83">
        <v>21753</v>
      </c>
      <c r="C3" s="83">
        <v>2852</v>
      </c>
      <c r="D3" s="83">
        <v>258</v>
      </c>
      <c r="E3" s="83">
        <v>135</v>
      </c>
      <c r="F3" s="84">
        <f>SUM(B3:E3)</f>
        <v>24998</v>
      </c>
      <c r="G3" s="86">
        <f>B3/$F3</f>
        <v>0.87018961516921356</v>
      </c>
      <c r="H3" s="89">
        <f t="shared" ref="H3:J6" si="0">C3/$F3</f>
        <v>0.11408912713017041</v>
      </c>
      <c r="I3" s="86">
        <f t="shared" si="0"/>
        <v>1.0320825666053284E-2</v>
      </c>
      <c r="J3" s="86">
        <f t="shared" si="0"/>
        <v>5.4004320345627651E-3</v>
      </c>
      <c r="K3" s="106"/>
      <c r="L3" s="86">
        <v>0.92954060474292388</v>
      </c>
      <c r="M3" s="89">
        <v>6.6513669122679878E-2</v>
      </c>
      <c r="N3" s="86">
        <v>2.2144381366509644E-3</v>
      </c>
      <c r="O3" s="86">
        <v>1.7312879977452993E-3</v>
      </c>
    </row>
    <row r="4" spans="1:15" ht="30" customHeight="1" x14ac:dyDescent="0.3">
      <c r="A4" s="85" t="s">
        <v>128</v>
      </c>
      <c r="B4" s="83">
        <v>7729</v>
      </c>
      <c r="C4" s="83">
        <v>10704</v>
      </c>
      <c r="D4" s="83">
        <v>4647</v>
      </c>
      <c r="E4" s="83">
        <v>1937</v>
      </c>
      <c r="F4" s="84">
        <f t="shared" ref="F4:F6" si="1">SUM(B4:E4)</f>
        <v>25017</v>
      </c>
      <c r="G4" s="88">
        <f t="shared" ref="G4:G6" si="2">B4/$F4</f>
        <v>0.30894991405844024</v>
      </c>
      <c r="H4" s="87">
        <f t="shared" si="0"/>
        <v>0.4278690490466483</v>
      </c>
      <c r="I4" s="87">
        <f t="shared" si="0"/>
        <v>0.18575368749250509</v>
      </c>
      <c r="J4" s="89">
        <f t="shared" si="0"/>
        <v>7.7427349402406365E-2</v>
      </c>
      <c r="K4" s="106"/>
      <c r="L4" s="89">
        <v>0.10252684265762493</v>
      </c>
      <c r="M4" s="89">
        <v>0.77020263179139425</v>
      </c>
      <c r="N4" s="87">
        <v>0.12226527811415193</v>
      </c>
      <c r="O4" s="86">
        <v>5.0052474368289333E-3</v>
      </c>
    </row>
    <row r="5" spans="1:15" ht="30" customHeight="1" x14ac:dyDescent="0.3">
      <c r="B5" s="83">
        <v>2170</v>
      </c>
      <c r="C5" s="83">
        <v>7687</v>
      </c>
      <c r="D5" s="83">
        <v>7838</v>
      </c>
      <c r="E5" s="83">
        <v>7252</v>
      </c>
      <c r="F5" s="84">
        <f t="shared" si="1"/>
        <v>24947</v>
      </c>
      <c r="G5" s="89">
        <f t="shared" si="2"/>
        <v>8.698440694271857E-2</v>
      </c>
      <c r="H5" s="88">
        <f t="shared" si="0"/>
        <v>0.308133242474045</v>
      </c>
      <c r="I5" s="88">
        <f t="shared" si="0"/>
        <v>0.31418607447789315</v>
      </c>
      <c r="J5" s="87">
        <f t="shared" si="0"/>
        <v>0.29069627610534332</v>
      </c>
      <c r="K5" s="106"/>
      <c r="L5" s="86">
        <v>6.608543333731438E-3</v>
      </c>
      <c r="M5" s="87">
        <v>0.29734463951590429</v>
      </c>
      <c r="N5" s="87">
        <v>0.51896970420797006</v>
      </c>
      <c r="O5" s="87">
        <v>0.1770771129423942</v>
      </c>
    </row>
    <row r="6" spans="1:15" ht="30" customHeight="1" x14ac:dyDescent="0.3">
      <c r="B6" s="83">
        <v>570</v>
      </c>
      <c r="C6" s="83">
        <v>3963</v>
      </c>
      <c r="D6" s="83">
        <v>7249</v>
      </c>
      <c r="E6" s="83">
        <v>13256</v>
      </c>
      <c r="F6" s="84">
        <f t="shared" si="1"/>
        <v>25038</v>
      </c>
      <c r="G6" s="86">
        <f t="shared" si="2"/>
        <v>2.2765396597172298E-2</v>
      </c>
      <c r="H6" s="87">
        <f t="shared" si="0"/>
        <v>0.15827941528876108</v>
      </c>
      <c r="I6" s="87">
        <f t="shared" si="0"/>
        <v>0.28951992970684559</v>
      </c>
      <c r="J6" s="87">
        <f t="shared" si="0"/>
        <v>0.52943525840722105</v>
      </c>
      <c r="K6" s="106"/>
      <c r="L6" s="86">
        <v>6.7273446774831819E-4</v>
      </c>
      <c r="M6" s="86">
        <v>4.9861495844875349E-2</v>
      </c>
      <c r="N6" s="88">
        <v>0.34772457459438066</v>
      </c>
      <c r="O6" s="89">
        <v>0.60174119509299562</v>
      </c>
    </row>
    <row r="7" spans="1:15" ht="30" customHeight="1" x14ac:dyDescent="0.3">
      <c r="G7" s="105" t="s">
        <v>143</v>
      </c>
      <c r="H7" s="105"/>
      <c r="I7" s="105"/>
      <c r="J7" s="105"/>
      <c r="K7" s="106"/>
      <c r="L7" s="105" t="s">
        <v>145</v>
      </c>
      <c r="M7" s="105"/>
      <c r="N7" s="105"/>
      <c r="O7" s="105"/>
    </row>
    <row r="8" spans="1:15" ht="30" customHeight="1" x14ac:dyDescent="0.3">
      <c r="A8" s="85">
        <v>5</v>
      </c>
      <c r="B8" s="83">
        <v>23176</v>
      </c>
      <c r="C8" s="83">
        <v>1555</v>
      </c>
      <c r="D8" s="83">
        <v>56</v>
      </c>
      <c r="E8" s="83">
        <v>47</v>
      </c>
      <c r="F8" s="84">
        <f>SUM(B8:E8)</f>
        <v>24834</v>
      </c>
      <c r="G8" s="86">
        <f>B8/$F8</f>
        <v>0.93323669163243939</v>
      </c>
      <c r="H8" s="89">
        <f t="shared" ref="H8:H11" si="3">C8/$F8</f>
        <v>6.2615768704195857E-2</v>
      </c>
      <c r="I8" s="86">
        <f t="shared" ref="I8:I11" si="4">D8/$F8</f>
        <v>2.2549730208585007E-3</v>
      </c>
      <c r="J8" s="86">
        <f t="shared" ref="J8:J11" si="5">E8/$F8</f>
        <v>1.8925666425062414E-3</v>
      </c>
      <c r="K8" s="106"/>
      <c r="L8" s="86">
        <v>0.86464790971228744</v>
      </c>
      <c r="M8" s="89">
        <v>0.13241138133841995</v>
      </c>
      <c r="N8" s="86">
        <v>2.1061834366555396E-3</v>
      </c>
      <c r="O8" s="86">
        <v>8.3452551263710065E-4</v>
      </c>
    </row>
    <row r="9" spans="1:15" ht="30" customHeight="1" x14ac:dyDescent="0.3">
      <c r="A9" s="85" t="s">
        <v>129</v>
      </c>
      <c r="B9" s="83">
        <v>4907</v>
      </c>
      <c r="C9" s="83">
        <v>15996</v>
      </c>
      <c r="D9" s="83">
        <v>3744</v>
      </c>
      <c r="E9" s="83">
        <v>544</v>
      </c>
      <c r="F9" s="84">
        <f t="shared" ref="F9:F11" si="6">SUM(B9:E9)</f>
        <v>25191</v>
      </c>
      <c r="G9" s="87">
        <f t="shared" ref="G9:G11" si="7">B9/$F9</f>
        <v>0.19479179071890754</v>
      </c>
      <c r="H9" s="89">
        <f t="shared" si="3"/>
        <v>0.63498868643563178</v>
      </c>
      <c r="I9" s="89">
        <f t="shared" si="4"/>
        <v>0.14862450875312611</v>
      </c>
      <c r="J9" s="86">
        <f t="shared" si="5"/>
        <v>2.1595014092334563E-2</v>
      </c>
      <c r="K9" s="106"/>
      <c r="L9" s="86">
        <v>2.606578317100431E-2</v>
      </c>
      <c r="M9" s="89">
        <v>0.78245249880249079</v>
      </c>
      <c r="N9" s="87">
        <v>0.18641226249401247</v>
      </c>
      <c r="O9" s="86">
        <v>5.0694555324924161E-3</v>
      </c>
    </row>
    <row r="10" spans="1:15" ht="30" customHeight="1" x14ac:dyDescent="0.3">
      <c r="B10" s="83">
        <v>595</v>
      </c>
      <c r="C10" s="83">
        <v>8331</v>
      </c>
      <c r="D10" s="83">
        <v>9833</v>
      </c>
      <c r="E10" s="83">
        <v>6193</v>
      </c>
      <c r="F10" s="84">
        <f t="shared" si="6"/>
        <v>24952</v>
      </c>
      <c r="G10" s="86">
        <f t="shared" si="7"/>
        <v>2.3845783905097787E-2</v>
      </c>
      <c r="H10" s="88">
        <f t="shared" si="3"/>
        <v>0.33388105161910869</v>
      </c>
      <c r="I10" s="88">
        <f t="shared" si="4"/>
        <v>0.3940766271240782</v>
      </c>
      <c r="J10" s="87">
        <f t="shared" si="5"/>
        <v>0.24819653735171529</v>
      </c>
      <c r="K10" s="106"/>
      <c r="L10" s="86">
        <v>2.390152571405808E-4</v>
      </c>
      <c r="M10" s="89">
        <v>0.11341273951320559</v>
      </c>
      <c r="N10" s="89">
        <v>0.59929092140381623</v>
      </c>
      <c r="O10" s="87">
        <v>0.28705732382583754</v>
      </c>
    </row>
    <row r="11" spans="1:15" ht="30" customHeight="1" x14ac:dyDescent="0.3">
      <c r="B11" s="83">
        <v>61</v>
      </c>
      <c r="C11" s="83">
        <v>2250</v>
      </c>
      <c r="D11" s="83">
        <v>7890</v>
      </c>
      <c r="E11" s="83">
        <v>14822</v>
      </c>
      <c r="F11" s="84">
        <f t="shared" si="6"/>
        <v>25023</v>
      </c>
      <c r="G11" s="86">
        <f t="shared" si="7"/>
        <v>2.4377572633177478E-3</v>
      </c>
      <c r="H11" s="89">
        <f t="shared" si="3"/>
        <v>8.9917276105982491E-2</v>
      </c>
      <c r="I11" s="88">
        <f t="shared" si="4"/>
        <v>0.31530991487831195</v>
      </c>
      <c r="J11" s="87">
        <f t="shared" si="5"/>
        <v>0.59233505175238776</v>
      </c>
      <c r="K11" s="106"/>
      <c r="L11" s="86">
        <v>4.0516996880191239E-5</v>
      </c>
      <c r="M11" s="86">
        <v>3.9301486973785504E-3</v>
      </c>
      <c r="N11" s="89">
        <v>0.14784652161581782</v>
      </c>
      <c r="O11" s="86">
        <v>0.84818281268992346</v>
      </c>
    </row>
    <row r="12" spans="1:15" ht="30" customHeight="1" x14ac:dyDescent="0.3"/>
    <row r="13" spans="1:15" ht="30" customHeight="1" x14ac:dyDescent="0.3">
      <c r="A13" s="85">
        <v>13</v>
      </c>
      <c r="B13" s="83">
        <v>23087</v>
      </c>
      <c r="C13" s="83">
        <v>1652</v>
      </c>
      <c r="D13" s="83">
        <v>55</v>
      </c>
      <c r="E13" s="83">
        <v>43</v>
      </c>
      <c r="F13" s="84">
        <f>SUM(B13:E13)</f>
        <v>24837</v>
      </c>
      <c r="G13" s="86">
        <f>B13/$F13</f>
        <v>0.92954060474292388</v>
      </c>
      <c r="H13" s="89">
        <f t="shared" ref="H13:H16" si="8">C13/$F13</f>
        <v>6.6513669122679878E-2</v>
      </c>
      <c r="I13" s="86">
        <f t="shared" ref="I13:I16" si="9">D13/$F13</f>
        <v>2.2144381366509644E-3</v>
      </c>
      <c r="J13" s="86">
        <f t="shared" ref="J13:J16" si="10">E13/$F13</f>
        <v>1.7312879977452993E-3</v>
      </c>
    </row>
    <row r="14" spans="1:15" ht="30" customHeight="1" x14ac:dyDescent="0.3">
      <c r="A14" s="85" t="s">
        <v>130</v>
      </c>
      <c r="B14" s="83">
        <v>2540</v>
      </c>
      <c r="C14" s="83">
        <v>19081</v>
      </c>
      <c r="D14" s="83">
        <v>3029</v>
      </c>
      <c r="E14" s="83">
        <v>124</v>
      </c>
      <c r="F14" s="84">
        <f t="shared" ref="F14:F16" si="11">SUM(B14:E14)</f>
        <v>24774</v>
      </c>
      <c r="G14" s="89">
        <f t="shared" ref="G14:G16" si="12">B14/$F14</f>
        <v>0.10252684265762493</v>
      </c>
      <c r="H14" s="89">
        <f t="shared" si="8"/>
        <v>0.77020263179139425</v>
      </c>
      <c r="I14" s="87">
        <f t="shared" si="9"/>
        <v>0.12226527811415193</v>
      </c>
      <c r="J14" s="86">
        <f t="shared" si="10"/>
        <v>5.0052474368289333E-3</v>
      </c>
    </row>
    <row r="15" spans="1:15" ht="30" customHeight="1" x14ac:dyDescent="0.3">
      <c r="B15" s="83">
        <v>166</v>
      </c>
      <c r="C15" s="83">
        <v>7469</v>
      </c>
      <c r="D15" s="83">
        <v>13036</v>
      </c>
      <c r="E15" s="83">
        <v>4448</v>
      </c>
      <c r="F15" s="84">
        <f t="shared" si="11"/>
        <v>25119</v>
      </c>
      <c r="G15" s="86">
        <f t="shared" si="12"/>
        <v>6.608543333731438E-3</v>
      </c>
      <c r="H15" s="87">
        <f t="shared" si="8"/>
        <v>0.29734463951590429</v>
      </c>
      <c r="I15" s="87">
        <f t="shared" si="9"/>
        <v>0.51896970420797006</v>
      </c>
      <c r="J15" s="87">
        <f t="shared" si="10"/>
        <v>0.1770771129423942</v>
      </c>
    </row>
    <row r="16" spans="1:15" ht="30" customHeight="1" x14ac:dyDescent="0.3">
      <c r="B16" s="83">
        <v>17</v>
      </c>
      <c r="C16" s="83">
        <v>1260</v>
      </c>
      <c r="D16" s="83">
        <v>8787</v>
      </c>
      <c r="E16" s="83">
        <v>15206</v>
      </c>
      <c r="F16" s="84">
        <f t="shared" si="11"/>
        <v>25270</v>
      </c>
      <c r="G16" s="86">
        <f t="shared" si="12"/>
        <v>6.7273446774831819E-4</v>
      </c>
      <c r="H16" s="86">
        <f t="shared" si="8"/>
        <v>4.9861495844875349E-2</v>
      </c>
      <c r="I16" s="88">
        <f t="shared" si="9"/>
        <v>0.34772457459438066</v>
      </c>
      <c r="J16" s="89">
        <f t="shared" si="10"/>
        <v>0.60174119509299562</v>
      </c>
    </row>
    <row r="17" spans="1:10" ht="30" customHeight="1" x14ac:dyDescent="0.3"/>
    <row r="18" spans="1:10" ht="30" customHeight="1" x14ac:dyDescent="0.3">
      <c r="A18" s="85">
        <v>4</v>
      </c>
      <c r="B18" s="83">
        <v>21758</v>
      </c>
      <c r="C18" s="83">
        <v>3332</v>
      </c>
      <c r="D18" s="83">
        <v>53</v>
      </c>
      <c r="E18" s="83">
        <v>21</v>
      </c>
      <c r="F18" s="84">
        <f>SUM(B18:E18)</f>
        <v>25164</v>
      </c>
      <c r="G18" s="86">
        <f t="shared" ref="G18:J21" si="13">B18/$F18</f>
        <v>0.86464790971228744</v>
      </c>
      <c r="H18" s="89">
        <f t="shared" si="13"/>
        <v>0.13241138133841995</v>
      </c>
      <c r="I18" s="86">
        <f t="shared" si="13"/>
        <v>2.1061834366555396E-3</v>
      </c>
      <c r="J18" s="86">
        <f t="shared" si="13"/>
        <v>8.3452551263710065E-4</v>
      </c>
    </row>
    <row r="19" spans="1:10" ht="30" customHeight="1" x14ac:dyDescent="0.3">
      <c r="A19" s="85" t="s">
        <v>131</v>
      </c>
      <c r="B19" s="83">
        <v>653</v>
      </c>
      <c r="C19" s="83">
        <v>19602</v>
      </c>
      <c r="D19" s="83">
        <v>4670</v>
      </c>
      <c r="E19" s="83">
        <v>127</v>
      </c>
      <c r="F19" s="84">
        <f t="shared" ref="F19:F21" si="14">SUM(B19:E19)</f>
        <v>25052</v>
      </c>
      <c r="G19" s="86">
        <f t="shared" si="13"/>
        <v>2.606578317100431E-2</v>
      </c>
      <c r="H19" s="89">
        <f t="shared" si="13"/>
        <v>0.78245249880249079</v>
      </c>
      <c r="I19" s="87">
        <f t="shared" si="13"/>
        <v>0.18641226249401247</v>
      </c>
      <c r="J19" s="86">
        <f t="shared" si="13"/>
        <v>5.0694555324924161E-3</v>
      </c>
    </row>
    <row r="20" spans="1:10" ht="30" customHeight="1" x14ac:dyDescent="0.3">
      <c r="B20" s="83">
        <v>6</v>
      </c>
      <c r="C20" s="83">
        <v>2847</v>
      </c>
      <c r="D20" s="83">
        <v>15044</v>
      </c>
      <c r="E20" s="83">
        <v>7206</v>
      </c>
      <c r="F20" s="84">
        <f t="shared" si="14"/>
        <v>25103</v>
      </c>
      <c r="G20" s="86">
        <f t="shared" si="13"/>
        <v>2.390152571405808E-4</v>
      </c>
      <c r="H20" s="89">
        <f t="shared" si="13"/>
        <v>0.11341273951320559</v>
      </c>
      <c r="I20" s="89">
        <f t="shared" si="13"/>
        <v>0.59929092140381623</v>
      </c>
      <c r="J20" s="87">
        <f t="shared" si="13"/>
        <v>0.28705732382583754</v>
      </c>
    </row>
    <row r="21" spans="1:10" ht="30" customHeight="1" x14ac:dyDescent="0.3">
      <c r="B21" s="83">
        <v>1</v>
      </c>
      <c r="C21" s="83">
        <v>97</v>
      </c>
      <c r="D21" s="83">
        <v>3649</v>
      </c>
      <c r="E21" s="83">
        <v>20934</v>
      </c>
      <c r="F21" s="84">
        <f t="shared" si="14"/>
        <v>24681</v>
      </c>
      <c r="G21" s="86">
        <f t="shared" si="13"/>
        <v>4.0516996880191239E-5</v>
      </c>
      <c r="H21" s="86">
        <f t="shared" si="13"/>
        <v>3.9301486973785504E-3</v>
      </c>
      <c r="I21" s="89">
        <f t="shared" si="13"/>
        <v>0.14784652161581782</v>
      </c>
      <c r="J21" s="86">
        <f t="shared" si="13"/>
        <v>0.84818281268992346</v>
      </c>
    </row>
  </sheetData>
  <mergeCells count="5">
    <mergeCell ref="G2:J2"/>
    <mergeCell ref="G7:J7"/>
    <mergeCell ref="L2:O2"/>
    <mergeCell ref="L7:O7"/>
    <mergeCell ref="K2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A8CF-24A5-41AD-B8F9-22B8D89DACCE}">
  <dimension ref="A1:B24"/>
  <sheetViews>
    <sheetView workbookViewId="0"/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3" t="s">
        <v>32</v>
      </c>
      <c r="B2" s="38" t="s">
        <v>89</v>
      </c>
    </row>
    <row r="3" spans="1:2" ht="15" customHeight="1" x14ac:dyDescent="0.3">
      <c r="A3" s="44" t="s">
        <v>2</v>
      </c>
      <c r="B3" s="39">
        <v>1000</v>
      </c>
    </row>
    <row r="4" spans="1:2" ht="15" customHeight="1" x14ac:dyDescent="0.3">
      <c r="A4" s="44" t="s">
        <v>4</v>
      </c>
      <c r="B4" s="39" t="s">
        <v>13</v>
      </c>
    </row>
    <row r="5" spans="1:2" ht="15" customHeight="1" x14ac:dyDescent="0.3">
      <c r="A5" s="44" t="s">
        <v>3</v>
      </c>
      <c r="B5" s="39">
        <v>40</v>
      </c>
    </row>
    <row r="6" spans="1:2" ht="15" customHeight="1" x14ac:dyDescent="0.3">
      <c r="A6" s="44" t="s">
        <v>8</v>
      </c>
      <c r="B6" s="39">
        <v>600000</v>
      </c>
    </row>
    <row r="7" spans="1:2" ht="15" customHeight="1" x14ac:dyDescent="0.3">
      <c r="A7" s="44" t="s">
        <v>7</v>
      </c>
      <c r="B7" s="39">
        <v>24000</v>
      </c>
    </row>
    <row r="8" spans="1:2" ht="15" customHeight="1" x14ac:dyDescent="0.3">
      <c r="A8" s="44" t="s">
        <v>43</v>
      </c>
      <c r="B8" s="39"/>
    </row>
    <row r="9" spans="1:2" ht="15" customHeight="1" x14ac:dyDescent="0.3">
      <c r="A9" s="44" t="s">
        <v>5</v>
      </c>
      <c r="B9" s="39"/>
    </row>
    <row r="10" spans="1:2" ht="15" customHeight="1" x14ac:dyDescent="0.3">
      <c r="A10" s="44" t="s">
        <v>6</v>
      </c>
      <c r="B10" s="39"/>
    </row>
    <row r="11" spans="1:2" ht="135" customHeight="1" x14ac:dyDescent="0.3">
      <c r="A11" s="44" t="s">
        <v>9</v>
      </c>
      <c r="B11" s="39" t="s">
        <v>90</v>
      </c>
    </row>
    <row r="12" spans="1:2" ht="15" customHeight="1" x14ac:dyDescent="0.3">
      <c r="A12" s="44" t="s">
        <v>30</v>
      </c>
      <c r="B12" s="39">
        <v>35</v>
      </c>
    </row>
    <row r="13" spans="1:2" ht="15" customHeight="1" x14ac:dyDescent="0.3">
      <c r="A13" s="44" t="s">
        <v>44</v>
      </c>
      <c r="B13" s="41"/>
    </row>
    <row r="14" spans="1:2" ht="180" customHeight="1" x14ac:dyDescent="0.3">
      <c r="A14" s="44" t="s">
        <v>10</v>
      </c>
      <c r="B14" s="39" t="s">
        <v>83</v>
      </c>
    </row>
    <row r="15" spans="1:2" ht="15" customHeight="1" x14ac:dyDescent="0.3">
      <c r="A15" s="44" t="s">
        <v>19</v>
      </c>
      <c r="B15" s="39">
        <v>64</v>
      </c>
    </row>
    <row r="16" spans="1:2" ht="15" customHeight="1" x14ac:dyDescent="0.3">
      <c r="A16" s="44" t="s">
        <v>20</v>
      </c>
      <c r="B16" s="39" t="s">
        <v>21</v>
      </c>
    </row>
    <row r="17" spans="1:2" ht="15" customHeight="1" x14ac:dyDescent="0.3">
      <c r="A17" s="44" t="s">
        <v>22</v>
      </c>
      <c r="B17" s="39">
        <v>5.0000000000000001E-4</v>
      </c>
    </row>
    <row r="18" spans="1:2" ht="15" customHeight="1" x14ac:dyDescent="0.3">
      <c r="A18" s="44" t="s">
        <v>11</v>
      </c>
      <c r="B18" s="54">
        <v>0.79669999999999996</v>
      </c>
    </row>
    <row r="19" spans="1:2" ht="15" customHeight="1" x14ac:dyDescent="0.3">
      <c r="A19" s="44" t="s">
        <v>12</v>
      </c>
      <c r="B19" s="54">
        <v>0.81159999999999999</v>
      </c>
    </row>
    <row r="20" spans="1:2" ht="15" customHeight="1" x14ac:dyDescent="0.3">
      <c r="A20" s="44" t="s">
        <v>15</v>
      </c>
      <c r="B20" s="39"/>
    </row>
    <row r="21" spans="1:2" ht="15" customHeight="1" x14ac:dyDescent="0.3">
      <c r="A21" s="44" t="s">
        <v>16</v>
      </c>
      <c r="B21" s="58">
        <v>0.77</v>
      </c>
    </row>
    <row r="22" spans="1:2" ht="15" customHeight="1" x14ac:dyDescent="0.3">
      <c r="A22" s="44" t="s">
        <v>17</v>
      </c>
      <c r="B22" s="39" t="s">
        <v>38</v>
      </c>
    </row>
    <row r="23" spans="1:2" ht="15" customHeight="1" x14ac:dyDescent="0.3">
      <c r="A23" s="44" t="s">
        <v>26</v>
      </c>
      <c r="B23" s="39"/>
    </row>
    <row r="24" spans="1:2" ht="15" customHeight="1" x14ac:dyDescent="0.3">
      <c r="A24" s="44" t="s">
        <v>28</v>
      </c>
      <c r="B24" s="39">
        <v>3973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34" workbookViewId="0"/>
  </sheetViews>
  <sheetFormatPr defaultRowHeight="14.4" x14ac:dyDescent="0.3"/>
  <cols>
    <col min="1" max="1" width="49.6640625" style="9" bestFit="1" customWidth="1"/>
    <col min="2" max="9" width="25.77734375" style="2" customWidth="1"/>
    <col min="10" max="11" width="25.77734375" style="7" customWidth="1"/>
    <col min="12" max="12" width="25.77734375" style="2" customWidth="1"/>
    <col min="13" max="16384" width="8.88671875" style="2"/>
  </cols>
  <sheetData>
    <row r="1" spans="1:12" x14ac:dyDescent="0.3">
      <c r="A1" s="95" t="s">
        <v>0</v>
      </c>
      <c r="B1" s="4" t="s">
        <v>1</v>
      </c>
      <c r="C1" s="4" t="s">
        <v>1</v>
      </c>
      <c r="D1" s="4" t="s">
        <v>1</v>
      </c>
      <c r="E1" s="4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6" t="s">
        <v>1</v>
      </c>
      <c r="K1" s="6" t="s">
        <v>1</v>
      </c>
      <c r="L1" s="4" t="s">
        <v>1</v>
      </c>
    </row>
    <row r="2" spans="1:12" s="5" customFormat="1" ht="20.399999999999999" x14ac:dyDescent="0.3">
      <c r="A2" s="96" t="s">
        <v>32</v>
      </c>
      <c r="B2" s="38" t="s">
        <v>33</v>
      </c>
      <c r="C2" s="38" t="s">
        <v>34</v>
      </c>
      <c r="D2" s="38" t="s">
        <v>35</v>
      </c>
      <c r="E2" s="38" t="s">
        <v>41</v>
      </c>
      <c r="F2" s="56" t="s">
        <v>47</v>
      </c>
      <c r="G2" s="56" t="s">
        <v>64</v>
      </c>
      <c r="H2" s="56" t="s">
        <v>111</v>
      </c>
      <c r="I2" s="56" t="s">
        <v>112</v>
      </c>
      <c r="J2" s="60" t="s">
        <v>121</v>
      </c>
      <c r="K2" s="60" t="s">
        <v>67</v>
      </c>
      <c r="L2" s="56" t="s">
        <v>71</v>
      </c>
    </row>
    <row r="3" spans="1:12" x14ac:dyDescent="0.3">
      <c r="A3" s="97" t="s">
        <v>2</v>
      </c>
      <c r="B3" s="30">
        <v>500</v>
      </c>
      <c r="C3" s="30">
        <v>500</v>
      </c>
      <c r="D3" s="30">
        <v>500</v>
      </c>
      <c r="E3" s="30">
        <v>500</v>
      </c>
      <c r="F3" s="30">
        <v>500</v>
      </c>
      <c r="G3" s="30">
        <v>500</v>
      </c>
      <c r="H3" s="30">
        <v>500</v>
      </c>
      <c r="I3" s="30">
        <v>500</v>
      </c>
      <c r="J3" s="14">
        <v>500</v>
      </c>
      <c r="K3" s="14">
        <v>500</v>
      </c>
      <c r="L3" s="30">
        <v>500</v>
      </c>
    </row>
    <row r="4" spans="1:12" x14ac:dyDescent="0.3">
      <c r="A4" s="97" t="s">
        <v>4</v>
      </c>
      <c r="B4" s="30" t="s">
        <v>13</v>
      </c>
      <c r="C4" s="30" t="s">
        <v>13</v>
      </c>
      <c r="D4" s="30" t="s">
        <v>13</v>
      </c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14" t="s">
        <v>13</v>
      </c>
      <c r="K4" s="14" t="s">
        <v>13</v>
      </c>
      <c r="L4" s="30" t="s">
        <v>13</v>
      </c>
    </row>
    <row r="5" spans="1:12" x14ac:dyDescent="0.3">
      <c r="A5" s="97" t="s">
        <v>3</v>
      </c>
      <c r="B5" s="30">
        <v>35</v>
      </c>
      <c r="C5" s="30">
        <v>35</v>
      </c>
      <c r="D5" s="30">
        <v>35</v>
      </c>
      <c r="E5" s="30">
        <v>35</v>
      </c>
      <c r="F5" s="30">
        <v>35</v>
      </c>
      <c r="G5" s="30">
        <v>35</v>
      </c>
      <c r="H5" s="30">
        <v>50</v>
      </c>
      <c r="I5" s="30">
        <v>50</v>
      </c>
      <c r="J5" s="14">
        <v>50</v>
      </c>
      <c r="K5" s="14">
        <v>40</v>
      </c>
      <c r="L5" s="30">
        <v>40</v>
      </c>
    </row>
    <row r="6" spans="1:12" x14ac:dyDescent="0.3">
      <c r="A6" s="97" t="s">
        <v>8</v>
      </c>
      <c r="B6" s="30">
        <v>400000</v>
      </c>
      <c r="C6" s="30">
        <v>400000</v>
      </c>
      <c r="D6" s="30">
        <v>600000</v>
      </c>
      <c r="E6" s="30">
        <v>600000</v>
      </c>
      <c r="F6" s="30">
        <v>600000</v>
      </c>
      <c r="G6" s="30">
        <v>600000</v>
      </c>
      <c r="H6" s="30">
        <v>400000</v>
      </c>
      <c r="I6" s="30">
        <v>600000</v>
      </c>
      <c r="J6" s="14">
        <v>600000</v>
      </c>
      <c r="K6" s="14">
        <v>600000</v>
      </c>
      <c r="L6" s="30">
        <v>600000</v>
      </c>
    </row>
    <row r="7" spans="1:12" x14ac:dyDescent="0.3">
      <c r="A7" s="97" t="s">
        <v>7</v>
      </c>
      <c r="B7" s="30">
        <f t="shared" ref="B7" si="0">0.04*B6</f>
        <v>16000</v>
      </c>
      <c r="C7" s="30">
        <f>0.04*C6</f>
        <v>16000</v>
      </c>
      <c r="D7" s="30">
        <f>0.04*D6</f>
        <v>24000</v>
      </c>
      <c r="E7" s="30">
        <f>0.04*E6</f>
        <v>24000</v>
      </c>
      <c r="F7" s="30">
        <f>0.04*F6</f>
        <v>24000</v>
      </c>
      <c r="G7" s="30">
        <v>24000</v>
      </c>
      <c r="H7" s="30">
        <v>16000</v>
      </c>
      <c r="I7" s="30">
        <f>0.04*I6</f>
        <v>24000</v>
      </c>
      <c r="J7" s="14">
        <f>0.04*J6</f>
        <v>24000</v>
      </c>
      <c r="K7" s="14">
        <v>24000</v>
      </c>
      <c r="L7" s="30">
        <v>24000</v>
      </c>
    </row>
    <row r="8" spans="1:12" x14ac:dyDescent="0.3">
      <c r="A8" s="97" t="s">
        <v>43</v>
      </c>
      <c r="B8" s="30">
        <v>6016</v>
      </c>
      <c r="C8" s="30">
        <v>6016</v>
      </c>
      <c r="D8" s="30">
        <v>6016</v>
      </c>
      <c r="E8" s="30">
        <v>6016</v>
      </c>
      <c r="F8" s="30">
        <v>6016</v>
      </c>
      <c r="G8" s="30">
        <v>2351</v>
      </c>
      <c r="H8" s="30">
        <v>7197</v>
      </c>
      <c r="I8" s="30">
        <v>7197</v>
      </c>
      <c r="J8" s="14">
        <v>7197</v>
      </c>
      <c r="K8" s="14">
        <v>1955</v>
      </c>
      <c r="L8" s="30">
        <v>1955</v>
      </c>
    </row>
    <row r="9" spans="1:12" x14ac:dyDescent="0.3">
      <c r="A9" s="97" t="s">
        <v>5</v>
      </c>
      <c r="B9" s="30"/>
      <c r="C9" s="30"/>
      <c r="D9" s="30"/>
      <c r="E9" s="30"/>
      <c r="F9" s="30"/>
      <c r="G9" s="30"/>
      <c r="H9" s="30"/>
      <c r="I9" s="30"/>
      <c r="J9" s="14"/>
      <c r="K9" s="14"/>
      <c r="L9" s="30"/>
    </row>
    <row r="10" spans="1:12" x14ac:dyDescent="0.3">
      <c r="A10" s="97" t="s">
        <v>6</v>
      </c>
      <c r="B10" s="30"/>
      <c r="C10" s="30"/>
      <c r="D10" s="30"/>
      <c r="E10" s="30"/>
      <c r="F10" s="30"/>
      <c r="G10" s="30"/>
      <c r="H10" s="30"/>
      <c r="I10" s="30"/>
      <c r="J10" s="14"/>
      <c r="K10" s="14"/>
      <c r="L10" s="30"/>
    </row>
    <row r="11" spans="1:12" ht="139.94999999999999" customHeight="1" x14ac:dyDescent="0.3">
      <c r="A11" s="97" t="s">
        <v>9</v>
      </c>
      <c r="B11" s="30" t="s">
        <v>14</v>
      </c>
      <c r="C11" s="30" t="s">
        <v>14</v>
      </c>
      <c r="D11" s="30" t="s">
        <v>14</v>
      </c>
      <c r="E11" s="30" t="s">
        <v>14</v>
      </c>
      <c r="F11" s="30" t="s">
        <v>14</v>
      </c>
      <c r="G11" s="30" t="s">
        <v>65</v>
      </c>
      <c r="H11" s="30" t="s">
        <v>82</v>
      </c>
      <c r="I11" s="30" t="s">
        <v>82</v>
      </c>
      <c r="J11" s="14" t="s">
        <v>82</v>
      </c>
      <c r="K11" s="14" t="s">
        <v>105</v>
      </c>
      <c r="L11" s="30" t="s">
        <v>105</v>
      </c>
    </row>
    <row r="12" spans="1:12" ht="14.4" customHeight="1" x14ac:dyDescent="0.3">
      <c r="A12" s="97" t="s">
        <v>30</v>
      </c>
      <c r="B12" s="30">
        <v>36</v>
      </c>
      <c r="C12" s="30">
        <v>36</v>
      </c>
      <c r="D12" s="30">
        <v>54</v>
      </c>
      <c r="E12" s="30">
        <v>54</v>
      </c>
      <c r="F12" s="30">
        <v>54</v>
      </c>
      <c r="G12" s="57">
        <f>G13*F12/F13</f>
        <v>21.102726063829788</v>
      </c>
      <c r="H12" s="57">
        <v>44</v>
      </c>
      <c r="I12" s="57">
        <v>64</v>
      </c>
      <c r="J12" s="61">
        <v>64</v>
      </c>
      <c r="K12" s="61"/>
      <c r="L12" s="57"/>
    </row>
    <row r="13" spans="1:12" ht="14.4" customHeight="1" x14ac:dyDescent="0.3">
      <c r="A13" s="97" t="s">
        <v>44</v>
      </c>
      <c r="B13" s="53">
        <f>B6*B8*4/1024/1024/1024</f>
        <v>8.96453857421875</v>
      </c>
      <c r="C13" s="53">
        <f t="shared" ref="C13:I13" si="1">C6*C8*4/1024/1024/1024</f>
        <v>8.96453857421875</v>
      </c>
      <c r="D13" s="53">
        <f t="shared" si="1"/>
        <v>13.446807861328125</v>
      </c>
      <c r="E13" s="53">
        <f t="shared" si="1"/>
        <v>13.446807861328125</v>
      </c>
      <c r="F13" s="53">
        <f t="shared" si="1"/>
        <v>13.446807861328125</v>
      </c>
      <c r="G13" s="53">
        <f t="shared" si="1"/>
        <v>5.254894495010376</v>
      </c>
      <c r="H13" s="53">
        <f t="shared" si="1"/>
        <v>10.724365711212158</v>
      </c>
      <c r="I13" s="53">
        <f t="shared" si="1"/>
        <v>16.086548566818237</v>
      </c>
      <c r="J13" s="29">
        <f t="shared" ref="J13" si="2">J6*J8*4/1024/1024/1024</f>
        <v>16.086548566818237</v>
      </c>
      <c r="K13" s="29">
        <f>K8*K6*4/1024/1024/1024</f>
        <v>4.3697655200958252</v>
      </c>
      <c r="L13" s="53">
        <f>L8*L6*4/1024/1024/1024</f>
        <v>4.3697655200958252</v>
      </c>
    </row>
    <row r="14" spans="1:12" ht="201.6" x14ac:dyDescent="0.3">
      <c r="A14" s="97" t="s">
        <v>10</v>
      </c>
      <c r="B14" s="30" t="s">
        <v>23</v>
      </c>
      <c r="C14" s="30" t="s">
        <v>18</v>
      </c>
      <c r="D14" s="30" t="s">
        <v>18</v>
      </c>
      <c r="E14" s="30" t="s">
        <v>29</v>
      </c>
      <c r="F14" s="30" t="s">
        <v>42</v>
      </c>
      <c r="G14" s="30" t="s">
        <v>66</v>
      </c>
      <c r="H14" s="30" t="s">
        <v>107</v>
      </c>
      <c r="I14" s="30" t="s">
        <v>113</v>
      </c>
      <c r="J14" s="14" t="s">
        <v>119</v>
      </c>
      <c r="K14" s="14" t="s">
        <v>68</v>
      </c>
      <c r="L14" s="30" t="s">
        <v>72</v>
      </c>
    </row>
    <row r="15" spans="1:12" x14ac:dyDescent="0.3">
      <c r="A15" s="97" t="s">
        <v>19</v>
      </c>
      <c r="B15" s="30">
        <v>32</v>
      </c>
      <c r="C15" s="30">
        <v>64</v>
      </c>
      <c r="D15" s="30">
        <v>64</v>
      </c>
      <c r="E15" s="30">
        <v>64</v>
      </c>
      <c r="F15" s="30">
        <v>64</v>
      </c>
      <c r="G15" s="30">
        <v>64</v>
      </c>
      <c r="H15" s="30">
        <v>64</v>
      </c>
      <c r="I15" s="30">
        <v>64</v>
      </c>
      <c r="J15" s="14">
        <v>64</v>
      </c>
      <c r="K15" s="14">
        <v>64</v>
      </c>
      <c r="L15" s="30">
        <v>64</v>
      </c>
    </row>
    <row r="16" spans="1:12" x14ac:dyDescent="0.3">
      <c r="A16" s="97" t="s">
        <v>20</v>
      </c>
      <c r="B16" s="30" t="s">
        <v>21</v>
      </c>
      <c r="C16" s="30" t="s">
        <v>21</v>
      </c>
      <c r="D16" s="30" t="s">
        <v>21</v>
      </c>
      <c r="E16" s="30" t="s">
        <v>21</v>
      </c>
      <c r="F16" s="30" t="s">
        <v>21</v>
      </c>
      <c r="G16" s="30" t="s">
        <v>21</v>
      </c>
      <c r="H16" s="30" t="s">
        <v>21</v>
      </c>
      <c r="I16" s="30" t="s">
        <v>21</v>
      </c>
      <c r="J16" s="14" t="s">
        <v>21</v>
      </c>
      <c r="K16" s="14" t="s">
        <v>21</v>
      </c>
      <c r="L16" s="30" t="s">
        <v>21</v>
      </c>
    </row>
    <row r="17" spans="1:12" x14ac:dyDescent="0.3">
      <c r="A17" s="97" t="s">
        <v>22</v>
      </c>
      <c r="B17" s="30">
        <v>5.0000000000000001E-4</v>
      </c>
      <c r="C17" s="30">
        <v>5.0000000000000001E-4</v>
      </c>
      <c r="D17" s="30">
        <v>5.0000000000000001E-4</v>
      </c>
      <c r="E17" s="30">
        <v>5.0000000000000001E-4</v>
      </c>
      <c r="F17" s="30">
        <v>5.0000000000000001E-4</v>
      </c>
      <c r="G17" s="30">
        <v>5.0000000000000001E-4</v>
      </c>
      <c r="H17" s="30">
        <v>5.0000000000000001E-4</v>
      </c>
      <c r="I17" s="30">
        <v>5.0000000000000001E-4</v>
      </c>
      <c r="J17" s="14">
        <v>1E-4</v>
      </c>
      <c r="K17" s="14">
        <v>5.0000000000000001E-4</v>
      </c>
      <c r="L17" s="30">
        <v>5.0000000000000001E-4</v>
      </c>
    </row>
    <row r="18" spans="1:12" s="42" customFormat="1" x14ac:dyDescent="0.3">
      <c r="A18" s="98" t="s">
        <v>11</v>
      </c>
      <c r="B18" s="52">
        <v>0.753</v>
      </c>
      <c r="C18" s="52">
        <v>0.72430000000000005</v>
      </c>
      <c r="D18" s="46">
        <v>0.7218</v>
      </c>
      <c r="E18" s="46">
        <v>0.69969999999999999</v>
      </c>
      <c r="F18" s="46">
        <v>0.72070000000000001</v>
      </c>
      <c r="G18" s="50">
        <v>0.7621</v>
      </c>
      <c r="H18" s="50">
        <v>0.69669999999999999</v>
      </c>
      <c r="I18" s="50">
        <v>0.77070000000000005</v>
      </c>
      <c r="J18" s="50">
        <v>0.75470000000000004</v>
      </c>
      <c r="K18" s="50">
        <v>0.79020000000000001</v>
      </c>
      <c r="L18" s="50">
        <v>0.74199999999999999</v>
      </c>
    </row>
    <row r="19" spans="1:12" s="42" customFormat="1" x14ac:dyDescent="0.3">
      <c r="A19" s="98" t="s">
        <v>12</v>
      </c>
      <c r="B19" s="52">
        <v>0.67549999999999999</v>
      </c>
      <c r="C19" s="52">
        <v>0.70209999999999995</v>
      </c>
      <c r="D19" s="46">
        <v>0.72289999999999999</v>
      </c>
      <c r="E19" s="46">
        <v>0.71699999999999997</v>
      </c>
      <c r="F19" s="46">
        <v>0.71289999999999998</v>
      </c>
      <c r="G19" s="50">
        <v>0.67979999999999996</v>
      </c>
      <c r="H19" s="50">
        <v>0.69789999999999996</v>
      </c>
      <c r="I19" s="50">
        <v>0.71050000000000002</v>
      </c>
      <c r="J19" s="50">
        <v>0.73480000000000001</v>
      </c>
      <c r="K19" s="77">
        <v>0.74980000000000002</v>
      </c>
      <c r="L19" s="77">
        <v>0.74060000000000004</v>
      </c>
    </row>
    <row r="20" spans="1:12" x14ac:dyDescent="0.3">
      <c r="A20" s="97" t="s">
        <v>15</v>
      </c>
      <c r="B20" s="30" t="s">
        <v>25</v>
      </c>
      <c r="C20" s="30"/>
      <c r="D20" s="48" t="s">
        <v>27</v>
      </c>
      <c r="E20" s="48" t="s">
        <v>39</v>
      </c>
      <c r="F20" s="48"/>
      <c r="G20" s="48"/>
      <c r="H20" s="48"/>
      <c r="I20" s="48"/>
      <c r="J20" s="28"/>
      <c r="K20" s="28"/>
      <c r="L20" s="48"/>
    </row>
    <row r="21" spans="1:12" s="42" customFormat="1" x14ac:dyDescent="0.3">
      <c r="A21" s="98" t="s">
        <v>16</v>
      </c>
      <c r="B21" s="49"/>
      <c r="C21" s="49"/>
      <c r="D21" s="49"/>
      <c r="E21" s="49"/>
      <c r="F21" s="49"/>
      <c r="G21" s="49"/>
      <c r="H21" s="49"/>
      <c r="I21" s="49"/>
      <c r="J21" s="52">
        <v>0.70509999999999995</v>
      </c>
      <c r="K21" s="78">
        <f>'confusion matrices'!O59</f>
        <v>0.69498631436402913</v>
      </c>
      <c r="L21" s="49"/>
    </row>
    <row r="22" spans="1:12" x14ac:dyDescent="0.3">
      <c r="A22" s="97" t="s">
        <v>17</v>
      </c>
      <c r="B22" s="30"/>
      <c r="C22" s="30"/>
      <c r="D22" s="30"/>
      <c r="E22" s="30"/>
      <c r="F22" s="30"/>
      <c r="G22" s="30"/>
      <c r="H22" s="30"/>
      <c r="I22" s="30"/>
      <c r="J22" s="14" t="s">
        <v>122</v>
      </c>
      <c r="K22" s="14" t="s">
        <v>106</v>
      </c>
      <c r="L22" s="30"/>
    </row>
    <row r="23" spans="1:12" x14ac:dyDescent="0.3">
      <c r="A23" s="97" t="s">
        <v>26</v>
      </c>
      <c r="B23" s="30"/>
      <c r="C23" s="30"/>
      <c r="D23" s="30"/>
      <c r="E23" s="30"/>
      <c r="F23" s="30"/>
      <c r="G23" s="30"/>
      <c r="H23" s="30"/>
      <c r="I23" s="30"/>
      <c r="J23" s="14"/>
      <c r="K23" s="14"/>
      <c r="L23" s="30"/>
    </row>
    <row r="24" spans="1:12" x14ac:dyDescent="0.3">
      <c r="A24" s="97" t="s">
        <v>28</v>
      </c>
      <c r="B24" s="30"/>
      <c r="C24" s="30">
        <v>1200</v>
      </c>
      <c r="D24" s="30">
        <v>1800</v>
      </c>
      <c r="E24" s="30">
        <v>2000</v>
      </c>
      <c r="F24" s="30">
        <v>3650</v>
      </c>
      <c r="G24" s="30">
        <v>1500</v>
      </c>
      <c r="H24" s="30">
        <v>4710</v>
      </c>
      <c r="I24" s="30">
        <v>4710</v>
      </c>
      <c r="J24" s="14">
        <v>4710</v>
      </c>
      <c r="K24" s="14">
        <v>1365</v>
      </c>
      <c r="L24" s="30">
        <v>1365</v>
      </c>
    </row>
    <row r="25" spans="1:12" s="42" customFormat="1" x14ac:dyDescent="0.3">
      <c r="A25" s="98" t="s">
        <v>97</v>
      </c>
      <c r="B25" s="49"/>
      <c r="C25" s="49"/>
      <c r="D25" s="49"/>
      <c r="E25" s="49"/>
      <c r="F25" s="49"/>
      <c r="G25" s="49"/>
      <c r="H25" s="49"/>
      <c r="I25" s="49"/>
      <c r="J25" s="49">
        <v>234249636</v>
      </c>
      <c r="K25" s="49"/>
      <c r="L25" s="49"/>
    </row>
    <row r="26" spans="1:12" s="31" customFormat="1" ht="36" x14ac:dyDescent="0.3">
      <c r="A26" s="99" t="s">
        <v>9</v>
      </c>
      <c r="B26" s="59" t="s">
        <v>146</v>
      </c>
      <c r="C26" s="102" t="s">
        <v>150</v>
      </c>
      <c r="D26" s="59" t="s">
        <v>151</v>
      </c>
      <c r="E26" s="59" t="s">
        <v>152</v>
      </c>
      <c r="F26" s="59" t="s">
        <v>153</v>
      </c>
      <c r="G26" s="59" t="s">
        <v>101</v>
      </c>
      <c r="H26" s="59" t="s">
        <v>108</v>
      </c>
      <c r="I26" s="59" t="s">
        <v>147</v>
      </c>
      <c r="J26" s="62" t="s">
        <v>148</v>
      </c>
      <c r="K26" s="62" t="s">
        <v>149</v>
      </c>
      <c r="L26" s="59" t="s">
        <v>100</v>
      </c>
    </row>
    <row r="28" spans="1:12" ht="28.8" x14ac:dyDescent="0.3">
      <c r="A28" s="97"/>
      <c r="B28" s="30" t="s">
        <v>126</v>
      </c>
      <c r="C28" s="30" t="s">
        <v>125</v>
      </c>
      <c r="D28" s="30" t="s">
        <v>124</v>
      </c>
    </row>
    <row r="29" spans="1:12" x14ac:dyDescent="0.3">
      <c r="A29" s="97" t="s">
        <v>154</v>
      </c>
      <c r="B29" s="100">
        <f>G18</f>
        <v>0.7621</v>
      </c>
      <c r="C29" s="100">
        <f>G19</f>
        <v>0.67979999999999996</v>
      </c>
      <c r="D29" s="30"/>
    </row>
    <row r="30" spans="1:12" x14ac:dyDescent="0.3">
      <c r="A30" s="97" t="str">
        <f>B26</f>
        <v>2D Features (Spectrogram)</v>
      </c>
      <c r="B30" s="100">
        <f>B18</f>
        <v>0.753</v>
      </c>
      <c r="C30" s="100">
        <f>B19</f>
        <v>0.67549999999999999</v>
      </c>
      <c r="D30" s="30"/>
    </row>
    <row r="31" spans="1:12" x14ac:dyDescent="0.3">
      <c r="A31" s="97" t="str">
        <f>C26</f>
        <v>2D Features + Aggressive Regularization</v>
      </c>
      <c r="B31" s="100">
        <f>C18</f>
        <v>0.72430000000000005</v>
      </c>
      <c r="C31" s="100">
        <f>C19</f>
        <v>0.70209999999999995</v>
      </c>
      <c r="D31" s="30"/>
    </row>
    <row r="32" spans="1:12" x14ac:dyDescent="0.3">
      <c r="A32" s="97" t="str">
        <f>D26</f>
        <v>2D Features + 50% More Training Examples</v>
      </c>
      <c r="B32" s="100">
        <f>D18</f>
        <v>0.7218</v>
      </c>
      <c r="C32" s="100">
        <f>D19</f>
        <v>0.72289999999999999</v>
      </c>
      <c r="D32" s="30"/>
    </row>
    <row r="33" spans="1:4" x14ac:dyDescent="0.3">
      <c r="A33" s="101" t="str">
        <f>E26</f>
        <v>2D Features + Higher Order Filters</v>
      </c>
      <c r="B33" s="100">
        <f>E18</f>
        <v>0.69969999999999999</v>
      </c>
      <c r="C33" s="100">
        <f>E19</f>
        <v>0.71699999999999997</v>
      </c>
      <c r="D33" s="30"/>
    </row>
    <row r="34" spans="1:4" x14ac:dyDescent="0.3">
      <c r="A34" s="97" t="str">
        <f>F26</f>
        <v>2D Features + Extra Convolutional Layer</v>
      </c>
      <c r="B34" s="100">
        <f>F18</f>
        <v>0.72070000000000001</v>
      </c>
      <c r="C34" s="100">
        <f>F19</f>
        <v>0.71289999999999998</v>
      </c>
      <c r="D34" s="30"/>
    </row>
    <row r="35" spans="1:4" x14ac:dyDescent="0.3">
      <c r="A35" s="97" t="str">
        <f>I26</f>
        <v>1D + 2D Features (Spectrogram, Envelope, Hist.)</v>
      </c>
      <c r="B35" s="100">
        <f>I18</f>
        <v>0.77070000000000005</v>
      </c>
      <c r="C35" s="100">
        <f>I19</f>
        <v>0.71050000000000002</v>
      </c>
      <c r="D35" s="30"/>
    </row>
    <row r="36" spans="1:4" x14ac:dyDescent="0.3">
      <c r="A36" s="97" t="str">
        <f>J26</f>
        <v>1D + 2D Features, Lower Learning Rate</v>
      </c>
      <c r="B36" s="100">
        <f>J18</f>
        <v>0.75470000000000004</v>
      </c>
      <c r="C36" s="100">
        <f>J19</f>
        <v>0.73480000000000001</v>
      </c>
      <c r="D36" s="100">
        <f>J21</f>
        <v>0.70509999999999995</v>
      </c>
    </row>
    <row r="37" spans="1:4" x14ac:dyDescent="0.3">
      <c r="A37" s="97" t="str">
        <f>K26</f>
        <v>MFCC Replaced Spectrogram</v>
      </c>
      <c r="B37" s="100">
        <f>K18</f>
        <v>0.79020000000000001</v>
      </c>
      <c r="C37" s="100">
        <f>K19</f>
        <v>0.74980000000000002</v>
      </c>
      <c r="D37" s="103">
        <f>K21</f>
        <v>0.69498631436402913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C7494-2EAC-4FFC-8C4B-1EEE10737F24}">
  <dimension ref="A1:B26"/>
  <sheetViews>
    <sheetView topLeftCell="A7"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3" t="s">
        <v>32</v>
      </c>
      <c r="B2" s="27" t="s">
        <v>91</v>
      </c>
    </row>
    <row r="3" spans="1:2" ht="15" customHeight="1" x14ac:dyDescent="0.3">
      <c r="A3" s="44" t="s">
        <v>2</v>
      </c>
      <c r="B3" s="14">
        <v>400</v>
      </c>
    </row>
    <row r="4" spans="1:2" ht="15" customHeight="1" x14ac:dyDescent="0.3">
      <c r="A4" s="44" t="s">
        <v>4</v>
      </c>
      <c r="B4" s="14" t="s">
        <v>13</v>
      </c>
    </row>
    <row r="5" spans="1:2" ht="15" customHeight="1" x14ac:dyDescent="0.3">
      <c r="A5" s="44" t="s">
        <v>3</v>
      </c>
      <c r="B5" s="14">
        <v>40</v>
      </c>
    </row>
    <row r="6" spans="1:2" ht="15" customHeight="1" x14ac:dyDescent="0.3">
      <c r="A6" s="44" t="s">
        <v>8</v>
      </c>
      <c r="B6" s="14">
        <v>600000</v>
      </c>
    </row>
    <row r="7" spans="1:2" ht="15" customHeight="1" x14ac:dyDescent="0.3">
      <c r="A7" s="44" t="s">
        <v>7</v>
      </c>
      <c r="B7" s="14">
        <v>24000</v>
      </c>
    </row>
    <row r="8" spans="1:2" ht="15" customHeight="1" x14ac:dyDescent="0.3">
      <c r="A8" s="44" t="s">
        <v>43</v>
      </c>
      <c r="B8" s="14">
        <v>5797</v>
      </c>
    </row>
    <row r="9" spans="1:2" ht="15" customHeight="1" x14ac:dyDescent="0.3">
      <c r="A9" s="44" t="s">
        <v>5</v>
      </c>
      <c r="B9" s="14"/>
    </row>
    <row r="10" spans="1:2" ht="15" customHeight="1" x14ac:dyDescent="0.3">
      <c r="A10" s="44" t="s">
        <v>6</v>
      </c>
      <c r="B10" s="14"/>
    </row>
    <row r="11" spans="1:2" ht="135" customHeight="1" x14ac:dyDescent="0.3">
      <c r="A11" s="44" t="s">
        <v>9</v>
      </c>
      <c r="B11" s="14" t="s">
        <v>82</v>
      </c>
    </row>
    <row r="12" spans="1:2" ht="15" customHeight="1" x14ac:dyDescent="0.3">
      <c r="A12" s="44" t="s">
        <v>30</v>
      </c>
      <c r="B12" s="14">
        <v>54</v>
      </c>
    </row>
    <row r="13" spans="1:2" ht="15" customHeight="1" x14ac:dyDescent="0.3">
      <c r="A13" s="44" t="s">
        <v>44</v>
      </c>
      <c r="B13" s="29"/>
    </row>
    <row r="14" spans="1:2" ht="180" customHeight="1" x14ac:dyDescent="0.3">
      <c r="A14" s="44" t="s">
        <v>10</v>
      </c>
      <c r="B14" s="14" t="s">
        <v>83</v>
      </c>
    </row>
    <row r="15" spans="1:2" ht="15" customHeight="1" x14ac:dyDescent="0.3">
      <c r="A15" s="44" t="s">
        <v>19</v>
      </c>
      <c r="B15" s="14">
        <v>64</v>
      </c>
    </row>
    <row r="16" spans="1:2" ht="15" customHeight="1" x14ac:dyDescent="0.3">
      <c r="A16" s="44" t="s">
        <v>20</v>
      </c>
      <c r="B16" s="14" t="s">
        <v>21</v>
      </c>
    </row>
    <row r="17" spans="1:2" ht="15" customHeight="1" x14ac:dyDescent="0.3">
      <c r="A17" s="44" t="s">
        <v>22</v>
      </c>
      <c r="B17" s="14">
        <v>5.0000000000000001E-4</v>
      </c>
    </row>
    <row r="18" spans="1:2" ht="15" customHeight="1" x14ac:dyDescent="0.3">
      <c r="A18" s="44" t="s">
        <v>11</v>
      </c>
      <c r="B18" s="51">
        <v>0.70740000000000003</v>
      </c>
    </row>
    <row r="19" spans="1:2" ht="15" customHeight="1" x14ac:dyDescent="0.3">
      <c r="A19" s="44" t="s">
        <v>12</v>
      </c>
      <c r="B19" s="51">
        <v>0.69110000000000005</v>
      </c>
    </row>
    <row r="20" spans="1:2" ht="15" customHeight="1" x14ac:dyDescent="0.3">
      <c r="A20" s="44" t="s">
        <v>15</v>
      </c>
      <c r="B20" s="14"/>
    </row>
    <row r="21" spans="1:2" ht="15" customHeight="1" x14ac:dyDescent="0.3">
      <c r="A21" s="44" t="s">
        <v>16</v>
      </c>
      <c r="B21" s="55">
        <f>'confusion matrices'!O35</f>
        <v>0.66514904109764728</v>
      </c>
    </row>
    <row r="22" spans="1:2" ht="15" customHeight="1" x14ac:dyDescent="0.3">
      <c r="A22" s="44" t="s">
        <v>17</v>
      </c>
      <c r="B22" s="14" t="s">
        <v>39</v>
      </c>
    </row>
    <row r="23" spans="1:2" ht="15" customHeight="1" x14ac:dyDescent="0.3">
      <c r="A23" s="44" t="s">
        <v>26</v>
      </c>
      <c r="B23" s="14"/>
    </row>
    <row r="24" spans="1:2" ht="15" customHeight="1" x14ac:dyDescent="0.3">
      <c r="A24" s="44" t="s">
        <v>28</v>
      </c>
      <c r="B24" s="14">
        <v>5949</v>
      </c>
    </row>
    <row r="25" spans="1:2" x14ac:dyDescent="0.3">
      <c r="A25" s="44" t="s">
        <v>99</v>
      </c>
      <c r="B25" s="14">
        <v>377.28800000000001</v>
      </c>
    </row>
    <row r="26" spans="1:2" x14ac:dyDescent="0.3">
      <c r="A26" s="44" t="s">
        <v>97</v>
      </c>
      <c r="B26" s="14">
        <v>185095844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9C90-D583-4A21-B578-829C81F8277B}">
  <dimension ref="A1:D25"/>
  <sheetViews>
    <sheetView workbookViewId="0"/>
  </sheetViews>
  <sheetFormatPr defaultRowHeight="14.4" x14ac:dyDescent="0.3"/>
  <cols>
    <col min="1" max="1" width="45.77734375" style="1" customWidth="1"/>
    <col min="2" max="2" width="30.77734375" style="2" customWidth="1"/>
    <col min="3" max="3" width="30.77734375" style="7" customWidth="1"/>
    <col min="4" max="4" width="30.77734375" style="2" customWidth="1"/>
    <col min="5" max="16384" width="8.88671875" style="2"/>
  </cols>
  <sheetData>
    <row r="1" spans="1:4" ht="15" customHeight="1" x14ac:dyDescent="0.3">
      <c r="A1" s="3" t="s">
        <v>0</v>
      </c>
      <c r="B1" s="4" t="s">
        <v>1</v>
      </c>
      <c r="C1" s="6" t="s">
        <v>1</v>
      </c>
      <c r="D1" s="4" t="s">
        <v>1</v>
      </c>
    </row>
    <row r="2" spans="1:4" s="5" customFormat="1" ht="15" customHeight="1" x14ac:dyDescent="0.3">
      <c r="A2" s="43" t="s">
        <v>32</v>
      </c>
      <c r="B2" s="38" t="s">
        <v>84</v>
      </c>
      <c r="C2" s="27" t="s">
        <v>85</v>
      </c>
      <c r="D2" s="38" t="s">
        <v>86</v>
      </c>
    </row>
    <row r="3" spans="1:4" ht="15" customHeight="1" x14ac:dyDescent="0.3">
      <c r="A3" s="44" t="s">
        <v>2</v>
      </c>
      <c r="B3" s="39">
        <v>300</v>
      </c>
      <c r="C3" s="14">
        <v>300</v>
      </c>
      <c r="D3" s="39">
        <v>300</v>
      </c>
    </row>
    <row r="4" spans="1:4" ht="15" customHeight="1" x14ac:dyDescent="0.3">
      <c r="A4" s="44" t="s">
        <v>4</v>
      </c>
      <c r="B4" s="30" t="s">
        <v>13</v>
      </c>
      <c r="C4" s="14" t="s">
        <v>13</v>
      </c>
      <c r="D4" s="30" t="s">
        <v>13</v>
      </c>
    </row>
    <row r="5" spans="1:4" ht="15" customHeight="1" x14ac:dyDescent="0.3">
      <c r="A5" s="44" t="s">
        <v>3</v>
      </c>
      <c r="B5" s="30">
        <v>40</v>
      </c>
      <c r="C5" s="14">
        <v>40</v>
      </c>
      <c r="D5" s="30">
        <v>40</v>
      </c>
    </row>
    <row r="6" spans="1:4" ht="15" customHeight="1" x14ac:dyDescent="0.3">
      <c r="A6" s="44" t="s">
        <v>8</v>
      </c>
      <c r="B6" s="30">
        <v>600000</v>
      </c>
      <c r="C6" s="14">
        <v>600000</v>
      </c>
      <c r="D6" s="30">
        <v>600000</v>
      </c>
    </row>
    <row r="7" spans="1:4" ht="15" customHeight="1" x14ac:dyDescent="0.3">
      <c r="A7" s="44" t="s">
        <v>7</v>
      </c>
      <c r="B7" s="30">
        <f>0.04*B6</f>
        <v>24000</v>
      </c>
      <c r="C7" s="14">
        <v>24000</v>
      </c>
      <c r="D7" s="30">
        <v>24000</v>
      </c>
    </row>
    <row r="8" spans="1:4" ht="15" customHeight="1" x14ac:dyDescent="0.3">
      <c r="A8" s="44" t="s">
        <v>43</v>
      </c>
      <c r="B8" s="30"/>
      <c r="C8" s="14">
        <v>4258</v>
      </c>
      <c r="D8" s="30"/>
    </row>
    <row r="9" spans="1:4" ht="15" customHeight="1" x14ac:dyDescent="0.3">
      <c r="A9" s="44" t="s">
        <v>5</v>
      </c>
      <c r="B9" s="30"/>
      <c r="C9" s="14"/>
      <c r="D9" s="30"/>
    </row>
    <row r="10" spans="1:4" ht="15" customHeight="1" x14ac:dyDescent="0.3">
      <c r="A10" s="44" t="s">
        <v>6</v>
      </c>
      <c r="B10" s="30"/>
      <c r="C10" s="14"/>
      <c r="D10" s="30"/>
    </row>
    <row r="11" spans="1:4" ht="135" customHeight="1" x14ac:dyDescent="0.3">
      <c r="A11" s="44" t="s">
        <v>9</v>
      </c>
      <c r="B11" s="30" t="s">
        <v>82</v>
      </c>
      <c r="C11" s="14" t="s">
        <v>82</v>
      </c>
      <c r="D11" s="30" t="s">
        <v>82</v>
      </c>
    </row>
    <row r="12" spans="1:4" ht="15" customHeight="1" x14ac:dyDescent="0.3">
      <c r="A12" s="44" t="s">
        <v>30</v>
      </c>
      <c r="B12" s="30">
        <v>38</v>
      </c>
      <c r="C12" s="14">
        <v>38</v>
      </c>
      <c r="D12" s="30">
        <v>38</v>
      </c>
    </row>
    <row r="13" spans="1:4" ht="15" customHeight="1" x14ac:dyDescent="0.3">
      <c r="A13" s="44" t="s">
        <v>44</v>
      </c>
      <c r="B13" s="53"/>
      <c r="C13" s="29"/>
      <c r="D13" s="53"/>
    </row>
    <row r="14" spans="1:4" ht="190.05" customHeight="1" x14ac:dyDescent="0.3">
      <c r="A14" s="44" t="s">
        <v>10</v>
      </c>
      <c r="B14" s="30" t="s">
        <v>81</v>
      </c>
      <c r="C14" s="14" t="s">
        <v>83</v>
      </c>
      <c r="D14" s="30" t="s">
        <v>87</v>
      </c>
    </row>
    <row r="15" spans="1:4" ht="15" customHeight="1" x14ac:dyDescent="0.3">
      <c r="A15" s="44" t="s">
        <v>19</v>
      </c>
      <c r="B15" s="30">
        <v>64</v>
      </c>
      <c r="C15" s="14">
        <v>64</v>
      </c>
      <c r="D15" s="30">
        <v>64</v>
      </c>
    </row>
    <row r="16" spans="1:4" ht="15" customHeight="1" x14ac:dyDescent="0.3">
      <c r="A16" s="44" t="s">
        <v>20</v>
      </c>
      <c r="B16" s="30" t="s">
        <v>21</v>
      </c>
      <c r="C16" s="14" t="s">
        <v>21</v>
      </c>
      <c r="D16" s="30" t="s">
        <v>21</v>
      </c>
    </row>
    <row r="17" spans="1:4" ht="15" customHeight="1" x14ac:dyDescent="0.3">
      <c r="A17" s="44" t="s">
        <v>22</v>
      </c>
      <c r="B17" s="30">
        <v>5.0000000000000001E-4</v>
      </c>
      <c r="C17" s="14">
        <v>5.0000000000000001E-4</v>
      </c>
      <c r="D17" s="30">
        <v>5.0000000000000001E-4</v>
      </c>
    </row>
    <row r="18" spans="1:4" s="68" customFormat="1" ht="15" customHeight="1" x14ac:dyDescent="0.3">
      <c r="A18" s="66" t="s">
        <v>11</v>
      </c>
      <c r="B18" s="69">
        <v>0.83940000000000003</v>
      </c>
      <c r="C18" s="69">
        <v>0.68289999999999995</v>
      </c>
      <c r="D18" s="69">
        <v>0.64309000000000005</v>
      </c>
    </row>
    <row r="19" spans="1:4" s="68" customFormat="1" ht="15" customHeight="1" x14ac:dyDescent="0.3">
      <c r="A19" s="66" t="s">
        <v>12</v>
      </c>
      <c r="B19" s="69">
        <v>0.64019999999999999</v>
      </c>
      <c r="C19" s="69">
        <v>0.6583</v>
      </c>
      <c r="D19" s="69">
        <v>0.63729999999999998</v>
      </c>
    </row>
    <row r="20" spans="1:4" ht="15" customHeight="1" x14ac:dyDescent="0.3">
      <c r="A20" s="44" t="s">
        <v>15</v>
      </c>
      <c r="B20" s="30"/>
      <c r="C20" s="14"/>
      <c r="D20" s="30"/>
    </row>
    <row r="21" spans="1:4" s="68" customFormat="1" ht="15" customHeight="1" x14ac:dyDescent="0.3">
      <c r="A21" s="66" t="s">
        <v>16</v>
      </c>
      <c r="B21" s="67"/>
      <c r="C21" s="69">
        <v>0.63870000000000005</v>
      </c>
      <c r="D21" s="67"/>
    </row>
    <row r="22" spans="1:4" ht="15" customHeight="1" x14ac:dyDescent="0.3">
      <c r="A22" s="44" t="s">
        <v>17</v>
      </c>
      <c r="B22" s="30"/>
      <c r="C22" s="14"/>
      <c r="D22" s="30"/>
    </row>
    <row r="23" spans="1:4" ht="15" customHeight="1" x14ac:dyDescent="0.3">
      <c r="A23" s="44" t="s">
        <v>26</v>
      </c>
      <c r="B23" s="30"/>
      <c r="C23" s="14"/>
      <c r="D23" s="30"/>
    </row>
    <row r="24" spans="1:4" ht="15" customHeight="1" x14ac:dyDescent="0.3">
      <c r="A24" s="44" t="s">
        <v>28</v>
      </c>
      <c r="B24" s="30">
        <v>3300</v>
      </c>
      <c r="C24" s="14">
        <v>4499</v>
      </c>
      <c r="D24" s="30">
        <v>3300</v>
      </c>
    </row>
    <row r="25" spans="1:4" s="68" customFormat="1" x14ac:dyDescent="0.3">
      <c r="A25" s="66" t="s">
        <v>97</v>
      </c>
      <c r="B25" s="67"/>
      <c r="C25" s="67">
        <v>137123492</v>
      </c>
      <c r="D25" s="6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C802-DDDB-45F4-B350-C34EEA285F2A}">
  <dimension ref="A1:B25"/>
  <sheetViews>
    <sheetView workbookViewId="0"/>
  </sheetViews>
  <sheetFormatPr defaultRowHeight="14.4" x14ac:dyDescent="0.3"/>
  <cols>
    <col min="1" max="1" width="45.77734375" style="1" customWidth="1"/>
    <col min="2" max="2" width="30.77734375" style="7" customWidth="1"/>
    <col min="3" max="16384" width="8.88671875" style="2"/>
  </cols>
  <sheetData>
    <row r="1" spans="1:2" ht="15" customHeight="1" x14ac:dyDescent="0.3">
      <c r="A1" s="3" t="s">
        <v>0</v>
      </c>
      <c r="B1" s="6" t="s">
        <v>1</v>
      </c>
    </row>
    <row r="2" spans="1:2" s="5" customFormat="1" ht="15" customHeight="1" x14ac:dyDescent="0.3">
      <c r="A2" s="43" t="s">
        <v>32</v>
      </c>
      <c r="B2" s="27" t="s">
        <v>88</v>
      </c>
    </row>
    <row r="3" spans="1:2" ht="15" customHeight="1" x14ac:dyDescent="0.3">
      <c r="A3" s="44" t="s">
        <v>2</v>
      </c>
      <c r="B3" s="14">
        <v>200</v>
      </c>
    </row>
    <row r="4" spans="1:2" ht="15" customHeight="1" x14ac:dyDescent="0.3">
      <c r="A4" s="44" t="s">
        <v>4</v>
      </c>
      <c r="B4" s="14" t="s">
        <v>13</v>
      </c>
    </row>
    <row r="5" spans="1:2" ht="15" customHeight="1" x14ac:dyDescent="0.3">
      <c r="A5" s="44" t="s">
        <v>3</v>
      </c>
      <c r="B5" s="14">
        <v>40</v>
      </c>
    </row>
    <row r="6" spans="1:2" ht="15" customHeight="1" x14ac:dyDescent="0.3">
      <c r="A6" s="44" t="s">
        <v>8</v>
      </c>
      <c r="B6" s="14">
        <v>600000</v>
      </c>
    </row>
    <row r="7" spans="1:2" ht="15" customHeight="1" x14ac:dyDescent="0.3">
      <c r="A7" s="44" t="s">
        <v>7</v>
      </c>
      <c r="B7" s="14">
        <v>24000</v>
      </c>
    </row>
    <row r="8" spans="1:2" ht="15" customHeight="1" x14ac:dyDescent="0.3">
      <c r="A8" s="44" t="s">
        <v>43</v>
      </c>
      <c r="B8" s="14"/>
    </row>
    <row r="9" spans="1:2" ht="15" customHeight="1" x14ac:dyDescent="0.3">
      <c r="A9" s="44" t="s">
        <v>5</v>
      </c>
      <c r="B9" s="14"/>
    </row>
    <row r="10" spans="1:2" ht="15" customHeight="1" x14ac:dyDescent="0.3">
      <c r="A10" s="44" t="s">
        <v>6</v>
      </c>
      <c r="B10" s="14"/>
    </row>
    <row r="11" spans="1:2" ht="135" customHeight="1" x14ac:dyDescent="0.3">
      <c r="A11" s="44" t="s">
        <v>9</v>
      </c>
      <c r="B11" s="14" t="s">
        <v>82</v>
      </c>
    </row>
    <row r="12" spans="1:2" ht="15" customHeight="1" x14ac:dyDescent="0.3">
      <c r="A12" s="44" t="s">
        <v>30</v>
      </c>
      <c r="B12" s="14">
        <v>38</v>
      </c>
    </row>
    <row r="13" spans="1:2" ht="15" customHeight="1" x14ac:dyDescent="0.3">
      <c r="A13" s="44" t="s">
        <v>44</v>
      </c>
      <c r="B13" s="29"/>
    </row>
    <row r="14" spans="1:2" ht="180" customHeight="1" x14ac:dyDescent="0.3">
      <c r="A14" s="44" t="s">
        <v>10</v>
      </c>
      <c r="B14" s="14" t="s">
        <v>83</v>
      </c>
    </row>
    <row r="15" spans="1:2" ht="15" customHeight="1" x14ac:dyDescent="0.3">
      <c r="A15" s="44" t="s">
        <v>19</v>
      </c>
      <c r="B15" s="14">
        <v>64</v>
      </c>
    </row>
    <row r="16" spans="1:2" ht="15" customHeight="1" x14ac:dyDescent="0.3">
      <c r="A16" s="44" t="s">
        <v>20</v>
      </c>
      <c r="B16" s="14" t="s">
        <v>21</v>
      </c>
    </row>
    <row r="17" spans="1:2" ht="15" customHeight="1" x14ac:dyDescent="0.3">
      <c r="A17" s="44" t="s">
        <v>22</v>
      </c>
      <c r="B17" s="14">
        <v>5.0000000000000001E-4</v>
      </c>
    </row>
    <row r="18" spans="1:2" s="42" customFormat="1" ht="15" customHeight="1" x14ac:dyDescent="0.3">
      <c r="A18" s="45" t="s">
        <v>11</v>
      </c>
      <c r="B18" s="52">
        <v>0.63029999999999997</v>
      </c>
    </row>
    <row r="19" spans="1:2" s="42" customFormat="1" ht="15" customHeight="1" x14ac:dyDescent="0.3">
      <c r="A19" s="45" t="s">
        <v>12</v>
      </c>
      <c r="B19" s="52">
        <v>0.61629999999999996</v>
      </c>
    </row>
    <row r="20" spans="1:2" ht="15" customHeight="1" x14ac:dyDescent="0.3">
      <c r="A20" s="44" t="s">
        <v>15</v>
      </c>
      <c r="B20" s="14"/>
    </row>
    <row r="21" spans="1:2" s="42" customFormat="1" ht="15" customHeight="1" x14ac:dyDescent="0.3">
      <c r="A21" s="45" t="s">
        <v>16</v>
      </c>
      <c r="B21" s="52">
        <v>0.59389999999999998</v>
      </c>
    </row>
    <row r="22" spans="1:2" ht="15" customHeight="1" x14ac:dyDescent="0.3">
      <c r="A22" s="44" t="s">
        <v>17</v>
      </c>
      <c r="B22" s="14" t="s">
        <v>45</v>
      </c>
    </row>
    <row r="23" spans="1:2" ht="15" customHeight="1" x14ac:dyDescent="0.3">
      <c r="A23" s="44" t="s">
        <v>26</v>
      </c>
      <c r="B23" s="14"/>
    </row>
    <row r="24" spans="1:2" ht="15" customHeight="1" x14ac:dyDescent="0.3">
      <c r="A24" s="44" t="s">
        <v>28</v>
      </c>
      <c r="B24" s="14">
        <v>2300</v>
      </c>
    </row>
    <row r="25" spans="1:2" s="42" customFormat="1" x14ac:dyDescent="0.3">
      <c r="A25" s="45" t="s">
        <v>97</v>
      </c>
      <c r="B25" s="49">
        <v>88888996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B5DB-A7CE-4976-BA44-166DD16E4014}">
  <dimension ref="A1:I28"/>
  <sheetViews>
    <sheetView tabSelected="1" zoomScaleNormal="100" workbookViewId="0"/>
  </sheetViews>
  <sheetFormatPr defaultRowHeight="14.4" x14ac:dyDescent="0.3"/>
  <cols>
    <col min="1" max="1" width="44.33203125" style="1" bestFit="1" customWidth="1"/>
    <col min="2" max="3" width="25.77734375" style="2" customWidth="1"/>
    <col min="4" max="4" width="25.77734375" style="25" customWidth="1"/>
    <col min="5" max="7" width="25.77734375" style="5" customWidth="1"/>
    <col min="8" max="9" width="25.77734375" style="7" customWidth="1"/>
    <col min="10" max="16384" width="8.88671875" style="2"/>
  </cols>
  <sheetData>
    <row r="1" spans="1:9" x14ac:dyDescent="0.3">
      <c r="A1" s="3" t="s">
        <v>0</v>
      </c>
      <c r="B1" s="4" t="s">
        <v>1</v>
      </c>
      <c r="C1" s="4" t="s">
        <v>1</v>
      </c>
      <c r="D1" s="6" t="s">
        <v>1</v>
      </c>
      <c r="E1" s="4" t="s">
        <v>1</v>
      </c>
      <c r="F1" s="4" t="s">
        <v>1</v>
      </c>
      <c r="G1" s="4" t="s">
        <v>1</v>
      </c>
      <c r="H1" s="6" t="s">
        <v>1</v>
      </c>
      <c r="I1" s="6" t="s">
        <v>1</v>
      </c>
    </row>
    <row r="2" spans="1:9" s="5" customFormat="1" ht="20.399999999999999" x14ac:dyDescent="0.3">
      <c r="A2" s="43" t="s">
        <v>32</v>
      </c>
      <c r="B2" s="38" t="s">
        <v>37</v>
      </c>
      <c r="C2" s="38" t="s">
        <v>40</v>
      </c>
      <c r="D2" s="27" t="s">
        <v>46</v>
      </c>
      <c r="E2" s="38" t="s">
        <v>40</v>
      </c>
      <c r="F2" s="38" t="s">
        <v>73</v>
      </c>
      <c r="G2" s="38" t="s">
        <v>74</v>
      </c>
      <c r="H2" s="27" t="s">
        <v>76</v>
      </c>
      <c r="I2" s="27" t="s">
        <v>79</v>
      </c>
    </row>
    <row r="3" spans="1:9" x14ac:dyDescent="0.3">
      <c r="A3" s="44" t="s">
        <v>8</v>
      </c>
      <c r="B3" s="30">
        <v>400000</v>
      </c>
      <c r="C3" s="30">
        <v>400000</v>
      </c>
      <c r="D3" s="14">
        <v>1000000</v>
      </c>
      <c r="E3" s="39">
        <v>1000000</v>
      </c>
      <c r="F3" s="39">
        <v>1000000</v>
      </c>
      <c r="G3" s="39">
        <v>200000</v>
      </c>
      <c r="H3" s="14">
        <v>350000</v>
      </c>
      <c r="I3" s="14">
        <v>350000</v>
      </c>
    </row>
    <row r="4" spans="1:9" x14ac:dyDescent="0.3">
      <c r="A4" s="44" t="s">
        <v>7</v>
      </c>
      <c r="B4" s="30">
        <v>16000</v>
      </c>
      <c r="C4" s="30">
        <v>16000</v>
      </c>
      <c r="D4" s="14">
        <f>0.025*D3</f>
        <v>25000</v>
      </c>
      <c r="E4" s="39">
        <f>0.04*E3</f>
        <v>40000</v>
      </c>
      <c r="F4" s="39">
        <v>24000</v>
      </c>
      <c r="G4" s="39">
        <f>0.04*G3</f>
        <v>8000</v>
      </c>
      <c r="H4" s="14">
        <f>0.04*H3</f>
        <v>14000</v>
      </c>
      <c r="I4" s="14">
        <v>14000</v>
      </c>
    </row>
    <row r="5" spans="1:9" x14ac:dyDescent="0.3">
      <c r="A5" s="44" t="s">
        <v>5</v>
      </c>
      <c r="B5" s="30"/>
      <c r="C5" s="30"/>
      <c r="D5" s="14" t="s">
        <v>78</v>
      </c>
      <c r="E5" s="39"/>
      <c r="F5" s="39"/>
      <c r="G5" s="39"/>
      <c r="H5" s="14" t="s">
        <v>78</v>
      </c>
      <c r="I5" s="14" t="s">
        <v>78</v>
      </c>
    </row>
    <row r="6" spans="1:9" x14ac:dyDescent="0.3">
      <c r="A6" s="44" t="s">
        <v>6</v>
      </c>
      <c r="B6" s="30"/>
      <c r="C6" s="30"/>
      <c r="D6" s="14">
        <v>100000</v>
      </c>
      <c r="E6" s="39"/>
      <c r="F6" s="39"/>
      <c r="G6" s="39"/>
      <c r="H6" s="14"/>
      <c r="I6" s="14"/>
    </row>
    <row r="7" spans="1:9" ht="135" customHeight="1" x14ac:dyDescent="0.3">
      <c r="A7" s="44" t="s">
        <v>9</v>
      </c>
      <c r="B7" s="30" t="s">
        <v>31</v>
      </c>
      <c r="C7" s="30" t="s">
        <v>31</v>
      </c>
      <c r="D7" s="14" t="s">
        <v>31</v>
      </c>
      <c r="E7" s="39" t="s">
        <v>31</v>
      </c>
      <c r="F7" s="39" t="s">
        <v>31</v>
      </c>
      <c r="G7" s="39" t="s">
        <v>75</v>
      </c>
      <c r="H7" s="14" t="s">
        <v>75</v>
      </c>
      <c r="I7" s="14" t="s">
        <v>75</v>
      </c>
    </row>
    <row r="8" spans="1:9" ht="14.4" customHeight="1" x14ac:dyDescent="0.3">
      <c r="A8" s="44" t="s">
        <v>30</v>
      </c>
      <c r="B8" s="30">
        <v>2.8</v>
      </c>
      <c r="C8" s="30">
        <v>2.8</v>
      </c>
      <c r="D8" s="14">
        <v>6.8</v>
      </c>
      <c r="E8" s="39">
        <v>6.8</v>
      </c>
      <c r="F8" s="39">
        <v>6.8</v>
      </c>
      <c r="G8" s="39">
        <v>11.6</v>
      </c>
      <c r="H8" s="14">
        <v>11.6</v>
      </c>
      <c r="I8" s="14">
        <v>11.6</v>
      </c>
    </row>
    <row r="9" spans="1:9" ht="187.2" x14ac:dyDescent="0.3">
      <c r="A9" s="44" t="s">
        <v>10</v>
      </c>
      <c r="B9" s="30" t="s">
        <v>62</v>
      </c>
      <c r="C9" s="30" t="s">
        <v>63</v>
      </c>
      <c r="D9" s="14" t="s">
        <v>62</v>
      </c>
      <c r="E9" s="39" t="s">
        <v>69</v>
      </c>
      <c r="F9" s="39" t="s">
        <v>70</v>
      </c>
      <c r="G9" s="39" t="s">
        <v>70</v>
      </c>
      <c r="H9" s="14" t="s">
        <v>70</v>
      </c>
      <c r="I9" s="14" t="s">
        <v>80</v>
      </c>
    </row>
    <row r="10" spans="1:9" x14ac:dyDescent="0.3">
      <c r="A10" s="44" t="s">
        <v>19</v>
      </c>
      <c r="B10" s="30">
        <v>64</v>
      </c>
      <c r="C10" s="30">
        <v>64</v>
      </c>
      <c r="D10" s="14">
        <v>64</v>
      </c>
      <c r="E10" s="39">
        <v>64</v>
      </c>
      <c r="F10" s="39">
        <v>64</v>
      </c>
      <c r="G10" s="39">
        <v>64</v>
      </c>
      <c r="H10" s="14">
        <v>64</v>
      </c>
      <c r="I10" s="14">
        <v>64</v>
      </c>
    </row>
    <row r="11" spans="1:9" x14ac:dyDescent="0.3">
      <c r="A11" s="44" t="s">
        <v>20</v>
      </c>
      <c r="B11" s="30" t="s">
        <v>21</v>
      </c>
      <c r="C11" s="30" t="s">
        <v>21</v>
      </c>
      <c r="D11" s="14" t="s">
        <v>21</v>
      </c>
      <c r="E11" s="39" t="s">
        <v>21</v>
      </c>
      <c r="F11" s="39" t="s">
        <v>21</v>
      </c>
      <c r="G11" s="39" t="s">
        <v>21</v>
      </c>
      <c r="H11" s="14" t="s">
        <v>21</v>
      </c>
      <c r="I11" s="14" t="s">
        <v>21</v>
      </c>
    </row>
    <row r="12" spans="1:9" x14ac:dyDescent="0.3">
      <c r="A12" s="44" t="s">
        <v>22</v>
      </c>
      <c r="B12" s="30">
        <v>5.0000000000000001E-4</v>
      </c>
      <c r="C12" s="30">
        <v>5.0000000000000001E-4</v>
      </c>
      <c r="D12" s="14">
        <v>5.0000000000000001E-4</v>
      </c>
      <c r="E12" s="39">
        <v>5.0000000000000001E-4</v>
      </c>
      <c r="F12" s="39">
        <v>5.0000000000000001E-4</v>
      </c>
      <c r="G12" s="39">
        <v>5.0000000000000001E-4</v>
      </c>
      <c r="H12" s="14">
        <v>5.0000000000000001E-4</v>
      </c>
      <c r="I12" s="14">
        <v>5.0000000000000001E-4</v>
      </c>
    </row>
    <row r="13" spans="1:9" s="42" customFormat="1" x14ac:dyDescent="0.3">
      <c r="A13" s="45" t="s">
        <v>11</v>
      </c>
      <c r="B13" s="46">
        <v>0.54859999999999998</v>
      </c>
      <c r="C13" s="46">
        <v>0.54039999999999999</v>
      </c>
      <c r="D13" s="46">
        <v>0.54349999999999998</v>
      </c>
      <c r="E13" s="46">
        <v>0.70740000000000003</v>
      </c>
      <c r="F13" s="46">
        <v>0.54069999999999996</v>
      </c>
      <c r="G13" s="46"/>
      <c r="H13" s="46">
        <v>0.61040000000000005</v>
      </c>
      <c r="I13" s="46">
        <v>0.55889999999999995</v>
      </c>
    </row>
    <row r="14" spans="1:9" s="42" customFormat="1" x14ac:dyDescent="0.3">
      <c r="A14" s="45" t="s">
        <v>12</v>
      </c>
      <c r="B14" s="46">
        <v>0.53910000000000002</v>
      </c>
      <c r="C14" s="46">
        <v>0.5343</v>
      </c>
      <c r="D14" s="46">
        <v>0.55620000000000003</v>
      </c>
      <c r="E14" s="46">
        <v>0.54500000000000004</v>
      </c>
      <c r="F14" s="46">
        <v>0.54630000000000001</v>
      </c>
      <c r="G14" s="46">
        <v>0.54349999999999998</v>
      </c>
      <c r="H14" s="46">
        <v>0.5575</v>
      </c>
      <c r="I14" s="47">
        <v>0.55820000000000003</v>
      </c>
    </row>
    <row r="15" spans="1:9" x14ac:dyDescent="0.3">
      <c r="A15" s="44" t="s">
        <v>15</v>
      </c>
      <c r="B15" s="48" t="s">
        <v>36</v>
      </c>
      <c r="C15" s="48" t="s">
        <v>38</v>
      </c>
      <c r="D15" s="28" t="s">
        <v>45</v>
      </c>
      <c r="E15" s="40"/>
      <c r="F15" s="40"/>
      <c r="G15" s="40"/>
      <c r="H15" s="28" t="s">
        <v>77</v>
      </c>
      <c r="I15" s="28"/>
    </row>
    <row r="16" spans="1:9" s="42" customFormat="1" x14ac:dyDescent="0.3">
      <c r="A16" s="45" t="s">
        <v>16</v>
      </c>
      <c r="B16" s="49"/>
      <c r="C16" s="49"/>
      <c r="D16" s="50">
        <v>0.53539999999999999</v>
      </c>
      <c r="E16" s="50"/>
      <c r="F16" s="50">
        <v>0.53359999999999996</v>
      </c>
      <c r="G16" s="50"/>
      <c r="H16" s="50">
        <v>0.53129999999999999</v>
      </c>
      <c r="I16" s="50">
        <v>0.53539999999999999</v>
      </c>
    </row>
    <row r="17" spans="1:9" x14ac:dyDescent="0.3">
      <c r="A17" s="44" t="s">
        <v>17</v>
      </c>
      <c r="B17" s="30"/>
      <c r="C17" s="30"/>
      <c r="D17" s="14" t="s">
        <v>25</v>
      </c>
      <c r="E17" s="39"/>
      <c r="F17" s="39"/>
      <c r="G17" s="39"/>
      <c r="H17" s="14" t="s">
        <v>27</v>
      </c>
      <c r="I17" s="14" t="s">
        <v>36</v>
      </c>
    </row>
    <row r="18" spans="1:9" x14ac:dyDescent="0.3">
      <c r="A18" s="44" t="s">
        <v>57</v>
      </c>
      <c r="B18" s="30"/>
      <c r="C18" s="30"/>
      <c r="D18" s="29">
        <f>'confusion matrices'!O8</f>
        <v>0.75891996142719376</v>
      </c>
      <c r="E18" s="41"/>
      <c r="F18" s="41"/>
      <c r="G18" s="41"/>
      <c r="H18" s="29">
        <v>0.75</v>
      </c>
      <c r="I18" s="29">
        <v>0.76</v>
      </c>
    </row>
    <row r="19" spans="1:9" x14ac:dyDescent="0.3">
      <c r="A19" s="44" t="s">
        <v>28</v>
      </c>
      <c r="B19" s="30">
        <v>385</v>
      </c>
      <c r="C19" s="30">
        <v>629</v>
      </c>
      <c r="D19" s="14">
        <v>986</v>
      </c>
      <c r="E19" s="39">
        <v>932</v>
      </c>
      <c r="F19" s="39">
        <v>950</v>
      </c>
      <c r="G19" s="39"/>
      <c r="H19" s="14"/>
      <c r="I19" s="14"/>
    </row>
    <row r="20" spans="1:9" x14ac:dyDescent="0.3">
      <c r="A20" s="44" t="s">
        <v>99</v>
      </c>
      <c r="B20" s="30"/>
      <c r="C20" s="30"/>
      <c r="D20" s="14">
        <v>31.221</v>
      </c>
      <c r="E20" s="39"/>
      <c r="F20" s="39"/>
      <c r="G20" s="39"/>
      <c r="H20" s="14">
        <v>90.97</v>
      </c>
      <c r="I20" s="14">
        <v>94.905000000000001</v>
      </c>
    </row>
    <row r="21" spans="1:9" s="42" customFormat="1" x14ac:dyDescent="0.3">
      <c r="A21" s="45" t="s">
        <v>97</v>
      </c>
      <c r="B21" s="49"/>
      <c r="C21" s="49"/>
      <c r="D21" s="49">
        <v>14032964</v>
      </c>
      <c r="E21" s="49"/>
      <c r="F21" s="49"/>
      <c r="G21" s="49"/>
      <c r="H21" s="49">
        <v>40616100</v>
      </c>
      <c r="I21" s="49">
        <v>39989540</v>
      </c>
    </row>
    <row r="22" spans="1:9" x14ac:dyDescent="0.3">
      <c r="B22" s="2">
        <v>1</v>
      </c>
      <c r="D22" s="25">
        <v>2</v>
      </c>
      <c r="H22" s="7">
        <v>3</v>
      </c>
      <c r="I22" s="7">
        <v>4</v>
      </c>
    </row>
    <row r="24" spans="1:9" ht="28.8" x14ac:dyDescent="0.3">
      <c r="A24" s="44"/>
      <c r="B24" s="30" t="s">
        <v>126</v>
      </c>
      <c r="C24" s="30" t="s">
        <v>125</v>
      </c>
      <c r="D24" s="14" t="s">
        <v>124</v>
      </c>
    </row>
    <row r="25" spans="1:9" x14ac:dyDescent="0.3">
      <c r="A25" s="44" t="s">
        <v>154</v>
      </c>
      <c r="B25" s="100">
        <f>B13</f>
        <v>0.54859999999999998</v>
      </c>
      <c r="C25" s="100">
        <f>B14</f>
        <v>0.53910000000000002</v>
      </c>
      <c r="D25" s="14"/>
    </row>
    <row r="26" spans="1:9" x14ac:dyDescent="0.3">
      <c r="A26" s="44" t="s">
        <v>155</v>
      </c>
      <c r="B26" s="100">
        <f>D13</f>
        <v>0.54349999999999998</v>
      </c>
      <c r="C26" s="100">
        <f>D14</f>
        <v>0.55620000000000003</v>
      </c>
      <c r="D26" s="51">
        <f>D16</f>
        <v>0.53539999999999999</v>
      </c>
    </row>
    <row r="27" spans="1:9" ht="28.8" x14ac:dyDescent="0.3">
      <c r="A27" s="44" t="s">
        <v>156</v>
      </c>
      <c r="B27" s="100">
        <f>H13</f>
        <v>0.61040000000000005</v>
      </c>
      <c r="C27" s="100">
        <f>H14</f>
        <v>0.5575</v>
      </c>
      <c r="D27" s="51">
        <f>H16</f>
        <v>0.53129999999999999</v>
      </c>
    </row>
    <row r="28" spans="1:9" ht="28.8" x14ac:dyDescent="0.3">
      <c r="A28" s="44" t="s">
        <v>157</v>
      </c>
      <c r="B28" s="100">
        <f>I13</f>
        <v>0.55889999999999995</v>
      </c>
      <c r="C28" s="100">
        <f>I14</f>
        <v>0.55820000000000003</v>
      </c>
      <c r="D28" s="51">
        <f>I16</f>
        <v>0.53539999999999999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FAF3-C0D2-4D79-B23C-18AD251D1D2D}">
  <dimension ref="A1:C25"/>
  <sheetViews>
    <sheetView workbookViewId="0"/>
  </sheetViews>
  <sheetFormatPr defaultRowHeight="14.4" x14ac:dyDescent="0.3"/>
  <cols>
    <col min="1" max="1" width="45.77734375" style="1" customWidth="1"/>
    <col min="2" max="3" width="30.77734375" style="5" customWidth="1"/>
    <col min="4" max="16384" width="8.88671875" style="2"/>
  </cols>
  <sheetData>
    <row r="1" spans="1:3" ht="15" customHeight="1" x14ac:dyDescent="0.3">
      <c r="A1" s="3" t="s">
        <v>0</v>
      </c>
      <c r="B1" s="4" t="s">
        <v>1</v>
      </c>
      <c r="C1" s="4" t="s">
        <v>1</v>
      </c>
    </row>
    <row r="2" spans="1:3" s="5" customFormat="1" ht="15" customHeight="1" x14ac:dyDescent="0.3">
      <c r="A2" s="43" t="s">
        <v>32</v>
      </c>
      <c r="B2" s="38"/>
      <c r="C2" s="38"/>
    </row>
    <row r="3" spans="1:3" ht="15" customHeight="1" x14ac:dyDescent="0.3">
      <c r="A3" s="44" t="s">
        <v>2</v>
      </c>
      <c r="B3" s="39">
        <v>50</v>
      </c>
      <c r="C3" s="39">
        <v>50</v>
      </c>
    </row>
    <row r="4" spans="1:3" ht="15" customHeight="1" x14ac:dyDescent="0.3">
      <c r="A4" s="44" t="s">
        <v>4</v>
      </c>
      <c r="B4" s="39" t="s">
        <v>78</v>
      </c>
      <c r="C4" s="39" t="s">
        <v>78</v>
      </c>
    </row>
    <row r="5" spans="1:3" ht="15" customHeight="1" x14ac:dyDescent="0.3">
      <c r="A5" s="44" t="s">
        <v>3</v>
      </c>
      <c r="B5" s="39">
        <v>40</v>
      </c>
      <c r="C5" s="39">
        <v>40</v>
      </c>
    </row>
    <row r="6" spans="1:3" ht="15" customHeight="1" x14ac:dyDescent="0.3">
      <c r="A6" s="44" t="s">
        <v>8</v>
      </c>
      <c r="B6" s="39">
        <v>350000</v>
      </c>
      <c r="C6" s="39">
        <v>600000</v>
      </c>
    </row>
    <row r="7" spans="1:3" ht="15" customHeight="1" x14ac:dyDescent="0.3">
      <c r="A7" s="44" t="s">
        <v>7</v>
      </c>
      <c r="B7" s="39">
        <f>0.04*B6</f>
        <v>14000</v>
      </c>
      <c r="C7" s="39">
        <f>0.04*C6</f>
        <v>24000</v>
      </c>
    </row>
    <row r="8" spans="1:3" ht="15" customHeight="1" x14ac:dyDescent="0.3">
      <c r="A8" s="44" t="s">
        <v>43</v>
      </c>
      <c r="B8" s="39">
        <v>582</v>
      </c>
      <c r="C8" s="39">
        <v>582</v>
      </c>
    </row>
    <row r="9" spans="1:3" ht="15" customHeight="1" x14ac:dyDescent="0.3">
      <c r="A9" s="44" t="s">
        <v>5</v>
      </c>
      <c r="B9" s="39" t="s">
        <v>13</v>
      </c>
      <c r="C9" s="39" t="s">
        <v>13</v>
      </c>
    </row>
    <row r="10" spans="1:3" ht="15" customHeight="1" x14ac:dyDescent="0.3">
      <c r="A10" s="44" t="s">
        <v>6</v>
      </c>
      <c r="B10" s="39"/>
      <c r="C10" s="39"/>
    </row>
    <row r="11" spans="1:3" ht="135" customHeight="1" x14ac:dyDescent="0.3">
      <c r="A11" s="44" t="s">
        <v>9</v>
      </c>
      <c r="B11" s="39" t="s">
        <v>82</v>
      </c>
      <c r="C11" s="39" t="s">
        <v>82</v>
      </c>
    </row>
    <row r="12" spans="1:3" ht="15" customHeight="1" x14ac:dyDescent="0.3">
      <c r="A12" s="44" t="s">
        <v>30</v>
      </c>
      <c r="B12" s="39"/>
      <c r="C12" s="39"/>
    </row>
    <row r="13" spans="1:3" ht="15" customHeight="1" x14ac:dyDescent="0.3">
      <c r="A13" s="44" t="s">
        <v>44</v>
      </c>
      <c r="B13" s="41"/>
      <c r="C13" s="41"/>
    </row>
    <row r="14" spans="1:3" ht="180" customHeight="1" x14ac:dyDescent="0.3">
      <c r="A14" s="44" t="s">
        <v>10</v>
      </c>
      <c r="B14" s="39" t="s">
        <v>109</v>
      </c>
      <c r="C14" s="39" t="s">
        <v>120</v>
      </c>
    </row>
    <row r="15" spans="1:3" ht="15" customHeight="1" x14ac:dyDescent="0.3">
      <c r="A15" s="44" t="s">
        <v>19</v>
      </c>
      <c r="B15" s="39">
        <v>64</v>
      </c>
      <c r="C15" s="39">
        <v>64</v>
      </c>
    </row>
    <row r="16" spans="1:3" ht="15" customHeight="1" x14ac:dyDescent="0.3">
      <c r="A16" s="44" t="s">
        <v>20</v>
      </c>
      <c r="B16" s="39" t="s">
        <v>21</v>
      </c>
      <c r="C16" s="39" t="s">
        <v>21</v>
      </c>
    </row>
    <row r="17" spans="1:3" ht="15" customHeight="1" x14ac:dyDescent="0.3">
      <c r="A17" s="44" t="s">
        <v>22</v>
      </c>
      <c r="B17" s="39">
        <v>5.0000000000000001E-4</v>
      </c>
      <c r="C17" s="39">
        <v>5.0000000000000001E-4</v>
      </c>
    </row>
    <row r="18" spans="1:3" s="42" customFormat="1" ht="15" customHeight="1" x14ac:dyDescent="0.3">
      <c r="A18" s="45" t="s">
        <v>11</v>
      </c>
      <c r="B18" s="52">
        <v>0.54410000000000003</v>
      </c>
      <c r="C18" s="52">
        <v>0.51390000000000002</v>
      </c>
    </row>
    <row r="19" spans="1:3" s="42" customFormat="1" ht="15" customHeight="1" x14ac:dyDescent="0.3">
      <c r="A19" s="45" t="s">
        <v>12</v>
      </c>
      <c r="B19" s="52">
        <v>0.52410000000000001</v>
      </c>
      <c r="C19" s="52">
        <v>0.50249999999999995</v>
      </c>
    </row>
    <row r="20" spans="1:3" ht="15" customHeight="1" x14ac:dyDescent="0.3">
      <c r="A20" s="44" t="s">
        <v>15</v>
      </c>
      <c r="B20" s="39"/>
      <c r="C20" s="39"/>
    </row>
    <row r="21" spans="1:3" s="42" customFormat="1" ht="15" customHeight="1" x14ac:dyDescent="0.3">
      <c r="A21" s="45" t="s">
        <v>16</v>
      </c>
      <c r="B21" s="52">
        <v>0.46760000000000002</v>
      </c>
      <c r="C21" s="52">
        <v>0.47960000000000003</v>
      </c>
    </row>
    <row r="22" spans="1:3" ht="15" customHeight="1" x14ac:dyDescent="0.3">
      <c r="A22" s="44" t="s">
        <v>17</v>
      </c>
      <c r="B22" s="39"/>
      <c r="C22" s="39"/>
    </row>
    <row r="23" spans="1:3" ht="15" customHeight="1" x14ac:dyDescent="0.3">
      <c r="A23" s="44" t="s">
        <v>26</v>
      </c>
      <c r="B23" s="39"/>
      <c r="C23" s="39"/>
    </row>
    <row r="24" spans="1:3" ht="15" customHeight="1" x14ac:dyDescent="0.3">
      <c r="A24" s="44" t="s">
        <v>28</v>
      </c>
      <c r="B24" s="39">
        <f>15*60</f>
        <v>900</v>
      </c>
      <c r="C24" s="39"/>
    </row>
    <row r="25" spans="1:3" s="42" customFormat="1" x14ac:dyDescent="0.3">
      <c r="A25" s="45" t="s">
        <v>97</v>
      </c>
      <c r="B25" s="49">
        <v>17576228</v>
      </c>
      <c r="C25" s="49">
        <v>35504292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A155E-1F93-4F27-934F-D628A4DA6CCF}">
  <dimension ref="A1:B26"/>
  <sheetViews>
    <sheetView topLeftCell="A16" workbookViewId="0">
      <selection activeCell="B22" sqref="B22"/>
    </sheetView>
  </sheetViews>
  <sheetFormatPr defaultRowHeight="14.4" x14ac:dyDescent="0.3"/>
  <cols>
    <col min="1" max="1" width="45.77734375" style="1" customWidth="1"/>
    <col min="2" max="2" width="30.77734375" style="5" customWidth="1"/>
    <col min="3" max="16384" width="8.88671875" style="2"/>
  </cols>
  <sheetData>
    <row r="1" spans="1:2" ht="15" customHeight="1" x14ac:dyDescent="0.3">
      <c r="A1" s="3" t="s">
        <v>0</v>
      </c>
      <c r="B1" s="4" t="s">
        <v>1</v>
      </c>
    </row>
    <row r="2" spans="1:2" s="5" customFormat="1" ht="15" customHeight="1" x14ac:dyDescent="0.3">
      <c r="A2" s="43" t="s">
        <v>32</v>
      </c>
      <c r="B2" s="38"/>
    </row>
    <row r="3" spans="1:2" ht="15" customHeight="1" x14ac:dyDescent="0.3">
      <c r="A3" s="44" t="s">
        <v>2</v>
      </c>
      <c r="B3" s="39">
        <v>25</v>
      </c>
    </row>
    <row r="4" spans="1:2" ht="15" customHeight="1" x14ac:dyDescent="0.3">
      <c r="A4" s="44" t="s">
        <v>4</v>
      </c>
      <c r="B4" s="39" t="s">
        <v>78</v>
      </c>
    </row>
    <row r="5" spans="1:2" ht="15" customHeight="1" x14ac:dyDescent="0.3">
      <c r="A5" s="44" t="s">
        <v>3</v>
      </c>
      <c r="B5" s="39">
        <v>40</v>
      </c>
    </row>
    <row r="6" spans="1:2" ht="15" customHeight="1" x14ac:dyDescent="0.3">
      <c r="A6" s="44" t="s">
        <v>8</v>
      </c>
      <c r="B6" s="39">
        <v>1000000</v>
      </c>
    </row>
    <row r="7" spans="1:2" ht="15" customHeight="1" x14ac:dyDescent="0.3">
      <c r="A7" s="44" t="s">
        <v>7</v>
      </c>
      <c r="B7" s="39">
        <f>0.04*B6</f>
        <v>40000</v>
      </c>
    </row>
    <row r="8" spans="1:2" ht="15" customHeight="1" x14ac:dyDescent="0.3">
      <c r="A8" s="44" t="s">
        <v>43</v>
      </c>
      <c r="B8" s="39">
        <v>279</v>
      </c>
    </row>
    <row r="9" spans="1:2" ht="15" customHeight="1" x14ac:dyDescent="0.3">
      <c r="A9" s="44" t="s">
        <v>5</v>
      </c>
      <c r="B9" s="39" t="s">
        <v>13</v>
      </c>
    </row>
    <row r="10" spans="1:2" ht="15" customHeight="1" x14ac:dyDescent="0.3">
      <c r="A10" s="44" t="s">
        <v>6</v>
      </c>
      <c r="B10" s="39"/>
    </row>
    <row r="11" spans="1:2" ht="135" customHeight="1" x14ac:dyDescent="0.3">
      <c r="A11" s="44" t="s">
        <v>9</v>
      </c>
      <c r="B11" s="39" t="s">
        <v>82</v>
      </c>
    </row>
    <row r="12" spans="1:2" ht="15" customHeight="1" x14ac:dyDescent="0.3">
      <c r="A12" s="44" t="s">
        <v>30</v>
      </c>
      <c r="B12" s="39">
        <v>4.3</v>
      </c>
    </row>
    <row r="13" spans="1:2" ht="15" customHeight="1" x14ac:dyDescent="0.3">
      <c r="A13" s="44" t="s">
        <v>44</v>
      </c>
      <c r="B13" s="41"/>
    </row>
    <row r="14" spans="1:2" ht="180" customHeight="1" x14ac:dyDescent="0.3">
      <c r="A14" s="44" t="s">
        <v>10</v>
      </c>
      <c r="B14" s="39" t="s">
        <v>110</v>
      </c>
    </row>
    <row r="15" spans="1:2" ht="15" customHeight="1" x14ac:dyDescent="0.3">
      <c r="A15" s="44" t="s">
        <v>19</v>
      </c>
      <c r="B15" s="39">
        <v>64</v>
      </c>
    </row>
    <row r="16" spans="1:2" ht="15" customHeight="1" x14ac:dyDescent="0.3">
      <c r="A16" s="44" t="s">
        <v>20</v>
      </c>
      <c r="B16" s="39" t="s">
        <v>21</v>
      </c>
    </row>
    <row r="17" spans="1:2" ht="15" customHeight="1" x14ac:dyDescent="0.3">
      <c r="A17" s="44" t="s">
        <v>22</v>
      </c>
      <c r="B17" s="39">
        <v>5.0000000000000001E-4</v>
      </c>
    </row>
    <row r="18" spans="1:2" s="42" customFormat="1" ht="15" customHeight="1" x14ac:dyDescent="0.3">
      <c r="A18" s="45" t="s">
        <v>11</v>
      </c>
      <c r="B18" s="52">
        <v>0.47189999999999999</v>
      </c>
    </row>
    <row r="19" spans="1:2" s="42" customFormat="1" ht="15" customHeight="1" x14ac:dyDescent="0.3">
      <c r="A19" s="45" t="s">
        <v>12</v>
      </c>
      <c r="B19" s="52">
        <v>0.4718</v>
      </c>
    </row>
    <row r="20" spans="1:2" ht="15" customHeight="1" x14ac:dyDescent="0.3">
      <c r="A20" s="44" t="s">
        <v>15</v>
      </c>
      <c r="B20" s="39"/>
    </row>
    <row r="21" spans="1:2" s="42" customFormat="1" ht="15" customHeight="1" x14ac:dyDescent="0.3">
      <c r="A21" s="45" t="s">
        <v>16</v>
      </c>
      <c r="B21" s="52">
        <v>0.44829999999999998</v>
      </c>
    </row>
    <row r="22" spans="1:2" ht="15" customHeight="1" x14ac:dyDescent="0.3">
      <c r="A22" s="44" t="s">
        <v>17</v>
      </c>
      <c r="B22" s="39"/>
    </row>
    <row r="23" spans="1:2" ht="15" customHeight="1" x14ac:dyDescent="0.3">
      <c r="A23" s="44" t="s">
        <v>26</v>
      </c>
      <c r="B23" s="39"/>
    </row>
    <row r="24" spans="1:2" ht="15" customHeight="1" x14ac:dyDescent="0.3">
      <c r="A24" s="44" t="s">
        <v>28</v>
      </c>
      <c r="B24" s="39">
        <v>680</v>
      </c>
    </row>
    <row r="25" spans="1:2" s="42" customFormat="1" ht="15" customHeight="1" x14ac:dyDescent="0.3">
      <c r="A25" s="45" t="s">
        <v>118</v>
      </c>
      <c r="B25" s="49">
        <v>278</v>
      </c>
    </row>
    <row r="26" spans="1:2" s="42" customFormat="1" x14ac:dyDescent="0.3">
      <c r="A26" s="45" t="s">
        <v>97</v>
      </c>
      <c r="B26" s="49">
        <v>15954084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1000ms</vt:lpstr>
      <vt:lpstr>500ms</vt:lpstr>
      <vt:lpstr>400ms</vt:lpstr>
      <vt:lpstr>300ms</vt:lpstr>
      <vt:lpstr>200ms</vt:lpstr>
      <vt:lpstr>100ms</vt:lpstr>
      <vt:lpstr>50ms</vt:lpstr>
      <vt:lpstr>25ms</vt:lpstr>
      <vt:lpstr>confusion matrices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2018-10-05T22:54:07Z</dcterms:modified>
</cp:coreProperties>
</file>