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26D673-562E-45D4-A64E-B2C7BE49D0B6}" xr6:coauthVersionLast="36" xr6:coauthVersionMax="36" xr10:uidLastSave="{00000000-0000-0000-0000-000000000000}"/>
  <bookViews>
    <workbookView xWindow="0" yWindow="0" windowWidth="22260" windowHeight="12648" tabRatio="775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B12" i="8"/>
  <c r="N6" i="8"/>
  <c r="J7" i="1" l="1"/>
  <c r="J13" i="1"/>
  <c r="H6" i="8"/>
  <c r="G6" i="8"/>
  <c r="F6" i="8"/>
  <c r="D6" i="8"/>
  <c r="C6" i="8"/>
  <c r="B6" i="8"/>
  <c r="S86" i="2"/>
  <c r="R86" i="2"/>
  <c r="Q86" i="2"/>
  <c r="P86" i="2"/>
  <c r="N86" i="2"/>
  <c r="S85" i="2"/>
  <c r="Q85" i="2"/>
  <c r="P85" i="2"/>
  <c r="N85" i="2"/>
  <c r="S84" i="2"/>
  <c r="R84" i="2"/>
  <c r="P84" i="2"/>
  <c r="N84" i="2"/>
  <c r="S83" i="2"/>
  <c r="R83" i="2"/>
  <c r="Q83" i="2"/>
  <c r="T83" i="2" s="1"/>
  <c r="O83" i="2"/>
  <c r="N83" i="2"/>
  <c r="K89" i="2"/>
  <c r="J89" i="2"/>
  <c r="N88" i="2"/>
  <c r="O88" i="2" s="1"/>
  <c r="K88" i="2"/>
  <c r="J88" i="2"/>
  <c r="N89" i="2" s="1"/>
  <c r="L7" i="8"/>
  <c r="K6" i="8"/>
  <c r="L6" i="8" s="1"/>
  <c r="J6" i="8"/>
  <c r="E6" i="8" l="1"/>
  <c r="H2" i="8"/>
  <c r="G2" i="8"/>
  <c r="F2" i="8"/>
  <c r="D2" i="8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K2" i="8"/>
  <c r="L2" i="8" s="1"/>
  <c r="N2" i="8"/>
  <c r="J2" i="8"/>
  <c r="C2" i="8"/>
  <c r="B2" i="8"/>
  <c r="L4" i="8"/>
  <c r="L5" i="8"/>
  <c r="L13" i="8"/>
  <c r="L9" i="8"/>
  <c r="L12" i="8"/>
  <c r="K11" i="8"/>
  <c r="L11" i="8" s="1"/>
  <c r="J4" i="8"/>
  <c r="H4" i="8"/>
  <c r="G4" i="8"/>
  <c r="D4" i="8"/>
  <c r="C4" i="8"/>
  <c r="B4" i="8"/>
  <c r="F4" i="8"/>
  <c r="J11" i="8"/>
  <c r="H11" i="8"/>
  <c r="G11" i="8"/>
  <c r="F11" i="8"/>
  <c r="D11" i="8"/>
  <c r="C11" i="8"/>
  <c r="B11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E4" i="8" l="1"/>
  <c r="E2" i="8"/>
  <c r="O80" i="2"/>
  <c r="E11" i="8"/>
  <c r="O72" i="2"/>
  <c r="I13" i="1"/>
  <c r="I7" i="1"/>
  <c r="B7" i="10"/>
  <c r="B24" i="9" l="1"/>
  <c r="H13" i="1" l="1"/>
  <c r="K13" i="1" l="1"/>
  <c r="K21" i="1"/>
  <c r="H13" i="8" l="1"/>
  <c r="G13" i="8"/>
  <c r="F13" i="8"/>
  <c r="D13" i="8"/>
  <c r="C13" i="8"/>
  <c r="B13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H5" i="8"/>
  <c r="G5" i="8"/>
  <c r="F5" i="8"/>
  <c r="K49" i="2"/>
  <c r="J49" i="2"/>
  <c r="K48" i="2"/>
  <c r="J48" i="2"/>
  <c r="N49" i="2" s="1"/>
  <c r="N46" i="2"/>
  <c r="N45" i="2"/>
  <c r="N44" i="2"/>
  <c r="N43" i="2"/>
  <c r="N48" i="2"/>
  <c r="E13" i="8" l="1"/>
  <c r="O48" i="2"/>
  <c r="O43" i="2"/>
  <c r="B21" i="6"/>
  <c r="I7" i="8"/>
  <c r="H7" i="8"/>
  <c r="G7" i="8"/>
  <c r="F7" i="8"/>
  <c r="O35" i="2"/>
  <c r="D7" i="8" s="1"/>
  <c r="N41" i="2"/>
  <c r="O40" i="2" s="1"/>
  <c r="N40" i="2"/>
  <c r="K41" i="2"/>
  <c r="J41" i="2"/>
  <c r="K40" i="2"/>
  <c r="J40" i="2"/>
  <c r="N38" i="2"/>
  <c r="N37" i="2"/>
  <c r="N36" i="2"/>
  <c r="N35" i="2"/>
  <c r="I12" i="8"/>
  <c r="H12" i="8"/>
  <c r="G12" i="8"/>
  <c r="F12" i="8"/>
  <c r="G11" i="2"/>
  <c r="F11" i="2"/>
  <c r="F14" i="2"/>
  <c r="F13" i="2"/>
  <c r="F12" i="2"/>
  <c r="I9" i="8" l="1"/>
  <c r="H9" i="8"/>
  <c r="G9" i="8"/>
  <c r="F9" i="8"/>
  <c r="D9" i="8"/>
  <c r="O27" i="2"/>
  <c r="N30" i="2"/>
  <c r="N29" i="2"/>
  <c r="N28" i="2"/>
  <c r="N27" i="2"/>
  <c r="N33" i="2"/>
  <c r="O32" i="2"/>
  <c r="N32" i="2"/>
  <c r="K33" i="2"/>
  <c r="J33" i="2"/>
  <c r="K32" i="2"/>
  <c r="J32" i="2"/>
  <c r="C9" i="8"/>
  <c r="B9" i="8"/>
  <c r="C7" i="8"/>
  <c r="E7" i="8" s="1"/>
  <c r="B7" i="8"/>
  <c r="C5" i="8"/>
  <c r="E5" i="8" s="1"/>
  <c r="B5" i="8"/>
  <c r="D12" i="8"/>
  <c r="E9" i="8" l="1"/>
  <c r="E12" i="8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L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<sst xmlns="http://schemas.openxmlformats.org/spreadsheetml/2006/main" count="463" uniqueCount="126">
  <si>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</si>
  <si>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</si>
  <si>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</si>
  <si>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</si>
  <si>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</si>
  <si>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</si>
  <si>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</si>
  <si>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</si>
  <si>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</si>
  <si>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</si>
  <si>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</si>
  <si>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</si>
  <si>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</si>
  <si>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</si>
  <si>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</si>
  <si>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</si>
  <si>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</si>
  <si>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</si>
  <si>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</si>
  <si>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</si>
  <si>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</si>
  <si>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</si>
  <si>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</si>
  <si>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</si>
  <si>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</si>
  <si>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</si>
  <si>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</si>
  <si>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</si>
  <si>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</si>
  <si>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</si>
  <si>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</si>
  <si>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</si>
  <si>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</si>
  <si>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</si>
  <si>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</si>
  <si>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</si>
  <si>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</si>
  <si>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</si>
  <si>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</si>
  <si>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</si>
  <si>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</si>
  <si>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</si>
  <si>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</si>
  <si>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</si>
  <si>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</si>
  <si>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</si>
  <si>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</si>
  <si>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</si>
  <si>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</si>
  <si>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</si>
  <si>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</si>
  <si>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</si>
  <si>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</si>
  <si>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</si>
  <si>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</si>
  <si>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</si>
  <si>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</si>
  <si>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</si>
  <si>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</si>
  <si>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</si>
  <si>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</si>
  <si>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</si>
  <si>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</si>
  <si>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</si>
  <si>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</si>
  <si>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</si>
  <si>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</si>
  <si>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</si>
  <si>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</si>
  <si>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</si>
  <si>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</si>
  <si>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</si>
  <si>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</si>
  <si>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</si>
  <si>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</si>
  <si>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</si>
  <si>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</si>
  <si>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</si>
  <si>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</si>
  <si>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</si>
  <si>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</si>
  <si>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</si>
  <si>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</si>
  <si>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</si>
  <si>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</si>
  <si>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</si>
  <si>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</si>
  <si>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</si>
  <si>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</si>
  <si>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</si>
  <si>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</si>
  <si>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</si>
  <si>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Inference Cat Accuracy (%)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</si>
  <si>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</si>
  <si>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</si>
  <si>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</si>
  <si>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</si>
  <si>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</si>
  <si>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</si>
  <si>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</si>
  <si>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</si>
  <si>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</si>
  <si>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50% More Training Examples</t>
  </si>
  <si>
    <t>Higher Order Filters</t>
  </si>
  <si>
    <t>Extra Convolutional Layer</t>
  </si>
  <si>
    <t>2D Features (Specgram)</t>
  </si>
  <si>
    <t>1D Features</t>
  </si>
  <si>
    <t>1D + 2D Features Combined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</si>
  <si>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</si>
  <si>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</si>
  <si>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</si>
  <si>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</si>
  <si>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</si>
  <si>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</si>
  <si>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</si>
  <si>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</si>
  <si>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</si>
  <si>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</si>
  <si>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</si>
  <si>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</si>
  <si>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</si>
  <si>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</si>
  <si>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</si>
  <si>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</si>
  <si>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</si>
  <si>
    <t>4 x 1D convolutional blocks with [3, 3, 3,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</si>
</sst>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7" fillId="3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10" fillId="7" borderId="1" xfId="0" applyNumberFormat="1" applyFont="1" applyFill="1" applyBorder="1" applyAlignment="1">
      <alignment horizontal="center" vertical="center" wrapText="1"/>
    </xf>
    <xf numFmtId="10" fontId="10" fillId="7" borderId="1" xfId="1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O13"/>
  <sheetViews>
    <sheetView tabSelected="1" workbookViewId="0"/>
  </sheetViews>
  <sheetFormatPr defaultRowHeight="11.4" x14ac:dyDescent="0.3"/>
  <cols>
    <col min="1" max="1" width="15.77734375" style="34" customWidth="1"/>
    <col min="2" max="14" width="12.77734375" style="34" customWidth="1"/>
    <col min="15" max="15" width="25.77734375" style="73" customWidth="1"/>
    <col min="16" max="19" width="12.77734375" style="34" customWidth="1"/>
    <col min="20" max="16384" width="8.88671875" style="34"/>
  </cols>
  <sheetData>
    <row r="1" spans="1:15" ht="45.6" x14ac:dyDescent="0.3">
      <c r="A1" s="33" t="s">
        <v>97</v>
      </c>
      <c r="B1" s="33" t="s">
        <v>11</v>
      </c>
      <c r="C1" s="33" t="s">
        <v>12</v>
      </c>
      <c r="D1" s="33" t="s">
        <v>92</v>
      </c>
      <c r="E1" s="33" t="s">
        <v>108</v>
      </c>
      <c r="F1" s="33" t="s">
        <v>93</v>
      </c>
      <c r="G1" s="33" t="s">
        <v>94</v>
      </c>
      <c r="H1" s="33" t="s">
        <v>95</v>
      </c>
      <c r="I1" s="33" t="s">
        <v>96</v>
      </c>
      <c r="J1" s="33" t="s">
        <v>98</v>
      </c>
      <c r="K1" s="33" t="s">
        <v>8</v>
      </c>
      <c r="L1" s="33" t="s">
        <v>7</v>
      </c>
      <c r="M1" s="33" t="s">
        <v>6</v>
      </c>
      <c r="N1" s="33" t="s">
        <v>99</v>
      </c>
      <c r="O1" s="71" t="s">
        <v>121</v>
      </c>
    </row>
    <row r="2" spans="1:15" x14ac:dyDescent="0.3">
      <c r="A2" s="35">
        <v>25</v>
      </c>
      <c r="B2" s="38">
        <f>'25ms'!B18</f>
        <v>0.47189999999999999</v>
      </c>
      <c r="C2" s="38">
        <f>'25ms'!B19</f>
        <v>0.4718</v>
      </c>
      <c r="D2" s="38">
        <f>'25ms'!B21</f>
        <v>0.44829999999999998</v>
      </c>
      <c r="E2" s="36">
        <f t="shared" ref="E2:E7" si="0">1-D2/C2</f>
        <v>4.9809241203899957E-2</v>
      </c>
      <c r="F2" s="37">
        <f>'confusion matrices'!N80</f>
        <v>0.71063267837848654</v>
      </c>
      <c r="G2" s="37">
        <f>'confusion matrices'!N81</f>
        <v>0.56521739130434778</v>
      </c>
      <c r="H2" s="37">
        <f>'confusion matrices'!O80</f>
        <v>0.62963816547591611</v>
      </c>
      <c r="I2" s="35">
        <v>10</v>
      </c>
      <c r="J2" s="35">
        <f>'25ms'!B26</f>
        <v>15954084</v>
      </c>
      <c r="K2" s="35">
        <f>'25ms'!B6</f>
        <v>1000000</v>
      </c>
      <c r="L2" s="35">
        <f t="shared" ref="L2:L9" si="1">0.04*K2</f>
        <v>40000</v>
      </c>
      <c r="M2" s="35">
        <v>100000</v>
      </c>
      <c r="N2" s="35">
        <f>'25ms'!B25</f>
        <v>278</v>
      </c>
      <c r="O2" s="72" t="s">
        <v>122</v>
      </c>
    </row>
    <row r="3" spans="1:15" x14ac:dyDescent="0.3">
      <c r="A3" s="35">
        <v>50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72"/>
    </row>
    <row r="4" spans="1:15" x14ac:dyDescent="0.3">
      <c r="A4" s="35">
        <v>100</v>
      </c>
      <c r="B4" s="38">
        <f>'100ms'!I13</f>
        <v>0.55889999999999995</v>
      </c>
      <c r="C4" s="38">
        <f>'100ms'!I14</f>
        <v>0.55820000000000003</v>
      </c>
      <c r="D4" s="38">
        <f>'100ms'!I16</f>
        <v>0.53539999999999999</v>
      </c>
      <c r="E4" s="36">
        <f t="shared" si="0"/>
        <v>4.0845575062701589E-2</v>
      </c>
      <c r="F4" s="37">
        <f>'confusion matrices'!N24</f>
        <v>0.87018961516921356</v>
      </c>
      <c r="G4" s="37">
        <f>'confusion matrices'!N25</f>
        <v>0.67509775929489169</v>
      </c>
      <c r="H4" s="37">
        <f>'confusion matrices'!O24</f>
        <v>0.76032855644879416</v>
      </c>
      <c r="I4" s="35">
        <v>3</v>
      </c>
      <c r="J4" s="35">
        <f>'100ms'!I21</f>
        <v>39989540</v>
      </c>
      <c r="K4" s="35">
        <v>600000</v>
      </c>
      <c r="L4" s="35">
        <f t="shared" si="1"/>
        <v>24000</v>
      </c>
      <c r="M4" s="35">
        <v>100000</v>
      </c>
      <c r="N4" s="35">
        <v>1267</v>
      </c>
      <c r="O4" s="72" t="s">
        <v>122</v>
      </c>
    </row>
    <row r="5" spans="1:15" x14ac:dyDescent="0.3">
      <c r="A5" s="35">
        <v>200</v>
      </c>
      <c r="B5" s="38">
        <f>'200ms'!B18</f>
        <v>0.63029999999999997</v>
      </c>
      <c r="C5" s="38">
        <f>'200ms'!B19</f>
        <v>0.61629999999999996</v>
      </c>
      <c r="D5" s="38">
        <v>0.59389999999999998</v>
      </c>
      <c r="E5" s="36">
        <f t="shared" si="0"/>
        <v>3.6345935421061126E-2</v>
      </c>
      <c r="F5" s="37">
        <f>'confusion matrices'!N48</f>
        <v>0.89714080917489647</v>
      </c>
      <c r="G5" s="37">
        <f>'confusion matrices'!N49</f>
        <v>0.76294490162213413</v>
      </c>
      <c r="H5" s="37">
        <f>'confusion matrices'!O48</f>
        <v>0.82461887593565264</v>
      </c>
      <c r="I5" s="35">
        <v>6</v>
      </c>
      <c r="J5" s="35">
        <v>88888996</v>
      </c>
      <c r="K5" s="35">
        <v>600000</v>
      </c>
      <c r="L5" s="35">
        <f t="shared" si="1"/>
        <v>24000</v>
      </c>
      <c r="M5" s="35">
        <v>100000</v>
      </c>
      <c r="N5" s="35">
        <v>2787</v>
      </c>
      <c r="O5" s="72" t="s">
        <v>122</v>
      </c>
    </row>
    <row r="6" spans="1:15" x14ac:dyDescent="0.3">
      <c r="A6" s="35">
        <v>300</v>
      </c>
      <c r="B6" s="38">
        <f>'300ms'!C18</f>
        <v>0.68289999999999995</v>
      </c>
      <c r="C6" s="38">
        <f>'300ms'!C19</f>
        <v>0.6583</v>
      </c>
      <c r="D6" s="38">
        <f>'confusion matrices'!O83</f>
        <v>0.63865926423613417</v>
      </c>
      <c r="E6" s="36">
        <f t="shared" si="0"/>
        <v>2.9835539668640165E-2</v>
      </c>
      <c r="F6" s="37">
        <f>'confusion matrices'!N88</f>
        <v>0.93323669163243939</v>
      </c>
      <c r="G6" s="37">
        <f>'confusion matrices'!N89</f>
        <v>0.80643028637043734</v>
      </c>
      <c r="H6" s="37">
        <f>'confusion matrices'!O88</f>
        <v>0.86521195378268911</v>
      </c>
      <c r="I6" s="35">
        <v>11</v>
      </c>
      <c r="J6" s="35">
        <f>'300ms'!C25</f>
        <v>137123492</v>
      </c>
      <c r="K6" s="35">
        <f>'300ms'!C6</f>
        <v>600000</v>
      </c>
      <c r="L6" s="35">
        <f t="shared" si="1"/>
        <v>24000</v>
      </c>
      <c r="M6" s="35">
        <v>100000</v>
      </c>
      <c r="N6" s="35">
        <f>'300ms'!C8</f>
        <v>4258</v>
      </c>
      <c r="O6" s="72" t="s">
        <v>122</v>
      </c>
    </row>
    <row r="7" spans="1:15" x14ac:dyDescent="0.3">
      <c r="A7" s="35">
        <v>400</v>
      </c>
      <c r="B7" s="38">
        <f>'400ms'!B18</f>
        <v>0.70740000000000003</v>
      </c>
      <c r="C7" s="38">
        <f>'400ms'!B19</f>
        <v>0.69110000000000005</v>
      </c>
      <c r="D7" s="38">
        <f>'confusion matrices'!O35</f>
        <v>0.66514904109764728</v>
      </c>
      <c r="E7" s="36">
        <f t="shared" si="0"/>
        <v>3.7550222691872026E-2</v>
      </c>
      <c r="F7" s="37">
        <f>'confusion matrices'!N40</f>
        <v>0.92923522548980164</v>
      </c>
      <c r="G7" s="37">
        <f>'confusion matrices'!N41</f>
        <v>0.84722884495470052</v>
      </c>
      <c r="H7" s="37">
        <f>'confusion matrices'!O40</f>
        <v>0.88633921719109754</v>
      </c>
      <c r="I7" s="35">
        <f>'confusion matrices'!I35</f>
        <v>5</v>
      </c>
      <c r="J7" s="35">
        <v>185095844</v>
      </c>
      <c r="K7" s="35">
        <v>600000</v>
      </c>
      <c r="L7" s="35">
        <f t="shared" si="1"/>
        <v>24000</v>
      </c>
      <c r="M7" s="35">
        <v>100000</v>
      </c>
      <c r="N7" s="35">
        <v>5727</v>
      </c>
      <c r="O7" s="72" t="s">
        <v>122</v>
      </c>
    </row>
    <row r="8" spans="1:15" x14ac:dyDescent="0.3">
      <c r="A8" s="35">
        <v>500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72"/>
    </row>
    <row r="9" spans="1:15" x14ac:dyDescent="0.3">
      <c r="A9" s="35">
        <v>1000</v>
      </c>
      <c r="B9" s="38">
        <f>'1000ms'!B18</f>
        <v>0.79669999999999996</v>
      </c>
      <c r="C9" s="38">
        <f>'1000ms'!B19</f>
        <v>0.81159999999999999</v>
      </c>
      <c r="D9" s="38">
        <f>'confusion matrices'!O27</f>
        <v>0.77364353565212951</v>
      </c>
      <c r="E9" s="36">
        <f>1-D9/C9</f>
        <v>4.6767452375394925E-2</v>
      </c>
      <c r="F9" s="37">
        <f>'confusion matrices'!N32</f>
        <v>0.86464790971228744</v>
      </c>
      <c r="G9" s="37">
        <f>'confusion matrices'!N33</f>
        <v>0.97055937193326791</v>
      </c>
      <c r="H9" s="37">
        <f>'confusion matrices'!O32</f>
        <v>0.91454751796897993</v>
      </c>
      <c r="I9" s="35">
        <f>'confusion matrices'!I27</f>
        <v>4</v>
      </c>
      <c r="J9" s="35">
        <v>123229860</v>
      </c>
      <c r="K9" s="35">
        <v>600000</v>
      </c>
      <c r="L9" s="35">
        <f t="shared" si="1"/>
        <v>24000</v>
      </c>
      <c r="M9" s="35">
        <v>100000</v>
      </c>
      <c r="N9" s="35">
        <v>3837</v>
      </c>
      <c r="O9" s="72" t="s">
        <v>123</v>
      </c>
    </row>
    <row r="10" spans="1:15" s="83" customFormat="1" x14ac:dyDescent="0.3">
      <c r="A10" s="78"/>
      <c r="B10" s="79"/>
      <c r="C10" s="79"/>
      <c r="D10" s="79"/>
      <c r="E10" s="80"/>
      <c r="F10" s="81"/>
      <c r="G10" s="81"/>
      <c r="H10" s="81"/>
      <c r="I10" s="78"/>
      <c r="J10" s="78"/>
      <c r="K10" s="78"/>
      <c r="L10" s="78"/>
      <c r="M10" s="78"/>
      <c r="N10" s="78"/>
      <c r="O10" s="82"/>
    </row>
    <row r="11" spans="1:15" x14ac:dyDescent="0.3">
      <c r="A11" s="35">
        <v>50</v>
      </c>
      <c r="B11" s="36">
        <f>'50ms'!B18</f>
        <v>0.54410000000000003</v>
      </c>
      <c r="C11" s="36">
        <f>'50ms'!B19</f>
        <v>0.52410000000000001</v>
      </c>
      <c r="D11" s="36">
        <f>'50ms'!B21</f>
        <v>0.46760000000000002</v>
      </c>
      <c r="E11" s="84">
        <f>1-D11/C11</f>
        <v>0.10780385422629268</v>
      </c>
      <c r="F11" s="37">
        <f>'confusion matrices'!N72</f>
        <v>0.60120737216647346</v>
      </c>
      <c r="G11" s="37">
        <f>'confusion matrices'!N73</f>
        <v>0.68106884057971018</v>
      </c>
      <c r="H11" s="37">
        <f>'confusion matrices'!O72</f>
        <v>0.6386511795808294</v>
      </c>
      <c r="I11" s="35">
        <v>9</v>
      </c>
      <c r="J11" s="35">
        <f>'50ms'!B25</f>
        <v>17576228</v>
      </c>
      <c r="K11" s="35">
        <f>'100ms'!I3</f>
        <v>350000</v>
      </c>
      <c r="L11" s="35">
        <f>0.04*K11</f>
        <v>14000</v>
      </c>
      <c r="M11" s="35">
        <v>100000</v>
      </c>
      <c r="N11" s="35">
        <v>582</v>
      </c>
      <c r="O11" s="72" t="s">
        <v>122</v>
      </c>
    </row>
    <row r="12" spans="1:15" x14ac:dyDescent="0.3">
      <c r="A12" s="35">
        <v>100</v>
      </c>
      <c r="B12" s="36">
        <f>'100ms'!D13</f>
        <v>0.54349999999999998</v>
      </c>
      <c r="C12" s="36">
        <f>'100ms'!D14</f>
        <v>0.55620000000000003</v>
      </c>
      <c r="D12" s="36">
        <f>'100ms'!I16</f>
        <v>0.53539999999999999</v>
      </c>
      <c r="E12" s="36">
        <f>1-D12/C12</f>
        <v>3.7396619920891827E-2</v>
      </c>
      <c r="F12" s="37">
        <f>'confusion matrices'!N8</f>
        <v>0.82097576632964209</v>
      </c>
      <c r="G12" s="37">
        <f>'confusion matrices'!N9</f>
        <v>0.70558620689655172</v>
      </c>
      <c r="H12" s="37">
        <f>'confusion matrices'!O8</f>
        <v>0.75891996142719376</v>
      </c>
      <c r="I12" s="35">
        <f>'confusion matrices'!I3</f>
        <v>1</v>
      </c>
      <c r="J12" s="35">
        <v>14032964</v>
      </c>
      <c r="K12" s="35">
        <v>1000000</v>
      </c>
      <c r="L12" s="35">
        <f>0.04*K12</f>
        <v>40000</v>
      </c>
      <c r="M12" s="35">
        <v>100000</v>
      </c>
      <c r="N12" s="35">
        <v>451</v>
      </c>
      <c r="O12" s="72" t="s">
        <v>120</v>
      </c>
    </row>
    <row r="13" spans="1:15" x14ac:dyDescent="0.3">
      <c r="A13" s="35">
        <v>500</v>
      </c>
      <c r="B13" s="38">
        <f>'500ms'!K18</f>
        <v>0.79020000000000001</v>
      </c>
      <c r="C13" s="38">
        <f>'500ms'!K19</f>
        <v>0.74980000000000002</v>
      </c>
      <c r="D13" s="38">
        <f>'500ms'!K21</f>
        <v>0.69498631436402913</v>
      </c>
      <c r="E13" s="36">
        <f>1-D13/C13</f>
        <v>7.3104408690278566E-2</v>
      </c>
      <c r="F13" s="37">
        <f>'confusion matrices'!N64</f>
        <v>0.82962119980490978</v>
      </c>
      <c r="G13" s="37">
        <f>'confusion matrices'!N65</f>
        <v>0.93667400881057272</v>
      </c>
      <c r="H13" s="37">
        <f>'confusion matrices'!O64</f>
        <v>0.87990343995171993</v>
      </c>
      <c r="I13" s="35">
        <v>8</v>
      </c>
      <c r="J13" s="35">
        <v>62149028</v>
      </c>
      <c r="K13" s="35">
        <v>600000</v>
      </c>
      <c r="L13" s="35">
        <f>0.04*K13</f>
        <v>24000</v>
      </c>
      <c r="M13" s="35">
        <v>50000</v>
      </c>
      <c r="N13" s="35">
        <v>1955</v>
      </c>
      <c r="O13" s="72" t="s">
        <v>123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89"/>
  <sheetViews>
    <sheetView topLeftCell="A67" workbookViewId="0"/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109</v>
      </c>
      <c r="T2" s="11" t="s">
        <v>110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1">
        <v>0</v>
      </c>
      <c r="Q3" s="31">
        <f>K3</f>
        <v>3797</v>
      </c>
      <c r="R3" s="31">
        <f>L3*2</f>
        <v>952</v>
      </c>
      <c r="S3" s="31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1">
        <f>J4</f>
        <v>6431</v>
      </c>
      <c r="Q4" s="31">
        <v>0</v>
      </c>
      <c r="R4" s="31">
        <f>L4</f>
        <v>4562</v>
      </c>
      <c r="S4" s="31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1">
        <f>J5*2</f>
        <v>3370</v>
      </c>
      <c r="Q5" s="31">
        <f>K5</f>
        <v>6912</v>
      </c>
      <c r="R5" s="31">
        <v>0</v>
      </c>
      <c r="S5" s="31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1">
        <f>J6*3</f>
        <v>1266</v>
      </c>
      <c r="Q6" s="31">
        <f>K6*2</f>
        <v>6658</v>
      </c>
      <c r="R6" s="31">
        <f>L6</f>
        <v>4558</v>
      </c>
      <c r="S6" s="31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109</v>
      </c>
      <c r="Q10" s="2"/>
      <c r="R10" s="2"/>
      <c r="S10" s="2"/>
      <c r="T10" s="11" t="s">
        <v>110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1">
        <v>0</v>
      </c>
      <c r="Q11" s="31">
        <f>K11</f>
        <v>3500</v>
      </c>
      <c r="R11" s="31">
        <f>L11*2</f>
        <v>694</v>
      </c>
      <c r="S11" s="31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1">
        <f>J12</f>
        <v>7417</v>
      </c>
      <c r="Q12" s="31">
        <v>0</v>
      </c>
      <c r="R12" s="31">
        <f>L12</f>
        <v>4755</v>
      </c>
      <c r="S12" s="31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1">
        <f>J13*2</f>
        <v>4032</v>
      </c>
      <c r="Q13" s="31">
        <f>K13</f>
        <v>6705</v>
      </c>
      <c r="R13" s="31">
        <v>0</v>
      </c>
      <c r="S13" s="31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1">
        <f>J14*3</f>
        <v>1515</v>
      </c>
      <c r="Q14" s="31">
        <f>K14*2</f>
        <v>6368</v>
      </c>
      <c r="R14" s="31">
        <f>L14</f>
        <v>5494</v>
      </c>
      <c r="S14" s="31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109</v>
      </c>
      <c r="T18" s="11" t="s">
        <v>110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1">
        <v>0</v>
      </c>
      <c r="Q19" s="31">
        <f>K19</f>
        <v>2852</v>
      </c>
      <c r="R19" s="31">
        <f>L19*2</f>
        <v>516</v>
      </c>
      <c r="S19" s="31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1">
        <f>J20</f>
        <v>7729</v>
      </c>
      <c r="Q20" s="31">
        <v>0</v>
      </c>
      <c r="R20" s="31">
        <f>L20</f>
        <v>4647</v>
      </c>
      <c r="S20" s="31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1">
        <f>J21*2</f>
        <v>4340</v>
      </c>
      <c r="Q21" s="31">
        <f>K21</f>
        <v>7687</v>
      </c>
      <c r="R21" s="31">
        <v>0</v>
      </c>
      <c r="S21" s="31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1">
        <f>J22*3</f>
        <v>1710</v>
      </c>
      <c r="Q22" s="31">
        <f>K22*2</f>
        <v>7926</v>
      </c>
      <c r="R22" s="31">
        <f>L22</f>
        <v>7249</v>
      </c>
      <c r="S22" s="31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109</v>
      </c>
      <c r="T26" s="11" t="s">
        <v>110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1">
        <v>0</v>
      </c>
      <c r="Q27" s="31">
        <f>K27</f>
        <v>3332</v>
      </c>
      <c r="R27" s="31">
        <f>L27*2</f>
        <v>106</v>
      </c>
      <c r="S27" s="31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1">
        <f>J28</f>
        <v>653</v>
      </c>
      <c r="Q28" s="31">
        <v>0</v>
      </c>
      <c r="R28" s="31">
        <f>L28</f>
        <v>4670</v>
      </c>
      <c r="S28" s="31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1">
        <f>J29*2</f>
        <v>12</v>
      </c>
      <c r="Q29" s="31">
        <f>K29</f>
        <v>2847</v>
      </c>
      <c r="R29" s="31">
        <v>0</v>
      </c>
      <c r="S29" s="31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1">
        <f>J30*3</f>
        <v>3</v>
      </c>
      <c r="Q30" s="31">
        <f>K30*2</f>
        <v>194</v>
      </c>
      <c r="R30" s="31">
        <f>L30</f>
        <v>3649</v>
      </c>
      <c r="S30" s="31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109</v>
      </c>
      <c r="T34" s="11" t="s">
        <v>110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1">
        <v>0</v>
      </c>
      <c r="Q35" s="31">
        <f>K35</f>
        <v>1645</v>
      </c>
      <c r="R35" s="31">
        <f>L35*2</f>
        <v>144</v>
      </c>
      <c r="S35" s="31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1">
        <f>J36</f>
        <v>3798</v>
      </c>
      <c r="Q36" s="31">
        <v>0</v>
      </c>
      <c r="R36" s="31">
        <f>L36</f>
        <v>3606</v>
      </c>
      <c r="S36" s="31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1">
        <f>J37*2</f>
        <v>668</v>
      </c>
      <c r="Q37" s="31">
        <f>K37</f>
        <v>7959</v>
      </c>
      <c r="R37" s="31">
        <v>0</v>
      </c>
      <c r="S37" s="31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1">
        <f>J38*3</f>
        <v>99</v>
      </c>
      <c r="Q38" s="31">
        <f>K38*2</f>
        <v>3508</v>
      </c>
      <c r="R38" s="31">
        <f>L38</f>
        <v>10015</v>
      </c>
      <c r="S38" s="31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109</v>
      </c>
      <c r="T42" s="11" t="s">
        <v>110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1">
        <v>0</v>
      </c>
      <c r="Q43" s="31">
        <f>K43</f>
        <v>2401</v>
      </c>
      <c r="R43" s="31">
        <f>L43*2</f>
        <v>206</v>
      </c>
      <c r="S43" s="31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1">
        <f>J44</f>
        <v>5857</v>
      </c>
      <c r="Q44" s="31">
        <v>0</v>
      </c>
      <c r="R44" s="31">
        <f>L44</f>
        <v>3215</v>
      </c>
      <c r="S44" s="31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1">
        <f>J45*2</f>
        <v>1944</v>
      </c>
      <c r="Q45" s="31">
        <f>K45</f>
        <v>9432</v>
      </c>
      <c r="R45" s="31">
        <v>0</v>
      </c>
      <c r="S45" s="31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1">
        <f>J46*3</f>
        <v>513</v>
      </c>
      <c r="Q46" s="31">
        <f>K46*2</f>
        <v>7532</v>
      </c>
      <c r="R46" s="31">
        <f>L46</f>
        <v>6195</v>
      </c>
      <c r="S46" s="31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109</v>
      </c>
      <c r="T50" s="11" t="s">
        <v>110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1">
        <v>0</v>
      </c>
      <c r="Q51" s="31">
        <f>K51</f>
        <v>3139</v>
      </c>
      <c r="R51" s="31">
        <f>L51*2</f>
        <v>846</v>
      </c>
      <c r="S51" s="31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1">
        <f>J52</f>
        <v>7134</v>
      </c>
      <c r="Q52" s="31">
        <v>0</v>
      </c>
      <c r="R52" s="31">
        <f>L52</f>
        <v>5513</v>
      </c>
      <c r="S52" s="31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1">
        <f>J53*2</f>
        <v>4072</v>
      </c>
      <c r="Q53" s="31">
        <f>K53</f>
        <v>5537</v>
      </c>
      <c r="R53" s="31">
        <v>0</v>
      </c>
      <c r="S53" s="31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1">
        <f>J54*3</f>
        <v>1632</v>
      </c>
      <c r="Q54" s="31">
        <f>K54*2</f>
        <v>5170</v>
      </c>
      <c r="R54" s="31">
        <f>L54</f>
        <v>5189</v>
      </c>
      <c r="S54" s="31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109</v>
      </c>
      <c r="T58" s="11" t="s">
        <v>110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1">
        <v>0</v>
      </c>
      <c r="Q59" s="31">
        <f>K59</f>
        <v>2035</v>
      </c>
      <c r="R59" s="31">
        <f>L59*2</f>
        <v>70</v>
      </c>
      <c r="S59" s="31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1">
        <f>J60</f>
        <v>665</v>
      </c>
      <c r="Q60" s="31">
        <v>0</v>
      </c>
      <c r="R60" s="31">
        <f>L60</f>
        <v>3774</v>
      </c>
      <c r="S60" s="31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1">
        <f>J61*2</f>
        <v>48</v>
      </c>
      <c r="Q61" s="31">
        <f>K61</f>
        <v>1382</v>
      </c>
      <c r="R61" s="31">
        <v>0</v>
      </c>
      <c r="S61" s="31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1">
        <f>J62*3</f>
        <v>3</v>
      </c>
      <c r="Q62" s="31">
        <f>K62*2</f>
        <v>242</v>
      </c>
      <c r="R62" s="31">
        <f>L62</f>
        <v>2271</v>
      </c>
      <c r="S62" s="31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109</v>
      </c>
      <c r="T66" s="11" t="s">
        <v>110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1">
        <v>0</v>
      </c>
      <c r="Q67" s="31">
        <f>K67</f>
        <v>7879</v>
      </c>
      <c r="R67" s="31">
        <f>L67*2</f>
        <v>2890</v>
      </c>
      <c r="S67" s="31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1">
        <f>J68</f>
        <v>4902</v>
      </c>
      <c r="Q68" s="31">
        <v>0</v>
      </c>
      <c r="R68" s="31">
        <f>L68</f>
        <v>6102</v>
      </c>
      <c r="S68" s="31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1">
        <f>J69*2</f>
        <v>3128</v>
      </c>
      <c r="Q69" s="31">
        <f>K69</f>
        <v>5308</v>
      </c>
      <c r="R69" s="31">
        <v>0</v>
      </c>
      <c r="S69" s="31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1">
        <f>J70*3</f>
        <v>1728</v>
      </c>
      <c r="Q70" s="31">
        <f>K70*2</f>
        <v>5240</v>
      </c>
      <c r="R70" s="31">
        <f>L70</f>
        <v>4984</v>
      </c>
      <c r="S70" s="31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109</v>
      </c>
      <c r="T74" s="11" t="s">
        <v>110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1">
        <v>0</v>
      </c>
      <c r="Q75" s="31">
        <f>K75</f>
        <v>4593</v>
      </c>
      <c r="R75" s="31">
        <f>L75*2</f>
        <v>3298</v>
      </c>
      <c r="S75" s="31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1">
        <f>J76</f>
        <v>8312</v>
      </c>
      <c r="Q76" s="31">
        <v>0</v>
      </c>
      <c r="R76" s="31">
        <f>L76</f>
        <v>5351</v>
      </c>
      <c r="S76" s="31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1">
        <f>J77*2</f>
        <v>7082</v>
      </c>
      <c r="Q77" s="31">
        <f>K77</f>
        <v>4767</v>
      </c>
      <c r="R77" s="31">
        <v>0</v>
      </c>
      <c r="S77" s="31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1">
        <f>J78*3</f>
        <v>5421</v>
      </c>
      <c r="Q78" s="31">
        <f>K78*2</f>
        <v>6402</v>
      </c>
      <c r="R78" s="31">
        <f>L78</f>
        <v>5644</v>
      </c>
      <c r="S78" s="31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9:20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  <row r="82" spans="9:20" ht="28.8" x14ac:dyDescent="0.3">
      <c r="P82" s="11" t="s">
        <v>109</v>
      </c>
      <c r="T82" s="11" t="s">
        <v>110</v>
      </c>
    </row>
    <row r="83" spans="9:20" x14ac:dyDescent="0.3">
      <c r="I83" s="11">
        <v>11</v>
      </c>
      <c r="J83" s="14">
        <v>23176</v>
      </c>
      <c r="K83" s="14">
        <v>1555</v>
      </c>
      <c r="L83" s="14">
        <v>56</v>
      </c>
      <c r="M83" s="14">
        <v>47</v>
      </c>
      <c r="N83" s="12">
        <f>J83/SUM(J83:M83)</f>
        <v>0.93323669163243939</v>
      </c>
      <c r="O83" s="13">
        <f>AVERAGE(N83:N86)</f>
        <v>0.63865926423613417</v>
      </c>
      <c r="P83" s="31">
        <v>0</v>
      </c>
      <c r="Q83" s="31">
        <f>K83</f>
        <v>1555</v>
      </c>
      <c r="R83" s="31">
        <f>L83*2</f>
        <v>112</v>
      </c>
      <c r="S83" s="31">
        <f>M83*3</f>
        <v>141</v>
      </c>
      <c r="T83" s="23">
        <f>SUM(P83:S86)/SUM(J83:M86)</f>
        <v>0.39834000000000003</v>
      </c>
    </row>
    <row r="84" spans="9:20" x14ac:dyDescent="0.3">
      <c r="J84" s="14">
        <v>4907</v>
      </c>
      <c r="K84" s="14">
        <v>15996</v>
      </c>
      <c r="L84" s="14">
        <v>3744</v>
      </c>
      <c r="M84" s="14">
        <v>544</v>
      </c>
      <c r="N84" s="12">
        <f>K84/SUM(J84:M84)</f>
        <v>0.63498868643563178</v>
      </c>
      <c r="P84" s="31">
        <f>J84</f>
        <v>4907</v>
      </c>
      <c r="Q84" s="31">
        <v>0</v>
      </c>
      <c r="R84" s="31">
        <f>L84</f>
        <v>3744</v>
      </c>
      <c r="S84" s="31">
        <f>M84*2</f>
        <v>1088</v>
      </c>
    </row>
    <row r="85" spans="9:20" x14ac:dyDescent="0.3">
      <c r="J85" s="14">
        <v>595</v>
      </c>
      <c r="K85" s="14">
        <v>8331</v>
      </c>
      <c r="L85" s="14">
        <v>9833</v>
      </c>
      <c r="M85" s="14">
        <v>6193</v>
      </c>
      <c r="N85" s="12">
        <f>L85/SUM(J85:M85)</f>
        <v>0.3940766271240782</v>
      </c>
      <c r="P85" s="31">
        <f>J85*2</f>
        <v>1190</v>
      </c>
      <c r="Q85" s="31">
        <f>K85</f>
        <v>8331</v>
      </c>
      <c r="R85" s="31">
        <v>0</v>
      </c>
      <c r="S85" s="31">
        <f>M85</f>
        <v>6193</v>
      </c>
    </row>
    <row r="86" spans="9:20" x14ac:dyDescent="0.3">
      <c r="J86" s="14">
        <v>61</v>
      </c>
      <c r="K86" s="14">
        <v>2250</v>
      </c>
      <c r="L86" s="14">
        <v>7890</v>
      </c>
      <c r="M86" s="14">
        <v>14822</v>
      </c>
      <c r="N86" s="12">
        <f>M86/SUM(J86:M86)</f>
        <v>0.59233505175238776</v>
      </c>
      <c r="P86" s="31">
        <f>J86*3</f>
        <v>183</v>
      </c>
      <c r="Q86" s="31">
        <f>K86*2</f>
        <v>4500</v>
      </c>
      <c r="R86" s="31">
        <f>L86</f>
        <v>7890</v>
      </c>
      <c r="S86" s="31">
        <f>0</f>
        <v>0</v>
      </c>
    </row>
    <row r="88" spans="9:20" x14ac:dyDescent="0.3">
      <c r="J88" s="14">
        <f>J83</f>
        <v>23176</v>
      </c>
      <c r="K88" s="14">
        <f>SUM(K83:M83)</f>
        <v>1658</v>
      </c>
      <c r="M88" s="20" t="s">
        <v>53</v>
      </c>
      <c r="N88" s="24">
        <f>J88/SUM(J88:K88)</f>
        <v>0.93323669163243939</v>
      </c>
      <c r="O88" s="21">
        <f>2*N88*N89/(N89+N88)</f>
        <v>0.86521195378268911</v>
      </c>
    </row>
    <row r="89" spans="9:20" x14ac:dyDescent="0.3">
      <c r="J89" s="14">
        <f>SUM(J84:J86)</f>
        <v>5563</v>
      </c>
      <c r="K89" s="14">
        <f>SUM(K84:M86)</f>
        <v>69603</v>
      </c>
      <c r="M89" s="20" t="s">
        <v>54</v>
      </c>
      <c r="N89" s="24">
        <f>J88/SUM(J88:J89)</f>
        <v>0.80643028637043734</v>
      </c>
      <c r="O8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 t="s">
        <v>89</v>
      </c>
    </row>
    <row r="3" spans="1:2" ht="15" customHeight="1" x14ac:dyDescent="0.3">
      <c r="A3" s="46" t="s">
        <v>2</v>
      </c>
      <c r="B3" s="40">
        <v>1000</v>
      </c>
    </row>
    <row r="4" spans="1:2" ht="15" customHeight="1" x14ac:dyDescent="0.3">
      <c r="A4" s="46" t="s">
        <v>4</v>
      </c>
      <c r="B4" s="40" t="s">
        <v>13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600000</v>
      </c>
    </row>
    <row r="7" spans="1:2" ht="15" customHeight="1" x14ac:dyDescent="0.3">
      <c r="A7" s="46" t="s">
        <v>7</v>
      </c>
      <c r="B7" s="40">
        <v>24000</v>
      </c>
    </row>
    <row r="8" spans="1:2" ht="15" customHeight="1" x14ac:dyDescent="0.3">
      <c r="A8" s="46" t="s">
        <v>43</v>
      </c>
      <c r="B8" s="40"/>
    </row>
    <row r="9" spans="1:2" ht="15" customHeight="1" x14ac:dyDescent="0.3">
      <c r="A9" s="46" t="s">
        <v>5</v>
      </c>
      <c r="B9" s="40"/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90</v>
      </c>
    </row>
    <row r="12" spans="1:2" ht="15" customHeight="1" x14ac:dyDescent="0.3">
      <c r="A12" s="46" t="s">
        <v>30</v>
      </c>
      <c r="B12" s="40">
        <v>35</v>
      </c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83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ht="15" customHeight="1" x14ac:dyDescent="0.3">
      <c r="A18" s="46" t="s">
        <v>11</v>
      </c>
      <c r="B18" s="57">
        <v>0.79669999999999996</v>
      </c>
    </row>
    <row r="19" spans="1:2" ht="15" customHeight="1" x14ac:dyDescent="0.3">
      <c r="A19" s="46" t="s">
        <v>12</v>
      </c>
      <c r="B19" s="57">
        <v>0.81159999999999999</v>
      </c>
    </row>
    <row r="20" spans="1:2" ht="15" customHeight="1" x14ac:dyDescent="0.3">
      <c r="A20" s="46" t="s">
        <v>15</v>
      </c>
      <c r="B20" s="40"/>
    </row>
    <row r="21" spans="1:2" ht="15" customHeight="1" x14ac:dyDescent="0.3">
      <c r="A21" s="46" t="s">
        <v>16</v>
      </c>
      <c r="B21" s="64">
        <v>0.77</v>
      </c>
    </row>
    <row r="22" spans="1:2" ht="15" customHeight="1" x14ac:dyDescent="0.3">
      <c r="A22" s="46" t="s">
        <v>17</v>
      </c>
      <c r="B22" s="40" t="s">
        <v>38</v>
      </c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/>
  </sheetViews>
  <sheetFormatPr defaultRowHeight="14.4" x14ac:dyDescent="0.3"/>
  <cols>
    <col min="1" max="1" width="45.77734375" style="1" customWidth="1"/>
    <col min="2" max="10" width="25.77734375" style="2" customWidth="1"/>
    <col min="11" max="11" width="25.77734375" style="7" customWidth="1"/>
    <col min="12" max="12" width="25.77734375" style="2" customWidth="1"/>
    <col min="13" max="16384" width="8.88671875" style="2"/>
  </cols>
  <sheetData>
    <row r="1" spans="1:12" x14ac:dyDescent="0.3">
      <c r="A1" s="3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6" t="s">
        <v>1</v>
      </c>
      <c r="L1" s="4" t="s">
        <v>1</v>
      </c>
    </row>
    <row r="2" spans="1:12" s="5" customFormat="1" ht="20.399999999999999" x14ac:dyDescent="0.3">
      <c r="A2" s="45" t="s">
        <v>32</v>
      </c>
      <c r="B2" s="39" t="s">
        <v>33</v>
      </c>
      <c r="C2" s="39" t="s">
        <v>34</v>
      </c>
      <c r="D2" s="39" t="s">
        <v>35</v>
      </c>
      <c r="E2" s="39" t="s">
        <v>41</v>
      </c>
      <c r="F2" s="59" t="s">
        <v>47</v>
      </c>
      <c r="G2" s="59" t="s">
        <v>64</v>
      </c>
      <c r="H2" s="59" t="s">
        <v>117</v>
      </c>
      <c r="I2" s="59" t="s">
        <v>118</v>
      </c>
      <c r="J2" s="59"/>
      <c r="K2" s="67" t="s">
        <v>67</v>
      </c>
      <c r="L2" s="59" t="s">
        <v>71</v>
      </c>
    </row>
    <row r="3" spans="1:12" x14ac:dyDescent="0.3">
      <c r="A3" s="46" t="s">
        <v>2</v>
      </c>
      <c r="B3" s="31">
        <v>500</v>
      </c>
      <c r="C3" s="31">
        <v>500</v>
      </c>
      <c r="D3" s="31">
        <v>500</v>
      </c>
      <c r="E3" s="31">
        <v>500</v>
      </c>
      <c r="F3" s="31">
        <v>500</v>
      </c>
      <c r="G3" s="31">
        <v>500</v>
      </c>
      <c r="H3" s="31">
        <v>500</v>
      </c>
      <c r="I3" s="31">
        <v>500</v>
      </c>
      <c r="J3" s="31">
        <v>500</v>
      </c>
      <c r="K3" s="14">
        <v>500</v>
      </c>
      <c r="L3" s="31">
        <v>500</v>
      </c>
    </row>
    <row r="4" spans="1:12" x14ac:dyDescent="0.3">
      <c r="A4" s="46" t="s">
        <v>4</v>
      </c>
      <c r="B4" s="31" t="s">
        <v>13</v>
      </c>
      <c r="C4" s="31" t="s">
        <v>13</v>
      </c>
      <c r="D4" s="31" t="s">
        <v>13</v>
      </c>
      <c r="E4" s="31" t="s">
        <v>13</v>
      </c>
      <c r="F4" s="31" t="s">
        <v>13</v>
      </c>
      <c r="G4" s="31" t="s">
        <v>13</v>
      </c>
      <c r="H4" s="31" t="s">
        <v>13</v>
      </c>
      <c r="I4" s="31" t="s">
        <v>13</v>
      </c>
      <c r="J4" s="31" t="s">
        <v>13</v>
      </c>
      <c r="K4" s="14" t="s">
        <v>13</v>
      </c>
      <c r="L4" s="31" t="s">
        <v>13</v>
      </c>
    </row>
    <row r="5" spans="1:12" x14ac:dyDescent="0.3">
      <c r="A5" s="46" t="s">
        <v>3</v>
      </c>
      <c r="B5" s="31">
        <v>35</v>
      </c>
      <c r="C5" s="31">
        <v>35</v>
      </c>
      <c r="D5" s="31">
        <v>35</v>
      </c>
      <c r="E5" s="31">
        <v>35</v>
      </c>
      <c r="F5" s="31">
        <v>35</v>
      </c>
      <c r="G5" s="31">
        <v>35</v>
      </c>
      <c r="H5" s="31">
        <v>50</v>
      </c>
      <c r="I5" s="31">
        <v>50</v>
      </c>
      <c r="J5" s="31">
        <v>50</v>
      </c>
      <c r="K5" s="14">
        <v>40</v>
      </c>
      <c r="L5" s="31">
        <v>40</v>
      </c>
    </row>
    <row r="6" spans="1:12" x14ac:dyDescent="0.3">
      <c r="A6" s="46" t="s">
        <v>8</v>
      </c>
      <c r="B6" s="31">
        <v>400000</v>
      </c>
      <c r="C6" s="31">
        <v>400000</v>
      </c>
      <c r="D6" s="31">
        <v>600000</v>
      </c>
      <c r="E6" s="31">
        <v>600000</v>
      </c>
      <c r="F6" s="31">
        <v>600000</v>
      </c>
      <c r="G6" s="31">
        <v>600000</v>
      </c>
      <c r="H6" s="31">
        <v>400000</v>
      </c>
      <c r="I6" s="31">
        <v>600000</v>
      </c>
      <c r="J6" s="31">
        <v>600000</v>
      </c>
      <c r="K6" s="14">
        <v>600000</v>
      </c>
      <c r="L6" s="31">
        <v>600000</v>
      </c>
    </row>
    <row r="7" spans="1:12" x14ac:dyDescent="0.3">
      <c r="A7" s="46" t="s">
        <v>7</v>
      </c>
      <c r="B7" s="31">
        <f t="shared" ref="B7" si="0">0.04*B6</f>
        <v>16000</v>
      </c>
      <c r="C7" s="31">
        <f>0.04*C6</f>
        <v>16000</v>
      </c>
      <c r="D7" s="31">
        <f>0.04*D6</f>
        <v>24000</v>
      </c>
      <c r="E7" s="31">
        <f>0.04*E6</f>
        <v>24000</v>
      </c>
      <c r="F7" s="31">
        <f>0.04*F6</f>
        <v>24000</v>
      </c>
      <c r="G7" s="31">
        <v>24000</v>
      </c>
      <c r="H7" s="31">
        <v>16000</v>
      </c>
      <c r="I7" s="31">
        <f>0.04*I6</f>
        <v>24000</v>
      </c>
      <c r="J7" s="31">
        <f>0.04*J6</f>
        <v>24000</v>
      </c>
      <c r="K7" s="14">
        <v>24000</v>
      </c>
      <c r="L7" s="31">
        <v>24000</v>
      </c>
    </row>
    <row r="8" spans="1:12" x14ac:dyDescent="0.3">
      <c r="A8" s="46" t="s">
        <v>43</v>
      </c>
      <c r="B8" s="31">
        <v>6016</v>
      </c>
      <c r="C8" s="31">
        <v>6016</v>
      </c>
      <c r="D8" s="31">
        <v>6016</v>
      </c>
      <c r="E8" s="31">
        <v>6016</v>
      </c>
      <c r="F8" s="31">
        <v>6016</v>
      </c>
      <c r="G8" s="31">
        <v>2351</v>
      </c>
      <c r="H8" s="31">
        <v>7197</v>
      </c>
      <c r="I8" s="31">
        <v>7197</v>
      </c>
      <c r="J8" s="31">
        <v>7197</v>
      </c>
      <c r="K8" s="14">
        <v>1955</v>
      </c>
      <c r="L8" s="31">
        <v>1955</v>
      </c>
    </row>
    <row r="9" spans="1:12" x14ac:dyDescent="0.3">
      <c r="A9" s="46" t="s">
        <v>5</v>
      </c>
      <c r="B9" s="31"/>
      <c r="C9" s="31"/>
      <c r="D9" s="31"/>
      <c r="E9" s="31"/>
      <c r="F9" s="31"/>
      <c r="G9" s="31"/>
      <c r="H9" s="31"/>
      <c r="I9" s="31"/>
      <c r="J9" s="31"/>
      <c r="K9" s="14"/>
      <c r="L9" s="31"/>
    </row>
    <row r="10" spans="1:12" x14ac:dyDescent="0.3">
      <c r="A10" s="46" t="s">
        <v>6</v>
      </c>
      <c r="B10" s="31"/>
      <c r="C10" s="31"/>
      <c r="D10" s="31"/>
      <c r="E10" s="31"/>
      <c r="F10" s="31"/>
      <c r="G10" s="31"/>
      <c r="H10" s="31"/>
      <c r="I10" s="31"/>
      <c r="J10" s="31"/>
      <c r="K10" s="14"/>
      <c r="L10" s="31"/>
    </row>
    <row r="11" spans="1:12" ht="139.94999999999999" customHeight="1" x14ac:dyDescent="0.3">
      <c r="A11" s="46" t="s">
        <v>9</v>
      </c>
      <c r="B11" s="31" t="s">
        <v>14</v>
      </c>
      <c r="C11" s="31" t="s">
        <v>14</v>
      </c>
      <c r="D11" s="31" t="s">
        <v>14</v>
      </c>
      <c r="E11" s="31" t="s">
        <v>14</v>
      </c>
      <c r="F11" s="31" t="s">
        <v>14</v>
      </c>
      <c r="G11" s="31" t="s">
        <v>65</v>
      </c>
      <c r="H11" s="31" t="s">
        <v>82</v>
      </c>
      <c r="I11" s="31" t="s">
        <v>82</v>
      </c>
      <c r="J11" s="31" t="s">
        <v>82</v>
      </c>
      <c r="K11" s="14" t="s">
        <v>111</v>
      </c>
      <c r="L11" s="31" t="s">
        <v>111</v>
      </c>
    </row>
    <row r="12" spans="1:12" ht="14.4" customHeight="1" x14ac:dyDescent="0.3">
      <c r="A12" s="46" t="s">
        <v>30</v>
      </c>
      <c r="B12" s="31">
        <v>36</v>
      </c>
      <c r="C12" s="31">
        <v>36</v>
      </c>
      <c r="D12" s="31">
        <v>54</v>
      </c>
      <c r="E12" s="31">
        <v>54</v>
      </c>
      <c r="F12" s="31">
        <v>54</v>
      </c>
      <c r="G12" s="60">
        <f>G13*F12/F13</f>
        <v>21.102726063829788</v>
      </c>
      <c r="H12" s="60">
        <v>44</v>
      </c>
      <c r="I12" s="60">
        <v>64</v>
      </c>
      <c r="J12" s="60">
        <v>64</v>
      </c>
      <c r="K12" s="68"/>
      <c r="L12" s="60"/>
    </row>
    <row r="13" spans="1:12" ht="14.4" customHeight="1" x14ac:dyDescent="0.3">
      <c r="A13" s="46" t="s">
        <v>44</v>
      </c>
      <c r="B13" s="55">
        <f>B6*B8*4/1024/1024/1024</f>
        <v>8.96453857421875</v>
      </c>
      <c r="C13" s="55">
        <f t="shared" ref="C13:I13" si="1">C6*C8*4/1024/1024/1024</f>
        <v>8.96453857421875</v>
      </c>
      <c r="D13" s="55">
        <f t="shared" si="1"/>
        <v>13.446807861328125</v>
      </c>
      <c r="E13" s="55">
        <f t="shared" si="1"/>
        <v>13.446807861328125</v>
      </c>
      <c r="F13" s="55">
        <f t="shared" si="1"/>
        <v>13.446807861328125</v>
      </c>
      <c r="G13" s="55">
        <f t="shared" si="1"/>
        <v>5.254894495010376</v>
      </c>
      <c r="H13" s="55">
        <f t="shared" si="1"/>
        <v>10.724365711212158</v>
      </c>
      <c r="I13" s="55">
        <f t="shared" si="1"/>
        <v>16.086548566818237</v>
      </c>
      <c r="J13" s="55">
        <f t="shared" ref="J13" si="2">J6*J8*4/1024/1024/1024</f>
        <v>16.086548566818237</v>
      </c>
      <c r="K13" s="30">
        <f>K8*K6*4/1024/1024/1024</f>
        <v>4.3697655200958252</v>
      </c>
      <c r="L13" s="55">
        <f>L8*L6*4/1024/1024/1024</f>
        <v>4.3697655200958252</v>
      </c>
    </row>
    <row r="14" spans="1:12" ht="201.6" x14ac:dyDescent="0.3">
      <c r="A14" s="46" t="s">
        <v>10</v>
      </c>
      <c r="B14" s="31" t="s">
        <v>23</v>
      </c>
      <c r="C14" s="31" t="s">
        <v>18</v>
      </c>
      <c r="D14" s="31" t="s">
        <v>18</v>
      </c>
      <c r="E14" s="31" t="s">
        <v>29</v>
      </c>
      <c r="F14" s="31" t="s">
        <v>42</v>
      </c>
      <c r="G14" s="31" t="s">
        <v>66</v>
      </c>
      <c r="H14" s="31" t="s">
        <v>113</v>
      </c>
      <c r="I14" s="31" t="s">
        <v>119</v>
      </c>
      <c r="J14" s="31" t="s">
        <v>125</v>
      </c>
      <c r="K14" s="14" t="s">
        <v>68</v>
      </c>
      <c r="L14" s="31" t="s">
        <v>72</v>
      </c>
    </row>
    <row r="15" spans="1:12" x14ac:dyDescent="0.3">
      <c r="A15" s="46" t="s">
        <v>19</v>
      </c>
      <c r="B15" s="31">
        <v>32</v>
      </c>
      <c r="C15" s="31">
        <v>64</v>
      </c>
      <c r="D15" s="31">
        <v>64</v>
      </c>
      <c r="E15" s="31">
        <v>64</v>
      </c>
      <c r="F15" s="31">
        <v>64</v>
      </c>
      <c r="G15" s="31">
        <v>64</v>
      </c>
      <c r="H15" s="31">
        <v>64</v>
      </c>
      <c r="I15" s="31">
        <v>64</v>
      </c>
      <c r="J15" s="31">
        <v>64</v>
      </c>
      <c r="K15" s="14">
        <v>64</v>
      </c>
      <c r="L15" s="31">
        <v>64</v>
      </c>
    </row>
    <row r="16" spans="1:12" x14ac:dyDescent="0.3">
      <c r="A16" s="46" t="s">
        <v>20</v>
      </c>
      <c r="B16" s="31" t="s">
        <v>21</v>
      </c>
      <c r="C16" s="31" t="s">
        <v>21</v>
      </c>
      <c r="D16" s="31" t="s">
        <v>21</v>
      </c>
      <c r="E16" s="31" t="s">
        <v>21</v>
      </c>
      <c r="F16" s="31" t="s">
        <v>21</v>
      </c>
      <c r="G16" s="31" t="s">
        <v>21</v>
      </c>
      <c r="H16" s="31" t="s">
        <v>21</v>
      </c>
      <c r="I16" s="31" t="s">
        <v>21</v>
      </c>
      <c r="J16" s="31" t="s">
        <v>21</v>
      </c>
      <c r="K16" s="14" t="s">
        <v>21</v>
      </c>
      <c r="L16" s="31" t="s">
        <v>21</v>
      </c>
    </row>
    <row r="17" spans="1:12" x14ac:dyDescent="0.3">
      <c r="A17" s="46" t="s">
        <v>22</v>
      </c>
      <c r="B17" s="31">
        <v>5.0000000000000001E-4</v>
      </c>
      <c r="C17" s="31">
        <v>5.0000000000000001E-4</v>
      </c>
      <c r="D17" s="31">
        <v>5.0000000000000001E-4</v>
      </c>
      <c r="E17" s="31">
        <v>5.0000000000000001E-4</v>
      </c>
      <c r="F17" s="31">
        <v>5.0000000000000001E-4</v>
      </c>
      <c r="G17" s="31">
        <v>5.0000000000000001E-4</v>
      </c>
      <c r="H17" s="31">
        <v>5.0000000000000001E-4</v>
      </c>
      <c r="I17" s="31">
        <v>5.0000000000000001E-4</v>
      </c>
      <c r="J17" s="31">
        <v>1E-4</v>
      </c>
      <c r="K17" s="14">
        <v>5.0000000000000001E-4</v>
      </c>
      <c r="L17" s="31">
        <v>5.0000000000000001E-4</v>
      </c>
    </row>
    <row r="18" spans="1:12" x14ac:dyDescent="0.3">
      <c r="A18" s="46" t="s">
        <v>11</v>
      </c>
      <c r="B18" s="56">
        <v>0.753</v>
      </c>
      <c r="C18" s="56">
        <v>0.72430000000000005</v>
      </c>
      <c r="D18" s="61">
        <v>0.7218</v>
      </c>
      <c r="E18" s="61">
        <v>0.69969999999999999</v>
      </c>
      <c r="F18" s="61">
        <v>0.72070000000000001</v>
      </c>
      <c r="G18" s="62">
        <v>0.7621</v>
      </c>
      <c r="H18" s="62">
        <v>0.69669999999999999</v>
      </c>
      <c r="I18" s="62">
        <v>0.77070000000000005</v>
      </c>
      <c r="J18" s="62"/>
      <c r="K18" s="29">
        <v>0.79020000000000001</v>
      </c>
      <c r="L18" s="62">
        <v>0.74199999999999999</v>
      </c>
    </row>
    <row r="19" spans="1:12" x14ac:dyDescent="0.3">
      <c r="A19" s="46" t="s">
        <v>12</v>
      </c>
      <c r="B19" s="57">
        <v>0.67549999999999999</v>
      </c>
      <c r="C19" s="56">
        <v>0.70209999999999995</v>
      </c>
      <c r="D19" s="41">
        <v>0.72289999999999999</v>
      </c>
      <c r="E19" s="41">
        <v>0.71699999999999997</v>
      </c>
      <c r="F19" s="41">
        <v>0.71289999999999998</v>
      </c>
      <c r="G19" s="62">
        <v>0.67979999999999996</v>
      </c>
      <c r="H19" s="62">
        <v>0.69789999999999996</v>
      </c>
      <c r="I19" s="62">
        <v>0.71050000000000002</v>
      </c>
      <c r="J19" s="62"/>
      <c r="K19" s="69">
        <v>0.74980000000000002</v>
      </c>
      <c r="L19" s="63">
        <v>0.74060000000000004</v>
      </c>
    </row>
    <row r="20" spans="1:12" x14ac:dyDescent="0.3">
      <c r="A20" s="46" t="s">
        <v>15</v>
      </c>
      <c r="B20" s="31" t="s">
        <v>25</v>
      </c>
      <c r="C20" s="31"/>
      <c r="D20" s="50" t="s">
        <v>27</v>
      </c>
      <c r="E20" s="50" t="s">
        <v>39</v>
      </c>
      <c r="F20" s="50"/>
      <c r="G20" s="50"/>
      <c r="H20" s="50"/>
      <c r="I20" s="50"/>
      <c r="J20" s="50"/>
      <c r="K20" s="28"/>
      <c r="L20" s="50"/>
    </row>
    <row r="21" spans="1:12" x14ac:dyDescent="0.3">
      <c r="A21" s="46" t="s">
        <v>16</v>
      </c>
      <c r="B21" s="31"/>
      <c r="C21" s="31"/>
      <c r="D21" s="31"/>
      <c r="E21" s="31"/>
      <c r="F21" s="31"/>
      <c r="G21" s="31"/>
      <c r="H21" s="31"/>
      <c r="I21" s="31"/>
      <c r="J21" s="31"/>
      <c r="K21" s="58">
        <f>'confusion matrices'!O59</f>
        <v>0.69498631436402913</v>
      </c>
      <c r="L21" s="31"/>
    </row>
    <row r="22" spans="1:12" x14ac:dyDescent="0.3">
      <c r="A22" s="46" t="s">
        <v>17</v>
      </c>
      <c r="B22" s="31"/>
      <c r="C22" s="31"/>
      <c r="D22" s="31"/>
      <c r="E22" s="31"/>
      <c r="F22" s="31"/>
      <c r="G22" s="31"/>
      <c r="H22" s="31"/>
      <c r="I22" s="31"/>
      <c r="J22" s="31"/>
      <c r="K22" s="14" t="s">
        <v>112</v>
      </c>
      <c r="L22" s="31"/>
    </row>
    <row r="23" spans="1:12" x14ac:dyDescent="0.3">
      <c r="A23" s="46" t="s">
        <v>26</v>
      </c>
      <c r="B23" s="31"/>
      <c r="C23" s="31"/>
      <c r="D23" s="31"/>
      <c r="E23" s="31"/>
      <c r="F23" s="31"/>
      <c r="G23" s="31"/>
      <c r="H23" s="31"/>
      <c r="I23" s="31"/>
      <c r="J23" s="31"/>
      <c r="K23" s="14"/>
      <c r="L23" s="31"/>
    </row>
    <row r="24" spans="1:12" x14ac:dyDescent="0.3">
      <c r="A24" s="46" t="s">
        <v>28</v>
      </c>
      <c r="B24" s="31"/>
      <c r="C24" s="31">
        <v>1200</v>
      </c>
      <c r="D24" s="31">
        <v>1800</v>
      </c>
      <c r="E24" s="31">
        <v>2000</v>
      </c>
      <c r="F24" s="31">
        <v>3650</v>
      </c>
      <c r="G24" s="31">
        <v>1500</v>
      </c>
      <c r="H24" s="31">
        <v>4710</v>
      </c>
      <c r="I24" s="31">
        <v>4710</v>
      </c>
      <c r="J24" s="31">
        <v>4710</v>
      </c>
      <c r="K24" s="14">
        <v>1365</v>
      </c>
      <c r="L24" s="31">
        <v>1365</v>
      </c>
    </row>
    <row r="25" spans="1:12" s="32" customFormat="1" ht="12" x14ac:dyDescent="0.3">
      <c r="A25" s="65"/>
      <c r="B25" s="66" t="s">
        <v>105</v>
      </c>
      <c r="C25" s="66" t="s">
        <v>101</v>
      </c>
      <c r="D25" s="66" t="s">
        <v>102</v>
      </c>
      <c r="E25" s="66" t="s">
        <v>103</v>
      </c>
      <c r="F25" s="66" t="s">
        <v>104</v>
      </c>
      <c r="G25" s="66" t="s">
        <v>106</v>
      </c>
      <c r="H25" s="66" t="s">
        <v>114</v>
      </c>
      <c r="I25" s="66" t="s">
        <v>114</v>
      </c>
      <c r="J25" s="66" t="s">
        <v>114</v>
      </c>
      <c r="K25" s="70" t="s">
        <v>107</v>
      </c>
      <c r="L25" s="66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topLeftCell="A7"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5" t="s">
        <v>32</v>
      </c>
      <c r="B2" s="27" t="s">
        <v>91</v>
      </c>
    </row>
    <row r="3" spans="1:2" ht="15" customHeight="1" x14ac:dyDescent="0.3">
      <c r="A3" s="46" t="s">
        <v>2</v>
      </c>
      <c r="B3" s="14">
        <v>400</v>
      </c>
    </row>
    <row r="4" spans="1:2" ht="15" customHeight="1" x14ac:dyDescent="0.3">
      <c r="A4" s="46" t="s">
        <v>4</v>
      </c>
      <c r="B4" s="14" t="s">
        <v>13</v>
      </c>
    </row>
    <row r="5" spans="1:2" ht="15" customHeight="1" x14ac:dyDescent="0.3">
      <c r="A5" s="46" t="s">
        <v>3</v>
      </c>
      <c r="B5" s="14">
        <v>40</v>
      </c>
    </row>
    <row r="6" spans="1:2" ht="15" customHeight="1" x14ac:dyDescent="0.3">
      <c r="A6" s="46" t="s">
        <v>8</v>
      </c>
      <c r="B6" s="14">
        <v>600000</v>
      </c>
    </row>
    <row r="7" spans="1:2" ht="15" customHeight="1" x14ac:dyDescent="0.3">
      <c r="A7" s="46" t="s">
        <v>7</v>
      </c>
      <c r="B7" s="14">
        <v>24000</v>
      </c>
    </row>
    <row r="8" spans="1:2" ht="15" customHeight="1" x14ac:dyDescent="0.3">
      <c r="A8" s="46" t="s">
        <v>43</v>
      </c>
      <c r="B8" s="14">
        <v>5797</v>
      </c>
    </row>
    <row r="9" spans="1:2" ht="15" customHeight="1" x14ac:dyDescent="0.3">
      <c r="A9" s="46" t="s">
        <v>5</v>
      </c>
      <c r="B9" s="14"/>
    </row>
    <row r="10" spans="1:2" ht="15" customHeight="1" x14ac:dyDescent="0.3">
      <c r="A10" s="46" t="s">
        <v>6</v>
      </c>
      <c r="B10" s="14"/>
    </row>
    <row r="11" spans="1:2" ht="135" customHeight="1" x14ac:dyDescent="0.3">
      <c r="A11" s="46" t="s">
        <v>9</v>
      </c>
      <c r="B11" s="14" t="s">
        <v>82</v>
      </c>
    </row>
    <row r="12" spans="1:2" ht="15" customHeight="1" x14ac:dyDescent="0.3">
      <c r="A12" s="46" t="s">
        <v>30</v>
      </c>
      <c r="B12" s="14">
        <v>54</v>
      </c>
    </row>
    <row r="13" spans="1:2" ht="15" customHeight="1" x14ac:dyDescent="0.3">
      <c r="A13" s="46" t="s">
        <v>44</v>
      </c>
      <c r="B13" s="30"/>
    </row>
    <row r="14" spans="1:2" ht="180" customHeight="1" x14ac:dyDescent="0.3">
      <c r="A14" s="46" t="s">
        <v>10</v>
      </c>
      <c r="B14" s="14" t="s">
        <v>83</v>
      </c>
    </row>
    <row r="15" spans="1:2" ht="15" customHeight="1" x14ac:dyDescent="0.3">
      <c r="A15" s="46" t="s">
        <v>19</v>
      </c>
      <c r="B15" s="14">
        <v>64</v>
      </c>
    </row>
    <row r="16" spans="1:2" ht="15" customHeight="1" x14ac:dyDescent="0.3">
      <c r="A16" s="46" t="s">
        <v>20</v>
      </c>
      <c r="B16" s="14" t="s">
        <v>21</v>
      </c>
    </row>
    <row r="17" spans="1:2" ht="15" customHeight="1" x14ac:dyDescent="0.3">
      <c r="A17" s="46" t="s">
        <v>22</v>
      </c>
      <c r="B17" s="14">
        <v>5.0000000000000001E-4</v>
      </c>
    </row>
    <row r="18" spans="1:2" ht="15" customHeight="1" x14ac:dyDescent="0.3">
      <c r="A18" s="46" t="s">
        <v>11</v>
      </c>
      <c r="B18" s="53">
        <v>0.70740000000000003</v>
      </c>
    </row>
    <row r="19" spans="1:2" ht="15" customHeight="1" x14ac:dyDescent="0.3">
      <c r="A19" s="46" t="s">
        <v>12</v>
      </c>
      <c r="B19" s="53">
        <v>0.69110000000000005</v>
      </c>
    </row>
    <row r="20" spans="1:2" ht="15" customHeight="1" x14ac:dyDescent="0.3">
      <c r="A20" s="46" t="s">
        <v>15</v>
      </c>
      <c r="B20" s="14"/>
    </row>
    <row r="21" spans="1:2" ht="15" customHeight="1" x14ac:dyDescent="0.3">
      <c r="A21" s="46" t="s">
        <v>16</v>
      </c>
      <c r="B21" s="58">
        <f>'confusion matrices'!O35</f>
        <v>0.66514904109764728</v>
      </c>
    </row>
    <row r="22" spans="1:2" ht="15" customHeight="1" x14ac:dyDescent="0.3">
      <c r="A22" s="46" t="s">
        <v>17</v>
      </c>
      <c r="B22" s="14" t="s">
        <v>39</v>
      </c>
    </row>
    <row r="23" spans="1:2" ht="15" customHeight="1" x14ac:dyDescent="0.3">
      <c r="A23" s="46" t="s">
        <v>26</v>
      </c>
      <c r="B23" s="14"/>
    </row>
    <row r="24" spans="1:2" ht="15" customHeight="1" x14ac:dyDescent="0.3">
      <c r="A24" s="46" t="s">
        <v>28</v>
      </c>
      <c r="B24" s="14">
        <v>5949</v>
      </c>
    </row>
    <row r="25" spans="1:2" x14ac:dyDescent="0.3">
      <c r="A25" s="46" t="s">
        <v>100</v>
      </c>
      <c r="B25" s="14">
        <v>377.28800000000001</v>
      </c>
    </row>
    <row r="26" spans="1:2" x14ac:dyDescent="0.3">
      <c r="A26" s="46" t="s">
        <v>98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5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5" t="s">
        <v>32</v>
      </c>
      <c r="B2" s="39" t="s">
        <v>84</v>
      </c>
      <c r="C2" s="27" t="s">
        <v>85</v>
      </c>
      <c r="D2" s="39" t="s">
        <v>86</v>
      </c>
    </row>
    <row r="3" spans="1:4" ht="15" customHeight="1" x14ac:dyDescent="0.3">
      <c r="A3" s="46" t="s">
        <v>2</v>
      </c>
      <c r="B3" s="40">
        <v>300</v>
      </c>
      <c r="C3" s="14">
        <v>300</v>
      </c>
      <c r="D3" s="40">
        <v>300</v>
      </c>
    </row>
    <row r="4" spans="1:4" ht="15" customHeight="1" x14ac:dyDescent="0.3">
      <c r="A4" s="46" t="s">
        <v>4</v>
      </c>
      <c r="B4" s="31" t="s">
        <v>13</v>
      </c>
      <c r="C4" s="14" t="s">
        <v>13</v>
      </c>
      <c r="D4" s="31" t="s">
        <v>13</v>
      </c>
    </row>
    <row r="5" spans="1:4" ht="15" customHeight="1" x14ac:dyDescent="0.3">
      <c r="A5" s="46" t="s">
        <v>3</v>
      </c>
      <c r="B5" s="31">
        <v>40</v>
      </c>
      <c r="C5" s="14">
        <v>40</v>
      </c>
      <c r="D5" s="31">
        <v>40</v>
      </c>
    </row>
    <row r="6" spans="1:4" ht="15" customHeight="1" x14ac:dyDescent="0.3">
      <c r="A6" s="46" t="s">
        <v>8</v>
      </c>
      <c r="B6" s="31">
        <v>600000</v>
      </c>
      <c r="C6" s="14">
        <v>600000</v>
      </c>
      <c r="D6" s="31">
        <v>600000</v>
      </c>
    </row>
    <row r="7" spans="1:4" ht="15" customHeight="1" x14ac:dyDescent="0.3">
      <c r="A7" s="46" t="s">
        <v>7</v>
      </c>
      <c r="B7" s="31">
        <f>0.04*B6</f>
        <v>24000</v>
      </c>
      <c r="C7" s="14">
        <v>24000</v>
      </c>
      <c r="D7" s="31">
        <v>24000</v>
      </c>
    </row>
    <row r="8" spans="1:4" ht="15" customHeight="1" x14ac:dyDescent="0.3">
      <c r="A8" s="46" t="s">
        <v>43</v>
      </c>
      <c r="B8" s="31"/>
      <c r="C8" s="14">
        <v>4258</v>
      </c>
      <c r="D8" s="31"/>
    </row>
    <row r="9" spans="1:4" ht="15" customHeight="1" x14ac:dyDescent="0.3">
      <c r="A9" s="46" t="s">
        <v>5</v>
      </c>
      <c r="B9" s="31"/>
      <c r="C9" s="14"/>
      <c r="D9" s="31"/>
    </row>
    <row r="10" spans="1:4" ht="15" customHeight="1" x14ac:dyDescent="0.3">
      <c r="A10" s="46" t="s">
        <v>6</v>
      </c>
      <c r="B10" s="31"/>
      <c r="C10" s="14"/>
      <c r="D10" s="31"/>
    </row>
    <row r="11" spans="1:4" ht="135" customHeight="1" x14ac:dyDescent="0.3">
      <c r="A11" s="46" t="s">
        <v>9</v>
      </c>
      <c r="B11" s="31" t="s">
        <v>82</v>
      </c>
      <c r="C11" s="14" t="s">
        <v>82</v>
      </c>
      <c r="D11" s="31" t="s">
        <v>82</v>
      </c>
    </row>
    <row r="12" spans="1:4" ht="15" customHeight="1" x14ac:dyDescent="0.3">
      <c r="A12" s="46" t="s">
        <v>30</v>
      </c>
      <c r="B12" s="31">
        <v>38</v>
      </c>
      <c r="C12" s="14">
        <v>38</v>
      </c>
      <c r="D12" s="31">
        <v>38</v>
      </c>
    </row>
    <row r="13" spans="1:4" ht="15" customHeight="1" x14ac:dyDescent="0.3">
      <c r="A13" s="46" t="s">
        <v>44</v>
      </c>
      <c r="B13" s="55"/>
      <c r="C13" s="30"/>
      <c r="D13" s="55"/>
    </row>
    <row r="14" spans="1:4" ht="190.05" customHeight="1" x14ac:dyDescent="0.3">
      <c r="A14" s="46" t="s">
        <v>10</v>
      </c>
      <c r="B14" s="31" t="s">
        <v>81</v>
      </c>
      <c r="C14" s="14" t="s">
        <v>83</v>
      </c>
      <c r="D14" s="31" t="s">
        <v>87</v>
      </c>
    </row>
    <row r="15" spans="1:4" ht="15" customHeight="1" x14ac:dyDescent="0.3">
      <c r="A15" s="46" t="s">
        <v>19</v>
      </c>
      <c r="B15" s="31">
        <v>64</v>
      </c>
      <c r="C15" s="14">
        <v>64</v>
      </c>
      <c r="D15" s="31">
        <v>64</v>
      </c>
    </row>
    <row r="16" spans="1:4" ht="15" customHeight="1" x14ac:dyDescent="0.3">
      <c r="A16" s="46" t="s">
        <v>20</v>
      </c>
      <c r="B16" s="31" t="s">
        <v>21</v>
      </c>
      <c r="C16" s="14" t="s">
        <v>21</v>
      </c>
      <c r="D16" s="31" t="s">
        <v>21</v>
      </c>
    </row>
    <row r="17" spans="1:4" ht="15" customHeight="1" x14ac:dyDescent="0.3">
      <c r="A17" s="46" t="s">
        <v>22</v>
      </c>
      <c r="B17" s="31">
        <v>5.0000000000000001E-4</v>
      </c>
      <c r="C17" s="14">
        <v>5.0000000000000001E-4</v>
      </c>
      <c r="D17" s="31">
        <v>5.0000000000000001E-4</v>
      </c>
    </row>
    <row r="18" spans="1:4" s="76" customFormat="1" ht="15" customHeight="1" x14ac:dyDescent="0.3">
      <c r="A18" s="74" t="s">
        <v>11</v>
      </c>
      <c r="B18" s="77">
        <v>0.83940000000000003</v>
      </c>
      <c r="C18" s="77">
        <v>0.68289999999999995</v>
      </c>
      <c r="D18" s="77">
        <v>0.64309000000000005</v>
      </c>
    </row>
    <row r="19" spans="1:4" s="76" customFormat="1" ht="15" customHeight="1" x14ac:dyDescent="0.3">
      <c r="A19" s="74" t="s">
        <v>12</v>
      </c>
      <c r="B19" s="77">
        <v>0.64019999999999999</v>
      </c>
      <c r="C19" s="77">
        <v>0.6583</v>
      </c>
      <c r="D19" s="77">
        <v>0.63729999999999998</v>
      </c>
    </row>
    <row r="20" spans="1:4" ht="15" customHeight="1" x14ac:dyDescent="0.3">
      <c r="A20" s="46" t="s">
        <v>15</v>
      </c>
      <c r="B20" s="31"/>
      <c r="C20" s="14"/>
      <c r="D20" s="31"/>
    </row>
    <row r="21" spans="1:4" s="76" customFormat="1" ht="15" customHeight="1" x14ac:dyDescent="0.3">
      <c r="A21" s="74" t="s">
        <v>16</v>
      </c>
      <c r="B21" s="75"/>
      <c r="C21" s="77">
        <v>0.63870000000000005</v>
      </c>
      <c r="D21" s="75"/>
    </row>
    <row r="22" spans="1:4" ht="15" customHeight="1" x14ac:dyDescent="0.3">
      <c r="A22" s="46" t="s">
        <v>17</v>
      </c>
      <c r="B22" s="31"/>
      <c r="C22" s="14"/>
      <c r="D22" s="31"/>
    </row>
    <row r="23" spans="1:4" ht="15" customHeight="1" x14ac:dyDescent="0.3">
      <c r="A23" s="46" t="s">
        <v>26</v>
      </c>
      <c r="B23" s="31"/>
      <c r="C23" s="14"/>
      <c r="D23" s="31"/>
    </row>
    <row r="24" spans="1:4" ht="15" customHeight="1" x14ac:dyDescent="0.3">
      <c r="A24" s="46" t="s">
        <v>28</v>
      </c>
      <c r="B24" s="31">
        <v>3300</v>
      </c>
      <c r="C24" s="14">
        <v>4499</v>
      </c>
      <c r="D24" s="31">
        <v>3300</v>
      </c>
    </row>
    <row r="25" spans="1:4" s="76" customFormat="1" x14ac:dyDescent="0.3">
      <c r="A25" s="74" t="s">
        <v>98</v>
      </c>
      <c r="B25" s="75"/>
      <c r="C25" s="75">
        <v>137123492</v>
      </c>
      <c r="D25" s="7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5" t="s">
        <v>32</v>
      </c>
      <c r="B2" s="27" t="s">
        <v>88</v>
      </c>
    </row>
    <row r="3" spans="1:2" ht="15" customHeight="1" x14ac:dyDescent="0.3">
      <c r="A3" s="46" t="s">
        <v>2</v>
      </c>
      <c r="B3" s="14">
        <v>200</v>
      </c>
    </row>
    <row r="4" spans="1:2" ht="15" customHeight="1" x14ac:dyDescent="0.3">
      <c r="A4" s="46" t="s">
        <v>4</v>
      </c>
      <c r="B4" s="14" t="s">
        <v>13</v>
      </c>
    </row>
    <row r="5" spans="1:2" ht="15" customHeight="1" x14ac:dyDescent="0.3">
      <c r="A5" s="46" t="s">
        <v>3</v>
      </c>
      <c r="B5" s="14">
        <v>40</v>
      </c>
    </row>
    <row r="6" spans="1:2" ht="15" customHeight="1" x14ac:dyDescent="0.3">
      <c r="A6" s="46" t="s">
        <v>8</v>
      </c>
      <c r="B6" s="14">
        <v>600000</v>
      </c>
    </row>
    <row r="7" spans="1:2" ht="15" customHeight="1" x14ac:dyDescent="0.3">
      <c r="A7" s="46" t="s">
        <v>7</v>
      </c>
      <c r="B7" s="14">
        <v>24000</v>
      </c>
    </row>
    <row r="8" spans="1:2" ht="15" customHeight="1" x14ac:dyDescent="0.3">
      <c r="A8" s="46" t="s">
        <v>43</v>
      </c>
      <c r="B8" s="14"/>
    </row>
    <row r="9" spans="1:2" ht="15" customHeight="1" x14ac:dyDescent="0.3">
      <c r="A9" s="46" t="s">
        <v>5</v>
      </c>
      <c r="B9" s="14"/>
    </row>
    <row r="10" spans="1:2" ht="15" customHeight="1" x14ac:dyDescent="0.3">
      <c r="A10" s="46" t="s">
        <v>6</v>
      </c>
      <c r="B10" s="14"/>
    </row>
    <row r="11" spans="1:2" ht="135" customHeight="1" x14ac:dyDescent="0.3">
      <c r="A11" s="46" t="s">
        <v>9</v>
      </c>
      <c r="B11" s="14" t="s">
        <v>82</v>
      </c>
    </row>
    <row r="12" spans="1:2" ht="15" customHeight="1" x14ac:dyDescent="0.3">
      <c r="A12" s="46" t="s">
        <v>30</v>
      </c>
      <c r="B12" s="14">
        <v>38</v>
      </c>
    </row>
    <row r="13" spans="1:2" ht="15" customHeight="1" x14ac:dyDescent="0.3">
      <c r="A13" s="46" t="s">
        <v>44</v>
      </c>
      <c r="B13" s="30"/>
    </row>
    <row r="14" spans="1:2" ht="180" customHeight="1" x14ac:dyDescent="0.3">
      <c r="A14" s="46" t="s">
        <v>10</v>
      </c>
      <c r="B14" s="14" t="s">
        <v>83</v>
      </c>
    </row>
    <row r="15" spans="1:2" ht="15" customHeight="1" x14ac:dyDescent="0.3">
      <c r="A15" s="46" t="s">
        <v>19</v>
      </c>
      <c r="B15" s="14">
        <v>64</v>
      </c>
    </row>
    <row r="16" spans="1:2" ht="15" customHeight="1" x14ac:dyDescent="0.3">
      <c r="A16" s="46" t="s">
        <v>20</v>
      </c>
      <c r="B16" s="14" t="s">
        <v>21</v>
      </c>
    </row>
    <row r="17" spans="1:2" ht="15" customHeight="1" x14ac:dyDescent="0.3">
      <c r="A17" s="46" t="s">
        <v>22</v>
      </c>
      <c r="B17" s="14">
        <v>5.0000000000000001E-4</v>
      </c>
    </row>
    <row r="18" spans="1:2" s="44" customFormat="1" ht="15" customHeight="1" x14ac:dyDescent="0.3">
      <c r="A18" s="47" t="s">
        <v>11</v>
      </c>
      <c r="B18" s="54">
        <v>0.63029999999999997</v>
      </c>
    </row>
    <row r="19" spans="1:2" s="44" customFormat="1" ht="15" customHeight="1" x14ac:dyDescent="0.3">
      <c r="A19" s="47" t="s">
        <v>12</v>
      </c>
      <c r="B19" s="54">
        <v>0.61629999999999996</v>
      </c>
    </row>
    <row r="20" spans="1:2" ht="15" customHeight="1" x14ac:dyDescent="0.3">
      <c r="A20" s="46" t="s">
        <v>15</v>
      </c>
      <c r="B20" s="14"/>
    </row>
    <row r="21" spans="1:2" s="44" customFormat="1" ht="15" customHeight="1" x14ac:dyDescent="0.3">
      <c r="A21" s="47" t="s">
        <v>16</v>
      </c>
      <c r="B21" s="54">
        <v>0.59389999999999998</v>
      </c>
    </row>
    <row r="22" spans="1:2" ht="15" customHeight="1" x14ac:dyDescent="0.3">
      <c r="A22" s="46" t="s">
        <v>17</v>
      </c>
      <c r="B22" s="14" t="s">
        <v>45</v>
      </c>
    </row>
    <row r="23" spans="1:2" ht="15" customHeight="1" x14ac:dyDescent="0.3">
      <c r="A23" s="46" t="s">
        <v>26</v>
      </c>
      <c r="B23" s="14"/>
    </row>
    <row r="24" spans="1:2" ht="15" customHeight="1" x14ac:dyDescent="0.3">
      <c r="A24" s="46" t="s">
        <v>28</v>
      </c>
      <c r="B24" s="14">
        <v>2300</v>
      </c>
    </row>
    <row r="25" spans="1:2" s="44" customFormat="1" x14ac:dyDescent="0.3">
      <c r="A25" s="47" t="s">
        <v>98</v>
      </c>
      <c r="B25" s="51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1"/>
  <sheetViews>
    <sheetView topLeftCell="B10" workbookViewId="0">
      <selection activeCell="I2" sqref="I2"/>
    </sheetView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5" t="s">
        <v>32</v>
      </c>
      <c r="B2" s="39" t="s">
        <v>37</v>
      </c>
      <c r="C2" s="39" t="s">
        <v>40</v>
      </c>
      <c r="D2" s="27" t="s">
        <v>46</v>
      </c>
      <c r="E2" s="39" t="s">
        <v>40</v>
      </c>
      <c r="F2" s="39" t="s">
        <v>73</v>
      </c>
      <c r="G2" s="39" t="s">
        <v>74</v>
      </c>
      <c r="H2" s="27" t="s">
        <v>76</v>
      </c>
      <c r="I2" s="27" t="s">
        <v>79</v>
      </c>
    </row>
    <row r="3" spans="1:9" x14ac:dyDescent="0.3">
      <c r="A3" s="46" t="s">
        <v>8</v>
      </c>
      <c r="B3" s="31">
        <v>400000</v>
      </c>
      <c r="C3" s="31">
        <v>400000</v>
      </c>
      <c r="D3" s="14">
        <v>1000000</v>
      </c>
      <c r="E3" s="40">
        <v>1000000</v>
      </c>
      <c r="F3" s="40">
        <v>1000000</v>
      </c>
      <c r="G3" s="40">
        <v>200000</v>
      </c>
      <c r="H3" s="14">
        <v>350000</v>
      </c>
      <c r="I3" s="14">
        <v>350000</v>
      </c>
    </row>
    <row r="4" spans="1:9" x14ac:dyDescent="0.3">
      <c r="A4" s="46" t="s">
        <v>7</v>
      </c>
      <c r="B4" s="31">
        <v>16000</v>
      </c>
      <c r="C4" s="31">
        <v>16000</v>
      </c>
      <c r="D4" s="14">
        <f>0.025*D3</f>
        <v>25000</v>
      </c>
      <c r="E4" s="40">
        <f>0.04*E3</f>
        <v>40000</v>
      </c>
      <c r="F4" s="40">
        <v>24000</v>
      </c>
      <c r="G4" s="40">
        <f>0.04*G3</f>
        <v>8000</v>
      </c>
      <c r="H4" s="14">
        <f>0.04*H3</f>
        <v>14000</v>
      </c>
      <c r="I4" s="14">
        <v>14000</v>
      </c>
    </row>
    <row r="5" spans="1:9" x14ac:dyDescent="0.3">
      <c r="A5" s="46" t="s">
        <v>5</v>
      </c>
      <c r="B5" s="31"/>
      <c r="C5" s="31"/>
      <c r="D5" s="14" t="s">
        <v>78</v>
      </c>
      <c r="E5" s="40"/>
      <c r="F5" s="40"/>
      <c r="G5" s="40"/>
      <c r="H5" s="14" t="s">
        <v>78</v>
      </c>
      <c r="I5" s="14" t="s">
        <v>78</v>
      </c>
    </row>
    <row r="6" spans="1:9" x14ac:dyDescent="0.3">
      <c r="A6" s="46" t="s">
        <v>6</v>
      </c>
      <c r="B6" s="31"/>
      <c r="C6" s="31"/>
      <c r="D6" s="14">
        <v>100000</v>
      </c>
      <c r="E6" s="40"/>
      <c r="F6" s="40"/>
      <c r="G6" s="40"/>
      <c r="H6" s="14"/>
      <c r="I6" s="14"/>
    </row>
    <row r="7" spans="1:9" ht="135" customHeight="1" x14ac:dyDescent="0.3">
      <c r="A7" s="46" t="s">
        <v>9</v>
      </c>
      <c r="B7" s="31" t="s">
        <v>31</v>
      </c>
      <c r="C7" s="31" t="s">
        <v>31</v>
      </c>
      <c r="D7" s="14" t="s">
        <v>31</v>
      </c>
      <c r="E7" s="40" t="s">
        <v>31</v>
      </c>
      <c r="F7" s="40" t="s">
        <v>31</v>
      </c>
      <c r="G7" s="40" t="s">
        <v>75</v>
      </c>
      <c r="H7" s="14" t="s">
        <v>75</v>
      </c>
      <c r="I7" s="14" t="s">
        <v>75</v>
      </c>
    </row>
    <row r="8" spans="1:9" ht="14.4" customHeight="1" x14ac:dyDescent="0.3">
      <c r="A8" s="46" t="s">
        <v>30</v>
      </c>
      <c r="B8" s="31">
        <v>2.8</v>
      </c>
      <c r="C8" s="31">
        <v>2.8</v>
      </c>
      <c r="D8" s="14">
        <v>6.8</v>
      </c>
      <c r="E8" s="40">
        <v>6.8</v>
      </c>
      <c r="F8" s="40">
        <v>6.8</v>
      </c>
      <c r="G8" s="40">
        <v>11.6</v>
      </c>
      <c r="H8" s="14">
        <v>11.6</v>
      </c>
      <c r="I8" s="14">
        <v>11.6</v>
      </c>
    </row>
    <row r="9" spans="1:9" ht="187.2" x14ac:dyDescent="0.3">
      <c r="A9" s="46" t="s">
        <v>10</v>
      </c>
      <c r="B9" s="31" t="s">
        <v>62</v>
      </c>
      <c r="C9" s="31" t="s">
        <v>63</v>
      </c>
      <c r="D9" s="14" t="s">
        <v>62</v>
      </c>
      <c r="E9" s="40" t="s">
        <v>69</v>
      </c>
      <c r="F9" s="40" t="s">
        <v>70</v>
      </c>
      <c r="G9" s="40" t="s">
        <v>70</v>
      </c>
      <c r="H9" s="14" t="s">
        <v>70</v>
      </c>
      <c r="I9" s="14" t="s">
        <v>80</v>
      </c>
    </row>
    <row r="10" spans="1:9" x14ac:dyDescent="0.3">
      <c r="A10" s="46" t="s">
        <v>19</v>
      </c>
      <c r="B10" s="31">
        <v>64</v>
      </c>
      <c r="C10" s="31">
        <v>64</v>
      </c>
      <c r="D10" s="14">
        <v>64</v>
      </c>
      <c r="E10" s="40">
        <v>64</v>
      </c>
      <c r="F10" s="40">
        <v>64</v>
      </c>
      <c r="G10" s="40">
        <v>64</v>
      </c>
      <c r="H10" s="14">
        <v>64</v>
      </c>
      <c r="I10" s="14">
        <v>64</v>
      </c>
    </row>
    <row r="11" spans="1:9" x14ac:dyDescent="0.3">
      <c r="A11" s="46" t="s">
        <v>20</v>
      </c>
      <c r="B11" s="31" t="s">
        <v>21</v>
      </c>
      <c r="C11" s="31" t="s">
        <v>21</v>
      </c>
      <c r="D11" s="14" t="s">
        <v>21</v>
      </c>
      <c r="E11" s="40" t="s">
        <v>21</v>
      </c>
      <c r="F11" s="40" t="s">
        <v>21</v>
      </c>
      <c r="G11" s="40" t="s">
        <v>21</v>
      </c>
      <c r="H11" s="14" t="s">
        <v>21</v>
      </c>
      <c r="I11" s="14" t="s">
        <v>21</v>
      </c>
    </row>
    <row r="12" spans="1:9" x14ac:dyDescent="0.3">
      <c r="A12" s="46" t="s">
        <v>22</v>
      </c>
      <c r="B12" s="31">
        <v>5.0000000000000001E-4</v>
      </c>
      <c r="C12" s="31">
        <v>5.0000000000000001E-4</v>
      </c>
      <c r="D12" s="14">
        <v>5.0000000000000001E-4</v>
      </c>
      <c r="E12" s="40">
        <v>5.0000000000000001E-4</v>
      </c>
      <c r="F12" s="40">
        <v>5.0000000000000001E-4</v>
      </c>
      <c r="G12" s="40">
        <v>5.0000000000000001E-4</v>
      </c>
      <c r="H12" s="14">
        <v>5.0000000000000001E-4</v>
      </c>
      <c r="I12" s="14">
        <v>5.0000000000000001E-4</v>
      </c>
    </row>
    <row r="13" spans="1:9" s="44" customFormat="1" x14ac:dyDescent="0.3">
      <c r="A13" s="47" t="s">
        <v>11</v>
      </c>
      <c r="B13" s="48">
        <v>0.54859999999999998</v>
      </c>
      <c r="C13" s="48">
        <v>0.54039999999999999</v>
      </c>
      <c r="D13" s="48">
        <v>0.54349999999999998</v>
      </c>
      <c r="E13" s="48">
        <v>0.70740000000000003</v>
      </c>
      <c r="F13" s="48">
        <v>0.54069999999999996</v>
      </c>
      <c r="G13" s="48"/>
      <c r="H13" s="48">
        <v>0.61040000000000005</v>
      </c>
      <c r="I13" s="48">
        <v>0.55889999999999995</v>
      </c>
    </row>
    <row r="14" spans="1:9" s="44" customFormat="1" x14ac:dyDescent="0.3">
      <c r="A14" s="47" t="s">
        <v>12</v>
      </c>
      <c r="B14" s="48">
        <v>0.53910000000000002</v>
      </c>
      <c r="C14" s="48">
        <v>0.5343</v>
      </c>
      <c r="D14" s="48">
        <v>0.55620000000000003</v>
      </c>
      <c r="E14" s="48">
        <v>0.54500000000000004</v>
      </c>
      <c r="F14" s="48">
        <v>0.54630000000000001</v>
      </c>
      <c r="G14" s="48">
        <v>0.54349999999999998</v>
      </c>
      <c r="H14" s="48">
        <v>0.5575</v>
      </c>
      <c r="I14" s="49">
        <v>0.55820000000000003</v>
      </c>
    </row>
    <row r="15" spans="1:9" x14ac:dyDescent="0.3">
      <c r="A15" s="46" t="s">
        <v>15</v>
      </c>
      <c r="B15" s="50" t="s">
        <v>36</v>
      </c>
      <c r="C15" s="50" t="s">
        <v>38</v>
      </c>
      <c r="D15" s="28" t="s">
        <v>45</v>
      </c>
      <c r="E15" s="42"/>
      <c r="F15" s="42"/>
      <c r="G15" s="42"/>
      <c r="H15" s="28" t="s">
        <v>77</v>
      </c>
      <c r="I15" s="28"/>
    </row>
    <row r="16" spans="1:9" s="44" customFormat="1" x14ac:dyDescent="0.3">
      <c r="A16" s="47" t="s">
        <v>16</v>
      </c>
      <c r="B16" s="51"/>
      <c r="C16" s="51"/>
      <c r="D16" s="52">
        <v>0.53539999999999999</v>
      </c>
      <c r="E16" s="52"/>
      <c r="F16" s="52">
        <v>0.53359999999999996</v>
      </c>
      <c r="G16" s="52"/>
      <c r="H16" s="52">
        <v>0.53129999999999999</v>
      </c>
      <c r="I16" s="52">
        <v>0.53539999999999999</v>
      </c>
    </row>
    <row r="17" spans="1:9" x14ac:dyDescent="0.3">
      <c r="A17" s="46" t="s">
        <v>17</v>
      </c>
      <c r="B17" s="31"/>
      <c r="C17" s="31"/>
      <c r="D17" s="14" t="s">
        <v>25</v>
      </c>
      <c r="E17" s="40"/>
      <c r="F17" s="40"/>
      <c r="G17" s="40"/>
      <c r="H17" s="14" t="s">
        <v>27</v>
      </c>
      <c r="I17" s="14" t="s">
        <v>36</v>
      </c>
    </row>
    <row r="18" spans="1:9" x14ac:dyDescent="0.3">
      <c r="A18" s="46" t="s">
        <v>57</v>
      </c>
      <c r="B18" s="31"/>
      <c r="C18" s="31"/>
      <c r="D18" s="30">
        <f>'confusion matrices'!O8</f>
        <v>0.75891996142719376</v>
      </c>
      <c r="E18" s="43"/>
      <c r="F18" s="43"/>
      <c r="G18" s="43"/>
      <c r="H18" s="30">
        <v>0.75</v>
      </c>
      <c r="I18" s="30">
        <v>0.76</v>
      </c>
    </row>
    <row r="19" spans="1:9" x14ac:dyDescent="0.3">
      <c r="A19" s="46" t="s">
        <v>28</v>
      </c>
      <c r="B19" s="31">
        <v>385</v>
      </c>
      <c r="C19" s="31">
        <v>629</v>
      </c>
      <c r="D19" s="14">
        <v>986</v>
      </c>
      <c r="E19" s="40">
        <v>932</v>
      </c>
      <c r="F19" s="40">
        <v>950</v>
      </c>
      <c r="G19" s="40"/>
      <c r="H19" s="14"/>
      <c r="I19" s="14"/>
    </row>
    <row r="20" spans="1:9" x14ac:dyDescent="0.3">
      <c r="A20" s="46" t="s">
        <v>100</v>
      </c>
      <c r="B20" s="31"/>
      <c r="C20" s="31"/>
      <c r="D20" s="14">
        <v>31.221</v>
      </c>
      <c r="E20" s="40"/>
      <c r="F20" s="40"/>
      <c r="G20" s="40"/>
      <c r="H20" s="14">
        <v>90.97</v>
      </c>
      <c r="I20" s="14">
        <v>94.905000000000001</v>
      </c>
    </row>
    <row r="21" spans="1:9" s="44" customFormat="1" x14ac:dyDescent="0.3">
      <c r="A21" s="47" t="s">
        <v>98</v>
      </c>
      <c r="B21" s="51"/>
      <c r="C21" s="51"/>
      <c r="D21" s="51">
        <v>14032964</v>
      </c>
      <c r="E21" s="51"/>
      <c r="F21" s="51"/>
      <c r="G21" s="51"/>
      <c r="H21" s="51">
        <v>40616100</v>
      </c>
      <c r="I21" s="51">
        <v>39989540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/>
    </row>
    <row r="3" spans="1:2" ht="15" customHeight="1" x14ac:dyDescent="0.3">
      <c r="A3" s="46" t="s">
        <v>2</v>
      </c>
      <c r="B3" s="40">
        <v>50</v>
      </c>
    </row>
    <row r="4" spans="1:2" ht="15" customHeight="1" x14ac:dyDescent="0.3">
      <c r="A4" s="46" t="s">
        <v>4</v>
      </c>
      <c r="B4" s="40" t="s">
        <v>78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600000</v>
      </c>
    </row>
    <row r="7" spans="1:2" ht="15" customHeight="1" x14ac:dyDescent="0.3">
      <c r="A7" s="46" t="s">
        <v>7</v>
      </c>
      <c r="B7" s="40">
        <v>24000</v>
      </c>
    </row>
    <row r="8" spans="1:2" ht="15" customHeight="1" x14ac:dyDescent="0.3">
      <c r="A8" s="46" t="s">
        <v>43</v>
      </c>
      <c r="B8" s="40"/>
    </row>
    <row r="9" spans="1:2" ht="15" customHeight="1" x14ac:dyDescent="0.3">
      <c r="A9" s="46" t="s">
        <v>5</v>
      </c>
      <c r="B9" s="40" t="s">
        <v>13</v>
      </c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82</v>
      </c>
    </row>
    <row r="12" spans="1:2" ht="15" customHeight="1" x14ac:dyDescent="0.3">
      <c r="A12" s="46" t="s">
        <v>30</v>
      </c>
      <c r="B12" s="40"/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115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s="44" customFormat="1" ht="15" customHeight="1" x14ac:dyDescent="0.3">
      <c r="A18" s="47" t="s">
        <v>11</v>
      </c>
      <c r="B18" s="54">
        <v>0.54410000000000003</v>
      </c>
    </row>
    <row r="19" spans="1:2" s="44" customFormat="1" ht="15" customHeight="1" x14ac:dyDescent="0.3">
      <c r="A19" s="47" t="s">
        <v>12</v>
      </c>
      <c r="B19" s="54">
        <v>0.52410000000000001</v>
      </c>
    </row>
    <row r="20" spans="1:2" ht="15" customHeight="1" x14ac:dyDescent="0.3">
      <c r="A20" s="46" t="s">
        <v>15</v>
      </c>
      <c r="B20" s="40"/>
    </row>
    <row r="21" spans="1:2" s="44" customFormat="1" ht="15" customHeight="1" x14ac:dyDescent="0.3">
      <c r="A21" s="47" t="s">
        <v>16</v>
      </c>
      <c r="B21" s="54">
        <v>0.46760000000000002</v>
      </c>
    </row>
    <row r="22" spans="1:2" ht="15" customHeight="1" x14ac:dyDescent="0.3">
      <c r="A22" s="46" t="s">
        <v>17</v>
      </c>
      <c r="B22" s="40"/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f>15*60</f>
        <v>900</v>
      </c>
    </row>
    <row r="25" spans="1:2" s="44" customFormat="1" x14ac:dyDescent="0.3">
      <c r="A25" s="47" t="s">
        <v>98</v>
      </c>
      <c r="B25" s="51">
        <v>17576228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6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/>
    </row>
    <row r="3" spans="1:2" ht="15" customHeight="1" x14ac:dyDescent="0.3">
      <c r="A3" s="46" t="s">
        <v>2</v>
      </c>
      <c r="B3" s="40">
        <v>25</v>
      </c>
    </row>
    <row r="4" spans="1:2" ht="15" customHeight="1" x14ac:dyDescent="0.3">
      <c r="A4" s="46" t="s">
        <v>4</v>
      </c>
      <c r="B4" s="40" t="s">
        <v>78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1000000</v>
      </c>
    </row>
    <row r="7" spans="1:2" ht="15" customHeight="1" x14ac:dyDescent="0.3">
      <c r="A7" s="46" t="s">
        <v>7</v>
      </c>
      <c r="B7" s="40">
        <f>0.04*B6</f>
        <v>40000</v>
      </c>
    </row>
    <row r="8" spans="1:2" ht="15" customHeight="1" x14ac:dyDescent="0.3">
      <c r="A8" s="46" t="s">
        <v>43</v>
      </c>
      <c r="B8" s="40">
        <v>279</v>
      </c>
    </row>
    <row r="9" spans="1:2" ht="15" customHeight="1" x14ac:dyDescent="0.3">
      <c r="A9" s="46" t="s">
        <v>5</v>
      </c>
      <c r="B9" s="40" t="s">
        <v>13</v>
      </c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82</v>
      </c>
    </row>
    <row r="12" spans="1:2" ht="15" customHeight="1" x14ac:dyDescent="0.3">
      <c r="A12" s="46" t="s">
        <v>30</v>
      </c>
      <c r="B12" s="40">
        <v>4.3</v>
      </c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116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s="44" customFormat="1" ht="15" customHeight="1" x14ac:dyDescent="0.3">
      <c r="A18" s="47" t="s">
        <v>11</v>
      </c>
      <c r="B18" s="54">
        <v>0.47189999999999999</v>
      </c>
    </row>
    <row r="19" spans="1:2" s="44" customFormat="1" ht="15" customHeight="1" x14ac:dyDescent="0.3">
      <c r="A19" s="47" t="s">
        <v>12</v>
      </c>
      <c r="B19" s="54">
        <v>0.4718</v>
      </c>
    </row>
    <row r="20" spans="1:2" ht="15" customHeight="1" x14ac:dyDescent="0.3">
      <c r="A20" s="46" t="s">
        <v>15</v>
      </c>
      <c r="B20" s="40"/>
    </row>
    <row r="21" spans="1:2" s="44" customFormat="1" ht="15" customHeight="1" x14ac:dyDescent="0.3">
      <c r="A21" s="47" t="s">
        <v>16</v>
      </c>
      <c r="B21" s="54">
        <v>0.44829999999999998</v>
      </c>
    </row>
    <row r="22" spans="1:2" ht="15" customHeight="1" x14ac:dyDescent="0.3">
      <c r="A22" s="46" t="s">
        <v>17</v>
      </c>
      <c r="B22" s="40"/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v>680</v>
      </c>
    </row>
    <row r="25" spans="1:2" s="44" customFormat="1" ht="15" customHeight="1" x14ac:dyDescent="0.3">
      <c r="A25" s="47" t="s">
        <v>124</v>
      </c>
      <c r="B25" s="51">
        <v>278</v>
      </c>
    </row>
    <row r="26" spans="1:2" s="44" customFormat="1" x14ac:dyDescent="0.3">
      <c r="A26" s="47" t="s">
        <v>98</v>
      </c>
      <c r="B26" s="51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2018-10-03T05:06:20Z</dcterms:modified>
</cp:coreProperties>
</file>