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Nada\Desktop\Project_BI\Input\"/>
    </mc:Choice>
  </mc:AlternateContent>
  <xr:revisionPtr revIDLastSave="0" documentId="13_ncr:1_{60CBD387-B81E-43AC-8CD8-EE140A066C08}" xr6:coauthVersionLast="47" xr6:coauthVersionMax="47" xr10:uidLastSave="{00000000-0000-0000-0000-000000000000}"/>
  <bookViews>
    <workbookView xWindow="-120" yWindow="-120" windowWidth="20730" windowHeight="11760" firstSheet="1" activeTab="3" xr2:uid="{00000000-000D-0000-FFFF-FFFF00000000}"/>
  </bookViews>
  <sheets>
    <sheet name="Feuil1" sheetId="10" state="hidden" r:id="rId1"/>
    <sheet name="Assignment" sheetId="11" r:id="rId2"/>
    <sheet name="DATA" sheetId="12" r:id="rId3"/>
    <sheet name="HOMEWORK 1" sheetId="13" r:id="rId4"/>
    <sheet name="HOMEWORK 2" sheetId="15" r:id="rId5"/>
    <sheet name="HOMEWORK 3" sheetId="16" r:id="rId6"/>
  </sheets>
  <externalReferences>
    <externalReference r:id="rId7"/>
  </externalReferences>
  <definedNames>
    <definedName name="I._Summarized_stock_data">#REF!</definedName>
    <definedName name="II._Index_construction_and_Calculation">#REF!</definedName>
    <definedName name="solver_adj" localSheetId="0" hidden="1">Feuil1!$C$27:$L$27</definedName>
    <definedName name="solver_adj" localSheetId="4" hidden="1">'HOMEWORK 2'!$C$27:$L$27</definedName>
    <definedName name="solver_adj" localSheetId="5" hidden="1">'HOMEWORK 3'!$C$27:$E$27</definedName>
    <definedName name="solver_cvg" localSheetId="0" hidden="1">0.0001</definedName>
    <definedName name="solver_cvg" localSheetId="4" hidden="1">0.0001</definedName>
    <definedName name="solver_cvg" localSheetId="5" hidden="1">0.0001</definedName>
    <definedName name="solver_drv" localSheetId="0" hidden="1">1</definedName>
    <definedName name="solver_drv" localSheetId="4" hidden="1">1</definedName>
    <definedName name="solver_drv" localSheetId="5" hidden="1">1</definedName>
    <definedName name="solver_eng" localSheetId="0" hidden="1">1</definedName>
    <definedName name="solver_eng" localSheetId="4" hidden="1">1</definedName>
    <definedName name="solver_eng" localSheetId="5" hidden="1">1</definedName>
    <definedName name="solver_est" localSheetId="0" hidden="1">1</definedName>
    <definedName name="solver_est" localSheetId="4" hidden="1">1</definedName>
    <definedName name="solver_est" localSheetId="5" hidden="1">1</definedName>
    <definedName name="solver_itr" localSheetId="0" hidden="1">2147483647</definedName>
    <definedName name="solver_itr" localSheetId="4" hidden="1">100</definedName>
    <definedName name="solver_itr" localSheetId="5" hidden="1">100</definedName>
    <definedName name="solver_lhs1" localSheetId="0" hidden="1">Feuil1!$F$56</definedName>
    <definedName name="solver_lhs1" localSheetId="4" hidden="1">'HOMEWORK 2'!$M$27</definedName>
    <definedName name="solver_lhs1" localSheetId="5" hidden="1">'HOMEWORK 3'!$C$27:$L$27</definedName>
    <definedName name="solver_lhs2" localSheetId="0" hidden="1">Feuil1!$M$27</definedName>
    <definedName name="solver_lhs2" localSheetId="4" hidden="1">'HOMEWORK 2'!$C$27:$L$27</definedName>
    <definedName name="solver_lhs2" localSheetId="5" hidden="1">'HOMEWORK 3'!$C$27:$L$27</definedName>
    <definedName name="solver_lhs3" localSheetId="0" hidden="1">Feuil1!#REF!</definedName>
    <definedName name="solver_lhs3" localSheetId="4" hidden="1">'HOMEWORK 2'!$C$27:$L$27</definedName>
    <definedName name="solver_lhs3" localSheetId="5" hidden="1">'HOMEWORK 3'!$M$27</definedName>
    <definedName name="solver_lin" localSheetId="4" hidden="1">2</definedName>
    <definedName name="solver_lin" localSheetId="5" hidden="1">2</definedName>
    <definedName name="solver_mip" localSheetId="0" hidden="1">2147483647</definedName>
    <definedName name="solver_mip" localSheetId="4" hidden="1">2147483647</definedName>
    <definedName name="solver_mip" localSheetId="5" hidden="1">2147483647</definedName>
    <definedName name="solver_mni" localSheetId="0" hidden="1">30</definedName>
    <definedName name="solver_mni" localSheetId="4" hidden="1">30</definedName>
    <definedName name="solver_mni" localSheetId="5" hidden="1">30</definedName>
    <definedName name="solver_mrt" localSheetId="0" hidden="1">0.075</definedName>
    <definedName name="solver_mrt" localSheetId="4" hidden="1">0.075</definedName>
    <definedName name="solver_mrt" localSheetId="5" hidden="1">0.075</definedName>
    <definedName name="solver_msl" localSheetId="0" hidden="1">2</definedName>
    <definedName name="solver_msl" localSheetId="4" hidden="1">2</definedName>
    <definedName name="solver_msl" localSheetId="5" hidden="1">2</definedName>
    <definedName name="solver_neg" localSheetId="0" hidden="1">1</definedName>
    <definedName name="solver_neg" localSheetId="4" hidden="1">2</definedName>
    <definedName name="solver_neg" localSheetId="5" hidden="1">2</definedName>
    <definedName name="solver_nod" localSheetId="0" hidden="1">2147483647</definedName>
    <definedName name="solver_nod" localSheetId="4" hidden="1">2147483647</definedName>
    <definedName name="solver_nod" localSheetId="5" hidden="1">2147483647</definedName>
    <definedName name="solver_num" localSheetId="0" hidden="1">2</definedName>
    <definedName name="solver_num" localSheetId="4" hidden="1">3</definedName>
    <definedName name="solver_num" localSheetId="5" hidden="1">3</definedName>
    <definedName name="solver_nwt" localSheetId="0" hidden="1">1</definedName>
    <definedName name="solver_nwt" localSheetId="4" hidden="1">1</definedName>
    <definedName name="solver_nwt" localSheetId="5" hidden="1">1</definedName>
    <definedName name="solver_opt" localSheetId="0" hidden="1">Feuil1!$F$57</definedName>
    <definedName name="solver_opt" localSheetId="4" hidden="1">'HOMEWORK 2'!$C$30</definedName>
    <definedName name="solver_opt" localSheetId="5" hidden="1">'HOMEWORK 3'!$C$33</definedName>
    <definedName name="solver_pre" localSheetId="0" hidden="1">0.000001</definedName>
    <definedName name="solver_pre" localSheetId="4" hidden="1">0.000001</definedName>
    <definedName name="solver_pre" localSheetId="5" hidden="1">0.000001</definedName>
    <definedName name="solver_rbv" localSheetId="0" hidden="1">1</definedName>
    <definedName name="solver_rbv" localSheetId="4" hidden="1">2</definedName>
    <definedName name="solver_rbv" localSheetId="5" hidden="1">2</definedName>
    <definedName name="solver_rel1" localSheetId="0" hidden="1">2</definedName>
    <definedName name="solver_rel1" localSheetId="4" hidden="1">2</definedName>
    <definedName name="solver_rel1" localSheetId="5" hidden="1">1</definedName>
    <definedName name="solver_rel2" localSheetId="0" hidden="1">2</definedName>
    <definedName name="solver_rel2" localSheetId="4" hidden="1">1</definedName>
    <definedName name="solver_rel2" localSheetId="5" hidden="1">3</definedName>
    <definedName name="solver_rel3" localSheetId="0" hidden="1">2</definedName>
    <definedName name="solver_rel3" localSheetId="4" hidden="1">3</definedName>
    <definedName name="solver_rel3" localSheetId="5" hidden="1">2</definedName>
    <definedName name="solver_rhs1" localSheetId="0" hidden="1">Feuil1!$B$82</definedName>
    <definedName name="solver_rhs1" localSheetId="4" hidden="1">1</definedName>
    <definedName name="solver_rhs1" localSheetId="5" hidden="1">1</definedName>
    <definedName name="solver_rhs2" localSheetId="0" hidden="1">1</definedName>
    <definedName name="solver_rhs2" localSheetId="4" hidden="1">1</definedName>
    <definedName name="solver_rhs2" localSheetId="5" hidden="1">0</definedName>
    <definedName name="solver_rhs3" localSheetId="0" hidden="1">1</definedName>
    <definedName name="solver_rhs3" localSheetId="4" hidden="1">0</definedName>
    <definedName name="solver_rhs3" localSheetId="5" hidden="1">1</definedName>
    <definedName name="solver_rlx" localSheetId="0" hidden="1">2</definedName>
    <definedName name="solver_rlx" localSheetId="4" hidden="1">2</definedName>
    <definedName name="solver_rlx" localSheetId="5" hidden="1">2</definedName>
    <definedName name="solver_rsd" localSheetId="0" hidden="1">0</definedName>
    <definedName name="solver_rsd" localSheetId="4" hidden="1">0</definedName>
    <definedName name="solver_rsd" localSheetId="5" hidden="1">0</definedName>
    <definedName name="solver_scl" localSheetId="0" hidden="1">1</definedName>
    <definedName name="solver_scl" localSheetId="4" hidden="1">2</definedName>
    <definedName name="solver_scl" localSheetId="5" hidden="1">2</definedName>
    <definedName name="solver_sho" localSheetId="0" hidden="1">2</definedName>
    <definedName name="solver_sho" localSheetId="4" hidden="1">2</definedName>
    <definedName name="solver_sho" localSheetId="5" hidden="1">2</definedName>
    <definedName name="solver_ssz" localSheetId="0" hidden="1">100</definedName>
    <definedName name="solver_ssz" localSheetId="4" hidden="1">100</definedName>
    <definedName name="solver_ssz" localSheetId="5" hidden="1">100</definedName>
    <definedName name="solver_tim" localSheetId="0" hidden="1">2147483647</definedName>
    <definedName name="solver_tim" localSheetId="4" hidden="1">100</definedName>
    <definedName name="solver_tim" localSheetId="5" hidden="1">100</definedName>
    <definedName name="solver_tol" localSheetId="0" hidden="1">0.01</definedName>
    <definedName name="solver_tol" localSheetId="4" hidden="1">0.05</definedName>
    <definedName name="solver_tol" localSheetId="5" hidden="1">0.05</definedName>
    <definedName name="solver_typ" localSheetId="0" hidden="1">2</definedName>
    <definedName name="solver_typ" localSheetId="4" hidden="1">2</definedName>
    <definedName name="solver_typ" localSheetId="5" hidden="1">1</definedName>
    <definedName name="solver_val" localSheetId="0" hidden="1">0</definedName>
    <definedName name="solver_val" localSheetId="4" hidden="1">1</definedName>
    <definedName name="solver_val" localSheetId="5" hidden="1">1</definedName>
    <definedName name="solver_ver" localSheetId="0" hidden="1">3</definedName>
    <definedName name="solver_ver" localSheetId="4" hidden="1">3</definedName>
    <definedName name="solver_ver" localSheetId="5" hidden="1">3</definedName>
    <definedName name="V._ASSIGNMENT">#REF!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13" l="1"/>
  <c r="C10" i="13"/>
  <c r="C11" i="13"/>
  <c r="C12" i="13"/>
  <c r="C13" i="13"/>
  <c r="C14" i="13"/>
  <c r="C15" i="13"/>
  <c r="C16" i="13"/>
  <c r="C17" i="13"/>
  <c r="C18" i="13"/>
  <c r="C19" i="13"/>
  <c r="D8" i="13"/>
  <c r="E8" i="13"/>
  <c r="F8" i="13"/>
  <c r="G8" i="13"/>
  <c r="D9" i="13"/>
  <c r="E9" i="13"/>
  <c r="F9" i="13"/>
  <c r="G9" i="13"/>
  <c r="D10" i="13"/>
  <c r="E10" i="13"/>
  <c r="F10" i="13"/>
  <c r="G10" i="13"/>
  <c r="D11" i="13"/>
  <c r="E11" i="13"/>
  <c r="F11" i="13"/>
  <c r="G11" i="13"/>
  <c r="D12" i="13"/>
  <c r="E12" i="13"/>
  <c r="F12" i="13"/>
  <c r="G12" i="13"/>
  <c r="D13" i="13"/>
  <c r="E13" i="13"/>
  <c r="F13" i="13"/>
  <c r="G13" i="13"/>
  <c r="D14" i="13"/>
  <c r="E14" i="13"/>
  <c r="F14" i="13"/>
  <c r="G14" i="13"/>
  <c r="D15" i="13"/>
  <c r="E15" i="13"/>
  <c r="F15" i="13"/>
  <c r="G15" i="13"/>
  <c r="D16" i="13"/>
  <c r="E16" i="13"/>
  <c r="F16" i="13"/>
  <c r="G16" i="13"/>
  <c r="D17" i="13"/>
  <c r="E17" i="13"/>
  <c r="F17" i="13"/>
  <c r="G17" i="13"/>
  <c r="D18" i="13"/>
  <c r="E18" i="13"/>
  <c r="F18" i="13"/>
  <c r="G18" i="13"/>
  <c r="D19" i="13"/>
  <c r="E19" i="13"/>
  <c r="F19" i="13"/>
  <c r="G19" i="13"/>
  <c r="S18" i="13"/>
  <c r="L8" i="16"/>
  <c r="L9" i="16"/>
  <c r="L10" i="16"/>
  <c r="L11" i="16"/>
  <c r="L12" i="16"/>
  <c r="L13" i="16"/>
  <c r="L14" i="16"/>
  <c r="L15" i="16"/>
  <c r="L16" i="16"/>
  <c r="L17" i="16"/>
  <c r="L18" i="16"/>
  <c r="L19" i="16"/>
  <c r="L23" i="16"/>
  <c r="L24" i="16" s="1"/>
  <c r="L26" i="16" s="1"/>
  <c r="L25" i="16"/>
  <c r="K8" i="16"/>
  <c r="K9" i="16"/>
  <c r="K10" i="16"/>
  <c r="K11" i="16"/>
  <c r="K12" i="16"/>
  <c r="K13" i="16"/>
  <c r="K14" i="16"/>
  <c r="K15" i="16"/>
  <c r="K16" i="16"/>
  <c r="K17" i="16"/>
  <c r="K18" i="16"/>
  <c r="K19" i="16"/>
  <c r="K23" i="16"/>
  <c r="K24" i="16" s="1"/>
  <c r="K26" i="16" s="1"/>
  <c r="K25" i="16"/>
  <c r="J8" i="16"/>
  <c r="J9" i="16"/>
  <c r="J10" i="16"/>
  <c r="J11" i="16"/>
  <c r="J12" i="16"/>
  <c r="J13" i="16"/>
  <c r="J14" i="16"/>
  <c r="J15" i="16"/>
  <c r="J16" i="16"/>
  <c r="J17" i="16"/>
  <c r="J18" i="16"/>
  <c r="J19" i="16"/>
  <c r="J23" i="16"/>
  <c r="J24" i="16" s="1"/>
  <c r="J26" i="16" s="1"/>
  <c r="J25" i="16"/>
  <c r="I8" i="16"/>
  <c r="I9" i="16"/>
  <c r="I10" i="16"/>
  <c r="I12" i="16"/>
  <c r="I13" i="16"/>
  <c r="I14" i="16"/>
  <c r="I15" i="16"/>
  <c r="I16" i="16"/>
  <c r="I17" i="16"/>
  <c r="I18" i="16"/>
  <c r="I19" i="16"/>
  <c r="I23" i="16"/>
  <c r="I24" i="16" s="1"/>
  <c r="I26" i="16" s="1"/>
  <c r="I25" i="16"/>
  <c r="H8" i="16"/>
  <c r="H9" i="16"/>
  <c r="H10" i="16"/>
  <c r="H11" i="16"/>
  <c r="H12" i="16"/>
  <c r="H13" i="16"/>
  <c r="H14" i="16"/>
  <c r="H15" i="16"/>
  <c r="H16" i="16"/>
  <c r="H17" i="16"/>
  <c r="H18" i="16"/>
  <c r="H19" i="16"/>
  <c r="H23" i="16"/>
  <c r="H24" i="16" s="1"/>
  <c r="H26" i="16" s="1"/>
  <c r="H25" i="16"/>
  <c r="G8" i="16"/>
  <c r="G9" i="16"/>
  <c r="G10" i="16"/>
  <c r="G11" i="16"/>
  <c r="G12" i="16"/>
  <c r="G13" i="16"/>
  <c r="G14" i="16"/>
  <c r="G15" i="16"/>
  <c r="G16" i="16"/>
  <c r="G17" i="16"/>
  <c r="G18" i="16"/>
  <c r="G19" i="16"/>
  <c r="G23" i="16"/>
  <c r="G24" i="16" s="1"/>
  <c r="G26" i="16" s="1"/>
  <c r="G25" i="16"/>
  <c r="F8" i="16"/>
  <c r="F9" i="16"/>
  <c r="F10" i="16"/>
  <c r="F11" i="16"/>
  <c r="F12" i="16"/>
  <c r="F13" i="16"/>
  <c r="F14" i="16"/>
  <c r="F15" i="16"/>
  <c r="F16" i="16"/>
  <c r="F17" i="16"/>
  <c r="F18" i="16"/>
  <c r="F19" i="16"/>
  <c r="F23" i="16"/>
  <c r="F24" i="16" s="1"/>
  <c r="F26" i="16" s="1"/>
  <c r="F25" i="16"/>
  <c r="E8" i="16"/>
  <c r="E9" i="16"/>
  <c r="E10" i="16"/>
  <c r="E11" i="16"/>
  <c r="E12" i="16"/>
  <c r="E13" i="16"/>
  <c r="E14" i="16"/>
  <c r="E15" i="16"/>
  <c r="E16" i="16"/>
  <c r="E17" i="16"/>
  <c r="E18" i="16"/>
  <c r="E19" i="16"/>
  <c r="E23" i="16"/>
  <c r="E24" i="16" s="1"/>
  <c r="E26" i="16" s="1"/>
  <c r="E25" i="16"/>
  <c r="D8" i="16"/>
  <c r="D9" i="16"/>
  <c r="D10" i="16"/>
  <c r="D11" i="16"/>
  <c r="D12" i="16"/>
  <c r="D13" i="16"/>
  <c r="D14" i="16"/>
  <c r="D15" i="16"/>
  <c r="D16" i="16"/>
  <c r="D17" i="16"/>
  <c r="D18" i="16"/>
  <c r="D19" i="16"/>
  <c r="D23" i="16"/>
  <c r="D24" i="16" s="1"/>
  <c r="D26" i="16" s="1"/>
  <c r="D25" i="16"/>
  <c r="C8" i="16"/>
  <c r="C9" i="16"/>
  <c r="C10" i="16"/>
  <c r="C11" i="16"/>
  <c r="C12" i="16"/>
  <c r="C13" i="16"/>
  <c r="C14" i="16"/>
  <c r="C15" i="16"/>
  <c r="C16" i="16"/>
  <c r="C17" i="16"/>
  <c r="C18" i="16"/>
  <c r="C19" i="16"/>
  <c r="L8" i="15"/>
  <c r="L9" i="15"/>
  <c r="L10" i="15"/>
  <c r="L11" i="15"/>
  <c r="L12" i="15"/>
  <c r="L13" i="15"/>
  <c r="L14" i="15"/>
  <c r="L15" i="15"/>
  <c r="L16" i="15"/>
  <c r="L17" i="15"/>
  <c r="L18" i="15"/>
  <c r="L19" i="15"/>
  <c r="L23" i="15"/>
  <c r="L24" i="15" s="1"/>
  <c r="L26" i="15" s="1"/>
  <c r="L25" i="15"/>
  <c r="K8" i="15"/>
  <c r="K9" i="15"/>
  <c r="K10" i="15"/>
  <c r="K11" i="15"/>
  <c r="K12" i="15"/>
  <c r="K13" i="15"/>
  <c r="K14" i="15"/>
  <c r="K15" i="15"/>
  <c r="K16" i="15"/>
  <c r="K17" i="15"/>
  <c r="K18" i="15"/>
  <c r="K19" i="15"/>
  <c r="K23" i="15"/>
  <c r="K24" i="15" s="1"/>
  <c r="K26" i="15" s="1"/>
  <c r="K25" i="15"/>
  <c r="J8" i="15"/>
  <c r="J9" i="15"/>
  <c r="J10" i="15"/>
  <c r="J11" i="15"/>
  <c r="J12" i="15"/>
  <c r="J13" i="15"/>
  <c r="J14" i="15"/>
  <c r="J15" i="15"/>
  <c r="J16" i="15"/>
  <c r="J17" i="15"/>
  <c r="J18" i="15"/>
  <c r="J19" i="15"/>
  <c r="J23" i="15"/>
  <c r="J24" i="15" s="1"/>
  <c r="J26" i="15" s="1"/>
  <c r="J25" i="15"/>
  <c r="I8" i="15"/>
  <c r="I9" i="15"/>
  <c r="I10" i="15"/>
  <c r="I12" i="15"/>
  <c r="I13" i="15"/>
  <c r="I14" i="15"/>
  <c r="I15" i="15"/>
  <c r="I16" i="15"/>
  <c r="I17" i="15"/>
  <c r="I18" i="15"/>
  <c r="I19" i="15"/>
  <c r="I23" i="15"/>
  <c r="I24" i="15" s="1"/>
  <c r="I26" i="15" s="1"/>
  <c r="I25" i="15"/>
  <c r="H8" i="15"/>
  <c r="H9" i="15"/>
  <c r="H10" i="15"/>
  <c r="H11" i="15"/>
  <c r="H12" i="15"/>
  <c r="H13" i="15"/>
  <c r="H14" i="15"/>
  <c r="H15" i="15"/>
  <c r="H16" i="15"/>
  <c r="H17" i="15"/>
  <c r="H18" i="15"/>
  <c r="H19" i="15"/>
  <c r="H23" i="15"/>
  <c r="H24" i="15" s="1"/>
  <c r="H26" i="15" s="1"/>
  <c r="H25" i="15"/>
  <c r="G8" i="15"/>
  <c r="G9" i="15"/>
  <c r="G10" i="15"/>
  <c r="G11" i="15"/>
  <c r="G12" i="15"/>
  <c r="G13" i="15"/>
  <c r="G14" i="15"/>
  <c r="G15" i="15"/>
  <c r="G16" i="15"/>
  <c r="G17" i="15"/>
  <c r="G18" i="15"/>
  <c r="G19" i="15"/>
  <c r="G23" i="15"/>
  <c r="G24" i="15" s="1"/>
  <c r="G26" i="15" s="1"/>
  <c r="G25" i="15"/>
  <c r="F8" i="15"/>
  <c r="F9" i="15"/>
  <c r="F10" i="15"/>
  <c r="F11" i="15"/>
  <c r="F12" i="15"/>
  <c r="F13" i="15"/>
  <c r="F14" i="15"/>
  <c r="F15" i="15"/>
  <c r="F16" i="15"/>
  <c r="F17" i="15"/>
  <c r="F18" i="15"/>
  <c r="F19" i="15"/>
  <c r="F23" i="15"/>
  <c r="F24" i="15" s="1"/>
  <c r="F26" i="15" s="1"/>
  <c r="F25" i="15"/>
  <c r="E8" i="15"/>
  <c r="E9" i="15"/>
  <c r="E10" i="15"/>
  <c r="E11" i="15"/>
  <c r="E12" i="15"/>
  <c r="E13" i="15"/>
  <c r="E14" i="15"/>
  <c r="E15" i="15"/>
  <c r="E16" i="15"/>
  <c r="E17" i="15"/>
  <c r="E18" i="15"/>
  <c r="E19" i="15"/>
  <c r="E23" i="15"/>
  <c r="E24" i="15" s="1"/>
  <c r="E26" i="15" s="1"/>
  <c r="E25" i="15"/>
  <c r="D8" i="15"/>
  <c r="D9" i="15"/>
  <c r="D10" i="15"/>
  <c r="D11" i="15"/>
  <c r="D12" i="15"/>
  <c r="D13" i="15"/>
  <c r="D14" i="15"/>
  <c r="D15" i="15"/>
  <c r="D16" i="15"/>
  <c r="D17" i="15"/>
  <c r="D18" i="15"/>
  <c r="D19" i="15"/>
  <c r="D23" i="15"/>
  <c r="D24" i="15" s="1"/>
  <c r="D26" i="15" s="1"/>
  <c r="D25" i="15"/>
  <c r="C8" i="15"/>
  <c r="C9" i="15"/>
  <c r="C10" i="15"/>
  <c r="C11" i="15"/>
  <c r="C12" i="15"/>
  <c r="C13" i="15"/>
  <c r="C14" i="15"/>
  <c r="C15" i="15"/>
  <c r="C16" i="15"/>
  <c r="C17" i="15"/>
  <c r="C18" i="15"/>
  <c r="C19" i="15"/>
  <c r="C23" i="15"/>
  <c r="C24" i="15" s="1"/>
  <c r="C26" i="15" s="1"/>
  <c r="C25" i="15"/>
  <c r="G23" i="13"/>
  <c r="G24" i="13" s="1"/>
  <c r="G26" i="13" s="1"/>
  <c r="G25" i="13"/>
  <c r="H8" i="13"/>
  <c r="H9" i="13"/>
  <c r="H10" i="13"/>
  <c r="H11" i="13"/>
  <c r="H12" i="13"/>
  <c r="H13" i="13"/>
  <c r="H14" i="13"/>
  <c r="H15" i="13"/>
  <c r="H16" i="13"/>
  <c r="H17" i="13"/>
  <c r="H18" i="13"/>
  <c r="H19" i="13"/>
  <c r="H23" i="13"/>
  <c r="H24" i="13" s="1"/>
  <c r="H26" i="13" s="1"/>
  <c r="H25" i="13"/>
  <c r="I8" i="13"/>
  <c r="I9" i="13"/>
  <c r="I10" i="13"/>
  <c r="I12" i="13"/>
  <c r="I13" i="13"/>
  <c r="I14" i="13"/>
  <c r="I15" i="13"/>
  <c r="I16" i="13"/>
  <c r="I17" i="13"/>
  <c r="I18" i="13"/>
  <c r="I19" i="13"/>
  <c r="I23" i="13"/>
  <c r="I24" i="13" s="1"/>
  <c r="I26" i="13" s="1"/>
  <c r="I25" i="13"/>
  <c r="J8" i="13"/>
  <c r="J9" i="13"/>
  <c r="J10" i="13"/>
  <c r="J11" i="13"/>
  <c r="J12" i="13"/>
  <c r="J13" i="13"/>
  <c r="J14" i="13"/>
  <c r="J15" i="13"/>
  <c r="J16" i="13"/>
  <c r="J17" i="13"/>
  <c r="J18" i="13"/>
  <c r="J19" i="13"/>
  <c r="J23" i="13"/>
  <c r="J24" i="13" s="1"/>
  <c r="J26" i="13" s="1"/>
  <c r="J25" i="13"/>
  <c r="K8" i="13"/>
  <c r="K9" i="13"/>
  <c r="K10" i="13"/>
  <c r="K11" i="13"/>
  <c r="K12" i="13"/>
  <c r="K13" i="13"/>
  <c r="K14" i="13"/>
  <c r="K15" i="13"/>
  <c r="K16" i="13"/>
  <c r="K17" i="13"/>
  <c r="K18" i="13"/>
  <c r="K19" i="13"/>
  <c r="K23" i="13"/>
  <c r="K24" i="13" s="1"/>
  <c r="K26" i="13" s="1"/>
  <c r="K25" i="13"/>
  <c r="L8" i="13"/>
  <c r="L9" i="13"/>
  <c r="L10" i="13"/>
  <c r="L11" i="13"/>
  <c r="L12" i="13"/>
  <c r="L13" i="13"/>
  <c r="L14" i="13"/>
  <c r="L15" i="13"/>
  <c r="L16" i="13"/>
  <c r="L17" i="13"/>
  <c r="L18" i="13"/>
  <c r="L19" i="13"/>
  <c r="L23" i="13"/>
  <c r="L24" i="13" s="1"/>
  <c r="L26" i="13" s="1"/>
  <c r="L25" i="13"/>
  <c r="D23" i="13"/>
  <c r="D24" i="13" s="1"/>
  <c r="D26" i="13" s="1"/>
  <c r="D25" i="13"/>
  <c r="E23" i="13"/>
  <c r="E24" i="13" s="1"/>
  <c r="E26" i="13" s="1"/>
  <c r="E25" i="13"/>
  <c r="F23" i="13"/>
  <c r="F24" i="13" s="1"/>
  <c r="F26" i="13" s="1"/>
  <c r="F25" i="13"/>
  <c r="C8" i="13"/>
  <c r="C23" i="13"/>
  <c r="C24" i="13" s="1"/>
  <c r="C26" i="13" s="1"/>
  <c r="C25" i="13"/>
  <c r="M27" i="16"/>
  <c r="X19" i="16"/>
  <c r="W19" i="16"/>
  <c r="V19" i="16"/>
  <c r="U19" i="16"/>
  <c r="T19" i="16"/>
  <c r="S19" i="16"/>
  <c r="R19" i="16"/>
  <c r="Q19" i="16"/>
  <c r="P19" i="16"/>
  <c r="M19" i="16"/>
  <c r="N19" i="16"/>
  <c r="X18" i="16"/>
  <c r="W18" i="16"/>
  <c r="V18" i="16"/>
  <c r="U18" i="16"/>
  <c r="T18" i="16"/>
  <c r="S18" i="16"/>
  <c r="R18" i="16"/>
  <c r="Q18" i="16"/>
  <c r="M18" i="16"/>
  <c r="N18" i="16"/>
  <c r="O18" i="16"/>
  <c r="X17" i="16"/>
  <c r="W17" i="16"/>
  <c r="V17" i="16"/>
  <c r="U17" i="16"/>
  <c r="T17" i="16"/>
  <c r="S17" i="16"/>
  <c r="R17" i="16"/>
  <c r="Q17" i="16"/>
  <c r="P17" i="16"/>
  <c r="M17" i="16"/>
  <c r="N17" i="16"/>
  <c r="X16" i="16"/>
  <c r="W16" i="16"/>
  <c r="V16" i="16"/>
  <c r="U16" i="16"/>
  <c r="T16" i="16"/>
  <c r="S16" i="16"/>
  <c r="R16" i="16"/>
  <c r="Q16" i="16"/>
  <c r="P16" i="16"/>
  <c r="O16" i="16"/>
  <c r="X15" i="16"/>
  <c r="W15" i="16"/>
  <c r="V15" i="16"/>
  <c r="U15" i="16"/>
  <c r="T15" i="16"/>
  <c r="S15" i="16"/>
  <c r="R15" i="16"/>
  <c r="Q15" i="16"/>
  <c r="P15" i="16"/>
  <c r="M15" i="16"/>
  <c r="N15" i="16"/>
  <c r="X14" i="16"/>
  <c r="W14" i="16"/>
  <c r="V14" i="16"/>
  <c r="U14" i="16"/>
  <c r="T14" i="16"/>
  <c r="S14" i="16"/>
  <c r="R14" i="16"/>
  <c r="Q14" i="16"/>
  <c r="M14" i="16"/>
  <c r="N14" i="16"/>
  <c r="O14" i="16"/>
  <c r="X13" i="16"/>
  <c r="W13" i="16"/>
  <c r="V13" i="16"/>
  <c r="U13" i="16"/>
  <c r="T13" i="16"/>
  <c r="S13" i="16"/>
  <c r="R13" i="16"/>
  <c r="Q13" i="16"/>
  <c r="P13" i="16"/>
  <c r="M13" i="16"/>
  <c r="N13" i="16"/>
  <c r="W12" i="16"/>
  <c r="V12" i="16"/>
  <c r="U12" i="16"/>
  <c r="S12" i="16"/>
  <c r="R12" i="16"/>
  <c r="Q12" i="16"/>
  <c r="O12" i="16"/>
  <c r="U11" i="16"/>
  <c r="S11" i="16"/>
  <c r="R11" i="16"/>
  <c r="O11" i="16"/>
  <c r="X11" i="16"/>
  <c r="W11" i="16"/>
  <c r="T11" i="16"/>
  <c r="Q11" i="16"/>
  <c r="P11" i="16"/>
  <c r="X10" i="16"/>
  <c r="W10" i="16"/>
  <c r="V10" i="16"/>
  <c r="U10" i="16"/>
  <c r="T10" i="16"/>
  <c r="S10" i="16"/>
  <c r="R10" i="16"/>
  <c r="Q10" i="16"/>
  <c r="P10" i="16"/>
  <c r="M10" i="16"/>
  <c r="N10" i="16"/>
  <c r="X9" i="16"/>
  <c r="W9" i="16"/>
  <c r="V9" i="16"/>
  <c r="U9" i="16"/>
  <c r="T9" i="16"/>
  <c r="S9" i="16"/>
  <c r="R9" i="16"/>
  <c r="Q9" i="16"/>
  <c r="P9" i="16"/>
  <c r="O9" i="16"/>
  <c r="W8" i="16"/>
  <c r="U8" i="16"/>
  <c r="Q8" i="16"/>
  <c r="M8" i="16"/>
  <c r="N8" i="16"/>
  <c r="M27" i="15"/>
  <c r="X8" i="15"/>
  <c r="X9" i="15"/>
  <c r="X10" i="15"/>
  <c r="X11" i="15"/>
  <c r="X12" i="15"/>
  <c r="X13" i="15"/>
  <c r="X14" i="15"/>
  <c r="X15" i="15"/>
  <c r="X16" i="15"/>
  <c r="X17" i="15"/>
  <c r="X18" i="15"/>
  <c r="X19" i="15"/>
  <c r="W8" i="15"/>
  <c r="W9" i="15"/>
  <c r="W10" i="15"/>
  <c r="W11" i="15"/>
  <c r="W12" i="15"/>
  <c r="W13" i="15"/>
  <c r="W14" i="15"/>
  <c r="W15" i="15"/>
  <c r="W16" i="15"/>
  <c r="W17" i="15"/>
  <c r="W18" i="15"/>
  <c r="W19" i="15"/>
  <c r="V8" i="15"/>
  <c r="V9" i="15"/>
  <c r="V10" i="15"/>
  <c r="V11" i="15"/>
  <c r="V12" i="15"/>
  <c r="V13" i="15"/>
  <c r="V14" i="15"/>
  <c r="V15" i="15"/>
  <c r="V16" i="15"/>
  <c r="V17" i="15"/>
  <c r="V18" i="15"/>
  <c r="V19" i="15"/>
  <c r="U8" i="15"/>
  <c r="U9" i="15"/>
  <c r="U10" i="15"/>
  <c r="U11" i="15"/>
  <c r="U12" i="15"/>
  <c r="U13" i="15"/>
  <c r="U14" i="15"/>
  <c r="U15" i="15"/>
  <c r="U16" i="15"/>
  <c r="U17" i="15"/>
  <c r="U18" i="15"/>
  <c r="U19" i="15"/>
  <c r="T8" i="15"/>
  <c r="T9" i="15"/>
  <c r="T10" i="15"/>
  <c r="T11" i="15"/>
  <c r="T12" i="15"/>
  <c r="T13" i="15"/>
  <c r="T14" i="15"/>
  <c r="T15" i="15"/>
  <c r="T16" i="15"/>
  <c r="T17" i="15"/>
  <c r="T18" i="15"/>
  <c r="T19" i="15"/>
  <c r="S8" i="15"/>
  <c r="S9" i="15"/>
  <c r="S10" i="15"/>
  <c r="S11" i="15"/>
  <c r="S12" i="15"/>
  <c r="S13" i="15"/>
  <c r="S14" i="15"/>
  <c r="S15" i="15"/>
  <c r="S16" i="15"/>
  <c r="S17" i="15"/>
  <c r="S18" i="15"/>
  <c r="S19" i="15"/>
  <c r="R8" i="15"/>
  <c r="R9" i="15"/>
  <c r="R10" i="15"/>
  <c r="R11" i="15"/>
  <c r="R12" i="15"/>
  <c r="R13" i="15"/>
  <c r="R14" i="15"/>
  <c r="R15" i="15"/>
  <c r="R16" i="15"/>
  <c r="R17" i="15"/>
  <c r="R18" i="15"/>
  <c r="R19" i="15"/>
  <c r="Q8" i="15"/>
  <c r="Q9" i="15"/>
  <c r="Q10" i="15"/>
  <c r="Q11" i="15"/>
  <c r="Q12" i="15"/>
  <c r="Q13" i="15"/>
  <c r="Q14" i="15"/>
  <c r="Q15" i="15"/>
  <c r="Q16" i="15"/>
  <c r="Q17" i="15"/>
  <c r="Q18" i="15"/>
  <c r="Q19" i="15"/>
  <c r="P8" i="15"/>
  <c r="P9" i="15"/>
  <c r="P10" i="15"/>
  <c r="P11" i="15"/>
  <c r="P12" i="15"/>
  <c r="P13" i="15"/>
  <c r="P14" i="15"/>
  <c r="P15" i="15"/>
  <c r="P16" i="15"/>
  <c r="P17" i="15"/>
  <c r="P18" i="15"/>
  <c r="P19" i="15"/>
  <c r="O8" i="15"/>
  <c r="O9" i="15"/>
  <c r="O10" i="15"/>
  <c r="O11" i="15"/>
  <c r="O12" i="15"/>
  <c r="O13" i="15"/>
  <c r="O14" i="15"/>
  <c r="O15" i="15"/>
  <c r="O16" i="15"/>
  <c r="O17" i="15"/>
  <c r="O18" i="15"/>
  <c r="O19" i="15"/>
  <c r="L21" i="15"/>
  <c r="L22" i="15" s="1"/>
  <c r="L28" i="15" s="1"/>
  <c r="K21" i="15"/>
  <c r="K22" i="15" s="1"/>
  <c r="K28" i="15" s="1"/>
  <c r="J21" i="15"/>
  <c r="J22" i="15" s="1"/>
  <c r="J28" i="15" s="1"/>
  <c r="I21" i="15"/>
  <c r="I22" i="15" s="1"/>
  <c r="I28" i="15" s="1"/>
  <c r="H21" i="15"/>
  <c r="H22" i="15" s="1"/>
  <c r="H28" i="15" s="1"/>
  <c r="G21" i="15"/>
  <c r="G22" i="15" s="1"/>
  <c r="G28" i="15" s="1"/>
  <c r="F21" i="15"/>
  <c r="F22" i="15" s="1"/>
  <c r="F28" i="15" s="1"/>
  <c r="E21" i="15"/>
  <c r="E22" i="15" s="1"/>
  <c r="E28" i="15" s="1"/>
  <c r="D21" i="15"/>
  <c r="D22" i="15" s="1"/>
  <c r="D28" i="15" s="1"/>
  <c r="C21" i="15"/>
  <c r="C22" i="15" s="1"/>
  <c r="C28" i="15" s="1"/>
  <c r="M18" i="15"/>
  <c r="N18" i="15"/>
  <c r="M16" i="15"/>
  <c r="N16" i="15"/>
  <c r="M14" i="15"/>
  <c r="N14" i="15"/>
  <c r="M12" i="15"/>
  <c r="N12" i="15"/>
  <c r="W20" i="15"/>
  <c r="S20" i="15"/>
  <c r="M8" i="15"/>
  <c r="N8" i="15"/>
  <c r="M8" i="13"/>
  <c r="N8" i="13"/>
  <c r="M9" i="13"/>
  <c r="N9" i="13"/>
  <c r="M10" i="13"/>
  <c r="N10" i="13"/>
  <c r="M11" i="13"/>
  <c r="N11" i="13"/>
  <c r="M12" i="13"/>
  <c r="N12" i="13"/>
  <c r="M13" i="13"/>
  <c r="N13" i="13"/>
  <c r="M14" i="13"/>
  <c r="N14" i="13"/>
  <c r="M15" i="13"/>
  <c r="N15" i="13"/>
  <c r="M16" i="13"/>
  <c r="N16" i="13"/>
  <c r="M17" i="13"/>
  <c r="N17" i="13"/>
  <c r="M18" i="13"/>
  <c r="N18" i="13"/>
  <c r="M19" i="13"/>
  <c r="N19" i="13"/>
  <c r="C29" i="13"/>
  <c r="C30" i="13"/>
  <c r="C31" i="13"/>
  <c r="C33" i="13"/>
  <c r="P8" i="13"/>
  <c r="P9" i="13"/>
  <c r="P10" i="13"/>
  <c r="P11" i="13"/>
  <c r="P12" i="13"/>
  <c r="P13" i="13"/>
  <c r="P14" i="13"/>
  <c r="P15" i="13"/>
  <c r="P16" i="13"/>
  <c r="P17" i="13"/>
  <c r="P18" i="13"/>
  <c r="P19" i="13"/>
  <c r="Q8" i="13"/>
  <c r="Q9" i="13"/>
  <c r="Q10" i="13"/>
  <c r="Q11" i="13"/>
  <c r="Q12" i="13"/>
  <c r="Q13" i="13"/>
  <c r="Q14" i="13"/>
  <c r="Q15" i="13"/>
  <c r="Q16" i="13"/>
  <c r="Q17" i="13"/>
  <c r="Q18" i="13"/>
  <c r="Q19" i="13"/>
  <c r="S8" i="13"/>
  <c r="S9" i="13"/>
  <c r="S10" i="13"/>
  <c r="S11" i="13"/>
  <c r="S12" i="13"/>
  <c r="S13" i="13"/>
  <c r="S14" i="13"/>
  <c r="S15" i="13"/>
  <c r="S16" i="13"/>
  <c r="S17" i="13"/>
  <c r="S19" i="13"/>
  <c r="T8" i="13"/>
  <c r="T9" i="13"/>
  <c r="T10" i="13"/>
  <c r="T11" i="13"/>
  <c r="T12" i="13"/>
  <c r="T13" i="13"/>
  <c r="T14" i="13"/>
  <c r="T15" i="13"/>
  <c r="T16" i="13"/>
  <c r="T17" i="13"/>
  <c r="T18" i="13"/>
  <c r="T19" i="13"/>
  <c r="U8" i="13"/>
  <c r="U9" i="13"/>
  <c r="U10" i="13"/>
  <c r="U11" i="13"/>
  <c r="U12" i="13"/>
  <c r="U13" i="13"/>
  <c r="U14" i="13"/>
  <c r="U15" i="13"/>
  <c r="U16" i="13"/>
  <c r="U17" i="13"/>
  <c r="U18" i="13"/>
  <c r="U19" i="13"/>
  <c r="V8" i="13"/>
  <c r="V9" i="13"/>
  <c r="V10" i="13"/>
  <c r="V11" i="13"/>
  <c r="V12" i="13"/>
  <c r="V13" i="13"/>
  <c r="V14" i="13"/>
  <c r="V15" i="13"/>
  <c r="V16" i="13"/>
  <c r="V17" i="13"/>
  <c r="V18" i="13"/>
  <c r="V19" i="13"/>
  <c r="W8" i="13"/>
  <c r="W9" i="13"/>
  <c r="W10" i="13"/>
  <c r="W11" i="13"/>
  <c r="W12" i="13"/>
  <c r="W13" i="13"/>
  <c r="W14" i="13"/>
  <c r="W15" i="13"/>
  <c r="W16" i="13"/>
  <c r="W17" i="13"/>
  <c r="W18" i="13"/>
  <c r="W19" i="13"/>
  <c r="X8" i="13"/>
  <c r="X9" i="13"/>
  <c r="X10" i="13"/>
  <c r="X11" i="13"/>
  <c r="X12" i="13"/>
  <c r="X13" i="13"/>
  <c r="X14" i="13"/>
  <c r="X15" i="13"/>
  <c r="X16" i="13"/>
  <c r="X17" i="13"/>
  <c r="X18" i="13"/>
  <c r="X19" i="13"/>
  <c r="O8" i="13"/>
  <c r="O9" i="13"/>
  <c r="O10" i="13"/>
  <c r="O11" i="13"/>
  <c r="O12" i="13"/>
  <c r="O13" i="13"/>
  <c r="O14" i="13"/>
  <c r="O15" i="13"/>
  <c r="O16" i="13"/>
  <c r="O17" i="13"/>
  <c r="O18" i="13"/>
  <c r="O19" i="13"/>
  <c r="P20" i="13"/>
  <c r="Q20" i="13"/>
  <c r="S20" i="13"/>
  <c r="T20" i="13"/>
  <c r="U20" i="13"/>
  <c r="V20" i="13"/>
  <c r="W20" i="13"/>
  <c r="X20" i="13"/>
  <c r="O20" i="13"/>
  <c r="R9" i="13"/>
  <c r="R10" i="13"/>
  <c r="R11" i="13"/>
  <c r="R12" i="13"/>
  <c r="R13" i="13"/>
  <c r="R14" i="13"/>
  <c r="R15" i="13"/>
  <c r="R16" i="13"/>
  <c r="R17" i="13"/>
  <c r="R18" i="13"/>
  <c r="R19" i="13"/>
  <c r="M27" i="13"/>
  <c r="D21" i="13"/>
  <c r="D22" i="13" s="1"/>
  <c r="D28" i="13" s="1"/>
  <c r="E21" i="13"/>
  <c r="E22" i="13" s="1"/>
  <c r="E28" i="13" s="1"/>
  <c r="F21" i="13"/>
  <c r="F22" i="13" s="1"/>
  <c r="F28" i="13" s="1"/>
  <c r="G21" i="13"/>
  <c r="G22" i="13" s="1"/>
  <c r="G28" i="13" s="1"/>
  <c r="H21" i="13"/>
  <c r="H22" i="13" s="1"/>
  <c r="H28" i="13" s="1"/>
  <c r="I21" i="13"/>
  <c r="I22" i="13" s="1"/>
  <c r="I28" i="13" s="1"/>
  <c r="J21" i="13"/>
  <c r="J22" i="13" s="1"/>
  <c r="J28" i="13" s="1"/>
  <c r="K21" i="13"/>
  <c r="K22" i="13" s="1"/>
  <c r="K28" i="13" s="1"/>
  <c r="L21" i="13"/>
  <c r="L22" i="13" s="1"/>
  <c r="L28" i="13" s="1"/>
  <c r="C21" i="13"/>
  <c r="C22" i="13" s="1"/>
  <c r="C28" i="13" s="1"/>
  <c r="W20" i="16"/>
  <c r="Q20" i="16"/>
  <c r="U20" i="16"/>
  <c r="M9" i="16"/>
  <c r="N9" i="16"/>
  <c r="O10" i="16"/>
  <c r="T12" i="16"/>
  <c r="P14" i="16"/>
  <c r="P18" i="16"/>
  <c r="J21" i="16"/>
  <c r="J22" i="16" s="1"/>
  <c r="J28" i="16" s="1"/>
  <c r="P8" i="16"/>
  <c r="T8" i="16"/>
  <c r="X8" i="16"/>
  <c r="M12" i="16"/>
  <c r="N12" i="16"/>
  <c r="O13" i="16"/>
  <c r="O15" i="16"/>
  <c r="M16" i="16"/>
  <c r="N16" i="16"/>
  <c r="O17" i="16"/>
  <c r="O19" i="16"/>
  <c r="C21" i="16"/>
  <c r="C22" i="16" s="1"/>
  <c r="G21" i="16"/>
  <c r="G22" i="16" s="1"/>
  <c r="G28" i="16" s="1"/>
  <c r="K21" i="16"/>
  <c r="K22" i="16" s="1"/>
  <c r="S8" i="16"/>
  <c r="V11" i="16"/>
  <c r="P12" i="16"/>
  <c r="X12" i="16"/>
  <c r="F21" i="16"/>
  <c r="F22" i="16" s="1"/>
  <c r="F28" i="16" s="1"/>
  <c r="R8" i="16"/>
  <c r="V8" i="16"/>
  <c r="M11" i="16"/>
  <c r="N11" i="16"/>
  <c r="E21" i="16"/>
  <c r="E22" i="16" s="1"/>
  <c r="E28" i="16" s="1"/>
  <c r="I21" i="16"/>
  <c r="I22" i="16" s="1"/>
  <c r="I28" i="16" s="1"/>
  <c r="C28" i="16"/>
  <c r="K28" i="16"/>
  <c r="O8" i="16"/>
  <c r="D21" i="16"/>
  <c r="D22" i="16" s="1"/>
  <c r="D28" i="16" s="1"/>
  <c r="H21" i="16"/>
  <c r="H22" i="16" s="1"/>
  <c r="H28" i="16" s="1"/>
  <c r="L21" i="16"/>
  <c r="L22" i="16" s="1"/>
  <c r="L28" i="16" s="1"/>
  <c r="Q20" i="15"/>
  <c r="U20" i="15"/>
  <c r="R20" i="15"/>
  <c r="T20" i="15"/>
  <c r="X20" i="15"/>
  <c r="V20" i="15"/>
  <c r="P20" i="15"/>
  <c r="M9" i="15"/>
  <c r="N9" i="15"/>
  <c r="M11" i="15"/>
  <c r="N11" i="15"/>
  <c r="O20" i="15"/>
  <c r="M13" i="15"/>
  <c r="N13" i="15"/>
  <c r="M15" i="15"/>
  <c r="N15" i="15"/>
  <c r="M17" i="15"/>
  <c r="N17" i="15"/>
  <c r="M19" i="15"/>
  <c r="N19" i="15"/>
  <c r="M10" i="15"/>
  <c r="N10" i="15"/>
  <c r="R8" i="13"/>
  <c r="C30" i="16"/>
  <c r="C31" i="16"/>
  <c r="O20" i="16"/>
  <c r="S20" i="16"/>
  <c r="T20" i="16"/>
  <c r="C29" i="16"/>
  <c r="V20" i="16"/>
  <c r="P20" i="16"/>
  <c r="R20" i="16"/>
  <c r="X20" i="16"/>
  <c r="C30" i="15"/>
  <c r="C31" i="15"/>
  <c r="C29" i="15"/>
  <c r="R20" i="13"/>
  <c r="C33" i="16"/>
  <c r="C33" i="15"/>
  <c r="C8" i="10"/>
  <c r="O8" i="10"/>
  <c r="D8" i="10"/>
  <c r="P8" i="10"/>
  <c r="E8" i="10"/>
  <c r="Q8" i="10"/>
  <c r="F8" i="10"/>
  <c r="R8" i="10"/>
  <c r="G8" i="10"/>
  <c r="S8" i="10"/>
  <c r="H8" i="10"/>
  <c r="T8" i="10"/>
  <c r="I8" i="10"/>
  <c r="U8" i="10"/>
  <c r="J8" i="10"/>
  <c r="V8" i="10"/>
  <c r="K8" i="10"/>
  <c r="W8" i="10"/>
  <c r="L8" i="10"/>
  <c r="X8" i="10"/>
  <c r="C9" i="10"/>
  <c r="D9" i="10"/>
  <c r="E9" i="10"/>
  <c r="F9" i="10"/>
  <c r="G9" i="10"/>
  <c r="H9" i="10"/>
  <c r="I9" i="10"/>
  <c r="J9" i="10"/>
  <c r="V9" i="10"/>
  <c r="K9" i="10"/>
  <c r="W9" i="10"/>
  <c r="L9" i="10"/>
  <c r="X9" i="10"/>
  <c r="O9" i="10"/>
  <c r="P9" i="10"/>
  <c r="Q9" i="10"/>
  <c r="R9" i="10"/>
  <c r="S9" i="10"/>
  <c r="T9" i="10"/>
  <c r="U9" i="10"/>
  <c r="C10" i="10"/>
  <c r="D10" i="10"/>
  <c r="E10" i="10"/>
  <c r="Q10" i="10"/>
  <c r="F10" i="10"/>
  <c r="R10" i="10"/>
  <c r="G10" i="10"/>
  <c r="S10" i="10"/>
  <c r="H10" i="10"/>
  <c r="T10" i="10"/>
  <c r="I10" i="10"/>
  <c r="U10" i="10"/>
  <c r="J10" i="10"/>
  <c r="V10" i="10"/>
  <c r="K10" i="10"/>
  <c r="W10" i="10"/>
  <c r="L10" i="10"/>
  <c r="X10" i="10"/>
  <c r="O10" i="10"/>
  <c r="C11" i="10"/>
  <c r="D11" i="10"/>
  <c r="E11" i="10"/>
  <c r="F11" i="10"/>
  <c r="G11" i="10"/>
  <c r="H11" i="10"/>
  <c r="T11" i="10"/>
  <c r="I11" i="10"/>
  <c r="U11" i="10"/>
  <c r="J11" i="10"/>
  <c r="V11" i="10"/>
  <c r="K11" i="10"/>
  <c r="W11" i="10"/>
  <c r="L11" i="10"/>
  <c r="X11" i="10"/>
  <c r="O11" i="10"/>
  <c r="P11" i="10"/>
  <c r="Q11" i="10"/>
  <c r="R11" i="10"/>
  <c r="S11" i="10"/>
  <c r="C12" i="10"/>
  <c r="D12" i="10"/>
  <c r="E12" i="10"/>
  <c r="Q12" i="10"/>
  <c r="F12" i="10"/>
  <c r="R12" i="10"/>
  <c r="G12" i="10"/>
  <c r="S12" i="10"/>
  <c r="H12" i="10"/>
  <c r="T12" i="10"/>
  <c r="I12" i="10"/>
  <c r="U12" i="10"/>
  <c r="J12" i="10"/>
  <c r="V12" i="10"/>
  <c r="K12" i="10"/>
  <c r="W12" i="10"/>
  <c r="L12" i="10"/>
  <c r="X12" i="10"/>
  <c r="O12" i="10"/>
  <c r="C13" i="10"/>
  <c r="D13" i="10"/>
  <c r="E13" i="10"/>
  <c r="F13" i="10"/>
  <c r="G13" i="10"/>
  <c r="H13" i="10"/>
  <c r="I13" i="10"/>
  <c r="J13" i="10"/>
  <c r="V13" i="10"/>
  <c r="K13" i="10"/>
  <c r="W13" i="10"/>
  <c r="L13" i="10"/>
  <c r="X13" i="10"/>
  <c r="O13" i="10"/>
  <c r="P13" i="10"/>
  <c r="Q13" i="10"/>
  <c r="R13" i="10"/>
  <c r="S13" i="10"/>
  <c r="T13" i="10"/>
  <c r="U13" i="10"/>
  <c r="C14" i="10"/>
  <c r="D14" i="10"/>
  <c r="E14" i="10"/>
  <c r="Q14" i="10"/>
  <c r="F14" i="10"/>
  <c r="R14" i="10"/>
  <c r="G14" i="10"/>
  <c r="S14" i="10"/>
  <c r="H14" i="10"/>
  <c r="T14" i="10"/>
  <c r="I14" i="10"/>
  <c r="U14" i="10"/>
  <c r="J14" i="10"/>
  <c r="V14" i="10"/>
  <c r="K14" i="10"/>
  <c r="W14" i="10"/>
  <c r="L14" i="10"/>
  <c r="O14" i="10"/>
  <c r="X14" i="10"/>
  <c r="C15" i="10"/>
  <c r="D15" i="10"/>
  <c r="E15" i="10"/>
  <c r="F15" i="10"/>
  <c r="G15" i="10"/>
  <c r="H15" i="10"/>
  <c r="T15" i="10"/>
  <c r="I15" i="10"/>
  <c r="U15" i="10"/>
  <c r="J15" i="10"/>
  <c r="V15" i="10"/>
  <c r="K15" i="10"/>
  <c r="W15" i="10"/>
  <c r="L15" i="10"/>
  <c r="X15" i="10"/>
  <c r="O15" i="10"/>
  <c r="P15" i="10"/>
  <c r="Q15" i="10"/>
  <c r="R15" i="10"/>
  <c r="S15" i="10"/>
  <c r="C16" i="10"/>
  <c r="O16" i="10"/>
  <c r="D16" i="10"/>
  <c r="E16" i="10"/>
  <c r="Q16" i="10"/>
  <c r="F16" i="10"/>
  <c r="G16" i="10"/>
  <c r="S16" i="10"/>
  <c r="H16" i="10"/>
  <c r="I16" i="10"/>
  <c r="U16" i="10"/>
  <c r="J16" i="10"/>
  <c r="K16" i="10"/>
  <c r="W16" i="10"/>
  <c r="L16" i="10"/>
  <c r="M16" i="10"/>
  <c r="N16" i="10"/>
  <c r="P16" i="10"/>
  <c r="R16" i="10"/>
  <c r="T16" i="10"/>
  <c r="V16" i="10"/>
  <c r="X16" i="10"/>
  <c r="C17" i="10"/>
  <c r="D17" i="10"/>
  <c r="E17" i="10"/>
  <c r="Q17" i="10"/>
  <c r="F17" i="10"/>
  <c r="G17" i="10"/>
  <c r="S17" i="10"/>
  <c r="H17" i="10"/>
  <c r="T17" i="10"/>
  <c r="I17" i="10"/>
  <c r="U17" i="10"/>
  <c r="J17" i="10"/>
  <c r="V17" i="10"/>
  <c r="K17" i="10"/>
  <c r="W17" i="10"/>
  <c r="L17" i="10"/>
  <c r="X17" i="10"/>
  <c r="O17" i="10"/>
  <c r="P17" i="10"/>
  <c r="R17" i="10"/>
  <c r="C18" i="10"/>
  <c r="D18" i="10"/>
  <c r="E18" i="10"/>
  <c r="Q18" i="10"/>
  <c r="F18" i="10"/>
  <c r="R18" i="10"/>
  <c r="G18" i="10"/>
  <c r="S18" i="10"/>
  <c r="H18" i="10"/>
  <c r="I18" i="10"/>
  <c r="U18" i="10"/>
  <c r="J18" i="10"/>
  <c r="V18" i="10"/>
  <c r="K18" i="10"/>
  <c r="W18" i="10"/>
  <c r="L18" i="10"/>
  <c r="X18" i="10"/>
  <c r="O18" i="10"/>
  <c r="T18" i="10"/>
  <c r="C19" i="10"/>
  <c r="D19" i="10"/>
  <c r="E19" i="10"/>
  <c r="F19" i="10"/>
  <c r="G19" i="10"/>
  <c r="H19" i="10"/>
  <c r="T19" i="10"/>
  <c r="I19" i="10"/>
  <c r="U19" i="10"/>
  <c r="J19" i="10"/>
  <c r="V19" i="10"/>
  <c r="K19" i="10"/>
  <c r="W19" i="10"/>
  <c r="L19" i="10"/>
  <c r="X19" i="10"/>
  <c r="O19" i="10"/>
  <c r="P19" i="10"/>
  <c r="Q19" i="10"/>
  <c r="R19" i="10"/>
  <c r="S19" i="10"/>
  <c r="M27" i="10"/>
  <c r="B68" i="10"/>
  <c r="B70" i="10"/>
  <c r="C96" i="10"/>
  <c r="C90" i="10"/>
  <c r="C91" i="10"/>
  <c r="C92" i="10"/>
  <c r="C93" i="10"/>
  <c r="C94" i="10"/>
  <c r="C95" i="10"/>
  <c r="C97" i="10"/>
  <c r="C98" i="10"/>
  <c r="C99" i="10"/>
  <c r="C100" i="10"/>
  <c r="C101" i="10"/>
  <c r="C102" i="10"/>
  <c r="C103" i="10"/>
  <c r="C104" i="10"/>
  <c r="C105" i="10"/>
  <c r="C106" i="10"/>
  <c r="C107" i="10"/>
  <c r="E21" i="10"/>
  <c r="E22" i="10"/>
  <c r="E28" i="10"/>
  <c r="H23" i="10"/>
  <c r="H25" i="10"/>
  <c r="D23" i="10"/>
  <c r="D25" i="10"/>
  <c r="I21" i="10"/>
  <c r="I22" i="10"/>
  <c r="I28" i="10"/>
  <c r="M8" i="10"/>
  <c r="N8" i="10"/>
  <c r="L23" i="10"/>
  <c r="L25" i="10"/>
  <c r="G21" i="10"/>
  <c r="G22" i="10"/>
  <c r="G28" i="10"/>
  <c r="E23" i="10"/>
  <c r="E25" i="10"/>
  <c r="C21" i="10"/>
  <c r="C22" i="10"/>
  <c r="C28" i="10"/>
  <c r="J23" i="10"/>
  <c r="J25" i="10"/>
  <c r="F23" i="10"/>
  <c r="F25" i="10"/>
  <c r="F21" i="10"/>
  <c r="F22" i="10"/>
  <c r="F28" i="10"/>
  <c r="D21" i="10"/>
  <c r="D22" i="10"/>
  <c r="D28" i="10"/>
  <c r="K23" i="10"/>
  <c r="K25" i="10"/>
  <c r="I23" i="10"/>
  <c r="I25" i="10"/>
  <c r="G23" i="10"/>
  <c r="G25" i="10"/>
  <c r="C23" i="10"/>
  <c r="C25" i="10"/>
  <c r="K21" i="10"/>
  <c r="K22" i="10"/>
  <c r="K28" i="10"/>
  <c r="M18" i="10"/>
  <c r="N18" i="10"/>
  <c r="M14" i="10"/>
  <c r="N14" i="10"/>
  <c r="M12" i="10"/>
  <c r="N12" i="10"/>
  <c r="M10" i="10"/>
  <c r="N10" i="10"/>
  <c r="Q20" i="10"/>
  <c r="E24" i="10"/>
  <c r="E26" i="10"/>
  <c r="E38" i="10"/>
  <c r="E46" i="10"/>
  <c r="O20" i="10"/>
  <c r="C24" i="10"/>
  <c r="C26" i="10"/>
  <c r="C38" i="10"/>
  <c r="C44" i="10"/>
  <c r="E44" i="10"/>
  <c r="C46" i="10"/>
  <c r="F38" i="10"/>
  <c r="C47" i="10"/>
  <c r="F44" i="10"/>
  <c r="E47" i="10"/>
  <c r="F46" i="10"/>
  <c r="R20" i="10"/>
  <c r="F24" i="10"/>
  <c r="F26" i="10"/>
  <c r="F47" i="10"/>
  <c r="L21" i="10"/>
  <c r="L22" i="10"/>
  <c r="L28" i="10"/>
  <c r="J21" i="10"/>
  <c r="J22" i="10"/>
  <c r="J28" i="10"/>
  <c r="H21" i="10"/>
  <c r="H22" i="10"/>
  <c r="H28" i="10"/>
  <c r="P18" i="10"/>
  <c r="M17" i="10"/>
  <c r="N17" i="10"/>
  <c r="P14" i="10"/>
  <c r="P12" i="10"/>
  <c r="M11" i="10"/>
  <c r="N11" i="10"/>
  <c r="P10" i="10"/>
  <c r="M19" i="10"/>
  <c r="N19" i="10"/>
  <c r="M15" i="10"/>
  <c r="N15" i="10"/>
  <c r="M13" i="10"/>
  <c r="N13" i="10"/>
  <c r="M9" i="10"/>
  <c r="N9" i="10"/>
  <c r="S20" i="10"/>
  <c r="G24" i="10"/>
  <c r="G26" i="10"/>
  <c r="G47" i="10"/>
  <c r="C48" i="10"/>
  <c r="E48" i="10"/>
  <c r="G48" i="10"/>
  <c r="G38" i="10"/>
  <c r="G46" i="10"/>
  <c r="F48" i="10"/>
  <c r="H38" i="10"/>
  <c r="F49" i="10"/>
  <c r="H47" i="10"/>
  <c r="H49" i="10"/>
  <c r="T20" i="10"/>
  <c r="H24" i="10"/>
  <c r="H26" i="10"/>
  <c r="C49" i="10"/>
  <c r="H44" i="10"/>
  <c r="E49" i="10"/>
  <c r="H46" i="10"/>
  <c r="G49" i="10"/>
  <c r="H48" i="10"/>
  <c r="W20" i="10"/>
  <c r="K24" i="10"/>
  <c r="K26" i="10"/>
  <c r="C52" i="10"/>
  <c r="K44" i="10"/>
  <c r="E52" i="10"/>
  <c r="K46" i="10"/>
  <c r="G52" i="10"/>
  <c r="K48" i="10"/>
  <c r="K52" i="10"/>
  <c r="K38" i="10"/>
  <c r="F52" i="10"/>
  <c r="K47" i="10"/>
  <c r="H52" i="10"/>
  <c r="K49" i="10"/>
  <c r="U20" i="10"/>
  <c r="I24" i="10"/>
  <c r="I26" i="10"/>
  <c r="D50" i="10"/>
  <c r="I45" i="10"/>
  <c r="F50" i="10"/>
  <c r="I47" i="10"/>
  <c r="H50" i="10"/>
  <c r="I52" i="10"/>
  <c r="K50" i="10"/>
  <c r="I38" i="10"/>
  <c r="I49" i="10"/>
  <c r="C50" i="10"/>
  <c r="I44" i="10"/>
  <c r="E50" i="10"/>
  <c r="I46" i="10"/>
  <c r="G50" i="10"/>
  <c r="I48" i="10"/>
  <c r="I50" i="10"/>
  <c r="L38" i="10"/>
  <c r="C53" i="10"/>
  <c r="L44" i="10"/>
  <c r="E53" i="10"/>
  <c r="L46" i="10"/>
  <c r="G53" i="10"/>
  <c r="L48" i="10"/>
  <c r="I53" i="10"/>
  <c r="L50" i="10"/>
  <c r="X20" i="10"/>
  <c r="L24" i="10"/>
  <c r="L26" i="10"/>
  <c r="L51" i="10"/>
  <c r="L52" i="10"/>
  <c r="F53" i="10"/>
  <c r="L47" i="10"/>
  <c r="H53" i="10"/>
  <c r="L49" i="10"/>
  <c r="L53" i="10"/>
  <c r="K53" i="10"/>
  <c r="J38" i="10"/>
  <c r="C51" i="10"/>
  <c r="J44" i="10"/>
  <c r="E51" i="10"/>
  <c r="J46" i="10"/>
  <c r="G51" i="10"/>
  <c r="J48" i="10"/>
  <c r="I51" i="10"/>
  <c r="J50" i="10"/>
  <c r="K51" i="10"/>
  <c r="V20" i="10"/>
  <c r="J24" i="10"/>
  <c r="J26" i="10"/>
  <c r="F51" i="10"/>
  <c r="J47" i="10"/>
  <c r="H51" i="10"/>
  <c r="J49" i="10"/>
  <c r="J51" i="10"/>
  <c r="J52" i="10"/>
  <c r="J53" i="10"/>
  <c r="C30" i="10"/>
  <c r="C31" i="10"/>
  <c r="D49" i="10"/>
  <c r="H45" i="10"/>
  <c r="I54" i="10"/>
  <c r="D51" i="10"/>
  <c r="J45" i="10"/>
  <c r="J54" i="10"/>
  <c r="G45" i="10"/>
  <c r="H54" i="10"/>
  <c r="C29" i="10"/>
  <c r="D53" i="10"/>
  <c r="L45" i="10"/>
  <c r="D52" i="10"/>
  <c r="K45" i="10"/>
  <c r="K54" i="10"/>
  <c r="D48" i="10"/>
  <c r="D38" i="10"/>
  <c r="C39" i="10"/>
  <c r="F56" i="10"/>
  <c r="D44" i="10"/>
  <c r="C45" i="10"/>
  <c r="C54" i="10"/>
  <c r="E45" i="10"/>
  <c r="E54" i="10"/>
  <c r="D46" i="10"/>
  <c r="P20" i="10"/>
  <c r="D24" i="10"/>
  <c r="D26" i="10"/>
  <c r="D45" i="10"/>
  <c r="D47" i="10"/>
  <c r="F45" i="10"/>
  <c r="F54" i="10"/>
  <c r="L54" i="10"/>
  <c r="G44" i="10"/>
  <c r="C33" i="10"/>
  <c r="G54" i="10"/>
  <c r="D54" i="10"/>
  <c r="F57" i="10"/>
  <c r="F58" i="10"/>
  <c r="F60" i="10"/>
  <c r="C23" i="16" l="1"/>
  <c r="C24" i="16" s="1"/>
  <c r="C26" i="16" s="1"/>
  <c r="C25" i="16"/>
</calcChain>
</file>

<file path=xl/sharedStrings.xml><?xml version="1.0" encoding="utf-8"?>
<sst xmlns="http://schemas.openxmlformats.org/spreadsheetml/2006/main" count="330" uniqueCount="123">
  <si>
    <t>Months</t>
  </si>
  <si>
    <t>ATT</t>
  </si>
  <si>
    <t>GMC</t>
  </si>
  <si>
    <t>USX</t>
  </si>
  <si>
    <t>ABC</t>
  </si>
  <si>
    <t>KLM</t>
  </si>
  <si>
    <t>XYZ</t>
  </si>
  <si>
    <t>MNM</t>
  </si>
  <si>
    <t>CBC</t>
  </si>
  <si>
    <t>DVD</t>
  </si>
  <si>
    <t>TRT</t>
  </si>
  <si>
    <t>Div</t>
  </si>
  <si>
    <t>March 2016</t>
  </si>
  <si>
    <t>April 2016</t>
  </si>
  <si>
    <t>May 2016</t>
  </si>
  <si>
    <t>June 2016</t>
  </si>
  <si>
    <t>July 2016</t>
  </si>
  <si>
    <t>January 2016</t>
  </si>
  <si>
    <t>February 2016</t>
  </si>
  <si>
    <t>Percentage returns</t>
  </si>
  <si>
    <t>Annualized returns</t>
  </si>
  <si>
    <t>August 2016</t>
  </si>
  <si>
    <t>September 2016</t>
  </si>
  <si>
    <t>October 2016</t>
  </si>
  <si>
    <t>November 2016</t>
  </si>
  <si>
    <t>December 2016</t>
  </si>
  <si>
    <t>Variance</t>
  </si>
  <si>
    <t>SD</t>
  </si>
  <si>
    <t>Annualized SD</t>
  </si>
  <si>
    <t>Total</t>
  </si>
  <si>
    <t>Shapre Ratio measures the portfolio risk premium per unit of Risk</t>
  </si>
  <si>
    <t>Periodic portfolio returns using index weights</t>
  </si>
  <si>
    <t>Annualized portfolio returns</t>
  </si>
  <si>
    <t>Expected return</t>
  </si>
  <si>
    <t>Annualized expected return</t>
  </si>
  <si>
    <t>Annualized Variance</t>
  </si>
  <si>
    <t>Total weight</t>
  </si>
  <si>
    <t>Weighted expected return</t>
  </si>
  <si>
    <t>Method 1</t>
  </si>
  <si>
    <t>Expected Return on the portfolio</t>
  </si>
  <si>
    <t>Variance of the projected portfolio</t>
  </si>
  <si>
    <t>SD of the projected portfolio</t>
  </si>
  <si>
    <t>Current Risk free rate</t>
  </si>
  <si>
    <t xml:space="preserve"> Projected Portfolio performance : Ex- ante Sharpe ratio</t>
  </si>
  <si>
    <t>Method 2</t>
  </si>
  <si>
    <t>Portfolio expected return</t>
  </si>
  <si>
    <t>Matrix</t>
  </si>
  <si>
    <t xml:space="preserve">Expected portfolio return </t>
  </si>
  <si>
    <t>Portfolio variance</t>
  </si>
  <si>
    <t>Protfolio SD</t>
  </si>
  <si>
    <t>Ex-ante Sharpe ratio</t>
  </si>
  <si>
    <t>Stocks Annualized expected return</t>
  </si>
  <si>
    <r>
      <rPr>
        <b/>
        <sz val="24"/>
        <color rgb="FFC00000"/>
        <rFont val="Calibri"/>
        <family val="2"/>
        <scheme val="minor"/>
      </rPr>
      <t>Portfolio Risk and Return</t>
    </r>
    <r>
      <rPr>
        <b/>
        <sz val="11"/>
        <color theme="1"/>
        <rFont val="Calibri"/>
        <family val="2"/>
        <scheme val="minor"/>
      </rPr>
      <t xml:space="preserve"> </t>
    </r>
  </si>
  <si>
    <r>
      <rPr>
        <b/>
        <u/>
        <sz val="11"/>
        <color theme="1"/>
        <rFont val="Calibri"/>
        <family val="2"/>
        <scheme val="minor"/>
      </rPr>
      <t>Objective:</t>
    </r>
    <r>
      <rPr>
        <b/>
        <sz val="11"/>
        <color theme="1"/>
        <rFont val="Calibri"/>
        <family val="2"/>
        <scheme val="minor"/>
      </rPr>
      <t xml:space="preserve">  Creating a portfolio reflecting the index weights at the end of 2016 (replicating the index) and calculating its expected retun and risk for the next period</t>
    </r>
  </si>
  <si>
    <t>Projected Weights</t>
  </si>
  <si>
    <t>Expected annualized return</t>
  </si>
  <si>
    <t xml:space="preserve">Target return </t>
  </si>
  <si>
    <t>W ATT</t>
  </si>
  <si>
    <t xml:space="preserve"> W GMC</t>
  </si>
  <si>
    <t>W USX</t>
  </si>
  <si>
    <t>W ABC</t>
  </si>
  <si>
    <t>W KLM</t>
  </si>
  <si>
    <t>W XYZ</t>
  </si>
  <si>
    <t>W MNM</t>
  </si>
  <si>
    <t>W CBC</t>
  </si>
  <si>
    <t>W DVD</t>
  </si>
  <si>
    <t>W TRT</t>
  </si>
  <si>
    <t>Portfolio SD</t>
  </si>
  <si>
    <t>Min Var port</t>
  </si>
  <si>
    <t>Optimal portfolio</t>
  </si>
  <si>
    <t>Summary</t>
  </si>
  <si>
    <t xml:space="preserve">Expected return </t>
  </si>
  <si>
    <t>Sharpe Ratio = 2.262381102</t>
  </si>
  <si>
    <t>Author:
Pr. Chehir Chehibi</t>
  </si>
  <si>
    <t>Assignment</t>
  </si>
  <si>
    <t>Go to "investopedia.com"  / Markets / the latest market news</t>
  </si>
  <si>
    <r>
      <t xml:space="preserve">a- in </t>
    </r>
    <r>
      <rPr>
        <b/>
        <sz val="11"/>
        <color theme="1"/>
        <rFont val="Calibri"/>
        <family val="2"/>
        <scheme val="minor"/>
      </rPr>
      <t xml:space="preserve">"search company or symbol" </t>
    </r>
    <r>
      <rPr>
        <sz val="11"/>
        <color theme="1"/>
        <rFont val="Calibri"/>
        <family val="2"/>
        <scheme val="minor"/>
      </rPr>
      <t>choose 1 company by typing its name</t>
    </r>
  </si>
  <si>
    <r>
      <t xml:space="preserve">c- select the Adjusted closing price </t>
    </r>
    <r>
      <rPr>
        <b/>
        <sz val="11"/>
        <color rgb="FFFF0000"/>
        <rFont val="Calibri"/>
        <family val="2"/>
        <scheme val="minor"/>
      </rPr>
      <t>"Adj.Close"</t>
    </r>
    <r>
      <rPr>
        <sz val="11"/>
        <color theme="1"/>
        <rFont val="Calibri"/>
        <family val="2"/>
        <scheme val="minor"/>
      </rPr>
      <t xml:space="preserve"> at the beginning and the end of each of the 12 moths  </t>
    </r>
  </si>
  <si>
    <t>Repeat the steps a,b,c for each company</t>
  </si>
  <si>
    <t xml:space="preserve">3- compute the expected return, the variance and the standard deviation of your portfolio (with 2 methods) </t>
  </si>
  <si>
    <r>
      <t xml:space="preserve">4- using the analysis tool </t>
    </r>
    <r>
      <rPr>
        <b/>
        <sz val="11"/>
        <color rgb="FFC00000"/>
        <rFont val="Calibri"/>
        <family val="2"/>
        <scheme val="minor"/>
      </rPr>
      <t>"SOLVER"</t>
    </r>
    <r>
      <rPr>
        <sz val="11"/>
        <color theme="1"/>
        <rFont val="Calibri"/>
        <family val="2"/>
        <scheme val="minor"/>
      </rPr>
      <t xml:space="preserve"> compute the minimum variance portfolio (the one that minimizes the variance of the portfolio) and the corresponding weight for each stock </t>
    </r>
  </si>
  <si>
    <r>
      <t xml:space="preserve">5- using the analysis tool </t>
    </r>
    <r>
      <rPr>
        <b/>
        <sz val="11"/>
        <color rgb="FFC00000"/>
        <rFont val="Calibri"/>
        <family val="2"/>
        <scheme val="minor"/>
      </rPr>
      <t>"SOLVER"</t>
    </r>
    <r>
      <rPr>
        <sz val="11"/>
        <color theme="1"/>
        <rFont val="Calibri"/>
        <family val="2"/>
        <scheme val="minor"/>
      </rPr>
      <t xml:space="preserve"> determine the optimal portfolio (the one that maximizes the Sharp Ratio  " [E(Rp)-Rf]/</t>
    </r>
    <r>
      <rPr>
        <sz val="11"/>
        <color theme="1"/>
        <rFont val="Book Antiqua"/>
        <family val="1"/>
      </rPr>
      <t></t>
    </r>
    <r>
      <rPr>
        <sz val="11"/>
        <color theme="1"/>
        <rFont val="Calibri"/>
        <family val="2"/>
      </rPr>
      <t xml:space="preserve">p " </t>
    </r>
    <r>
      <rPr>
        <sz val="11"/>
        <color theme="1"/>
        <rFont val="Calibri"/>
        <family val="2"/>
        <scheme val="minor"/>
      </rPr>
      <t xml:space="preserve">measuring the portfolio risk premium per unit of risk and the corresponding weight for each stock </t>
    </r>
  </si>
  <si>
    <t>How To install Solver:</t>
  </si>
  <si>
    <r>
      <rPr>
        <b/>
        <sz val="11"/>
        <color theme="1"/>
        <rFont val="Calibri"/>
        <family val="2"/>
        <scheme val="minor"/>
      </rPr>
      <t>File / options / Add-Ins /Solver Add-in</t>
    </r>
    <r>
      <rPr>
        <sz val="11"/>
        <color theme="1"/>
        <rFont val="Calibri"/>
        <family val="2"/>
        <scheme val="minor"/>
      </rPr>
      <t xml:space="preserve">     then press </t>
    </r>
    <r>
      <rPr>
        <b/>
        <sz val="11"/>
        <color theme="1"/>
        <rFont val="Calibri"/>
        <family val="2"/>
        <scheme val="minor"/>
      </rPr>
      <t>"Go..."</t>
    </r>
  </si>
  <si>
    <r>
      <rPr>
        <sz val="11"/>
        <color theme="1"/>
        <rFont val="Calibri"/>
        <family val="2"/>
        <scheme val="minor"/>
      </rPr>
      <t>choose</t>
    </r>
    <r>
      <rPr>
        <b/>
        <sz val="11"/>
        <color theme="1"/>
        <rFont val="Calibri"/>
        <family val="2"/>
        <scheme val="minor"/>
      </rPr>
      <t xml:space="preserve">     "</t>
    </r>
    <r>
      <rPr>
        <b/>
        <sz val="11"/>
        <color theme="1"/>
        <rFont val="Calibri"/>
        <family val="2"/>
      </rPr>
      <t>□</t>
    </r>
    <r>
      <rPr>
        <b/>
        <sz val="11"/>
        <color theme="1"/>
        <rFont val="Calibri"/>
        <family val="2"/>
        <scheme val="minor"/>
      </rPr>
      <t xml:space="preserve"> Solver Add-in"   </t>
    </r>
    <r>
      <rPr>
        <sz val="11"/>
        <color theme="1"/>
        <rFont val="Calibri"/>
        <family val="2"/>
        <scheme val="minor"/>
      </rPr>
      <t>and press</t>
    </r>
    <r>
      <rPr>
        <b/>
        <sz val="11"/>
        <color theme="1"/>
        <rFont val="Calibri"/>
        <family val="2"/>
        <scheme val="minor"/>
      </rPr>
      <t xml:space="preserve">   "OK"</t>
    </r>
  </si>
  <si>
    <r>
      <t xml:space="preserve">The commande </t>
    </r>
    <r>
      <rPr>
        <b/>
        <sz val="11"/>
        <color rgb="FF0070C0"/>
        <rFont val="Calibri"/>
        <family val="2"/>
        <scheme val="minor"/>
      </rPr>
      <t>"</t>
    </r>
    <r>
      <rPr>
        <b/>
        <sz val="11"/>
        <color rgb="FF0070C0"/>
        <rFont val="Wingdings"/>
        <charset val="2"/>
      </rPr>
      <t>è</t>
    </r>
    <r>
      <rPr>
        <b/>
        <sz val="11"/>
        <color rgb="FF0070C0"/>
        <rFont val="Calibri"/>
        <family val="2"/>
        <scheme val="minor"/>
      </rPr>
      <t>Solver"</t>
    </r>
    <r>
      <rPr>
        <sz val="11"/>
        <color theme="1"/>
        <rFont val="Calibri"/>
        <family val="2"/>
        <scheme val="minor"/>
      </rPr>
      <t xml:space="preserve"> is now available under </t>
    </r>
    <r>
      <rPr>
        <b/>
        <sz val="11"/>
        <color theme="1"/>
        <rFont val="Calibri"/>
        <family val="2"/>
        <scheme val="minor"/>
      </rPr>
      <t>"Data"</t>
    </r>
  </si>
  <si>
    <t xml:space="preserve">6- using the analysis tool "Solver" determine the minimum variance portfolios (Use target return values from the minimum stock return to the maximum stock return). Draw the minimum variance frontier, the efficient frontier and the capital market line </t>
  </si>
  <si>
    <r>
      <rPr>
        <b/>
        <u/>
        <sz val="11"/>
        <color theme="1"/>
        <rFont val="Calibri"/>
        <family val="2"/>
        <scheme val="minor"/>
      </rPr>
      <t>Objective 1</t>
    </r>
    <r>
      <rPr>
        <b/>
        <sz val="11"/>
        <color theme="1"/>
        <rFont val="Calibri"/>
        <family val="2"/>
        <scheme val="minor"/>
      </rPr>
      <t xml:space="preserve">: </t>
    </r>
    <r>
      <rPr>
        <b/>
        <sz val="11"/>
        <color rgb="FFC00000"/>
        <rFont val="Calibri"/>
        <family val="2"/>
        <scheme val="minor"/>
      </rPr>
      <t xml:space="preserve"> </t>
    </r>
    <r>
      <rPr>
        <b/>
        <sz val="11"/>
        <color theme="1"/>
        <rFont val="Calibri"/>
        <family val="2"/>
        <scheme val="minor"/>
      </rPr>
      <t xml:space="preserve">calculating the expected retun and risk </t>
    </r>
  </si>
  <si>
    <t>Periodic portfolio returns using Projected weights</t>
  </si>
  <si>
    <r>
      <t xml:space="preserve">Ex-post Sharpe ratio = [E(Rp) - RF] / </t>
    </r>
    <r>
      <rPr>
        <b/>
        <sz val="11"/>
        <color theme="1"/>
        <rFont val="Book Antiqua"/>
        <family val="1"/>
      </rPr>
      <t></t>
    </r>
    <r>
      <rPr>
        <b/>
        <sz val="11"/>
        <color theme="1"/>
        <rFont val="Calibri"/>
        <family val="2"/>
        <scheme val="minor"/>
      </rPr>
      <t>(Rp) = [Expectzd Retuen on the porffolio - Average Risk free rate ] / Annualize SD of the portfolio</t>
    </r>
  </si>
  <si>
    <t xml:space="preserve">2- constract a portfolio composed by the 10 stocks (choose the weights you want)   </t>
  </si>
  <si>
    <t>Beg price</t>
  </si>
  <si>
    <t>End price</t>
  </si>
  <si>
    <t>Stocks Annualized returns</t>
  </si>
  <si>
    <t xml:space="preserve">Projected Weights </t>
  </si>
  <si>
    <t>Stocks Expected Annualized Return</t>
  </si>
  <si>
    <t xml:space="preserve">Portfolio Expected Return </t>
  </si>
  <si>
    <r>
      <rPr>
        <b/>
        <u/>
        <sz val="11"/>
        <color theme="1"/>
        <rFont val="Calibri"/>
        <family val="2"/>
        <scheme val="minor"/>
      </rPr>
      <t>Objective 2</t>
    </r>
    <r>
      <rPr>
        <b/>
        <sz val="11"/>
        <color theme="1"/>
        <rFont val="Calibri"/>
        <family val="2"/>
        <scheme val="minor"/>
      </rPr>
      <t>: Finding the composition of the Minimum Variance Portfolio</t>
    </r>
    <r>
      <rPr>
        <b/>
        <sz val="11"/>
        <color rgb="FFC00000"/>
        <rFont val="Calibri"/>
        <family val="2"/>
        <scheme val="minor"/>
      </rPr>
      <t/>
    </r>
  </si>
  <si>
    <t>Minimum Variance Portfolio</t>
  </si>
  <si>
    <t>Stocks Expected return</t>
  </si>
  <si>
    <t>Stocks Variance</t>
  </si>
  <si>
    <t>Annualized Stocks Variance</t>
  </si>
  <si>
    <t xml:space="preserve">Stocks SD </t>
  </si>
  <si>
    <t>Stocks Annualized SD</t>
  </si>
  <si>
    <t>Weighted expected return of stocks</t>
  </si>
  <si>
    <r>
      <t xml:space="preserve">Ex-ante Sharpe ratio = [E(Rp) - RF] / </t>
    </r>
    <r>
      <rPr>
        <b/>
        <sz val="11"/>
        <color theme="1"/>
        <rFont val="Book Antiqua"/>
        <family val="1"/>
      </rPr>
      <t></t>
    </r>
    <r>
      <rPr>
        <b/>
        <sz val="11"/>
        <color theme="1"/>
        <rFont val="Calibri"/>
        <family val="2"/>
        <scheme val="minor"/>
      </rPr>
      <t>(Rp) = [Expectzd Retuen on the porffolio - Average Risk free rate ] / Annualize SD of the portfolio</t>
    </r>
  </si>
  <si>
    <r>
      <rPr>
        <b/>
        <u/>
        <sz val="11"/>
        <color theme="1"/>
        <rFont val="Calibri"/>
        <family val="2"/>
        <scheme val="minor"/>
      </rPr>
      <t>Objective 3</t>
    </r>
    <r>
      <rPr>
        <b/>
        <sz val="11"/>
        <color theme="1"/>
        <rFont val="Calibri"/>
        <family val="2"/>
        <scheme val="minor"/>
      </rPr>
      <t>: Finding the composition of the Optimal Portfolio using Sharpe Ratio</t>
    </r>
    <r>
      <rPr>
        <b/>
        <sz val="11"/>
        <color rgb="FFC00000"/>
        <rFont val="Calibri"/>
        <family val="2"/>
        <scheme val="minor"/>
      </rPr>
      <t/>
    </r>
  </si>
  <si>
    <t>Optimal Portfolio</t>
  </si>
  <si>
    <t xml:space="preserve">1- Constract a Data set composed by 10 stocks (beginning price, end price and Dividend) with monthly data </t>
  </si>
  <si>
    <r>
      <t xml:space="preserve">b- clic on </t>
    </r>
    <r>
      <rPr>
        <b/>
        <sz val="11"/>
        <color theme="1"/>
        <rFont val="Calibri"/>
        <family val="2"/>
        <scheme val="minor"/>
      </rPr>
      <t>"Historical data"</t>
    </r>
    <r>
      <rPr>
        <sz val="11"/>
        <color theme="1"/>
        <rFont val="Calibri"/>
        <family val="2"/>
        <scheme val="minor"/>
      </rPr>
      <t xml:space="preserve">, set the "timeframe" as </t>
    </r>
    <r>
      <rPr>
        <b/>
        <sz val="11"/>
        <color theme="1"/>
        <rFont val="Calibri"/>
        <family val="2"/>
        <scheme val="minor"/>
      </rPr>
      <t>MONTHLY</t>
    </r>
    <r>
      <rPr>
        <sz val="11"/>
        <color theme="1"/>
        <rFont val="Calibri"/>
        <family val="2"/>
        <scheme val="minor"/>
      </rPr>
      <t xml:space="preserve">.  Choose </t>
    </r>
    <r>
      <rPr>
        <b/>
        <sz val="11"/>
        <color theme="1"/>
        <rFont val="Calibri"/>
        <family val="2"/>
        <scheme val="minor"/>
      </rPr>
      <t>"the start date" (December 30, 2016)</t>
    </r>
    <r>
      <rPr>
        <sz val="11"/>
        <color theme="1"/>
        <rFont val="Calibri"/>
        <family val="2"/>
        <scheme val="minor"/>
      </rPr>
      <t xml:space="preserve"> , </t>
    </r>
    <r>
      <rPr>
        <b/>
        <sz val="11"/>
        <color theme="1"/>
        <rFont val="Calibri"/>
        <family val="2"/>
        <scheme val="minor"/>
      </rPr>
      <t>"the end date"</t>
    </r>
    <r>
      <rPr>
        <sz val="11"/>
        <color theme="1"/>
        <rFont val="Calibri"/>
        <family val="2"/>
        <scheme val="minor"/>
      </rPr>
      <t xml:space="preserve"> </t>
    </r>
    <r>
      <rPr>
        <b/>
        <sz val="11"/>
        <color theme="1"/>
        <rFont val="Calibri"/>
        <family val="2"/>
        <scheme val="minor"/>
      </rPr>
      <t>(January 01, 2018)</t>
    </r>
    <r>
      <rPr>
        <sz val="11"/>
        <color theme="1"/>
        <rFont val="Calibri"/>
        <family val="2"/>
        <scheme val="minor"/>
      </rPr>
      <t xml:space="preserve">  </t>
    </r>
  </si>
  <si>
    <t>Monoprix</t>
  </si>
  <si>
    <t>Magasin Generale</t>
  </si>
  <si>
    <t>BH Assurance</t>
  </si>
  <si>
    <t>Tunisair</t>
  </si>
  <si>
    <t>BIAT</t>
  </si>
  <si>
    <t>City Cars</t>
  </si>
  <si>
    <t>Telnet Holding</t>
  </si>
  <si>
    <t>Ennakl Automobile</t>
  </si>
  <si>
    <t>Adwia</t>
  </si>
  <si>
    <t>Euro Cycles</t>
  </si>
  <si>
    <t>Date</t>
  </si>
  <si>
    <t>Price</t>
  </si>
  <si>
    <t>St_symbol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</si>
</sst>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0.00000000"/>
    <numFmt numFmtId="166" formatCode="0.000"/>
    <numFmt numFmtId="167" formatCode="0.0"/>
    <numFmt numFmtId="168" formatCode="0.000000"/>
  </numFmts>
  <fonts count="15" x14ac:knownFonts="1">
    <font>
      <sz val="11"/>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b/>
      <sz val="11"/>
      <color theme="1"/>
      <name val="Book Antiqua"/>
      <family val="1"/>
    </font>
    <font>
      <b/>
      <sz val="11"/>
      <color rgb="FFFF0000"/>
      <name val="Calibri"/>
      <family val="2"/>
      <scheme val="minor"/>
    </font>
    <font>
      <b/>
      <u/>
      <sz val="11"/>
      <color theme="1"/>
      <name val="Calibri"/>
      <family val="2"/>
      <scheme val="minor"/>
    </font>
    <font>
      <b/>
      <sz val="11"/>
      <color rgb="FFC00000"/>
      <name val="Calibri"/>
      <family val="2"/>
      <scheme val="minor"/>
    </font>
    <font>
      <sz val="22"/>
      <color theme="1"/>
      <name val="Calibri"/>
      <family val="2"/>
      <scheme val="minor"/>
    </font>
    <font>
      <b/>
      <sz val="24"/>
      <color rgb="FFC00000"/>
      <name val="Calibri"/>
      <family val="2"/>
      <scheme val="minor"/>
    </font>
    <font>
      <sz val="11"/>
      <color theme="1"/>
      <name val="Book Antiqua"/>
      <family val="1"/>
    </font>
    <font>
      <sz val="11"/>
      <color theme="1"/>
      <name val="Calibri"/>
      <family val="2"/>
    </font>
    <font>
      <b/>
      <sz val="11"/>
      <color theme="1"/>
      <name val="Calibri"/>
      <family val="2"/>
    </font>
    <font>
      <b/>
      <sz val="11"/>
      <color rgb="FF0070C0"/>
      <name val="Calibri"/>
      <family val="2"/>
      <scheme val="minor"/>
    </font>
    <font>
      <b/>
      <sz val="11"/>
      <color rgb="FF0070C0"/>
      <name val="Wingdings"/>
      <charset val="2"/>
    </font>
  </fonts>
  <fills count="14">
    <fill>
      <patternFill patternType="none"/>
    </fill>
    <fill>
      <patternFill patternType="gray125"/>
    </fill>
    <fill>
      <patternFill patternType="solid">
        <fgColor rgb="FFFFC000"/>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C00000"/>
        <bgColor indexed="64"/>
      </patternFill>
    </fill>
    <fill>
      <patternFill patternType="solid">
        <fgColor theme="0"/>
        <bgColor indexed="64"/>
      </patternFill>
    </fill>
    <fill>
      <patternFill patternType="solid">
        <fgColor rgb="FF7AF91B"/>
        <bgColor indexed="64"/>
      </patternFill>
    </fill>
    <fill>
      <patternFill patternType="solid">
        <fgColor rgb="FF0070C0"/>
        <bgColor indexed="64"/>
      </patternFill>
    </fill>
    <fill>
      <patternFill patternType="solid">
        <fgColor theme="2" tint="-0.499984740745262"/>
        <bgColor indexed="64"/>
      </patternFill>
    </fill>
    <fill>
      <patternFill patternType="solid">
        <fgColor theme="1"/>
        <bgColor indexed="64"/>
      </patternFill>
    </fill>
    <fill>
      <patternFill patternType="solid">
        <fgColor rgb="FFFF0000"/>
        <bgColor indexed="64"/>
      </patternFill>
    </fill>
    <fill>
      <patternFill patternType="solid">
        <fgColor theme="6" tint="0.59999389629810485"/>
        <bgColor indexed="64"/>
      </patternFill>
    </fill>
  </fills>
  <borders count="5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bottom style="medium">
        <color indexed="64"/>
      </bottom>
      <diagonal/>
    </border>
    <border>
      <left style="medium">
        <color indexed="64"/>
      </left>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right style="medium">
        <color indexed="64"/>
      </right>
      <top/>
      <bottom style="thin">
        <color indexed="64"/>
      </bottom>
      <diagonal/>
    </border>
    <border>
      <left/>
      <right/>
      <top style="thin">
        <color auto="1"/>
      </top>
      <bottom/>
      <diagonal/>
    </border>
    <border>
      <left/>
      <right/>
      <top/>
      <bottom style="thin">
        <color auto="1"/>
      </bottom>
      <diagonal/>
    </border>
    <border>
      <left/>
      <right style="thin">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s>
  <cellStyleXfs count="1">
    <xf numFmtId="0" fontId="0" fillId="0" borderId="0"/>
  </cellStyleXfs>
  <cellXfs count="215">
    <xf numFmtId="0" fontId="0" fillId="0" borderId="0" xfId="0"/>
    <xf numFmtId="0" fontId="2" fillId="0" borderId="0" xfId="0" applyFont="1"/>
    <xf numFmtId="0" fontId="2" fillId="3" borderId="8" xfId="0" applyFont="1" applyFill="1" applyBorder="1" applyAlignment="1">
      <alignment horizont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7" xfId="0" applyBorder="1"/>
    <xf numFmtId="0" fontId="2" fillId="2" borderId="7" xfId="0" applyFont="1" applyFill="1" applyBorder="1"/>
    <xf numFmtId="0" fontId="2" fillId="3" borderId="24" xfId="0" applyFont="1" applyFill="1" applyBorder="1" applyAlignment="1">
      <alignment horizontal="center"/>
    </xf>
    <xf numFmtId="17" fontId="2" fillId="3" borderId="30" xfId="0" applyNumberFormat="1" applyFont="1" applyFill="1" applyBorder="1" applyAlignment="1">
      <alignment horizontal="center"/>
    </xf>
    <xf numFmtId="2" fontId="0" fillId="3" borderId="30" xfId="0" applyNumberFormat="1" applyFill="1" applyBorder="1"/>
    <xf numFmtId="0" fontId="2" fillId="3" borderId="30" xfId="0" applyFont="1" applyFill="1" applyBorder="1" applyAlignment="1">
      <alignment horizontal="center"/>
    </xf>
    <xf numFmtId="0" fontId="2" fillId="3" borderId="33" xfId="0" applyFont="1" applyFill="1" applyBorder="1" applyAlignment="1">
      <alignment horizontal="center"/>
    </xf>
    <xf numFmtId="2" fontId="0" fillId="3" borderId="33" xfId="0" applyNumberFormat="1" applyFill="1" applyBorder="1"/>
    <xf numFmtId="0" fontId="2" fillId="3" borderId="1" xfId="0" applyFont="1" applyFill="1" applyBorder="1" applyAlignment="1">
      <alignment horizontal="center"/>
    </xf>
    <xf numFmtId="0" fontId="2" fillId="3" borderId="3" xfId="0" applyFont="1" applyFill="1" applyBorder="1" applyAlignment="1">
      <alignment horizontal="center"/>
    </xf>
    <xf numFmtId="164" fontId="0" fillId="3" borderId="0" xfId="0" applyNumberFormat="1" applyFill="1"/>
    <xf numFmtId="165" fontId="0" fillId="3" borderId="0" xfId="0" applyNumberFormat="1" applyFill="1"/>
    <xf numFmtId="2" fontId="0" fillId="3" borderId="0" xfId="0" applyNumberFormat="1" applyFill="1"/>
    <xf numFmtId="0" fontId="2" fillId="0" borderId="10" xfId="0" applyFont="1" applyBorder="1"/>
    <xf numFmtId="0" fontId="2" fillId="0" borderId="11" xfId="0" applyFont="1" applyBorder="1"/>
    <xf numFmtId="0" fontId="2" fillId="0" borderId="14" xfId="0" applyFont="1" applyBorder="1"/>
    <xf numFmtId="0" fontId="0" fillId="0" borderId="1" xfId="0" applyBorder="1"/>
    <xf numFmtId="0" fontId="0" fillId="0" borderId="3" xfId="0" applyBorder="1"/>
    <xf numFmtId="0" fontId="0" fillId="0" borderId="5" xfId="0" applyBorder="1"/>
    <xf numFmtId="0" fontId="1" fillId="6" borderId="1" xfId="0" applyFont="1" applyFill="1" applyBorder="1"/>
    <xf numFmtId="0" fontId="1" fillId="6" borderId="2" xfId="0" applyFont="1" applyFill="1" applyBorder="1"/>
    <xf numFmtId="0" fontId="1" fillId="6" borderId="3" xfId="0" applyFont="1" applyFill="1" applyBorder="1"/>
    <xf numFmtId="0" fontId="1" fillId="6" borderId="4" xfId="0" applyFont="1" applyFill="1" applyBorder="1"/>
    <xf numFmtId="0" fontId="1" fillId="6" borderId="5" xfId="0" applyFont="1" applyFill="1" applyBorder="1"/>
    <xf numFmtId="0" fontId="1" fillId="6" borderId="6" xfId="0" applyFont="1" applyFill="1" applyBorder="1"/>
    <xf numFmtId="0" fontId="2" fillId="4" borderId="0" xfId="0" applyFont="1" applyFill="1"/>
    <xf numFmtId="0" fontId="0" fillId="0" borderId="25" xfId="0" applyBorder="1"/>
    <xf numFmtId="0" fontId="0" fillId="0" borderId="26" xfId="0" applyBorder="1"/>
    <xf numFmtId="0" fontId="0" fillId="0" borderId="36" xfId="0" applyBorder="1"/>
    <xf numFmtId="0" fontId="2" fillId="3" borderId="7" xfId="0" applyFont="1" applyFill="1" applyBorder="1" applyAlignment="1">
      <alignment horizontal="center"/>
    </xf>
    <xf numFmtId="0" fontId="2" fillId="0" borderId="7" xfId="0" applyFont="1" applyBorder="1" applyAlignment="1">
      <alignment wrapText="1"/>
    </xf>
    <xf numFmtId="2" fontId="0" fillId="3" borderId="3" xfId="0" applyNumberFormat="1" applyFill="1" applyBorder="1"/>
    <xf numFmtId="0" fontId="0" fillId="0" borderId="24" xfId="0" applyBorder="1"/>
    <xf numFmtId="0" fontId="0" fillId="0" borderId="48" xfId="0" applyBorder="1"/>
    <xf numFmtId="0" fontId="0" fillId="0" borderId="38" xfId="0" applyBorder="1"/>
    <xf numFmtId="0" fontId="0" fillId="0" borderId="49" xfId="0" applyBorder="1"/>
    <xf numFmtId="2" fontId="0" fillId="3" borderId="5" xfId="0" applyNumberFormat="1" applyFill="1" applyBorder="1"/>
    <xf numFmtId="0" fontId="2" fillId="7" borderId="0" xfId="0" applyFont="1" applyFill="1" applyAlignment="1">
      <alignment horizontal="center"/>
    </xf>
    <xf numFmtId="2" fontId="0" fillId="7" borderId="0" xfId="0" applyNumberFormat="1" applyFill="1"/>
    <xf numFmtId="0" fontId="2" fillId="0" borderId="0" xfId="0" applyFont="1" applyAlignment="1">
      <alignment horizontal="center"/>
    </xf>
    <xf numFmtId="0" fontId="2" fillId="3" borderId="5" xfId="0" applyFont="1" applyFill="1" applyBorder="1" applyAlignment="1">
      <alignment horizontal="center"/>
    </xf>
    <xf numFmtId="0" fontId="2" fillId="3" borderId="10" xfId="0" applyFont="1" applyFill="1" applyBorder="1" applyAlignment="1">
      <alignment horizontal="center"/>
    </xf>
    <xf numFmtId="0" fontId="2" fillId="3" borderId="13" xfId="0" applyFont="1" applyFill="1" applyBorder="1" applyAlignment="1">
      <alignment horizontal="center"/>
    </xf>
    <xf numFmtId="0" fontId="2" fillId="3" borderId="14" xfId="0" applyFont="1" applyFill="1" applyBorder="1" applyAlignment="1">
      <alignment horizontal="center"/>
    </xf>
    <xf numFmtId="0" fontId="2" fillId="0" borderId="49" xfId="0" applyFont="1" applyBorder="1"/>
    <xf numFmtId="0" fontId="6" fillId="0" borderId="0" xfId="0" applyFont="1"/>
    <xf numFmtId="0" fontId="2" fillId="3" borderId="34" xfId="0" applyFont="1" applyFill="1" applyBorder="1" applyAlignment="1">
      <alignment horizontal="center"/>
    </xf>
    <xf numFmtId="0" fontId="2" fillId="3" borderId="41" xfId="0" applyFont="1" applyFill="1" applyBorder="1" applyAlignment="1">
      <alignment horizontal="center"/>
    </xf>
    <xf numFmtId="0" fontId="2" fillId="3" borderId="35" xfId="0" applyFont="1" applyFill="1" applyBorder="1" applyAlignment="1">
      <alignment horizontal="center"/>
    </xf>
    <xf numFmtId="0" fontId="2" fillId="3" borderId="16" xfId="0" applyFont="1" applyFill="1" applyBorder="1" applyAlignment="1">
      <alignment horizontal="center"/>
    </xf>
    <xf numFmtId="0" fontId="2" fillId="3" borderId="51" xfId="0" applyFont="1" applyFill="1" applyBorder="1" applyAlignment="1">
      <alignment horizontal="center"/>
    </xf>
    <xf numFmtId="0" fontId="2" fillId="3" borderId="20" xfId="0" applyFont="1" applyFill="1" applyBorder="1" applyAlignment="1">
      <alignment horizontal="center"/>
    </xf>
    <xf numFmtId="0" fontId="2" fillId="2" borderId="34" xfId="0" applyFont="1" applyFill="1" applyBorder="1"/>
    <xf numFmtId="0" fontId="2" fillId="5" borderId="2" xfId="0" applyFont="1" applyFill="1" applyBorder="1" applyAlignment="1">
      <alignment horizontal="center"/>
    </xf>
    <xf numFmtId="0" fontId="6" fillId="0" borderId="0" xfId="0" applyFont="1" applyAlignment="1">
      <alignment horizontal="center"/>
    </xf>
    <xf numFmtId="0" fontId="2" fillId="0" borderId="0" xfId="0" applyFont="1" applyAlignment="1">
      <alignment vertical="center" wrapText="1"/>
    </xf>
    <xf numFmtId="0" fontId="0" fillId="0" borderId="28" xfId="0" applyBorder="1"/>
    <xf numFmtId="0" fontId="2" fillId="3" borderId="0" xfId="0" applyFont="1" applyFill="1" applyAlignment="1">
      <alignment horizontal="center"/>
    </xf>
    <xf numFmtId="0" fontId="0" fillId="2" borderId="17" xfId="0" applyFill="1" applyBorder="1"/>
    <xf numFmtId="0" fontId="0" fillId="2" borderId="18" xfId="0" applyFill="1" applyBorder="1"/>
    <xf numFmtId="0" fontId="0" fillId="2" borderId="19" xfId="0" applyFill="1" applyBorder="1"/>
    <xf numFmtId="0" fontId="2" fillId="0" borderId="8" xfId="0" applyFont="1" applyBorder="1" applyAlignment="1">
      <alignment horizontal="center"/>
    </xf>
    <xf numFmtId="0" fontId="2" fillId="4" borderId="0" xfId="0" applyFont="1" applyFill="1" applyAlignment="1">
      <alignment horizontal="center"/>
    </xf>
    <xf numFmtId="0" fontId="2" fillId="4" borderId="33" xfId="0" applyFont="1" applyFill="1" applyBorder="1" applyAlignment="1">
      <alignment horizontal="center"/>
    </xf>
    <xf numFmtId="0" fontId="0" fillId="0" borderId="34" xfId="0" applyBorder="1"/>
    <xf numFmtId="0" fontId="0" fillId="0" borderId="41" xfId="0" applyBorder="1"/>
    <xf numFmtId="0" fontId="0" fillId="0" borderId="35" xfId="0" applyBorder="1"/>
    <xf numFmtId="0" fontId="1" fillId="9" borderId="8" xfId="0" applyFont="1" applyFill="1" applyBorder="1" applyAlignment="1">
      <alignment horizontal="center"/>
    </xf>
    <xf numFmtId="0" fontId="2" fillId="4" borderId="43" xfId="0" applyFont="1" applyFill="1" applyBorder="1" applyAlignment="1">
      <alignment horizontal="center"/>
    </xf>
    <xf numFmtId="0" fontId="2" fillId="4" borderId="44" xfId="0" applyFont="1" applyFill="1" applyBorder="1" applyAlignment="1">
      <alignment horizontal="center"/>
    </xf>
    <xf numFmtId="0" fontId="2" fillId="4" borderId="45" xfId="0" applyFont="1" applyFill="1" applyBorder="1" applyAlignment="1">
      <alignment horizontal="center"/>
    </xf>
    <xf numFmtId="0" fontId="2" fillId="4" borderId="28" xfId="0" applyFont="1" applyFill="1" applyBorder="1" applyAlignment="1">
      <alignment horizontal="center"/>
    </xf>
    <xf numFmtId="0" fontId="2" fillId="4" borderId="38" xfId="0" applyFont="1" applyFill="1" applyBorder="1" applyAlignment="1">
      <alignment horizontal="center"/>
    </xf>
    <xf numFmtId="0" fontId="2" fillId="10" borderId="38" xfId="0" applyFont="1" applyFill="1" applyBorder="1" applyAlignment="1">
      <alignment horizontal="center"/>
    </xf>
    <xf numFmtId="0" fontId="2" fillId="10" borderId="44" xfId="0" applyFont="1" applyFill="1" applyBorder="1" applyAlignment="1">
      <alignment horizontal="center"/>
    </xf>
    <xf numFmtId="0" fontId="1" fillId="11" borderId="0" xfId="0" applyFont="1" applyFill="1"/>
    <xf numFmtId="0" fontId="2" fillId="12" borderId="38" xfId="0" applyFont="1" applyFill="1" applyBorder="1" applyAlignment="1">
      <alignment horizontal="center"/>
    </xf>
    <xf numFmtId="0" fontId="2" fillId="12" borderId="44" xfId="0" applyFont="1" applyFill="1" applyBorder="1" applyAlignment="1">
      <alignment horizontal="center"/>
    </xf>
    <xf numFmtId="0" fontId="2" fillId="12" borderId="0" xfId="0" applyFont="1" applyFill="1"/>
    <xf numFmtId="0" fontId="2" fillId="4" borderId="24" xfId="0" applyFont="1" applyFill="1" applyBorder="1" applyAlignment="1">
      <alignment horizontal="center"/>
    </xf>
    <xf numFmtId="0" fontId="2" fillId="4" borderId="19" xfId="0" applyFont="1" applyFill="1" applyBorder="1"/>
    <xf numFmtId="0" fontId="2" fillId="0" borderId="18" xfId="0" applyFont="1" applyBorder="1"/>
    <xf numFmtId="0" fontId="2" fillId="0" borderId="32" xfId="0" applyFont="1" applyBorder="1"/>
    <xf numFmtId="0" fontId="2" fillId="0" borderId="17" xfId="0" applyFont="1" applyBorder="1"/>
    <xf numFmtId="0" fontId="2" fillId="4" borderId="15" xfId="0" applyFont="1" applyFill="1" applyBorder="1"/>
    <xf numFmtId="0" fontId="2" fillId="0" borderId="3" xfId="0" applyFont="1" applyBorder="1"/>
    <xf numFmtId="0" fontId="3" fillId="4" borderId="15" xfId="0" applyFont="1" applyFill="1" applyBorder="1"/>
    <xf numFmtId="0" fontId="3" fillId="0" borderId="14" xfId="0" applyFont="1" applyBorder="1"/>
    <xf numFmtId="0" fontId="3" fillId="4" borderId="51" xfId="0" applyFont="1" applyFill="1" applyBorder="1"/>
    <xf numFmtId="0" fontId="2" fillId="0" borderId="31" xfId="0" applyFont="1" applyBorder="1"/>
    <xf numFmtId="0" fontId="2" fillId="0" borderId="13" xfId="0" applyFont="1" applyBorder="1"/>
    <xf numFmtId="0" fontId="3" fillId="10" borderId="4" xfId="0" applyFont="1" applyFill="1" applyBorder="1"/>
    <xf numFmtId="0" fontId="3" fillId="10" borderId="14" xfId="0" applyFont="1" applyFill="1" applyBorder="1"/>
    <xf numFmtId="0" fontId="2" fillId="2" borderId="14" xfId="0" applyFont="1" applyFill="1" applyBorder="1"/>
    <xf numFmtId="0" fontId="2" fillId="2" borderId="31" xfId="0" applyFont="1" applyFill="1" applyBorder="1"/>
    <xf numFmtId="0" fontId="2" fillId="2" borderId="13" xfId="0" applyFont="1" applyFill="1" applyBorder="1"/>
    <xf numFmtId="0" fontId="2" fillId="2" borderId="44" xfId="0" applyFont="1" applyFill="1" applyBorder="1" applyAlignment="1">
      <alignment horizontal="center"/>
    </xf>
    <xf numFmtId="0" fontId="3" fillId="12" borderId="51" xfId="0" applyFont="1" applyFill="1" applyBorder="1"/>
    <xf numFmtId="0" fontId="3" fillId="12" borderId="14" xfId="0" applyFont="1" applyFill="1" applyBorder="1"/>
    <xf numFmtId="0" fontId="2" fillId="2" borderId="0" xfId="0" applyFont="1" applyFill="1"/>
    <xf numFmtId="0" fontId="2" fillId="2" borderId="3" xfId="0" applyFont="1" applyFill="1" applyBorder="1"/>
    <xf numFmtId="0" fontId="3" fillId="4" borderId="53" xfId="0" applyFont="1" applyFill="1" applyBorder="1"/>
    <xf numFmtId="0" fontId="2" fillId="0" borderId="23" xfId="0" applyFont="1" applyBorder="1"/>
    <xf numFmtId="0" fontId="2" fillId="0" borderId="22" xfId="0" applyFont="1" applyBorder="1"/>
    <xf numFmtId="0" fontId="2" fillId="0" borderId="21" xfId="0" applyFont="1" applyBorder="1"/>
    <xf numFmtId="0" fontId="2" fillId="4" borderId="47" xfId="0" applyFont="1" applyFill="1" applyBorder="1" applyAlignment="1">
      <alignment horizontal="center"/>
    </xf>
    <xf numFmtId="0" fontId="3" fillId="4" borderId="16" xfId="0" applyFont="1" applyFill="1" applyBorder="1"/>
    <xf numFmtId="0" fontId="3" fillId="0" borderId="11" xfId="0" applyFont="1" applyBorder="1"/>
    <xf numFmtId="0" fontId="2" fillId="0" borderId="29" xfId="0" applyFont="1" applyBorder="1"/>
    <xf numFmtId="0" fontId="0" fillId="4" borderId="0" xfId="0" applyFill="1"/>
    <xf numFmtId="0" fontId="2" fillId="8" borderId="8" xfId="0" applyFont="1" applyFill="1" applyBorder="1" applyAlignment="1">
      <alignment horizontal="center"/>
    </xf>
    <xf numFmtId="0" fontId="0" fillId="8" borderId="24" xfId="0" applyFill="1" applyBorder="1"/>
    <xf numFmtId="0" fontId="2" fillId="5" borderId="37" xfId="0" applyFont="1" applyFill="1" applyBorder="1" applyAlignment="1">
      <alignment horizontal="center"/>
    </xf>
    <xf numFmtId="0" fontId="2" fillId="4" borderId="13" xfId="0" applyFont="1" applyFill="1" applyBorder="1" applyAlignment="1">
      <alignment horizontal="center"/>
    </xf>
    <xf numFmtId="0" fontId="2" fillId="2" borderId="37" xfId="0" applyFont="1" applyFill="1" applyBorder="1" applyAlignment="1">
      <alignment horizontal="center"/>
    </xf>
    <xf numFmtId="164" fontId="0" fillId="3" borderId="14" xfId="0" applyNumberFormat="1" applyFill="1" applyBorder="1"/>
    <xf numFmtId="165" fontId="0" fillId="3" borderId="14" xfId="0" applyNumberFormat="1" applyFill="1" applyBorder="1"/>
    <xf numFmtId="2" fontId="0" fillId="3" borderId="14" xfId="0" applyNumberFormat="1" applyFill="1" applyBorder="1"/>
    <xf numFmtId="0" fontId="0" fillId="5" borderId="14" xfId="0" applyFill="1" applyBorder="1"/>
    <xf numFmtId="0" fontId="1" fillId="6" borderId="13" xfId="0" applyFont="1" applyFill="1" applyBorder="1" applyAlignment="1">
      <alignment horizontal="center"/>
    </xf>
    <xf numFmtId="0" fontId="3" fillId="8" borderId="10" xfId="0" applyFont="1" applyFill="1" applyBorder="1" applyAlignment="1">
      <alignment horizontal="center"/>
    </xf>
    <xf numFmtId="0" fontId="3" fillId="8" borderId="13" xfId="0" applyFont="1" applyFill="1" applyBorder="1" applyAlignment="1">
      <alignment horizontal="center"/>
    </xf>
    <xf numFmtId="0" fontId="0" fillId="0" borderId="8" xfId="0" applyBorder="1"/>
    <xf numFmtId="0" fontId="0" fillId="0" borderId="30" xfId="0" applyBorder="1"/>
    <xf numFmtId="0" fontId="2" fillId="0" borderId="33" xfId="0" applyFont="1" applyBorder="1"/>
    <xf numFmtId="166" fontId="0" fillId="0" borderId="11" xfId="0" applyNumberFormat="1" applyBorder="1"/>
    <xf numFmtId="166" fontId="0" fillId="0" borderId="11" xfId="0" applyNumberFormat="1" applyBorder="1" applyAlignment="1">
      <alignment horizontal="right"/>
    </xf>
    <xf numFmtId="166" fontId="0" fillId="0" borderId="14" xfId="0" applyNumberFormat="1" applyBorder="1"/>
    <xf numFmtId="166" fontId="0" fillId="0" borderId="12" xfId="0" applyNumberFormat="1" applyBorder="1"/>
    <xf numFmtId="166" fontId="0" fillId="0" borderId="15" xfId="0" applyNumberFormat="1" applyBorder="1"/>
    <xf numFmtId="0" fontId="2" fillId="2" borderId="8" xfId="0" applyFont="1" applyFill="1" applyBorder="1"/>
    <xf numFmtId="0" fontId="2" fillId="3" borderId="39" xfId="0" applyFont="1" applyFill="1" applyBorder="1" applyAlignment="1">
      <alignment horizontal="center"/>
    </xf>
    <xf numFmtId="0" fontId="0" fillId="0" borderId="9" xfId="0" applyBorder="1"/>
    <xf numFmtId="17" fontId="2" fillId="3" borderId="14" xfId="0" applyNumberFormat="1" applyFont="1" applyFill="1" applyBorder="1" applyAlignment="1">
      <alignment horizontal="center"/>
    </xf>
    <xf numFmtId="167" fontId="0" fillId="0" borderId="18" xfId="0" applyNumberFormat="1" applyBorder="1"/>
    <xf numFmtId="167" fontId="0" fillId="0" borderId="19" xfId="0" applyNumberFormat="1" applyBorder="1"/>
    <xf numFmtId="1" fontId="0" fillId="0" borderId="18" xfId="0" applyNumberFormat="1" applyBorder="1"/>
    <xf numFmtId="1" fontId="0" fillId="0" borderId="19" xfId="0" applyNumberFormat="1" applyBorder="1"/>
    <xf numFmtId="1" fontId="2" fillId="5" borderId="6" xfId="0" applyNumberFormat="1" applyFont="1" applyFill="1" applyBorder="1" applyAlignment="1">
      <alignment horizontal="center"/>
    </xf>
    <xf numFmtId="0" fontId="2" fillId="2" borderId="3" xfId="0" applyFont="1" applyFill="1" applyBorder="1" applyAlignment="1">
      <alignment horizontal="center"/>
    </xf>
    <xf numFmtId="164" fontId="0" fillId="2" borderId="14" xfId="0" applyNumberFormat="1" applyFill="1" applyBorder="1"/>
    <xf numFmtId="0" fontId="0" fillId="0" borderId="0" xfId="0" applyAlignment="1">
      <alignment vertical="center"/>
    </xf>
    <xf numFmtId="0" fontId="0" fillId="0" borderId="0" xfId="0" applyAlignment="1">
      <alignment vertical="center" wrapText="1"/>
    </xf>
    <xf numFmtId="0" fontId="2" fillId="0" borderId="0" xfId="0" applyFont="1" applyAlignment="1">
      <alignment horizontal="right"/>
    </xf>
    <xf numFmtId="0" fontId="1" fillId="0" borderId="0" xfId="0" applyFont="1"/>
    <xf numFmtId="0" fontId="3" fillId="0" borderId="0" xfId="0" applyFont="1"/>
    <xf numFmtId="0" fontId="0" fillId="0" borderId="19" xfId="0" applyBorder="1"/>
    <xf numFmtId="0" fontId="0" fillId="0" borderId="57" xfId="0" applyBorder="1"/>
    <xf numFmtId="0" fontId="2" fillId="3" borderId="2" xfId="0" applyFont="1" applyFill="1" applyBorder="1" applyAlignment="1">
      <alignment horizontal="center"/>
    </xf>
    <xf numFmtId="0" fontId="0" fillId="0" borderId="58" xfId="0" applyBorder="1"/>
    <xf numFmtId="0" fontId="2" fillId="0" borderId="8" xfId="0" applyFont="1" applyBorder="1"/>
    <xf numFmtId="17" fontId="2" fillId="0" borderId="8" xfId="0" applyNumberFormat="1" applyFont="1" applyBorder="1" applyAlignment="1">
      <alignment vertical="center"/>
    </xf>
    <xf numFmtId="168" fontId="0" fillId="3" borderId="14" xfId="0" applyNumberFormat="1" applyFill="1" applyBorder="1"/>
    <xf numFmtId="0" fontId="2" fillId="13" borderId="1" xfId="0" applyFont="1" applyFill="1" applyBorder="1" applyAlignment="1">
      <alignment horizontal="center" vertical="center" wrapText="1"/>
    </xf>
    <xf numFmtId="0" fontId="2" fillId="13" borderId="9" xfId="0" applyFont="1" applyFill="1" applyBorder="1" applyAlignment="1">
      <alignment horizontal="center" vertical="center" wrapText="1"/>
    </xf>
    <xf numFmtId="0" fontId="2" fillId="13" borderId="2" xfId="0" applyFont="1" applyFill="1" applyBorder="1" applyAlignment="1">
      <alignment horizontal="center" vertical="center" wrapText="1"/>
    </xf>
    <xf numFmtId="0" fontId="2" fillId="13" borderId="5" xfId="0" applyFont="1" applyFill="1" applyBorder="1" applyAlignment="1">
      <alignment horizontal="center" vertical="center" wrapText="1"/>
    </xf>
    <xf numFmtId="0" fontId="2" fillId="13" borderId="46" xfId="0" applyFont="1" applyFill="1" applyBorder="1" applyAlignment="1">
      <alignment horizontal="center" vertical="center" wrapText="1"/>
    </xf>
    <xf numFmtId="0" fontId="2" fillId="13" borderId="6" xfId="0" applyFont="1" applyFill="1" applyBorder="1" applyAlignment="1">
      <alignment horizontal="center" vertical="center" wrapText="1"/>
    </xf>
    <xf numFmtId="0" fontId="2" fillId="2" borderId="37" xfId="0" applyFont="1" applyFill="1" applyBorder="1" applyAlignment="1">
      <alignment horizontal="center"/>
    </xf>
    <xf numFmtId="0" fontId="2" fillId="2" borderId="42" xfId="0" applyFont="1" applyFill="1" applyBorder="1" applyAlignment="1">
      <alignment horizontal="center"/>
    </xf>
    <xf numFmtId="0" fontId="2" fillId="2" borderId="39" xfId="0" applyFont="1" applyFill="1" applyBorder="1" applyAlignment="1">
      <alignment horizont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165" fontId="2" fillId="0" borderId="11" xfId="0" applyNumberFormat="1"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2" fillId="0" borderId="8" xfId="0" applyFont="1" applyBorder="1" applyAlignment="1">
      <alignment horizontal="center" vertical="center"/>
    </xf>
    <xf numFmtId="0" fontId="2" fillId="0" borderId="30" xfId="0" applyFont="1" applyBorder="1" applyAlignment="1">
      <alignment horizontal="center" vertical="center"/>
    </xf>
    <xf numFmtId="0" fontId="2" fillId="0" borderId="33" xfId="0" applyFont="1" applyBorder="1" applyAlignment="1">
      <alignment horizontal="center" vertical="center"/>
    </xf>
    <xf numFmtId="0" fontId="2" fillId="0" borderId="31" xfId="0" applyFont="1" applyBorder="1" applyAlignment="1">
      <alignment horizontal="center"/>
    </xf>
    <xf numFmtId="0" fontId="2" fillId="0" borderId="50" xfId="0" applyFont="1" applyBorder="1" applyAlignment="1">
      <alignment horizontal="center"/>
    </xf>
    <xf numFmtId="0" fontId="2" fillId="0" borderId="49" xfId="0" applyFont="1" applyBorder="1" applyAlignment="1">
      <alignment horizontal="center"/>
    </xf>
    <xf numFmtId="0" fontId="2" fillId="0" borderId="37" xfId="0" applyFont="1" applyBorder="1" applyAlignment="1">
      <alignment horizontal="center"/>
    </xf>
    <xf numFmtId="0" fontId="2" fillId="0" borderId="39" xfId="0" applyFont="1" applyBorder="1" applyAlignment="1">
      <alignment horizontal="center"/>
    </xf>
    <xf numFmtId="0" fontId="6" fillId="0" borderId="0" xfId="0" applyFont="1" applyAlignment="1">
      <alignment horizontal="center"/>
    </xf>
    <xf numFmtId="0" fontId="8" fillId="0" borderId="27" xfId="0" applyFont="1" applyBorder="1" applyAlignment="1">
      <alignment horizontal="center" vertical="center"/>
    </xf>
    <xf numFmtId="0" fontId="0" fillId="0" borderId="54" xfId="0" applyBorder="1" applyAlignment="1">
      <alignment horizontal="center" vertical="center"/>
    </xf>
    <xf numFmtId="0" fontId="0" fillId="0" borderId="52" xfId="0" applyBorder="1" applyAlignment="1">
      <alignment horizontal="center" vertical="center"/>
    </xf>
    <xf numFmtId="0" fontId="0" fillId="0" borderId="23"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165" fontId="3" fillId="8" borderId="22" xfId="0" applyNumberFormat="1" applyFont="1" applyFill="1" applyBorder="1" applyAlignment="1">
      <alignment horizontal="center"/>
    </xf>
    <xf numFmtId="0" fontId="3" fillId="8" borderId="22" xfId="0" applyFont="1" applyFill="1" applyBorder="1" applyAlignment="1">
      <alignment horizontal="center"/>
    </xf>
    <xf numFmtId="0" fontId="3" fillId="8" borderId="40" xfId="0" applyFont="1" applyFill="1" applyBorder="1" applyAlignment="1">
      <alignment horizontal="center"/>
    </xf>
    <xf numFmtId="0" fontId="3" fillId="8" borderId="14" xfId="0" applyFont="1" applyFill="1" applyBorder="1" applyAlignment="1">
      <alignment horizontal="center"/>
    </xf>
    <xf numFmtId="0" fontId="3" fillId="8" borderId="15" xfId="0" applyFont="1" applyFill="1" applyBorder="1" applyAlignment="1">
      <alignment horizontal="center"/>
    </xf>
    <xf numFmtId="0" fontId="1" fillId="6" borderId="14" xfId="0" applyFont="1" applyFill="1" applyBorder="1" applyAlignment="1">
      <alignment horizontal="center"/>
    </xf>
    <xf numFmtId="0" fontId="1" fillId="6" borderId="15" xfId="0" applyFont="1" applyFill="1" applyBorder="1" applyAlignment="1">
      <alignment horizontal="center"/>
    </xf>
    <xf numFmtId="0" fontId="2" fillId="0" borderId="1" xfId="0" applyFont="1" applyBorder="1" applyAlignment="1">
      <alignment horizontal="center" vertical="center" wrapText="1"/>
    </xf>
    <xf numFmtId="0" fontId="2" fillId="0" borderId="9"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0" borderId="4" xfId="0" applyFont="1" applyBorder="1" applyAlignment="1">
      <alignment horizontal="center" vertical="center" wrapText="1"/>
    </xf>
    <xf numFmtId="0" fontId="3" fillId="4" borderId="14" xfId="0" applyFont="1" applyFill="1" applyBorder="1" applyAlignment="1">
      <alignment horizontal="center"/>
    </xf>
    <xf numFmtId="0" fontId="3" fillId="4" borderId="15" xfId="0" applyFont="1" applyFill="1" applyBorder="1" applyAlignment="1">
      <alignment horizontal="center"/>
    </xf>
    <xf numFmtId="0" fontId="2" fillId="0" borderId="0" xfId="0" applyFont="1" applyAlignment="1">
      <alignment horizontal="center"/>
    </xf>
    <xf numFmtId="0" fontId="2" fillId="0" borderId="0" xfId="0" applyFont="1" applyAlignment="1">
      <alignment horizontal="center" vertical="center"/>
    </xf>
    <xf numFmtId="0" fontId="9" fillId="0" borderId="1"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6" xfId="0" applyFont="1" applyBorder="1" applyAlignment="1">
      <alignment horizontal="center" vertical="center" wrapText="1"/>
    </xf>
    <xf numFmtId="0" fontId="2" fillId="0" borderId="6"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7AF9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en-US"/>
              <a:t>EFFICIENT</a:t>
            </a:r>
            <a:r>
              <a:rPr lang="en-US" baseline="0"/>
              <a:t> FRONTIER</a:t>
            </a:r>
            <a:endParaRPr lang="en-US"/>
          </a:p>
        </c:rich>
      </c:tx>
      <c:layout>
        <c:manualLayout>
          <c:xMode val="edge"/>
          <c:yMode val="edge"/>
          <c:x val="0.43249669749009267"/>
          <c:y val="1.7811704834605601E-2"/>
        </c:manualLayout>
      </c:layout>
      <c:overlay val="0"/>
    </c:title>
    <c:autoTitleDeleted val="0"/>
    <c:plotArea>
      <c:layout>
        <c:manualLayout>
          <c:layoutTarget val="inner"/>
          <c:xMode val="edge"/>
          <c:yMode val="edge"/>
          <c:x val="0.17304874539295548"/>
          <c:y val="7.7544280474874411E-2"/>
          <c:w val="0.80381350613868163"/>
          <c:h val="0.77777544028370604"/>
        </c:manualLayout>
      </c:layout>
      <c:scatterChart>
        <c:scatterStyle val="lineMarker"/>
        <c:varyColors val="0"/>
        <c:ser>
          <c:idx val="0"/>
          <c:order val="0"/>
          <c:dPt>
            <c:idx val="4"/>
            <c:marker>
              <c:spPr>
                <a:solidFill>
                  <a:srgbClr val="FF0000"/>
                </a:solidFill>
              </c:spPr>
            </c:marker>
            <c:bubble3D val="0"/>
            <c:extLst>
              <c:ext xmlns:c16="http://schemas.microsoft.com/office/drawing/2014/chart" uri="{C3380CC4-5D6E-409C-BE32-E72D297353CC}">
                <c16:uniqueId val="{00000000-17C7-451F-BCBF-53CC88C224AD}"/>
              </c:ext>
            </c:extLst>
          </c:dPt>
          <c:dPt>
            <c:idx val="6"/>
            <c:marker>
              <c:spPr>
                <a:solidFill>
                  <a:schemeClr val="tx1"/>
                </a:solidFill>
              </c:spPr>
            </c:marker>
            <c:bubble3D val="0"/>
            <c:extLst>
              <c:ext xmlns:c16="http://schemas.microsoft.com/office/drawing/2014/chart" uri="{C3380CC4-5D6E-409C-BE32-E72D297353CC}">
                <c16:uniqueId val="{00000001-17C7-451F-BCBF-53CC88C224AD}"/>
              </c:ext>
            </c:extLst>
          </c:dPt>
          <c:xVal>
            <c:numRef>
              <c:f>Feuil1!$B$90:$B$108</c:f>
              <c:numCache>
                <c:formatCode>General</c:formatCode>
                <c:ptCount val="19"/>
                <c:pt idx="0">
                  <c:v>0.53563911167284906</c:v>
                </c:pt>
                <c:pt idx="1">
                  <c:v>0.39280384143051095</c:v>
                </c:pt>
                <c:pt idx="2">
                  <c:v>0.26138701821346899</c:v>
                </c:pt>
                <c:pt idx="3">
                  <c:v>0.26138706528494376</c:v>
                </c:pt>
                <c:pt idx="4">
                  <c:v>0.25102476838455279</c:v>
                </c:pt>
                <c:pt idx="5">
                  <c:v>0.25452354044052872</c:v>
                </c:pt>
                <c:pt idx="6">
                  <c:v>0.26409698664742459</c:v>
                </c:pt>
                <c:pt idx="7">
                  <c:v>0.27467826867432121</c:v>
                </c:pt>
                <c:pt idx="8">
                  <c:v>0.30045190211184697</c:v>
                </c:pt>
                <c:pt idx="9">
                  <c:v>0.32856386476801269</c:v>
                </c:pt>
                <c:pt idx="10">
                  <c:v>0.35946626508465246</c:v>
                </c:pt>
                <c:pt idx="11">
                  <c:v>0.39269283268995075</c:v>
                </c:pt>
                <c:pt idx="12">
                  <c:v>0.43337040267396054</c:v>
                </c:pt>
                <c:pt idx="13">
                  <c:v>0.53035635536860648</c:v>
                </c:pt>
                <c:pt idx="14">
                  <c:v>0.6695532122355804</c:v>
                </c:pt>
                <c:pt idx="15">
                  <c:v>0.83005995108734965</c:v>
                </c:pt>
                <c:pt idx="16">
                  <c:v>1.0061614317994347</c:v>
                </c:pt>
                <c:pt idx="17">
                  <c:v>1.1932948714912885</c:v>
                </c:pt>
                <c:pt idx="18">
                  <c:v>1.3713148648220601</c:v>
                </c:pt>
              </c:numCache>
            </c:numRef>
          </c:xVal>
          <c:yVal>
            <c:numRef>
              <c:f>Feuil1!$C$90:$C$108</c:f>
              <c:numCache>
                <c:formatCode>General</c:formatCode>
                <c:ptCount val="19"/>
                <c:pt idx="0">
                  <c:v>0.49960787475878371</c:v>
                </c:pt>
                <c:pt idx="1">
                  <c:v>0.52</c:v>
                </c:pt>
                <c:pt idx="2">
                  <c:v>0.54</c:v>
                </c:pt>
                <c:pt idx="3">
                  <c:v>0.55000000000000004</c:v>
                </c:pt>
                <c:pt idx="4">
                  <c:v>0.57327033923167148</c:v>
                </c:pt>
                <c:pt idx="5">
                  <c:v>0.6</c:v>
                </c:pt>
                <c:pt idx="6">
                  <c:v>0.62748803209639004</c:v>
                </c:pt>
                <c:pt idx="7">
                  <c:v>0.65</c:v>
                </c:pt>
                <c:pt idx="8">
                  <c:v>0.7</c:v>
                </c:pt>
                <c:pt idx="9">
                  <c:v>0.75</c:v>
                </c:pt>
                <c:pt idx="10">
                  <c:v>0.8</c:v>
                </c:pt>
                <c:pt idx="11">
                  <c:v>0.85</c:v>
                </c:pt>
                <c:pt idx="12">
                  <c:v>0.9</c:v>
                </c:pt>
                <c:pt idx="13">
                  <c:v>0.95</c:v>
                </c:pt>
                <c:pt idx="14">
                  <c:v>1</c:v>
                </c:pt>
                <c:pt idx="15">
                  <c:v>1.05</c:v>
                </c:pt>
                <c:pt idx="16">
                  <c:v>1.1000000000000001</c:v>
                </c:pt>
                <c:pt idx="17">
                  <c:v>1.1499999999999999</c:v>
                </c:pt>
                <c:pt idx="18">
                  <c:v>1.1959901337242365</c:v>
                </c:pt>
              </c:numCache>
            </c:numRef>
          </c:yVal>
          <c:smooth val="0"/>
          <c:extLst>
            <c:ext xmlns:c16="http://schemas.microsoft.com/office/drawing/2014/chart" uri="{C3380CC4-5D6E-409C-BE32-E72D297353CC}">
              <c16:uniqueId val="{00000002-17C7-451F-BCBF-53CC88C224AD}"/>
            </c:ext>
          </c:extLst>
        </c:ser>
        <c:dLbls>
          <c:showLegendKey val="0"/>
          <c:showVal val="0"/>
          <c:showCatName val="0"/>
          <c:showSerName val="0"/>
          <c:showPercent val="0"/>
          <c:showBubbleSize val="0"/>
        </c:dLbls>
        <c:axId val="106043264"/>
        <c:axId val="106082304"/>
      </c:scatterChart>
      <c:valAx>
        <c:axId val="106043264"/>
        <c:scaling>
          <c:orientation val="minMax"/>
        </c:scaling>
        <c:delete val="0"/>
        <c:axPos val="b"/>
        <c:title>
          <c:tx>
            <c:rich>
              <a:bodyPr/>
              <a:lstStyle/>
              <a:p>
                <a:pPr>
                  <a:defRPr lang="en-US"/>
                </a:pPr>
                <a:r>
                  <a:rPr lang="en-US" sz="1800"/>
                  <a:t>Standard Deviation</a:t>
                </a:r>
              </a:p>
            </c:rich>
          </c:tx>
          <c:layout>
            <c:manualLayout>
              <c:xMode val="edge"/>
              <c:yMode val="edge"/>
              <c:x val="0.40402639234164472"/>
              <c:y val="0.91945142618762055"/>
            </c:manualLayout>
          </c:layout>
          <c:overlay val="0"/>
        </c:title>
        <c:numFmt formatCode="General" sourceLinked="1"/>
        <c:majorTickMark val="none"/>
        <c:minorTickMark val="none"/>
        <c:tickLblPos val="nextTo"/>
        <c:txPr>
          <a:bodyPr/>
          <a:lstStyle/>
          <a:p>
            <a:pPr>
              <a:defRPr lang="en-US"/>
            </a:pPr>
            <a:endParaRPr lang="fr-TN"/>
          </a:p>
        </c:txPr>
        <c:crossAx val="106082304"/>
        <c:crosses val="autoZero"/>
        <c:crossBetween val="midCat"/>
      </c:valAx>
      <c:valAx>
        <c:axId val="106082304"/>
        <c:scaling>
          <c:orientation val="minMax"/>
        </c:scaling>
        <c:delete val="0"/>
        <c:axPos val="l"/>
        <c:majorGridlines/>
        <c:title>
          <c:tx>
            <c:rich>
              <a:bodyPr/>
              <a:lstStyle/>
              <a:p>
                <a:pPr>
                  <a:defRPr lang="en-US" sz="1800"/>
                </a:pPr>
                <a:r>
                  <a:rPr lang="en-US" sz="1800"/>
                  <a:t>Expected Return</a:t>
                </a:r>
              </a:p>
            </c:rich>
          </c:tx>
          <c:layout>
            <c:manualLayout>
              <c:xMode val="edge"/>
              <c:yMode val="edge"/>
              <c:x val="6.8044948806762415E-2"/>
              <c:y val="0.29358432844901028"/>
            </c:manualLayout>
          </c:layout>
          <c:overlay val="0"/>
        </c:title>
        <c:numFmt formatCode="General" sourceLinked="1"/>
        <c:majorTickMark val="none"/>
        <c:minorTickMark val="none"/>
        <c:tickLblPos val="nextTo"/>
        <c:txPr>
          <a:bodyPr/>
          <a:lstStyle/>
          <a:p>
            <a:pPr>
              <a:defRPr lang="en-US"/>
            </a:pPr>
            <a:endParaRPr lang="fr-TN"/>
          </a:p>
        </c:txPr>
        <c:crossAx val="106043264"/>
        <c:crosses val="autoZero"/>
        <c:crossBetween val="midCat"/>
      </c:valAx>
    </c:plotArea>
    <c:plotVisOnly val="1"/>
    <c:dispBlanksAs val="gap"/>
    <c:showDLblsOverMax val="0"/>
  </c:chart>
  <c:printSettings>
    <c:headerFooter/>
    <c:pageMargins b="0.75000000000000044" l="0.7000000000000004" r="0.7000000000000004" t="0.75000000000000044" header="0.30000000000000021" footer="0.30000000000000021"/>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333375</xdr:colOff>
      <xdr:row>99</xdr:row>
      <xdr:rowOff>190499</xdr:rowOff>
    </xdr:from>
    <xdr:to>
      <xdr:col>6</xdr:col>
      <xdr:colOff>581025</xdr:colOff>
      <xdr:row>100</xdr:row>
      <xdr:rowOff>180974</xdr:rowOff>
    </xdr:to>
    <xdr:cxnSp macro="">
      <xdr:nvCxnSpPr>
        <xdr:cNvPr id="2" name="Connecteur droit 1">
          <a:extLst>
            <a:ext uri="{FF2B5EF4-FFF2-40B4-BE49-F238E27FC236}">
              <a16:creationId xmlns:a16="http://schemas.microsoft.com/office/drawing/2014/main" id="{00000000-0008-0000-0500-000002000000}"/>
            </a:ext>
          </a:extLst>
        </xdr:cNvPr>
        <xdr:cNvCxnSpPr/>
      </xdr:nvCxnSpPr>
      <xdr:spPr>
        <a:xfrm rot="10800000" flipV="1">
          <a:off x="5088255" y="18287999"/>
          <a:ext cx="247650" cy="1809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485775</xdr:colOff>
      <xdr:row>100</xdr:row>
      <xdr:rowOff>57149</xdr:rowOff>
    </xdr:from>
    <xdr:to>
      <xdr:col>6</xdr:col>
      <xdr:colOff>733425</xdr:colOff>
      <xdr:row>101</xdr:row>
      <xdr:rowOff>47624</xdr:rowOff>
    </xdr:to>
    <xdr:cxnSp macro="">
      <xdr:nvCxnSpPr>
        <xdr:cNvPr id="3" name="Connecteur droit 2">
          <a:extLst>
            <a:ext uri="{FF2B5EF4-FFF2-40B4-BE49-F238E27FC236}">
              <a16:creationId xmlns:a16="http://schemas.microsoft.com/office/drawing/2014/main" id="{00000000-0008-0000-0500-000003000000}"/>
            </a:ext>
          </a:extLst>
        </xdr:cNvPr>
        <xdr:cNvCxnSpPr/>
      </xdr:nvCxnSpPr>
      <xdr:spPr>
        <a:xfrm rot="10800000" flipV="1">
          <a:off x="5240655" y="18345149"/>
          <a:ext cx="247650" cy="17335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628650</xdr:colOff>
      <xdr:row>100</xdr:row>
      <xdr:rowOff>95249</xdr:rowOff>
    </xdr:from>
    <xdr:to>
      <xdr:col>7</xdr:col>
      <xdr:colOff>28575</xdr:colOff>
      <xdr:row>101</xdr:row>
      <xdr:rowOff>85724</xdr:rowOff>
    </xdr:to>
    <xdr:cxnSp macro="">
      <xdr:nvCxnSpPr>
        <xdr:cNvPr id="4" name="Connecteur droit 3">
          <a:extLst>
            <a:ext uri="{FF2B5EF4-FFF2-40B4-BE49-F238E27FC236}">
              <a16:creationId xmlns:a16="http://schemas.microsoft.com/office/drawing/2014/main" id="{00000000-0008-0000-0500-000004000000}"/>
            </a:ext>
          </a:extLst>
        </xdr:cNvPr>
        <xdr:cNvCxnSpPr/>
      </xdr:nvCxnSpPr>
      <xdr:spPr>
        <a:xfrm rot="10800000" flipV="1">
          <a:off x="5383530" y="18383249"/>
          <a:ext cx="192405" cy="17335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800100</xdr:colOff>
      <xdr:row>100</xdr:row>
      <xdr:rowOff>95249</xdr:rowOff>
    </xdr:from>
    <xdr:to>
      <xdr:col>7</xdr:col>
      <xdr:colOff>200025</xdr:colOff>
      <xdr:row>101</xdr:row>
      <xdr:rowOff>85724</xdr:rowOff>
    </xdr:to>
    <xdr:cxnSp macro="">
      <xdr:nvCxnSpPr>
        <xdr:cNvPr id="5" name="Connecteur droit 4">
          <a:extLst>
            <a:ext uri="{FF2B5EF4-FFF2-40B4-BE49-F238E27FC236}">
              <a16:creationId xmlns:a16="http://schemas.microsoft.com/office/drawing/2014/main" id="{00000000-0008-0000-0500-000005000000}"/>
            </a:ext>
          </a:extLst>
        </xdr:cNvPr>
        <xdr:cNvCxnSpPr/>
      </xdr:nvCxnSpPr>
      <xdr:spPr>
        <a:xfrm rot="10800000" flipV="1">
          <a:off x="5547360" y="18383249"/>
          <a:ext cx="200025" cy="17335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76200</xdr:colOff>
      <xdr:row>100</xdr:row>
      <xdr:rowOff>123824</xdr:rowOff>
    </xdr:from>
    <xdr:to>
      <xdr:col>7</xdr:col>
      <xdr:colOff>323850</xdr:colOff>
      <xdr:row>101</xdr:row>
      <xdr:rowOff>114299</xdr:rowOff>
    </xdr:to>
    <xdr:cxnSp macro="">
      <xdr:nvCxnSpPr>
        <xdr:cNvPr id="6" name="Connecteur droit 5">
          <a:extLst>
            <a:ext uri="{FF2B5EF4-FFF2-40B4-BE49-F238E27FC236}">
              <a16:creationId xmlns:a16="http://schemas.microsoft.com/office/drawing/2014/main" id="{00000000-0008-0000-0500-000006000000}"/>
            </a:ext>
          </a:extLst>
        </xdr:cNvPr>
        <xdr:cNvCxnSpPr/>
      </xdr:nvCxnSpPr>
      <xdr:spPr>
        <a:xfrm rot="10800000" flipV="1">
          <a:off x="5623560" y="18411824"/>
          <a:ext cx="247650" cy="17335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228600</xdr:colOff>
      <xdr:row>100</xdr:row>
      <xdr:rowOff>133349</xdr:rowOff>
    </xdr:from>
    <xdr:to>
      <xdr:col>7</xdr:col>
      <xdr:colOff>476250</xdr:colOff>
      <xdr:row>101</xdr:row>
      <xdr:rowOff>123824</xdr:rowOff>
    </xdr:to>
    <xdr:cxnSp macro="">
      <xdr:nvCxnSpPr>
        <xdr:cNvPr id="7" name="Connecteur droit 6">
          <a:extLst>
            <a:ext uri="{FF2B5EF4-FFF2-40B4-BE49-F238E27FC236}">
              <a16:creationId xmlns:a16="http://schemas.microsoft.com/office/drawing/2014/main" id="{00000000-0008-0000-0500-000007000000}"/>
            </a:ext>
          </a:extLst>
        </xdr:cNvPr>
        <xdr:cNvCxnSpPr/>
      </xdr:nvCxnSpPr>
      <xdr:spPr>
        <a:xfrm rot="10800000" flipV="1">
          <a:off x="5775960" y="18421349"/>
          <a:ext cx="247650" cy="17335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361950</xdr:colOff>
      <xdr:row>100</xdr:row>
      <xdr:rowOff>152399</xdr:rowOff>
    </xdr:from>
    <xdr:to>
      <xdr:col>7</xdr:col>
      <xdr:colOff>609600</xdr:colOff>
      <xdr:row>101</xdr:row>
      <xdr:rowOff>142874</xdr:rowOff>
    </xdr:to>
    <xdr:cxnSp macro="">
      <xdr:nvCxnSpPr>
        <xdr:cNvPr id="8" name="Connecteur droit 7">
          <a:extLst>
            <a:ext uri="{FF2B5EF4-FFF2-40B4-BE49-F238E27FC236}">
              <a16:creationId xmlns:a16="http://schemas.microsoft.com/office/drawing/2014/main" id="{00000000-0008-0000-0500-000008000000}"/>
            </a:ext>
          </a:extLst>
        </xdr:cNvPr>
        <xdr:cNvCxnSpPr/>
      </xdr:nvCxnSpPr>
      <xdr:spPr>
        <a:xfrm rot="10800000" flipV="1">
          <a:off x="5909310" y="18440399"/>
          <a:ext cx="247650" cy="17335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514350</xdr:colOff>
      <xdr:row>100</xdr:row>
      <xdr:rowOff>171449</xdr:rowOff>
    </xdr:from>
    <xdr:to>
      <xdr:col>7</xdr:col>
      <xdr:colOff>762000</xdr:colOff>
      <xdr:row>101</xdr:row>
      <xdr:rowOff>161924</xdr:rowOff>
    </xdr:to>
    <xdr:cxnSp macro="">
      <xdr:nvCxnSpPr>
        <xdr:cNvPr id="9" name="Connecteur droit 8">
          <a:extLst>
            <a:ext uri="{FF2B5EF4-FFF2-40B4-BE49-F238E27FC236}">
              <a16:creationId xmlns:a16="http://schemas.microsoft.com/office/drawing/2014/main" id="{00000000-0008-0000-0500-000009000000}"/>
            </a:ext>
          </a:extLst>
        </xdr:cNvPr>
        <xdr:cNvCxnSpPr/>
      </xdr:nvCxnSpPr>
      <xdr:spPr>
        <a:xfrm rot="10800000" flipV="1">
          <a:off x="6061710" y="18459449"/>
          <a:ext cx="247650" cy="17335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666750</xdr:colOff>
      <xdr:row>100</xdr:row>
      <xdr:rowOff>171449</xdr:rowOff>
    </xdr:from>
    <xdr:to>
      <xdr:col>8</xdr:col>
      <xdr:colOff>66675</xdr:colOff>
      <xdr:row>101</xdr:row>
      <xdr:rowOff>161924</xdr:rowOff>
    </xdr:to>
    <xdr:cxnSp macro="">
      <xdr:nvCxnSpPr>
        <xdr:cNvPr id="10" name="Connecteur droit 9">
          <a:extLst>
            <a:ext uri="{FF2B5EF4-FFF2-40B4-BE49-F238E27FC236}">
              <a16:creationId xmlns:a16="http://schemas.microsoft.com/office/drawing/2014/main" id="{00000000-0008-0000-0500-00000A000000}"/>
            </a:ext>
          </a:extLst>
        </xdr:cNvPr>
        <xdr:cNvCxnSpPr/>
      </xdr:nvCxnSpPr>
      <xdr:spPr>
        <a:xfrm rot="10800000" flipV="1">
          <a:off x="6214110" y="18459449"/>
          <a:ext cx="192405" cy="17335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504827</xdr:colOff>
      <xdr:row>99</xdr:row>
      <xdr:rowOff>85724</xdr:rowOff>
    </xdr:from>
    <xdr:to>
      <xdr:col>6</xdr:col>
      <xdr:colOff>790575</xdr:colOff>
      <xdr:row>99</xdr:row>
      <xdr:rowOff>123823</xdr:rowOff>
    </xdr:to>
    <xdr:cxnSp macro="">
      <xdr:nvCxnSpPr>
        <xdr:cNvPr id="11" name="Connecteur droit avec flèche 10">
          <a:extLst>
            <a:ext uri="{FF2B5EF4-FFF2-40B4-BE49-F238E27FC236}">
              <a16:creationId xmlns:a16="http://schemas.microsoft.com/office/drawing/2014/main" id="{00000000-0008-0000-0500-00000B000000}"/>
            </a:ext>
          </a:extLst>
        </xdr:cNvPr>
        <xdr:cNvCxnSpPr/>
      </xdr:nvCxnSpPr>
      <xdr:spPr>
        <a:xfrm rot="10800000" flipV="1">
          <a:off x="5259707" y="18190844"/>
          <a:ext cx="285748" cy="3809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600074</xdr:colOff>
      <xdr:row>83</xdr:row>
      <xdr:rowOff>180975</xdr:rowOff>
    </xdr:from>
    <xdr:to>
      <xdr:col>11</xdr:col>
      <xdr:colOff>28574</xdr:colOff>
      <xdr:row>115</xdr:row>
      <xdr:rowOff>104775</xdr:rowOff>
    </xdr:to>
    <xdr:graphicFrame macro="">
      <xdr:nvGraphicFramePr>
        <xdr:cNvPr id="12" name="Graphique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333375</xdr:colOff>
      <xdr:row>98</xdr:row>
      <xdr:rowOff>104775</xdr:rowOff>
    </xdr:from>
    <xdr:to>
      <xdr:col>9</xdr:col>
      <xdr:colOff>390525</xdr:colOff>
      <xdr:row>101</xdr:row>
      <xdr:rowOff>77871</xdr:rowOff>
    </xdr:to>
    <xdr:sp macro="" textlink="">
      <xdr:nvSpPr>
        <xdr:cNvPr id="13" name="ZoneTexte 1">
          <a:extLst>
            <a:ext uri="{FF2B5EF4-FFF2-40B4-BE49-F238E27FC236}">
              <a16:creationId xmlns:a16="http://schemas.microsoft.com/office/drawing/2014/main" id="{00000000-0008-0000-0500-00000D000000}"/>
            </a:ext>
          </a:extLst>
        </xdr:cNvPr>
        <xdr:cNvSpPr txBox="1"/>
      </xdr:nvSpPr>
      <xdr:spPr>
        <a:xfrm>
          <a:off x="5088255" y="18027015"/>
          <a:ext cx="2434590" cy="521736"/>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fr-FR" sz="1100" b="1">
              <a:solidFill>
                <a:srgbClr val="FF0000"/>
              </a:solidFill>
            </a:rPr>
            <a:t>Global Minimum Variance Portfolio</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0.29355</cdr:x>
      <cdr:y>0.53367</cdr:y>
    </cdr:from>
    <cdr:to>
      <cdr:x>0.45824</cdr:x>
      <cdr:y>0.59623</cdr:y>
    </cdr:to>
    <cdr:sp macro="" textlink="">
      <cdr:nvSpPr>
        <cdr:cNvPr id="51" name="Ellipse 50">
          <a:extLst xmlns:a="http://schemas.openxmlformats.org/drawingml/2006/main">
            <a:ext uri="{FF2B5EF4-FFF2-40B4-BE49-F238E27FC236}">
              <a16:creationId xmlns:a16="http://schemas.microsoft.com/office/drawing/2014/main" id="{B33857FD-F7DA-40A2-A2AD-8DF55E66AE58}"/>
            </a:ext>
          </a:extLst>
        </cdr:cNvPr>
        <cdr:cNvSpPr/>
      </cdr:nvSpPr>
      <cdr:spPr>
        <a:xfrm xmlns:a="http://schemas.openxmlformats.org/drawingml/2006/main" rot="460601">
          <a:off x="2116587" y="3070277"/>
          <a:ext cx="1187521" cy="359894"/>
        </a:xfrm>
        <a:prstGeom xmlns:a="http://schemas.openxmlformats.org/drawingml/2006/main" prst="ellipse">
          <a:avLst/>
        </a:prstGeom>
        <a:solidFill xmlns:a="http://schemas.openxmlformats.org/drawingml/2006/main">
          <a:srgbClr val="FFFF00">
            <a:alpha val="31000"/>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fr-FR"/>
        </a:p>
      </cdr:txBody>
    </cdr:sp>
  </cdr:relSizeAnchor>
  <cdr:relSizeAnchor xmlns:cdr="http://schemas.openxmlformats.org/drawingml/2006/chartDrawing">
    <cdr:from>
      <cdr:x>0.41215</cdr:x>
      <cdr:y>0.37166</cdr:y>
    </cdr:from>
    <cdr:to>
      <cdr:x>0.73844</cdr:x>
      <cdr:y>0.46135</cdr:y>
    </cdr:to>
    <cdr:sp macro="" textlink="">
      <cdr:nvSpPr>
        <cdr:cNvPr id="3" name="ZoneTexte 2">
          <a:extLst xmlns:a="http://schemas.openxmlformats.org/drawingml/2006/main">
            <a:ext uri="{FF2B5EF4-FFF2-40B4-BE49-F238E27FC236}">
              <a16:creationId xmlns:a16="http://schemas.microsoft.com/office/drawing/2014/main" id="{16EB8A79-FE78-429D-A663-77BD37FA1677}"/>
            </a:ext>
          </a:extLst>
        </cdr:cNvPr>
        <cdr:cNvSpPr txBox="1"/>
      </cdr:nvSpPr>
      <cdr:spPr>
        <a:xfrm xmlns:a="http://schemas.openxmlformats.org/drawingml/2006/main">
          <a:off x="2971800" y="2138182"/>
          <a:ext cx="2352675" cy="51602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b="1">
              <a:solidFill>
                <a:schemeClr val="tx1"/>
              </a:solidFill>
            </a:rPr>
            <a:t>Optimal Portfolio: Market Portfolio (with Maximum Sharpe Ratio)</a:t>
          </a:r>
        </a:p>
      </cdr:txBody>
    </cdr:sp>
  </cdr:relSizeAnchor>
  <cdr:relSizeAnchor xmlns:cdr="http://schemas.openxmlformats.org/drawingml/2006/chartDrawing">
    <cdr:from>
      <cdr:x>0.30779</cdr:x>
      <cdr:y>0.49172</cdr:y>
    </cdr:from>
    <cdr:to>
      <cdr:x>0.45839</cdr:x>
      <cdr:y>0.53311</cdr:y>
    </cdr:to>
    <cdr:cxnSp macro="">
      <cdr:nvCxnSpPr>
        <cdr:cNvPr id="5" name="Connecteur droit avec flèche 4">
          <a:extLst xmlns:a="http://schemas.openxmlformats.org/drawingml/2006/main">
            <a:ext uri="{FF2B5EF4-FFF2-40B4-BE49-F238E27FC236}">
              <a16:creationId xmlns:a16="http://schemas.microsoft.com/office/drawing/2014/main" id="{8996FC7F-6A54-4937-97BA-1AD504BF2B95}"/>
            </a:ext>
          </a:extLst>
        </cdr:cNvPr>
        <cdr:cNvCxnSpPr/>
      </cdr:nvCxnSpPr>
      <cdr:spPr>
        <a:xfrm xmlns:a="http://schemas.openxmlformats.org/drawingml/2006/main" flipH="1">
          <a:off x="2219327" y="2828925"/>
          <a:ext cx="1085849" cy="238125"/>
        </a:xfrm>
        <a:prstGeom xmlns:a="http://schemas.openxmlformats.org/drawingml/2006/main" prst="straightConnector1">
          <a:avLst/>
        </a:prstGeom>
        <a:ln xmlns:a="http://schemas.openxmlformats.org/drawingml/2006/main" w="19050">
          <a:solidFill>
            <a:srgbClr val="FF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0.31704</cdr:x>
      <cdr:y>0.43212</cdr:y>
    </cdr:from>
    <cdr:to>
      <cdr:x>0.41083</cdr:x>
      <cdr:y>0.50497</cdr:y>
    </cdr:to>
    <cdr:cxnSp macro="">
      <cdr:nvCxnSpPr>
        <cdr:cNvPr id="7" name="Connecteur droit avec flèche 6">
          <a:extLst xmlns:a="http://schemas.openxmlformats.org/drawingml/2006/main">
            <a:ext uri="{FF2B5EF4-FFF2-40B4-BE49-F238E27FC236}">
              <a16:creationId xmlns:a16="http://schemas.microsoft.com/office/drawing/2014/main" id="{4BDC0304-1B8B-4386-A4DB-04AFCD53F5C2}"/>
            </a:ext>
          </a:extLst>
        </cdr:cNvPr>
        <cdr:cNvCxnSpPr/>
      </cdr:nvCxnSpPr>
      <cdr:spPr>
        <a:xfrm xmlns:a="http://schemas.openxmlformats.org/drawingml/2006/main" flipH="1">
          <a:off x="2286001" y="2486025"/>
          <a:ext cx="676276" cy="419100"/>
        </a:xfrm>
        <a:prstGeom xmlns:a="http://schemas.openxmlformats.org/drawingml/2006/main" prst="straightConnector1">
          <a:avLst/>
        </a:prstGeom>
        <a:ln xmlns:a="http://schemas.openxmlformats.org/drawingml/2006/main" w="19050">
          <a:solidFill>
            <a:sysClr val="windowText" lastClr="000000"/>
          </a:solidFill>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0.17305</cdr:x>
      <cdr:y>0.11093</cdr:y>
    </cdr:from>
    <cdr:to>
      <cdr:x>0.46367</cdr:x>
      <cdr:y>0.82119</cdr:y>
    </cdr:to>
    <cdr:cxnSp macro="">
      <cdr:nvCxnSpPr>
        <cdr:cNvPr id="12" name="Connecteur droit 11">
          <a:extLst xmlns:a="http://schemas.openxmlformats.org/drawingml/2006/main">
            <a:ext uri="{FF2B5EF4-FFF2-40B4-BE49-F238E27FC236}">
              <a16:creationId xmlns:a16="http://schemas.microsoft.com/office/drawing/2014/main" id="{00FD4434-5F95-4230-916E-C9DEF242D80B}"/>
            </a:ext>
          </a:extLst>
        </cdr:cNvPr>
        <cdr:cNvCxnSpPr/>
      </cdr:nvCxnSpPr>
      <cdr:spPr>
        <a:xfrm xmlns:a="http://schemas.openxmlformats.org/drawingml/2006/main" flipV="1">
          <a:off x="1247776" y="638175"/>
          <a:ext cx="2095500" cy="4086226"/>
        </a:xfrm>
        <a:prstGeom xmlns:a="http://schemas.openxmlformats.org/drawingml/2006/main" prst="line">
          <a:avLst/>
        </a:prstGeom>
        <a:ln xmlns:a="http://schemas.openxmlformats.org/drawingml/2006/main" w="3810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0.4716</cdr:x>
      <cdr:y>0.08609</cdr:y>
    </cdr:from>
    <cdr:to>
      <cdr:x>0.73712</cdr:x>
      <cdr:y>0.15728</cdr:y>
    </cdr:to>
    <cdr:sp macro="" textlink="">
      <cdr:nvSpPr>
        <cdr:cNvPr id="26" name="ZoneTexte 25">
          <a:extLst xmlns:a="http://schemas.openxmlformats.org/drawingml/2006/main">
            <a:ext uri="{FF2B5EF4-FFF2-40B4-BE49-F238E27FC236}">
              <a16:creationId xmlns:a16="http://schemas.microsoft.com/office/drawing/2014/main" id="{9C597728-C9C4-4FFA-B0A3-F4B1C6393447}"/>
            </a:ext>
          </a:extLst>
        </cdr:cNvPr>
        <cdr:cNvSpPr txBox="1"/>
      </cdr:nvSpPr>
      <cdr:spPr>
        <a:xfrm xmlns:a="http://schemas.openxmlformats.org/drawingml/2006/main">
          <a:off x="3400425" y="495300"/>
          <a:ext cx="1914525" cy="4095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400" b="1"/>
            <a:t>Capital Market Line</a:t>
          </a:r>
        </a:p>
      </cdr:txBody>
    </cdr:sp>
  </cdr:relSizeAnchor>
  <cdr:relSizeAnchor xmlns:cdr="http://schemas.openxmlformats.org/drawingml/2006/chartDrawing">
    <cdr:from>
      <cdr:x>0.05945</cdr:x>
      <cdr:y>0.78642</cdr:y>
    </cdr:from>
    <cdr:to>
      <cdr:x>0.18362</cdr:x>
      <cdr:y>0.83444</cdr:y>
    </cdr:to>
    <cdr:sp macro="" textlink="">
      <cdr:nvSpPr>
        <cdr:cNvPr id="27" name="ZoneTexte 26">
          <a:extLst xmlns:a="http://schemas.openxmlformats.org/drawingml/2006/main">
            <a:ext uri="{FF2B5EF4-FFF2-40B4-BE49-F238E27FC236}">
              <a16:creationId xmlns:a16="http://schemas.microsoft.com/office/drawing/2014/main" id="{71C961C7-DB1A-4670-8CC1-09D950989FC2}"/>
            </a:ext>
          </a:extLst>
        </cdr:cNvPr>
        <cdr:cNvSpPr txBox="1"/>
      </cdr:nvSpPr>
      <cdr:spPr>
        <a:xfrm xmlns:a="http://schemas.openxmlformats.org/drawingml/2006/main">
          <a:off x="428627" y="4524375"/>
          <a:ext cx="895350"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600" b="1"/>
            <a:t>R</a:t>
          </a:r>
          <a:r>
            <a:rPr lang="fr-FR" sz="1600" b="1" baseline="-25000"/>
            <a:t>F</a:t>
          </a:r>
          <a:r>
            <a:rPr lang="fr-FR" sz="1200" b="1"/>
            <a:t> = 0.03  -</a:t>
          </a:r>
        </a:p>
      </cdr:txBody>
    </cdr:sp>
  </cdr:relSizeAnchor>
  <cdr:relSizeAnchor xmlns:cdr="http://schemas.openxmlformats.org/drawingml/2006/chartDrawing">
    <cdr:from>
      <cdr:x>0.17305</cdr:x>
      <cdr:y>0.53974</cdr:y>
    </cdr:from>
    <cdr:to>
      <cdr:x>0.29591</cdr:x>
      <cdr:y>0.53974</cdr:y>
    </cdr:to>
    <cdr:cxnSp macro="">
      <cdr:nvCxnSpPr>
        <cdr:cNvPr id="33" name="Connecteur droit 32">
          <a:extLst xmlns:a="http://schemas.openxmlformats.org/drawingml/2006/main">
            <a:ext uri="{FF2B5EF4-FFF2-40B4-BE49-F238E27FC236}">
              <a16:creationId xmlns:a16="http://schemas.microsoft.com/office/drawing/2014/main" id="{332A4AD0-8118-4F65-A140-DFB4D4BF0081}"/>
            </a:ext>
          </a:extLst>
        </cdr:cNvPr>
        <cdr:cNvCxnSpPr/>
      </cdr:nvCxnSpPr>
      <cdr:spPr>
        <a:xfrm xmlns:a="http://schemas.openxmlformats.org/drawingml/2006/main" flipV="1">
          <a:off x="1247776" y="3105150"/>
          <a:ext cx="885825" cy="1"/>
        </a:xfrm>
        <a:prstGeom xmlns:a="http://schemas.openxmlformats.org/drawingml/2006/main" prst="line">
          <a:avLst/>
        </a:prstGeom>
        <a:ln xmlns:a="http://schemas.openxmlformats.org/drawingml/2006/main" w="12700">
          <a:solidFill>
            <a:srgbClr val="FF0000"/>
          </a:solidFill>
          <a:prstDash val="lg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0.29987</cdr:x>
      <cdr:y>0.53808</cdr:y>
    </cdr:from>
    <cdr:to>
      <cdr:x>0.30251</cdr:x>
      <cdr:y>0.85596</cdr:y>
    </cdr:to>
    <cdr:cxnSp macro="">
      <cdr:nvCxnSpPr>
        <cdr:cNvPr id="40" name="Connecteur droit 39">
          <a:extLst xmlns:a="http://schemas.openxmlformats.org/drawingml/2006/main">
            <a:ext uri="{FF2B5EF4-FFF2-40B4-BE49-F238E27FC236}">
              <a16:creationId xmlns:a16="http://schemas.microsoft.com/office/drawing/2014/main" id="{BB3C286E-72A9-4893-AF33-08FB2543A675}"/>
            </a:ext>
          </a:extLst>
        </cdr:cNvPr>
        <cdr:cNvCxnSpPr/>
      </cdr:nvCxnSpPr>
      <cdr:spPr>
        <a:xfrm xmlns:a="http://schemas.openxmlformats.org/drawingml/2006/main">
          <a:off x="2162176" y="3095625"/>
          <a:ext cx="19050" cy="1828800"/>
        </a:xfrm>
        <a:prstGeom xmlns:a="http://schemas.openxmlformats.org/drawingml/2006/main" prst="line">
          <a:avLst/>
        </a:prstGeom>
        <a:ln xmlns:a="http://schemas.openxmlformats.org/drawingml/2006/main">
          <a:solidFill>
            <a:srgbClr val="FF0000"/>
          </a:solidFill>
          <a:prstDash val="lg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0.40423</cdr:x>
      <cdr:y>0.59437</cdr:y>
    </cdr:from>
    <cdr:to>
      <cdr:x>0.45575</cdr:x>
      <cdr:y>0.6457</cdr:y>
    </cdr:to>
    <cdr:cxnSp macro="">
      <cdr:nvCxnSpPr>
        <cdr:cNvPr id="53" name="Connecteur droit avec flèche 52">
          <a:extLst xmlns:a="http://schemas.openxmlformats.org/drawingml/2006/main">
            <a:ext uri="{FF2B5EF4-FFF2-40B4-BE49-F238E27FC236}">
              <a16:creationId xmlns:a16="http://schemas.microsoft.com/office/drawing/2014/main" id="{DBCF7F03-B81C-4BC6-B601-136B9FF29871}"/>
            </a:ext>
          </a:extLst>
        </cdr:cNvPr>
        <cdr:cNvCxnSpPr/>
      </cdr:nvCxnSpPr>
      <cdr:spPr>
        <a:xfrm xmlns:a="http://schemas.openxmlformats.org/drawingml/2006/main" flipH="1" flipV="1">
          <a:off x="2914651" y="3419475"/>
          <a:ext cx="371475" cy="295275"/>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0.41876</cdr:x>
      <cdr:y>0.63742</cdr:y>
    </cdr:from>
    <cdr:to>
      <cdr:x>0.62616</cdr:x>
      <cdr:y>0.69371</cdr:y>
    </cdr:to>
    <cdr:sp macro="" textlink="">
      <cdr:nvSpPr>
        <cdr:cNvPr id="54" name="ZoneTexte 53">
          <a:extLst xmlns:a="http://schemas.openxmlformats.org/drawingml/2006/main">
            <a:ext uri="{FF2B5EF4-FFF2-40B4-BE49-F238E27FC236}">
              <a16:creationId xmlns:a16="http://schemas.microsoft.com/office/drawing/2014/main" id="{903A223E-C276-47C5-875E-BF49D5CCFFD9}"/>
            </a:ext>
          </a:extLst>
        </cdr:cNvPr>
        <cdr:cNvSpPr txBox="1"/>
      </cdr:nvSpPr>
      <cdr:spPr>
        <a:xfrm xmlns:a="http://schemas.openxmlformats.org/drawingml/2006/main">
          <a:off x="3019425" y="3667125"/>
          <a:ext cx="1495425"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a:t>Not efficient portion</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BS/Desktop/MSB/FINANCE%201%20(FALL%202017)/MSB%20Chapter5-%20Portfolio%20Risk%20and%20Return%20Part2/Excel%20Fall%202017/Group%201/students/Amovible%20New%20template/New%20Portfolio%20risk%20and%20return%20cour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LINE"/>
      <sheetName val="Data"/>
      <sheetName val="Index Const. &amp; Calculation"/>
      <sheetName val="Index Portfolio performance"/>
      <sheetName val="Expected Risk and Return"/>
      <sheetName val="Min Variance Portfolio"/>
      <sheetName val="Optimal Portfolio"/>
      <sheetName val="Feuil1"/>
      <sheetName val="Markowitz Efficient frontier"/>
      <sheetName val="Capital Market Line"/>
      <sheetName val="Break down Index portfolio perf"/>
      <sheetName val="Min Variance Port."/>
    </sheetNames>
    <sheetDataSet>
      <sheetData sheetId="0"/>
      <sheetData sheetId="1"/>
      <sheetData sheetId="2">
        <row r="14">
          <cell r="C14">
            <v>12</v>
          </cell>
          <cell r="D14">
            <v>23</v>
          </cell>
          <cell r="E14">
            <v>5.2</v>
          </cell>
          <cell r="F14">
            <v>23.1</v>
          </cell>
          <cell r="G14">
            <v>14</v>
          </cell>
          <cell r="H14">
            <v>6.8</v>
          </cell>
          <cell r="I14">
            <v>21.5</v>
          </cell>
          <cell r="J14">
            <v>32.4</v>
          </cell>
          <cell r="K14">
            <v>16.3</v>
          </cell>
          <cell r="L14">
            <v>15.2</v>
          </cell>
        </row>
        <row r="20">
          <cell r="C20">
            <v>13.2</v>
          </cell>
          <cell r="D20">
            <v>24.1</v>
          </cell>
          <cell r="E20">
            <v>5.8</v>
          </cell>
          <cell r="F20">
            <v>24.1</v>
          </cell>
          <cell r="G20">
            <v>18.5</v>
          </cell>
          <cell r="H20">
            <v>7.1</v>
          </cell>
          <cell r="I20">
            <v>22.1</v>
          </cell>
          <cell r="J20">
            <v>36</v>
          </cell>
          <cell r="K20">
            <v>15.7</v>
          </cell>
          <cell r="L20">
            <v>15.5</v>
          </cell>
        </row>
        <row r="28">
          <cell r="C28">
            <v>0</v>
          </cell>
          <cell r="D28">
            <v>0</v>
          </cell>
          <cell r="E28">
            <v>0</v>
          </cell>
          <cell r="F28">
            <v>0</v>
          </cell>
          <cell r="G28">
            <v>0</v>
          </cell>
          <cell r="H28">
            <v>0</v>
          </cell>
          <cell r="I28">
            <v>0</v>
          </cell>
          <cell r="J28">
            <v>0</v>
          </cell>
          <cell r="K28">
            <v>0</v>
          </cell>
          <cell r="L28">
            <v>0</v>
          </cell>
        </row>
        <row r="34">
          <cell r="C34">
            <v>13.2</v>
          </cell>
          <cell r="D34">
            <v>24.1</v>
          </cell>
          <cell r="E34">
            <v>5.8</v>
          </cell>
          <cell r="F34">
            <v>24.1</v>
          </cell>
          <cell r="G34">
            <v>18.5</v>
          </cell>
          <cell r="H34">
            <v>7.1</v>
          </cell>
          <cell r="I34">
            <v>22.1</v>
          </cell>
          <cell r="J34">
            <v>36</v>
          </cell>
          <cell r="K34">
            <v>15.7</v>
          </cell>
          <cell r="L34">
            <v>15.5</v>
          </cell>
        </row>
        <row r="38">
          <cell r="C38">
            <v>12.8</v>
          </cell>
          <cell r="D38">
            <v>24.9</v>
          </cell>
          <cell r="E38">
            <v>5.5</v>
          </cell>
          <cell r="F38">
            <v>24.9</v>
          </cell>
          <cell r="G38">
            <v>24</v>
          </cell>
          <cell r="H38">
            <v>6.9</v>
          </cell>
          <cell r="I38">
            <v>22.5</v>
          </cell>
          <cell r="J38">
            <v>41</v>
          </cell>
          <cell r="K38">
            <v>14</v>
          </cell>
          <cell r="L38">
            <v>17.8</v>
          </cell>
        </row>
        <row r="46">
          <cell r="C46">
            <v>0</v>
          </cell>
          <cell r="D46">
            <v>0</v>
          </cell>
          <cell r="E46">
            <v>0</v>
          </cell>
          <cell r="F46">
            <v>0</v>
          </cell>
          <cell r="G46">
            <v>0</v>
          </cell>
          <cell r="H46">
            <v>0</v>
          </cell>
          <cell r="I46">
            <v>0</v>
          </cell>
          <cell r="J46">
            <v>0</v>
          </cell>
          <cell r="K46">
            <v>0</v>
          </cell>
          <cell r="L46">
            <v>0</v>
          </cell>
        </row>
        <row r="52">
          <cell r="C52">
            <v>12.8</v>
          </cell>
          <cell r="D52">
            <v>24.9</v>
          </cell>
          <cell r="E52">
            <v>5.5</v>
          </cell>
          <cell r="F52">
            <v>24.9</v>
          </cell>
          <cell r="G52">
            <v>24</v>
          </cell>
          <cell r="H52">
            <v>6.9</v>
          </cell>
          <cell r="I52">
            <v>22.5</v>
          </cell>
          <cell r="J52">
            <v>41</v>
          </cell>
          <cell r="K52">
            <v>14</v>
          </cell>
          <cell r="L52">
            <v>17.8</v>
          </cell>
        </row>
        <row r="56">
          <cell r="C56">
            <v>12.5</v>
          </cell>
          <cell r="D56">
            <v>24.9</v>
          </cell>
          <cell r="E56">
            <v>6.1</v>
          </cell>
          <cell r="F56">
            <v>24.9</v>
          </cell>
          <cell r="G56">
            <v>29</v>
          </cell>
          <cell r="H56">
            <v>7.8</v>
          </cell>
          <cell r="I56">
            <v>23.1</v>
          </cell>
          <cell r="J56">
            <v>45.2</v>
          </cell>
          <cell r="K56">
            <v>14.3</v>
          </cell>
          <cell r="L56">
            <v>19.100000000000001</v>
          </cell>
        </row>
        <row r="64">
          <cell r="C64">
            <v>0.8</v>
          </cell>
          <cell r="D64">
            <v>1.5</v>
          </cell>
          <cell r="E64">
            <v>0.2</v>
          </cell>
          <cell r="F64">
            <v>1.5</v>
          </cell>
          <cell r="G64">
            <v>0.8</v>
          </cell>
          <cell r="H64">
            <v>0.1</v>
          </cell>
          <cell r="I64">
            <v>0.7</v>
          </cell>
          <cell r="J64">
            <v>1.2</v>
          </cell>
          <cell r="K64">
            <v>0</v>
          </cell>
          <cell r="L64">
            <v>0.7</v>
          </cell>
        </row>
        <row r="70">
          <cell r="C70">
            <v>12.5</v>
          </cell>
          <cell r="D70">
            <v>24.9</v>
          </cell>
          <cell r="E70">
            <v>6.1</v>
          </cell>
          <cell r="F70">
            <v>24.9</v>
          </cell>
          <cell r="G70">
            <v>29</v>
          </cell>
          <cell r="H70">
            <v>7.8</v>
          </cell>
          <cell r="I70">
            <v>23.1</v>
          </cell>
          <cell r="J70">
            <v>45.2</v>
          </cell>
          <cell r="K70">
            <v>14.3</v>
          </cell>
          <cell r="L70">
            <v>19.100000000000001</v>
          </cell>
        </row>
        <row r="74">
          <cell r="C74">
            <v>13</v>
          </cell>
          <cell r="D74">
            <v>26</v>
          </cell>
          <cell r="E74">
            <v>7</v>
          </cell>
          <cell r="F74">
            <v>25.8</v>
          </cell>
          <cell r="G74">
            <v>28.2</v>
          </cell>
          <cell r="H74">
            <v>9</v>
          </cell>
          <cell r="I74">
            <v>25</v>
          </cell>
          <cell r="J74">
            <v>47</v>
          </cell>
          <cell r="K74">
            <v>17</v>
          </cell>
          <cell r="L74">
            <v>22</v>
          </cell>
        </row>
        <row r="82">
          <cell r="C82">
            <v>0</v>
          </cell>
          <cell r="D82">
            <v>0</v>
          </cell>
          <cell r="E82">
            <v>0</v>
          </cell>
          <cell r="F82">
            <v>0</v>
          </cell>
          <cell r="G82">
            <v>0</v>
          </cell>
          <cell r="H82">
            <v>0</v>
          </cell>
          <cell r="I82">
            <v>0</v>
          </cell>
          <cell r="J82">
            <v>0</v>
          </cell>
          <cell r="K82">
            <v>0</v>
          </cell>
          <cell r="L82">
            <v>0</v>
          </cell>
        </row>
        <row r="88">
          <cell r="C88">
            <v>13</v>
          </cell>
          <cell r="D88">
            <v>26</v>
          </cell>
          <cell r="E88">
            <v>7</v>
          </cell>
          <cell r="F88">
            <v>25.8</v>
          </cell>
          <cell r="G88">
            <v>28.2</v>
          </cell>
          <cell r="H88">
            <v>9</v>
          </cell>
          <cell r="I88">
            <v>25</v>
          </cell>
          <cell r="J88">
            <v>47</v>
          </cell>
          <cell r="K88">
            <v>17</v>
          </cell>
          <cell r="L88">
            <v>22</v>
          </cell>
        </row>
        <row r="92">
          <cell r="C92">
            <v>14.5</v>
          </cell>
          <cell r="D92">
            <v>27.5</v>
          </cell>
          <cell r="E92">
            <v>8.5</v>
          </cell>
          <cell r="F92">
            <v>27</v>
          </cell>
          <cell r="G92">
            <v>29.1</v>
          </cell>
          <cell r="H92">
            <v>8.5</v>
          </cell>
          <cell r="I92">
            <v>27</v>
          </cell>
          <cell r="J92">
            <v>49.2</v>
          </cell>
          <cell r="K92">
            <v>18.5</v>
          </cell>
          <cell r="L92">
            <v>22.4</v>
          </cell>
        </row>
        <row r="100">
          <cell r="C100">
            <v>0</v>
          </cell>
          <cell r="D100">
            <v>0</v>
          </cell>
          <cell r="E100">
            <v>0</v>
          </cell>
          <cell r="F100">
            <v>0</v>
          </cell>
          <cell r="G100">
            <v>0</v>
          </cell>
          <cell r="H100">
            <v>0</v>
          </cell>
          <cell r="I100">
            <v>0</v>
          </cell>
          <cell r="J100">
            <v>0</v>
          </cell>
          <cell r="K100">
            <v>0</v>
          </cell>
          <cell r="L100">
            <v>0</v>
          </cell>
        </row>
        <row r="106">
          <cell r="C106">
            <v>14.5</v>
          </cell>
          <cell r="D106">
            <v>27.5</v>
          </cell>
          <cell r="E106">
            <v>8.5</v>
          </cell>
          <cell r="F106">
            <v>27</v>
          </cell>
          <cell r="G106">
            <v>29.1</v>
          </cell>
          <cell r="H106">
            <v>8.5</v>
          </cell>
          <cell r="I106">
            <v>27</v>
          </cell>
          <cell r="J106">
            <v>49.2</v>
          </cell>
          <cell r="K106">
            <v>18.5</v>
          </cell>
          <cell r="L106">
            <v>22.4</v>
          </cell>
        </row>
        <row r="110">
          <cell r="C110">
            <v>14.2</v>
          </cell>
          <cell r="D110">
            <v>28.6</v>
          </cell>
          <cell r="E110">
            <v>9.1</v>
          </cell>
          <cell r="F110">
            <v>27</v>
          </cell>
          <cell r="G110">
            <v>29</v>
          </cell>
          <cell r="H110">
            <v>10</v>
          </cell>
          <cell r="I110">
            <v>28</v>
          </cell>
          <cell r="J110">
            <v>48</v>
          </cell>
          <cell r="K110">
            <v>18.8</v>
          </cell>
          <cell r="L110">
            <v>22.7</v>
          </cell>
        </row>
        <row r="118">
          <cell r="C118">
            <v>1.1000000000000001</v>
          </cell>
          <cell r="D118">
            <v>0.9</v>
          </cell>
          <cell r="E118">
            <v>0.4</v>
          </cell>
          <cell r="F118">
            <v>1.2</v>
          </cell>
          <cell r="G118">
            <v>0.8</v>
          </cell>
          <cell r="H118">
            <v>0.8</v>
          </cell>
          <cell r="I118">
            <v>1.3</v>
          </cell>
          <cell r="J118">
            <v>2.2000000000000002</v>
          </cell>
          <cell r="K118">
            <v>0.8</v>
          </cell>
          <cell r="L118">
            <v>0.7</v>
          </cell>
        </row>
        <row r="124">
          <cell r="C124">
            <v>14.2</v>
          </cell>
          <cell r="D124">
            <v>28.6</v>
          </cell>
          <cell r="E124">
            <v>9.1</v>
          </cell>
          <cell r="F124">
            <v>27</v>
          </cell>
          <cell r="G124">
            <v>29</v>
          </cell>
          <cell r="H124">
            <v>10</v>
          </cell>
          <cell r="I124">
            <v>28</v>
          </cell>
          <cell r="J124">
            <v>48</v>
          </cell>
          <cell r="K124">
            <v>18.8</v>
          </cell>
          <cell r="L124">
            <v>22.7</v>
          </cell>
        </row>
        <row r="128">
          <cell r="C128">
            <v>15.1</v>
          </cell>
          <cell r="D128">
            <v>29.5</v>
          </cell>
          <cell r="E128">
            <v>10</v>
          </cell>
          <cell r="F128">
            <v>28.2</v>
          </cell>
          <cell r="G128">
            <v>29.5</v>
          </cell>
          <cell r="H128">
            <v>10.5</v>
          </cell>
          <cell r="I128">
            <v>28.5</v>
          </cell>
          <cell r="J128">
            <v>50.2</v>
          </cell>
          <cell r="K128">
            <v>20.399999999999999</v>
          </cell>
          <cell r="L128">
            <v>24.3</v>
          </cell>
        </row>
        <row r="136">
          <cell r="C136">
            <v>0</v>
          </cell>
          <cell r="D136">
            <v>0</v>
          </cell>
          <cell r="E136">
            <v>0</v>
          </cell>
          <cell r="F136">
            <v>0</v>
          </cell>
          <cell r="G136">
            <v>0</v>
          </cell>
          <cell r="H136">
            <v>0</v>
          </cell>
          <cell r="I136">
            <v>0</v>
          </cell>
          <cell r="J136">
            <v>0</v>
          </cell>
          <cell r="K136">
            <v>0</v>
          </cell>
          <cell r="L136">
            <v>0</v>
          </cell>
        </row>
        <row r="142">
          <cell r="C142">
            <v>15.1</v>
          </cell>
          <cell r="D142">
            <v>29.5</v>
          </cell>
          <cell r="E142">
            <v>10</v>
          </cell>
          <cell r="F142">
            <v>28.2</v>
          </cell>
          <cell r="G142">
            <v>29.5</v>
          </cell>
          <cell r="H142">
            <v>10.5</v>
          </cell>
          <cell r="I142">
            <v>28.5</v>
          </cell>
          <cell r="J142">
            <v>50.2</v>
          </cell>
          <cell r="K142">
            <v>20.399999999999999</v>
          </cell>
          <cell r="L142">
            <v>24.3</v>
          </cell>
        </row>
        <row r="146">
          <cell r="C146">
            <v>16</v>
          </cell>
          <cell r="D146">
            <v>31.2</v>
          </cell>
          <cell r="E146">
            <v>6.1</v>
          </cell>
          <cell r="F146">
            <v>30.4</v>
          </cell>
          <cell r="G146">
            <v>31.6</v>
          </cell>
          <cell r="H146">
            <v>12.2</v>
          </cell>
          <cell r="I146">
            <v>29.5</v>
          </cell>
          <cell r="J146">
            <v>51.5</v>
          </cell>
          <cell r="K146">
            <v>21.4</v>
          </cell>
          <cell r="L146">
            <v>25.1</v>
          </cell>
        </row>
        <row r="154">
          <cell r="C154">
            <v>0</v>
          </cell>
          <cell r="D154">
            <v>0</v>
          </cell>
          <cell r="E154">
            <v>0</v>
          </cell>
          <cell r="F154">
            <v>0</v>
          </cell>
          <cell r="G154">
            <v>0</v>
          </cell>
          <cell r="H154">
            <v>0</v>
          </cell>
          <cell r="I154">
            <v>0</v>
          </cell>
          <cell r="J154">
            <v>0</v>
          </cell>
          <cell r="K154">
            <v>0</v>
          </cell>
          <cell r="L154">
            <v>0</v>
          </cell>
        </row>
        <row r="160">
          <cell r="C160">
            <v>16</v>
          </cell>
          <cell r="D160">
            <v>31.2</v>
          </cell>
          <cell r="E160">
            <v>6.1</v>
          </cell>
          <cell r="F160">
            <v>30.4</v>
          </cell>
          <cell r="G160">
            <v>31.6</v>
          </cell>
          <cell r="H160">
            <v>12.2</v>
          </cell>
          <cell r="I160">
            <v>29.5</v>
          </cell>
          <cell r="J160">
            <v>51.5</v>
          </cell>
          <cell r="K160">
            <v>21.4</v>
          </cell>
          <cell r="L160">
            <v>25.1</v>
          </cell>
        </row>
        <row r="164">
          <cell r="C164">
            <v>17.8</v>
          </cell>
          <cell r="D164">
            <v>32</v>
          </cell>
          <cell r="E164">
            <v>6.8</v>
          </cell>
          <cell r="F164">
            <v>32</v>
          </cell>
          <cell r="G164">
            <v>32.1</v>
          </cell>
          <cell r="H164">
            <v>12</v>
          </cell>
          <cell r="I164">
            <v>29</v>
          </cell>
          <cell r="J164">
            <v>51.9</v>
          </cell>
          <cell r="K164">
            <v>22.5</v>
          </cell>
          <cell r="L164">
            <v>26</v>
          </cell>
        </row>
        <row r="172">
          <cell r="C172">
            <v>1.3</v>
          </cell>
          <cell r="D172">
            <v>1.9</v>
          </cell>
          <cell r="E172">
            <v>0.3</v>
          </cell>
          <cell r="F172">
            <v>0</v>
          </cell>
          <cell r="G172">
            <v>2.1</v>
          </cell>
          <cell r="H172">
            <v>0.2</v>
          </cell>
          <cell r="I172">
            <v>2.1</v>
          </cell>
          <cell r="J172">
            <v>2.9</v>
          </cell>
          <cell r="K172">
            <v>2.8</v>
          </cell>
          <cell r="L172">
            <v>1.5</v>
          </cell>
        </row>
        <row r="178">
          <cell r="C178">
            <v>17.8</v>
          </cell>
          <cell r="D178">
            <v>32</v>
          </cell>
          <cell r="E178">
            <v>6.8</v>
          </cell>
          <cell r="F178">
            <v>32</v>
          </cell>
          <cell r="G178">
            <v>32.1</v>
          </cell>
          <cell r="H178">
            <v>12</v>
          </cell>
          <cell r="I178">
            <v>29</v>
          </cell>
          <cell r="J178">
            <v>51.9</v>
          </cell>
          <cell r="K178">
            <v>22.5</v>
          </cell>
          <cell r="L178">
            <v>26</v>
          </cell>
        </row>
        <row r="182">
          <cell r="C182">
            <v>19.2</v>
          </cell>
          <cell r="D182">
            <v>31</v>
          </cell>
          <cell r="E182">
            <v>7.5</v>
          </cell>
          <cell r="F182">
            <v>33.200000000000003</v>
          </cell>
          <cell r="G182">
            <v>33</v>
          </cell>
          <cell r="H182">
            <v>11.8</v>
          </cell>
          <cell r="I182">
            <v>27.5</v>
          </cell>
          <cell r="J182">
            <v>50.1</v>
          </cell>
          <cell r="K182">
            <v>22.7</v>
          </cell>
          <cell r="L182">
            <v>27.5</v>
          </cell>
        </row>
        <row r="190">
          <cell r="C190">
            <v>0</v>
          </cell>
          <cell r="D190">
            <v>0</v>
          </cell>
          <cell r="E190">
            <v>0</v>
          </cell>
          <cell r="F190">
            <v>0</v>
          </cell>
          <cell r="G190">
            <v>0</v>
          </cell>
          <cell r="H190">
            <v>0</v>
          </cell>
          <cell r="I190">
            <v>0</v>
          </cell>
          <cell r="J190">
            <v>0</v>
          </cell>
          <cell r="K190">
            <v>0</v>
          </cell>
          <cell r="L190">
            <v>0</v>
          </cell>
        </row>
        <row r="196">
          <cell r="C196">
            <v>19.2</v>
          </cell>
          <cell r="D196">
            <v>31</v>
          </cell>
          <cell r="E196">
            <v>7.5</v>
          </cell>
          <cell r="F196">
            <v>33.200000000000003</v>
          </cell>
          <cell r="G196">
            <v>33</v>
          </cell>
          <cell r="H196">
            <v>11.8</v>
          </cell>
          <cell r="I196">
            <v>27.5</v>
          </cell>
          <cell r="J196">
            <v>50.1</v>
          </cell>
          <cell r="K196">
            <v>22.7</v>
          </cell>
          <cell r="L196">
            <v>27.5</v>
          </cell>
        </row>
        <row r="200">
          <cell r="C200">
            <v>18.600000000000001</v>
          </cell>
          <cell r="D200">
            <v>30</v>
          </cell>
          <cell r="E200">
            <v>7</v>
          </cell>
          <cell r="F200">
            <v>33</v>
          </cell>
          <cell r="G200">
            <v>33.200000000000003</v>
          </cell>
          <cell r="H200">
            <v>11.9</v>
          </cell>
          <cell r="I200">
            <v>27</v>
          </cell>
          <cell r="J200">
            <v>50</v>
          </cell>
          <cell r="K200">
            <v>22.5</v>
          </cell>
          <cell r="L200">
            <v>27.2</v>
          </cell>
        </row>
        <row r="208">
          <cell r="C208">
            <v>0</v>
          </cell>
          <cell r="D208">
            <v>0</v>
          </cell>
          <cell r="E208">
            <v>0</v>
          </cell>
          <cell r="F208">
            <v>0</v>
          </cell>
          <cell r="G208">
            <v>0</v>
          </cell>
          <cell r="H208">
            <v>0</v>
          </cell>
          <cell r="I208">
            <v>0</v>
          </cell>
          <cell r="J208">
            <v>0</v>
          </cell>
          <cell r="K208">
            <v>0</v>
          </cell>
          <cell r="L208">
            <v>0</v>
          </cell>
        </row>
        <row r="214">
          <cell r="C214">
            <v>18.600000000000001</v>
          </cell>
          <cell r="D214">
            <v>30</v>
          </cell>
          <cell r="E214">
            <v>7</v>
          </cell>
          <cell r="F214">
            <v>33</v>
          </cell>
          <cell r="G214">
            <v>33.200000000000003</v>
          </cell>
          <cell r="H214">
            <v>11.9</v>
          </cell>
          <cell r="I214">
            <v>27</v>
          </cell>
          <cell r="J214">
            <v>50</v>
          </cell>
          <cell r="K214">
            <v>22.5</v>
          </cell>
          <cell r="L214">
            <v>27.2</v>
          </cell>
        </row>
        <row r="218">
          <cell r="C218">
            <v>19.5</v>
          </cell>
          <cell r="D218">
            <v>32.1</v>
          </cell>
          <cell r="E218">
            <v>7.5</v>
          </cell>
          <cell r="F218">
            <v>34.5</v>
          </cell>
          <cell r="G218">
            <v>35.799999999999997</v>
          </cell>
          <cell r="H218">
            <v>12.5</v>
          </cell>
          <cell r="I218">
            <v>28.9</v>
          </cell>
          <cell r="J218">
            <v>52.4</v>
          </cell>
          <cell r="K218">
            <v>24.2</v>
          </cell>
          <cell r="L218">
            <v>29.1</v>
          </cell>
        </row>
        <row r="226">
          <cell r="C226">
            <v>1.8</v>
          </cell>
          <cell r="D226">
            <v>0.9</v>
          </cell>
          <cell r="E226">
            <v>0.4</v>
          </cell>
          <cell r="F226">
            <v>1.2</v>
          </cell>
          <cell r="G226">
            <v>0.8</v>
          </cell>
          <cell r="H226">
            <v>0.2</v>
          </cell>
          <cell r="I226">
            <v>1.1000000000000001</v>
          </cell>
          <cell r="J226">
            <v>3.4</v>
          </cell>
          <cell r="K226">
            <v>0.9</v>
          </cell>
          <cell r="L226">
            <v>0.8</v>
          </cell>
        </row>
      </sheetData>
      <sheetData sheetId="3"/>
      <sheetData sheetId="4"/>
      <sheetData sheetId="5">
        <row r="56">
          <cell r="F56">
            <v>0.57327033923167148</v>
          </cell>
        </row>
      </sheetData>
      <sheetData sheetId="6">
        <row r="56">
          <cell r="F56">
            <v>0.62748803209639004</v>
          </cell>
        </row>
      </sheetData>
      <sheetData sheetId="7"/>
      <sheetData sheetId="8"/>
      <sheetData sheetId="9"/>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8"/>
  <sheetViews>
    <sheetView topLeftCell="A89" zoomScale="80" zoomScaleNormal="80" workbookViewId="0">
      <selection activeCell="A97" sqref="A97"/>
    </sheetView>
  </sheetViews>
  <sheetFormatPr defaultColWidth="11.42578125" defaultRowHeight="15" x14ac:dyDescent="0.25"/>
  <cols>
    <col min="1" max="1" width="16.5703125" bestFit="1" customWidth="1"/>
    <col min="2" max="2" width="50.7109375" bestFit="1" customWidth="1"/>
    <col min="3" max="4" width="15.5703125" bestFit="1" customWidth="1"/>
    <col min="5" max="5" width="24.28515625" bestFit="1" customWidth="1"/>
    <col min="6" max="6" width="12" bestFit="1" customWidth="1"/>
    <col min="7" max="8" width="12.7109375" bestFit="1" customWidth="1"/>
    <col min="9" max="10" width="12" bestFit="1" customWidth="1"/>
    <col min="11" max="12" width="12.7109375" bestFit="1" customWidth="1"/>
    <col min="13" max="13" width="45.7109375" bestFit="1" customWidth="1"/>
    <col min="14" max="14" width="45.7109375" customWidth="1"/>
    <col min="15" max="15" width="23.7109375" customWidth="1"/>
    <col min="16" max="19" width="12.7109375" bestFit="1" customWidth="1"/>
    <col min="20" max="20" width="16.7109375" bestFit="1" customWidth="1"/>
    <col min="21" max="21" width="13.28515625" customWidth="1"/>
    <col min="22" max="22" width="14.7109375" customWidth="1"/>
  </cols>
  <sheetData>
    <row r="1" spans="2:24" ht="15.75" thickBot="1" x14ac:dyDescent="0.3">
      <c r="G1" s="64"/>
      <c r="H1" s="64"/>
      <c r="I1" s="64"/>
    </row>
    <row r="2" spans="2:24" ht="15.75" thickBot="1" x14ac:dyDescent="0.3">
      <c r="C2" s="1"/>
      <c r="F2" s="162" t="s">
        <v>73</v>
      </c>
      <c r="G2" s="163"/>
      <c r="H2" s="163"/>
      <c r="I2" s="164"/>
    </row>
    <row r="3" spans="2:24" ht="60.75" thickBot="1" x14ac:dyDescent="0.3">
      <c r="B3" s="39" t="s">
        <v>53</v>
      </c>
      <c r="C3" s="1"/>
      <c r="F3" s="165"/>
      <c r="G3" s="166"/>
      <c r="H3" s="166"/>
      <c r="I3" s="167"/>
    </row>
    <row r="4" spans="2:24" ht="15.75" thickBot="1" x14ac:dyDescent="0.3">
      <c r="B4" s="1"/>
      <c r="C4" s="1"/>
      <c r="F4" s="64"/>
      <c r="G4" s="64"/>
      <c r="H4" s="64"/>
      <c r="I4" s="64"/>
    </row>
    <row r="5" spans="2:24" ht="15.75" thickBot="1" x14ac:dyDescent="0.3">
      <c r="B5" s="10" t="s">
        <v>19</v>
      </c>
      <c r="C5" s="1"/>
      <c r="F5" s="64"/>
      <c r="G5" s="64"/>
      <c r="H5" s="64"/>
      <c r="I5" s="64"/>
    </row>
    <row r="6" spans="2:24" ht="15.75" thickBot="1" x14ac:dyDescent="0.3">
      <c r="O6" s="168" t="s">
        <v>20</v>
      </c>
      <c r="P6" s="169"/>
      <c r="Q6" s="169"/>
      <c r="R6" s="169"/>
      <c r="S6" s="169"/>
      <c r="T6" s="169"/>
      <c r="U6" s="169"/>
      <c r="V6" s="169"/>
      <c r="W6" s="169"/>
      <c r="X6" s="170"/>
    </row>
    <row r="7" spans="2:24" ht="15.75" thickBot="1" x14ac:dyDescent="0.3">
      <c r="B7" s="11" t="s">
        <v>0</v>
      </c>
      <c r="C7" s="11" t="s">
        <v>1</v>
      </c>
      <c r="D7" s="11" t="s">
        <v>2</v>
      </c>
      <c r="E7" s="11" t="s">
        <v>3</v>
      </c>
      <c r="F7" s="11" t="s">
        <v>4</v>
      </c>
      <c r="G7" s="11" t="s">
        <v>5</v>
      </c>
      <c r="H7" s="11" t="s">
        <v>6</v>
      </c>
      <c r="I7" s="11" t="s">
        <v>7</v>
      </c>
      <c r="J7" s="11" t="s">
        <v>8</v>
      </c>
      <c r="K7" s="11" t="s">
        <v>9</v>
      </c>
      <c r="L7" s="11" t="s">
        <v>10</v>
      </c>
      <c r="M7" s="38" t="s">
        <v>31</v>
      </c>
      <c r="N7" s="2" t="s">
        <v>32</v>
      </c>
      <c r="O7" s="2" t="s">
        <v>1</v>
      </c>
      <c r="P7" s="2" t="s">
        <v>2</v>
      </c>
      <c r="Q7" s="2" t="s">
        <v>3</v>
      </c>
      <c r="R7" s="2" t="s">
        <v>4</v>
      </c>
      <c r="S7" s="2" t="s">
        <v>5</v>
      </c>
      <c r="T7" s="2" t="s">
        <v>6</v>
      </c>
      <c r="U7" s="2" t="s">
        <v>7</v>
      </c>
      <c r="V7" s="2" t="s">
        <v>8</v>
      </c>
      <c r="W7" s="2" t="s">
        <v>9</v>
      </c>
      <c r="X7" s="2" t="s">
        <v>10</v>
      </c>
    </row>
    <row r="8" spans="2:24" x14ac:dyDescent="0.25">
      <c r="B8" s="12" t="s">
        <v>17</v>
      </c>
      <c r="C8" s="13">
        <f>+('[1]Index Const. &amp; Calculation'!C20-'[1]Index Const. &amp; Calculation'!C14+'[1]Index Const. &amp; Calculation'!C28)/'[1]Index Const. &amp; Calculation'!C14</f>
        <v>9.9999999999999936E-2</v>
      </c>
      <c r="D8" s="13">
        <f>+('[1]Index Const. &amp; Calculation'!D20-'[1]Index Const. &amp; Calculation'!D14+'[1]Index Const. &amp; Calculation'!D28)/'[1]Index Const. &amp; Calculation'!D14</f>
        <v>4.7826086956521803E-2</v>
      </c>
      <c r="E8" s="13">
        <f>+('[1]Index Const. &amp; Calculation'!E20-'[1]Index Const. &amp; Calculation'!E14+'[1]Index Const. &amp; Calculation'!E28)/'[1]Index Const. &amp; Calculation'!E14</f>
        <v>0.11538461538461531</v>
      </c>
      <c r="F8" s="13">
        <f>+('[1]Index Const. &amp; Calculation'!F20-'[1]Index Const. &amp; Calculation'!F14+'[1]Index Const. &amp; Calculation'!F28)/'[1]Index Const. &amp; Calculation'!F14</f>
        <v>4.3290043290043288E-2</v>
      </c>
      <c r="G8" s="13">
        <f>+('[1]Index Const. &amp; Calculation'!G20-'[1]Index Const. &amp; Calculation'!G14+'[1]Index Const. &amp; Calculation'!G28)/'[1]Index Const. &amp; Calculation'!G14</f>
        <v>0.32142857142857145</v>
      </c>
      <c r="H8" s="13">
        <f>+('[1]Index Const. &amp; Calculation'!H20-'[1]Index Const. &amp; Calculation'!H14+'[1]Index Const. &amp; Calculation'!H28)/'[1]Index Const. &amp; Calculation'!H14</f>
        <v>4.4117647058823505E-2</v>
      </c>
      <c r="I8" s="13">
        <f>+('[1]Index Const. &amp; Calculation'!I20-'[1]Index Const. &amp; Calculation'!I14+'[1]Index Const. &amp; Calculation'!I28)/'[1]Index Const. &amp; Calculation'!I14</f>
        <v>2.7906976744186112E-2</v>
      </c>
      <c r="J8" s="13">
        <f>+('[1]Index Const. &amp; Calculation'!J20-'[1]Index Const. &amp; Calculation'!J14+'[1]Index Const. &amp; Calculation'!J28)/'[1]Index Const. &amp; Calculation'!J14</f>
        <v>0.11111111111111116</v>
      </c>
      <c r="K8" s="13">
        <f>+('[1]Index Const. &amp; Calculation'!K20-'[1]Index Const. &amp; Calculation'!K14+'[1]Index Const. &amp; Calculation'!K28)/'[1]Index Const. &amp; Calculation'!K14</f>
        <v>-3.6809815950920331E-2</v>
      </c>
      <c r="L8" s="40">
        <f>+('[1]Index Const. &amp; Calculation'!L20-'[1]Index Const. &amp; Calculation'!L14+'[1]Index Const. &amp; Calculation'!L28)/'[1]Index Const. &amp; Calculation'!L14</f>
        <v>1.9736842105263205E-2</v>
      </c>
      <c r="M8" s="25">
        <f t="shared" ref="M8:M19" si="0">SUMPRODUCT(C8:L8,$C$27:$L$27)</f>
        <v>0.32142857142857145</v>
      </c>
      <c r="N8" s="41">
        <f t="shared" ref="N8:N19" si="1">+M8*12</f>
        <v>3.8571428571428577</v>
      </c>
      <c r="O8" s="42">
        <f t="shared" ref="O8:O19" si="2">+C8*12</f>
        <v>1.1999999999999993</v>
      </c>
      <c r="P8" s="4">
        <f t="shared" ref="P8:P19" si="3">+D8*12</f>
        <v>0.57391304347826166</v>
      </c>
      <c r="Q8" s="4">
        <f t="shared" ref="Q8:Q19" si="4">+E8*12</f>
        <v>1.3846153846153837</v>
      </c>
      <c r="R8" s="4">
        <f t="shared" ref="R8:R19" si="5">+F8*12</f>
        <v>0.51948051948051943</v>
      </c>
      <c r="S8" s="4">
        <f t="shared" ref="S8:S19" si="6">+G8*12</f>
        <v>3.8571428571428577</v>
      </c>
      <c r="T8" s="4">
        <f t="shared" ref="T8:T19" si="7">+H8*12</f>
        <v>0.52941176470588203</v>
      </c>
      <c r="U8" s="4">
        <f t="shared" ref="U8:U19" si="8">+I8*12</f>
        <v>0.33488372093023333</v>
      </c>
      <c r="V8" s="4">
        <f t="shared" ref="V8:V19" si="9">+J8*12</f>
        <v>1.3333333333333339</v>
      </c>
      <c r="W8" s="4">
        <f t="shared" ref="W8:W19" si="10">+K8*12</f>
        <v>-0.44171779141104395</v>
      </c>
      <c r="X8" s="5">
        <f t="shared" ref="X8:X19" si="11">+L8*12</f>
        <v>0.23684210526315846</v>
      </c>
    </row>
    <row r="9" spans="2:24" x14ac:dyDescent="0.25">
      <c r="B9" s="14" t="s">
        <v>18</v>
      </c>
      <c r="C9" s="13">
        <f>+('[1]Index Const. &amp; Calculation'!C38-'[1]Index Const. &amp; Calculation'!C34+'[1]Index Const. &amp; Calculation'!C46)/'[1]Index Const. &amp; Calculation'!C34</f>
        <v>-3.0303030303030196E-2</v>
      </c>
      <c r="D9" s="13">
        <f>+('[1]Index Const. &amp; Calculation'!D38-'[1]Index Const. &amp; Calculation'!D34+'[1]Index Const. &amp; Calculation'!D46)/'[1]Index Const. &amp; Calculation'!D34</f>
        <v>3.3195020746887849E-2</v>
      </c>
      <c r="E9" s="13">
        <f>+('[1]Index Const. &amp; Calculation'!E38-'[1]Index Const. &amp; Calculation'!E34+'[1]Index Const. &amp; Calculation'!E46)/'[1]Index Const. &amp; Calculation'!E34</f>
        <v>-5.1724137931034454E-2</v>
      </c>
      <c r="F9" s="13">
        <f>+('[1]Index Const. &amp; Calculation'!F38-'[1]Index Const. &amp; Calculation'!F34+'[1]Index Const. &amp; Calculation'!F46)/'[1]Index Const. &amp; Calculation'!F34</f>
        <v>3.3195020746887849E-2</v>
      </c>
      <c r="G9" s="13">
        <f>+('[1]Index Const. &amp; Calculation'!G38-'[1]Index Const. &amp; Calculation'!G34+'[1]Index Const. &amp; Calculation'!G46)/'[1]Index Const. &amp; Calculation'!G34</f>
        <v>0.29729729729729731</v>
      </c>
      <c r="H9" s="13">
        <f>+('[1]Index Const. &amp; Calculation'!H38-'[1]Index Const. &amp; Calculation'!H34+'[1]Index Const. &amp; Calculation'!H46)/'[1]Index Const. &amp; Calculation'!H34</f>
        <v>-2.8169014084506942E-2</v>
      </c>
      <c r="I9" s="13">
        <f>+('[1]Index Const. &amp; Calculation'!I38-'[1]Index Const. &amp; Calculation'!I34+'[1]Index Const. &amp; Calculation'!I46)/'[1]Index Const. &amp; Calculation'!I34</f>
        <v>1.8099547511312153E-2</v>
      </c>
      <c r="J9" s="13">
        <f>+('[1]Index Const. &amp; Calculation'!J38-'[1]Index Const. &amp; Calculation'!J34+'[1]Index Const. &amp; Calculation'!J46)/'[1]Index Const. &amp; Calculation'!J34</f>
        <v>0.1388888888888889</v>
      </c>
      <c r="K9" s="13">
        <f>+('[1]Index Const. &amp; Calculation'!K38-'[1]Index Const. &amp; Calculation'!K34+'[1]Index Const. &amp; Calculation'!K46)/'[1]Index Const. &amp; Calculation'!K34</f>
        <v>-0.10828025477707003</v>
      </c>
      <c r="L9" s="40">
        <f>+('[1]Index Const. &amp; Calculation'!L38-'[1]Index Const. &amp; Calculation'!L34+'[1]Index Const. &amp; Calculation'!L46)/'[1]Index Const. &amp; Calculation'!L34</f>
        <v>0.14838709677419359</v>
      </c>
      <c r="M9" s="26">
        <f t="shared" si="0"/>
        <v>0.29729729729729731</v>
      </c>
      <c r="N9" s="43">
        <f t="shared" si="1"/>
        <v>3.5675675675675675</v>
      </c>
      <c r="O9" s="44">
        <f t="shared" si="2"/>
        <v>-0.36363636363636237</v>
      </c>
      <c r="P9" s="7">
        <f t="shared" si="3"/>
        <v>0.39834024896265419</v>
      </c>
      <c r="Q9" s="7">
        <f t="shared" si="4"/>
        <v>-0.62068965517241348</v>
      </c>
      <c r="R9" s="7">
        <f t="shared" si="5"/>
        <v>0.39834024896265419</v>
      </c>
      <c r="S9" s="7">
        <f t="shared" si="6"/>
        <v>3.5675675675675675</v>
      </c>
      <c r="T9" s="7">
        <f t="shared" si="7"/>
        <v>-0.33802816901408328</v>
      </c>
      <c r="U9" s="7">
        <f t="shared" si="8"/>
        <v>0.21719457013574583</v>
      </c>
      <c r="V9" s="7">
        <f t="shared" si="9"/>
        <v>1.6666666666666667</v>
      </c>
      <c r="W9" s="7">
        <f t="shared" si="10"/>
        <v>-1.2993630573248403</v>
      </c>
      <c r="X9" s="8">
        <f t="shared" si="11"/>
        <v>1.7806451612903231</v>
      </c>
    </row>
    <row r="10" spans="2:24" x14ac:dyDescent="0.25">
      <c r="B10" s="14" t="s">
        <v>12</v>
      </c>
      <c r="C10" s="13">
        <f>+('[1]Index Const. &amp; Calculation'!C56-'[1]Index Const. &amp; Calculation'!C52+'[1]Index Const. &amp; Calculation'!C64)/'[1]Index Const. &amp; Calculation'!C52</f>
        <v>3.9062499999999944E-2</v>
      </c>
      <c r="D10" s="13">
        <f>+('[1]Index Const. &amp; Calculation'!D56-'[1]Index Const. &amp; Calculation'!D52+'[1]Index Const. &amp; Calculation'!D64)/'[1]Index Const. &amp; Calculation'!D52</f>
        <v>6.0240963855421693E-2</v>
      </c>
      <c r="E10" s="13">
        <f>+('[1]Index Const. &amp; Calculation'!E56-'[1]Index Const. &amp; Calculation'!E52+'[1]Index Const. &amp; Calculation'!E64)/'[1]Index Const. &amp; Calculation'!E52</f>
        <v>0.14545454545454539</v>
      </c>
      <c r="F10" s="13">
        <f>+('[1]Index Const. &amp; Calculation'!F56-'[1]Index Const. &amp; Calculation'!F52+'[1]Index Const. &amp; Calculation'!F64)/'[1]Index Const. &amp; Calculation'!F52</f>
        <v>6.0240963855421693E-2</v>
      </c>
      <c r="G10" s="13">
        <f>+('[1]Index Const. &amp; Calculation'!G56-'[1]Index Const. &amp; Calculation'!G52+'[1]Index Const. &amp; Calculation'!G64)/'[1]Index Const. &amp; Calculation'!G52</f>
        <v>0.24166666666666667</v>
      </c>
      <c r="H10" s="13">
        <f>+('[1]Index Const. &amp; Calculation'!H56-'[1]Index Const. &amp; Calculation'!H52+'[1]Index Const. &amp; Calculation'!H64)/'[1]Index Const. &amp; Calculation'!H52</f>
        <v>0.14492753623188398</v>
      </c>
      <c r="I10" s="13">
        <f>+('[1]Index Const. &amp; Calculation'!I56-'[1]Index Const. &amp; Calculation'!I52+'[1]Index Const. &amp; Calculation'!I64)/'[1]Index Const. &amp; Calculation'!I52</f>
        <v>5.7777777777777838E-2</v>
      </c>
      <c r="J10" s="13">
        <f>+('[1]Index Const. &amp; Calculation'!J56-'[1]Index Const. &amp; Calculation'!J52+'[1]Index Const. &amp; Calculation'!J64)/'[1]Index Const. &amp; Calculation'!J52</f>
        <v>0.13170731707317079</v>
      </c>
      <c r="K10" s="13">
        <f>+('[1]Index Const. &amp; Calculation'!K56-'[1]Index Const. &amp; Calculation'!K52+'[1]Index Const. &amp; Calculation'!K64)/'[1]Index Const. &amp; Calculation'!K52</f>
        <v>2.1428571428571481E-2</v>
      </c>
      <c r="L10" s="40">
        <f>+('[1]Index Const. &amp; Calculation'!L56-'[1]Index Const. &amp; Calculation'!L52+'[1]Index Const. &amp; Calculation'!L64)/'[1]Index Const. &amp; Calculation'!L52</f>
        <v>0.11235955056179779</v>
      </c>
      <c r="M10" s="26">
        <f t="shared" si="0"/>
        <v>0.24166666666666667</v>
      </c>
      <c r="N10" s="43">
        <f t="shared" si="1"/>
        <v>2.9</v>
      </c>
      <c r="O10" s="44">
        <f t="shared" si="2"/>
        <v>0.46874999999999933</v>
      </c>
      <c r="P10" s="7">
        <f t="shared" si="3"/>
        <v>0.72289156626506035</v>
      </c>
      <c r="Q10" s="7">
        <f t="shared" si="4"/>
        <v>1.7454545454545447</v>
      </c>
      <c r="R10" s="7">
        <f t="shared" si="5"/>
        <v>0.72289156626506035</v>
      </c>
      <c r="S10" s="7">
        <f t="shared" si="6"/>
        <v>2.9</v>
      </c>
      <c r="T10" s="7">
        <f t="shared" si="7"/>
        <v>1.7391304347826078</v>
      </c>
      <c r="U10" s="7">
        <f t="shared" si="8"/>
        <v>0.69333333333333402</v>
      </c>
      <c r="V10" s="7">
        <f t="shared" si="9"/>
        <v>1.5804878048780495</v>
      </c>
      <c r="W10" s="7">
        <f t="shared" si="10"/>
        <v>0.25714285714285778</v>
      </c>
      <c r="X10" s="8">
        <f t="shared" si="11"/>
        <v>1.3483146067415734</v>
      </c>
    </row>
    <row r="11" spans="2:24" x14ac:dyDescent="0.25">
      <c r="B11" s="14" t="s">
        <v>13</v>
      </c>
      <c r="C11" s="13">
        <f>+('[1]Index Const. &amp; Calculation'!C74-'[1]Index Const. &amp; Calculation'!C70+'[1]Index Const. &amp; Calculation'!C82)/'[1]Index Const. &amp; Calculation'!C70</f>
        <v>0.04</v>
      </c>
      <c r="D11" s="13">
        <f>+('[1]Index Const. &amp; Calculation'!D74-'[1]Index Const. &amp; Calculation'!D70+'[1]Index Const. &amp; Calculation'!D82)/'[1]Index Const. &amp; Calculation'!D70</f>
        <v>4.4176706827309294E-2</v>
      </c>
      <c r="E11" s="13">
        <f>+('[1]Index Const. &amp; Calculation'!E74-'[1]Index Const. &amp; Calculation'!E70+'[1]Index Const. &amp; Calculation'!E82)/'[1]Index Const. &amp; Calculation'!E70</f>
        <v>0.14754098360655746</v>
      </c>
      <c r="F11" s="13">
        <f>+('[1]Index Const. &amp; Calculation'!F74-'[1]Index Const. &amp; Calculation'!F70+'[1]Index Const. &amp; Calculation'!F82)/'[1]Index Const. &amp; Calculation'!F70</f>
        <v>3.6144578313253101E-2</v>
      </c>
      <c r="G11" s="13">
        <f>+('[1]Index Const. &amp; Calculation'!G74-'[1]Index Const. &amp; Calculation'!G70+'[1]Index Const. &amp; Calculation'!G82)/'[1]Index Const. &amp; Calculation'!G70</f>
        <v>-2.7586206896551748E-2</v>
      </c>
      <c r="H11" s="13">
        <f>+('[1]Index Const. &amp; Calculation'!H74-'[1]Index Const. &amp; Calculation'!H70+'[1]Index Const. &amp; Calculation'!H82)/'[1]Index Const. &amp; Calculation'!H70</f>
        <v>0.15384615384615388</v>
      </c>
      <c r="I11" s="13">
        <f>+('[1]Index Const. &amp; Calculation'!I74-'[1]Index Const. &amp; Calculation'!I70+'[1]Index Const. &amp; Calculation'!I82)/'[1]Index Const. &amp; Calculation'!I70</f>
        <v>8.2251082251082186E-2</v>
      </c>
      <c r="J11" s="13">
        <f>+('[1]Index Const. &amp; Calculation'!J74-'[1]Index Const. &amp; Calculation'!J70+'[1]Index Const. &amp; Calculation'!J82)/'[1]Index Const. &amp; Calculation'!J70</f>
        <v>3.9823008849557459E-2</v>
      </c>
      <c r="K11" s="13">
        <f>+('[1]Index Const. &amp; Calculation'!K74-'[1]Index Const. &amp; Calculation'!K70+'[1]Index Const. &amp; Calculation'!K82)/'[1]Index Const. &amp; Calculation'!K70</f>
        <v>0.18881118881118875</v>
      </c>
      <c r="L11" s="40">
        <f>+('[1]Index Const. &amp; Calculation'!L74-'[1]Index Const. &amp; Calculation'!L70+'[1]Index Const. &amp; Calculation'!L82)/'[1]Index Const. &amp; Calculation'!L70</f>
        <v>0.1518324607329842</v>
      </c>
      <c r="M11" s="26">
        <f t="shared" si="0"/>
        <v>-2.7586206896551748E-2</v>
      </c>
      <c r="N11" s="43">
        <f t="shared" si="1"/>
        <v>-0.33103448275862096</v>
      </c>
      <c r="O11" s="44">
        <f t="shared" si="2"/>
        <v>0.48</v>
      </c>
      <c r="P11" s="7">
        <f t="shared" si="3"/>
        <v>0.53012048192771155</v>
      </c>
      <c r="Q11" s="7">
        <f t="shared" si="4"/>
        <v>1.7704918032786896</v>
      </c>
      <c r="R11" s="7">
        <f t="shared" si="5"/>
        <v>0.43373493975903721</v>
      </c>
      <c r="S11" s="7">
        <f t="shared" si="6"/>
        <v>-0.33103448275862096</v>
      </c>
      <c r="T11" s="7">
        <f t="shared" si="7"/>
        <v>1.8461538461538467</v>
      </c>
      <c r="U11" s="7">
        <f t="shared" si="8"/>
        <v>0.98701298701298623</v>
      </c>
      <c r="V11" s="7">
        <f t="shared" si="9"/>
        <v>0.47787610619468951</v>
      </c>
      <c r="W11" s="7">
        <f t="shared" si="10"/>
        <v>2.265734265734265</v>
      </c>
      <c r="X11" s="8">
        <f t="shared" si="11"/>
        <v>1.8219895287958106</v>
      </c>
    </row>
    <row r="12" spans="2:24" x14ac:dyDescent="0.25">
      <c r="B12" s="14" t="s">
        <v>14</v>
      </c>
      <c r="C12" s="13">
        <f>+('[1]Index Const. &amp; Calculation'!C92-'[1]Index Const. &amp; Calculation'!C88+'[1]Index Const. &amp; Calculation'!C100)/'[1]Index Const. &amp; Calculation'!C88</f>
        <v>0.11538461538461539</v>
      </c>
      <c r="D12" s="13">
        <f>+('[1]Index Const. &amp; Calculation'!D92-'[1]Index Const. &amp; Calculation'!D88+'[1]Index Const. &amp; Calculation'!D100)/'[1]Index Const. &amp; Calculation'!D88</f>
        <v>5.7692307692307696E-2</v>
      </c>
      <c r="E12" s="13">
        <f>+('[1]Index Const. &amp; Calculation'!E92-'[1]Index Const. &amp; Calculation'!E88+'[1]Index Const. &amp; Calculation'!E100)/'[1]Index Const. &amp; Calculation'!E88</f>
        <v>0.21428571428571427</v>
      </c>
      <c r="F12" s="13">
        <f>+('[1]Index Const. &amp; Calculation'!F92-'[1]Index Const. &amp; Calculation'!F88+'[1]Index Const. &amp; Calculation'!F100)/'[1]Index Const. &amp; Calculation'!F88</f>
        <v>4.6511627906976716E-2</v>
      </c>
      <c r="G12" s="13">
        <f>+('[1]Index Const. &amp; Calculation'!G92-'[1]Index Const. &amp; Calculation'!G88+'[1]Index Const. &amp; Calculation'!G100)/'[1]Index Const. &amp; Calculation'!G88</f>
        <v>3.191489361702135E-2</v>
      </c>
      <c r="H12" s="13">
        <f>+('[1]Index Const. &amp; Calculation'!H92-'[1]Index Const. &amp; Calculation'!H88+'[1]Index Const. &amp; Calculation'!H100)/'[1]Index Const. &amp; Calculation'!H88</f>
        <v>-5.5555555555555552E-2</v>
      </c>
      <c r="I12" s="13">
        <f>+('[1]Index Const. &amp; Calculation'!I92-'[1]Index Const. &amp; Calculation'!I88+'[1]Index Const. &amp; Calculation'!I100)/'[1]Index Const. &amp; Calculation'!I88</f>
        <v>0.08</v>
      </c>
      <c r="J12" s="13">
        <f>+('[1]Index Const. &amp; Calculation'!J92-'[1]Index Const. &amp; Calculation'!J88+'[1]Index Const. &amp; Calculation'!J100)/'[1]Index Const. &amp; Calculation'!J88</f>
        <v>4.6808510638297933E-2</v>
      </c>
      <c r="K12" s="13">
        <f>+('[1]Index Const. &amp; Calculation'!K92-'[1]Index Const. &amp; Calculation'!K88+'[1]Index Const. &amp; Calculation'!K100)/'[1]Index Const. &amp; Calculation'!K88</f>
        <v>8.8235294117647065E-2</v>
      </c>
      <c r="L12" s="40">
        <f>+('[1]Index Const. &amp; Calculation'!L92-'[1]Index Const. &amp; Calculation'!L88+'[1]Index Const. &amp; Calculation'!L100)/'[1]Index Const. &amp; Calculation'!L88</f>
        <v>1.8181818181818118E-2</v>
      </c>
      <c r="M12" s="26">
        <f t="shared" si="0"/>
        <v>3.191489361702135E-2</v>
      </c>
      <c r="N12" s="43">
        <f t="shared" si="1"/>
        <v>0.3829787234042562</v>
      </c>
      <c r="O12" s="44">
        <f t="shared" si="2"/>
        <v>1.3846153846153846</v>
      </c>
      <c r="P12" s="7">
        <f t="shared" si="3"/>
        <v>0.69230769230769229</v>
      </c>
      <c r="Q12" s="7">
        <f t="shared" si="4"/>
        <v>2.5714285714285712</v>
      </c>
      <c r="R12" s="7">
        <f t="shared" si="5"/>
        <v>0.55813953488372059</v>
      </c>
      <c r="S12" s="7">
        <f t="shared" si="6"/>
        <v>0.3829787234042562</v>
      </c>
      <c r="T12" s="7">
        <f t="shared" si="7"/>
        <v>-0.66666666666666663</v>
      </c>
      <c r="U12" s="7">
        <f t="shared" si="8"/>
        <v>0.96</v>
      </c>
      <c r="V12" s="7">
        <f t="shared" si="9"/>
        <v>0.56170212765957517</v>
      </c>
      <c r="W12" s="7">
        <f t="shared" si="10"/>
        <v>1.0588235294117647</v>
      </c>
      <c r="X12" s="8">
        <f t="shared" si="11"/>
        <v>0.21818181818181742</v>
      </c>
    </row>
    <row r="13" spans="2:24" x14ac:dyDescent="0.25">
      <c r="B13" s="14" t="s">
        <v>15</v>
      </c>
      <c r="C13" s="13">
        <f>+('[1]Index Const. &amp; Calculation'!C110-'[1]Index Const. &amp; Calculation'!C106+'[1]Index Const. &amp; Calculation'!C118)/'[1]Index Const. &amp; Calculation'!C106</f>
        <v>5.5172413793103406E-2</v>
      </c>
      <c r="D13" s="13">
        <f>+('[1]Index Const. &amp; Calculation'!D110-'[1]Index Const. &amp; Calculation'!D106+'[1]Index Const. &amp; Calculation'!D118)/'[1]Index Const. &amp; Calculation'!D106</f>
        <v>7.2727272727272779E-2</v>
      </c>
      <c r="E13" s="13">
        <f>+('[1]Index Const. &amp; Calculation'!E110-'[1]Index Const. &amp; Calculation'!E106+'[1]Index Const. &amp; Calculation'!E118)/'[1]Index Const. &amp; Calculation'!E106</f>
        <v>0.11764705882352937</v>
      </c>
      <c r="F13" s="13">
        <f>+('[1]Index Const. &amp; Calculation'!F110-'[1]Index Const. &amp; Calculation'!F106+'[1]Index Const. &amp; Calculation'!F118)/'[1]Index Const. &amp; Calculation'!F106</f>
        <v>4.4444444444444446E-2</v>
      </c>
      <c r="G13" s="13">
        <f>+('[1]Index Const. &amp; Calculation'!G110-'[1]Index Const. &amp; Calculation'!G106+'[1]Index Const. &amp; Calculation'!G118)/'[1]Index Const. &amp; Calculation'!G106</f>
        <v>2.4054982817869369E-2</v>
      </c>
      <c r="H13" s="13">
        <f>+('[1]Index Const. &amp; Calculation'!H110-'[1]Index Const. &amp; Calculation'!H106+'[1]Index Const. &amp; Calculation'!H118)/'[1]Index Const. &amp; Calculation'!H106</f>
        <v>0.27058823529411763</v>
      </c>
      <c r="I13" s="13">
        <f>+('[1]Index Const. &amp; Calculation'!I110-'[1]Index Const. &amp; Calculation'!I106+'[1]Index Const. &amp; Calculation'!I118)/'[1]Index Const. &amp; Calculation'!I106</f>
        <v>8.5185185185185183E-2</v>
      </c>
      <c r="J13" s="13">
        <f>+('[1]Index Const. &amp; Calculation'!J110-'[1]Index Const. &amp; Calculation'!J106+'[1]Index Const. &amp; Calculation'!J118)/'[1]Index Const. &amp; Calculation'!J106</f>
        <v>2.0325203252032464E-2</v>
      </c>
      <c r="K13" s="13">
        <f>+('[1]Index Const. &amp; Calculation'!K110-'[1]Index Const. &amp; Calculation'!K106+'[1]Index Const. &amp; Calculation'!K118)/'[1]Index Const. &amp; Calculation'!K106</f>
        <v>5.9459459459459497E-2</v>
      </c>
      <c r="L13" s="40">
        <f>+('[1]Index Const. &amp; Calculation'!L110-'[1]Index Const. &amp; Calculation'!L106+'[1]Index Const. &amp; Calculation'!L118)/'[1]Index Const. &amp; Calculation'!L106</f>
        <v>4.4642857142857179E-2</v>
      </c>
      <c r="M13" s="26">
        <f t="shared" si="0"/>
        <v>2.4054982817869369E-2</v>
      </c>
      <c r="N13" s="43">
        <f t="shared" si="1"/>
        <v>0.28865979381443241</v>
      </c>
      <c r="O13" s="44">
        <f t="shared" si="2"/>
        <v>0.66206896551724093</v>
      </c>
      <c r="P13" s="7">
        <f t="shared" si="3"/>
        <v>0.87272727272727335</v>
      </c>
      <c r="Q13" s="7">
        <f t="shared" si="4"/>
        <v>1.4117647058823524</v>
      </c>
      <c r="R13" s="7">
        <f t="shared" si="5"/>
        <v>0.53333333333333333</v>
      </c>
      <c r="S13" s="7">
        <f t="shared" si="6"/>
        <v>0.28865979381443241</v>
      </c>
      <c r="T13" s="7">
        <f t="shared" si="7"/>
        <v>3.2470588235294118</v>
      </c>
      <c r="U13" s="7">
        <f t="shared" si="8"/>
        <v>1.0222222222222221</v>
      </c>
      <c r="V13" s="7">
        <f t="shared" si="9"/>
        <v>0.24390243902438957</v>
      </c>
      <c r="W13" s="7">
        <f t="shared" si="10"/>
        <v>0.713513513513514</v>
      </c>
      <c r="X13" s="8">
        <f t="shared" si="11"/>
        <v>0.53571428571428614</v>
      </c>
    </row>
    <row r="14" spans="2:24" x14ac:dyDescent="0.25">
      <c r="B14" s="14" t="s">
        <v>16</v>
      </c>
      <c r="C14" s="13">
        <f>+('[1]Index Const. &amp; Calculation'!C128-'[1]Index Const. &amp; Calculation'!C124+'[1]Index Const. &amp; Calculation'!C136)/'[1]Index Const. &amp; Calculation'!C124</f>
        <v>6.3380281690140872E-2</v>
      </c>
      <c r="D14" s="13">
        <f>+('[1]Index Const. &amp; Calculation'!D128-'[1]Index Const. &amp; Calculation'!D124+'[1]Index Const. &amp; Calculation'!D136)/'[1]Index Const. &amp; Calculation'!D124</f>
        <v>3.1468531468531416E-2</v>
      </c>
      <c r="E14" s="13">
        <f>+('[1]Index Const. &amp; Calculation'!E128-'[1]Index Const. &amp; Calculation'!E124+'[1]Index Const. &amp; Calculation'!E136)/'[1]Index Const. &amp; Calculation'!E124</f>
        <v>9.8901098901098938E-2</v>
      </c>
      <c r="F14" s="13">
        <f>+('[1]Index Const. &amp; Calculation'!F128-'[1]Index Const. &amp; Calculation'!F124+'[1]Index Const. &amp; Calculation'!F136)/'[1]Index Const. &amp; Calculation'!F124</f>
        <v>4.4444444444444418E-2</v>
      </c>
      <c r="G14" s="13">
        <f>+('[1]Index Const. &amp; Calculation'!G128-'[1]Index Const. &amp; Calculation'!G124+'[1]Index Const. &amp; Calculation'!G136)/'[1]Index Const. &amp; Calculation'!G124</f>
        <v>1.7241379310344827E-2</v>
      </c>
      <c r="H14" s="13">
        <f>+('[1]Index Const. &amp; Calculation'!H128-'[1]Index Const. &amp; Calculation'!H124+'[1]Index Const. &amp; Calculation'!H136)/'[1]Index Const. &amp; Calculation'!H124</f>
        <v>0.05</v>
      </c>
      <c r="I14" s="13">
        <f>+('[1]Index Const. &amp; Calculation'!I128-'[1]Index Const. &amp; Calculation'!I124+'[1]Index Const. &amp; Calculation'!I136)/'[1]Index Const. &amp; Calculation'!I124</f>
        <v>1.7857142857142856E-2</v>
      </c>
      <c r="J14" s="13">
        <f>+('[1]Index Const. &amp; Calculation'!J128-'[1]Index Const. &amp; Calculation'!J124+'[1]Index Const. &amp; Calculation'!J136)/'[1]Index Const. &amp; Calculation'!J124</f>
        <v>4.5833333333333393E-2</v>
      </c>
      <c r="K14" s="13">
        <f>+('[1]Index Const. &amp; Calculation'!K128-'[1]Index Const. &amp; Calculation'!K124+'[1]Index Const. &amp; Calculation'!K136)/'[1]Index Const. &amp; Calculation'!K124</f>
        <v>8.5106382978723291E-2</v>
      </c>
      <c r="L14" s="40">
        <f>+('[1]Index Const. &amp; Calculation'!L128-'[1]Index Const. &amp; Calculation'!L124+'[1]Index Const. &amp; Calculation'!L136)/'[1]Index Const. &amp; Calculation'!L124</f>
        <v>7.0484581497797419E-2</v>
      </c>
      <c r="M14" s="26">
        <f t="shared" si="0"/>
        <v>1.7241379310344827E-2</v>
      </c>
      <c r="N14" s="43">
        <f t="shared" si="1"/>
        <v>0.20689655172413793</v>
      </c>
      <c r="O14" s="44">
        <f t="shared" si="2"/>
        <v>0.76056338028169046</v>
      </c>
      <c r="P14" s="7">
        <f t="shared" si="3"/>
        <v>0.37762237762237699</v>
      </c>
      <c r="Q14" s="7">
        <f t="shared" si="4"/>
        <v>1.1868131868131873</v>
      </c>
      <c r="R14" s="7">
        <f t="shared" si="5"/>
        <v>0.53333333333333299</v>
      </c>
      <c r="S14" s="7">
        <f t="shared" si="6"/>
        <v>0.20689655172413793</v>
      </c>
      <c r="T14" s="7">
        <f t="shared" si="7"/>
        <v>0.60000000000000009</v>
      </c>
      <c r="U14" s="7">
        <f t="shared" si="8"/>
        <v>0.21428571428571427</v>
      </c>
      <c r="V14" s="7">
        <f t="shared" si="9"/>
        <v>0.55000000000000071</v>
      </c>
      <c r="W14" s="7">
        <f t="shared" si="10"/>
        <v>1.0212765957446794</v>
      </c>
      <c r="X14" s="8">
        <f t="shared" si="11"/>
        <v>0.84581497797356908</v>
      </c>
    </row>
    <row r="15" spans="2:24" x14ac:dyDescent="0.25">
      <c r="B15" s="14" t="s">
        <v>21</v>
      </c>
      <c r="C15" s="13">
        <f>+('[1]Index Const. &amp; Calculation'!C146-'[1]Index Const. &amp; Calculation'!C142+'[1]Index Const. &amp; Calculation'!C154)/'[1]Index Const. &amp; Calculation'!C142</f>
        <v>5.9602649006622543E-2</v>
      </c>
      <c r="D15" s="13">
        <f>+('[1]Index Const. &amp; Calculation'!D146-'[1]Index Const. &amp; Calculation'!D142+'[1]Index Const. &amp; Calculation'!D154)/'[1]Index Const. &amp; Calculation'!D142</f>
        <v>5.7627118644067769E-2</v>
      </c>
      <c r="E15" s="13">
        <f>+('[1]Index Const. &amp; Calculation'!E146-'[1]Index Const. &amp; Calculation'!E142+'[1]Index Const. &amp; Calculation'!E154)/'[1]Index Const. &amp; Calculation'!E142</f>
        <v>-0.39</v>
      </c>
      <c r="F15" s="13">
        <f>+('[1]Index Const. &amp; Calculation'!F146-'[1]Index Const. &amp; Calculation'!F142+'[1]Index Const. &amp; Calculation'!F154)/'[1]Index Const. &amp; Calculation'!F142</f>
        <v>7.8014184397163094E-2</v>
      </c>
      <c r="G15" s="13">
        <f>+('[1]Index Const. &amp; Calculation'!G146-'[1]Index Const. &amp; Calculation'!G142+'[1]Index Const. &amp; Calculation'!G154)/'[1]Index Const. &amp; Calculation'!G142</f>
        <v>7.1186440677966145E-2</v>
      </c>
      <c r="H15" s="13">
        <f>+('[1]Index Const. &amp; Calculation'!H146-'[1]Index Const. &amp; Calculation'!H142+'[1]Index Const. &amp; Calculation'!H154)/'[1]Index Const. &amp; Calculation'!H142</f>
        <v>0.16190476190476183</v>
      </c>
      <c r="I15" s="13">
        <f>+('[1]Index Const. &amp; Calculation'!I146-'[1]Index Const. &amp; Calculation'!I142+'[1]Index Const. &amp; Calculation'!I154)/'[1]Index Const. &amp; Calculation'!I142</f>
        <v>3.5087719298245612E-2</v>
      </c>
      <c r="J15" s="13">
        <f>+('[1]Index Const. &amp; Calculation'!J146-'[1]Index Const. &amp; Calculation'!J142+'[1]Index Const. &amp; Calculation'!J154)/'[1]Index Const. &amp; Calculation'!J142</f>
        <v>2.5896414342629424E-2</v>
      </c>
      <c r="K15" s="13">
        <f>+('[1]Index Const. &amp; Calculation'!K146-'[1]Index Const. &amp; Calculation'!K142+'[1]Index Const. &amp; Calculation'!K154)/'[1]Index Const. &amp; Calculation'!K142</f>
        <v>4.9019607843137261E-2</v>
      </c>
      <c r="L15" s="40">
        <f>+('[1]Index Const. &amp; Calculation'!L146-'[1]Index Const. &amp; Calculation'!L142+'[1]Index Const. &amp; Calculation'!L154)/'[1]Index Const. &amp; Calculation'!L142</f>
        <v>3.2921810699588508E-2</v>
      </c>
      <c r="M15" s="26">
        <f t="shared" si="0"/>
        <v>7.1186440677966145E-2</v>
      </c>
      <c r="N15" s="43">
        <f t="shared" si="1"/>
        <v>0.85423728813559374</v>
      </c>
      <c r="O15" s="44">
        <f t="shared" si="2"/>
        <v>0.71523178807947052</v>
      </c>
      <c r="P15" s="7">
        <f t="shared" si="3"/>
        <v>0.6915254237288132</v>
      </c>
      <c r="Q15" s="7">
        <f t="shared" si="4"/>
        <v>-4.68</v>
      </c>
      <c r="R15" s="7">
        <f t="shared" si="5"/>
        <v>0.93617021276595713</v>
      </c>
      <c r="S15" s="7">
        <f t="shared" si="6"/>
        <v>0.85423728813559374</v>
      </c>
      <c r="T15" s="7">
        <f t="shared" si="7"/>
        <v>1.9428571428571419</v>
      </c>
      <c r="U15" s="7">
        <f t="shared" si="8"/>
        <v>0.42105263157894735</v>
      </c>
      <c r="V15" s="7">
        <f t="shared" si="9"/>
        <v>0.31075697211155306</v>
      </c>
      <c r="W15" s="7">
        <f t="shared" si="10"/>
        <v>0.58823529411764719</v>
      </c>
      <c r="X15" s="8">
        <f t="shared" si="11"/>
        <v>0.3950617283950621</v>
      </c>
    </row>
    <row r="16" spans="2:24" x14ac:dyDescent="0.25">
      <c r="B16" s="14" t="s">
        <v>22</v>
      </c>
      <c r="C16" s="13">
        <f>+('[1]Index Const. &amp; Calculation'!C164-'[1]Index Const. &amp; Calculation'!C160+'[1]Index Const. &amp; Calculation'!C172)/'[1]Index Const. &amp; Calculation'!C160</f>
        <v>0.19375000000000003</v>
      </c>
      <c r="D16" s="13">
        <f>+('[1]Index Const. &amp; Calculation'!D164-'[1]Index Const. &amp; Calculation'!D160+'[1]Index Const. &amp; Calculation'!D172)/'[1]Index Const. &amp; Calculation'!D160</f>
        <v>8.6538461538461564E-2</v>
      </c>
      <c r="E16" s="13">
        <f>+('[1]Index Const. &amp; Calculation'!E164-'[1]Index Const. &amp; Calculation'!E160+'[1]Index Const. &amp; Calculation'!E172)/'[1]Index Const. &amp; Calculation'!E160</f>
        <v>0.16393442622950824</v>
      </c>
      <c r="F16" s="13">
        <f>+('[1]Index Const. &amp; Calculation'!F164-'[1]Index Const. &amp; Calculation'!F160+'[1]Index Const. &amp; Calculation'!F172)/'[1]Index Const. &amp; Calculation'!F160</f>
        <v>5.2631578947368474E-2</v>
      </c>
      <c r="G16" s="13">
        <f>+('[1]Index Const. &amp; Calculation'!G164-'[1]Index Const. &amp; Calculation'!G160+'[1]Index Const. &amp; Calculation'!G172)/'[1]Index Const. &amp; Calculation'!G160</f>
        <v>8.2278481012658222E-2</v>
      </c>
      <c r="H16" s="13">
        <f>+('[1]Index Const. &amp; Calculation'!H164-'[1]Index Const. &amp; Calculation'!H160+'[1]Index Const. &amp; Calculation'!H172)/'[1]Index Const. &amp; Calculation'!H160</f>
        <v>5.9151226721832115E-17</v>
      </c>
      <c r="I16" s="13">
        <f>+('[1]Index Const. &amp; Calculation'!I164-'[1]Index Const. &amp; Calculation'!I160+'[1]Index Const. &amp; Calculation'!I172)/'[1]Index Const. &amp; Calculation'!I160</f>
        <v>5.4237288135593226E-2</v>
      </c>
      <c r="J16" s="13">
        <f>+('[1]Index Const. &amp; Calculation'!J164-'[1]Index Const. &amp; Calculation'!J160+'[1]Index Const. &amp; Calculation'!J172)/'[1]Index Const. &amp; Calculation'!J160</f>
        <v>6.4077669902912596E-2</v>
      </c>
      <c r="K16" s="13">
        <f>+('[1]Index Const. &amp; Calculation'!K164-'[1]Index Const. &amp; Calculation'!K160+'[1]Index Const. &amp; Calculation'!K172)/'[1]Index Const. &amp; Calculation'!K160</f>
        <v>0.18224299065420568</v>
      </c>
      <c r="L16" s="40">
        <f>+('[1]Index Const. &amp; Calculation'!L164-'[1]Index Const. &amp; Calculation'!L160+'[1]Index Const. &amp; Calculation'!L172)/'[1]Index Const. &amp; Calculation'!L160</f>
        <v>9.561752988047803E-2</v>
      </c>
      <c r="M16" s="26">
        <f t="shared" si="0"/>
        <v>8.2278481012658222E-2</v>
      </c>
      <c r="N16" s="43">
        <f t="shared" si="1"/>
        <v>0.98734177215189867</v>
      </c>
      <c r="O16" s="44">
        <f t="shared" si="2"/>
        <v>2.3250000000000002</v>
      </c>
      <c r="P16" s="7">
        <f t="shared" si="3"/>
        <v>1.0384615384615388</v>
      </c>
      <c r="Q16" s="7">
        <f t="shared" si="4"/>
        <v>1.9672131147540988</v>
      </c>
      <c r="R16" s="7">
        <f t="shared" si="5"/>
        <v>0.63157894736842168</v>
      </c>
      <c r="S16" s="7">
        <f t="shared" si="6"/>
        <v>0.98734177215189867</v>
      </c>
      <c r="T16" s="7">
        <f t="shared" si="7"/>
        <v>7.0981472066198538E-16</v>
      </c>
      <c r="U16" s="7">
        <f t="shared" si="8"/>
        <v>0.65084745762711871</v>
      </c>
      <c r="V16" s="7">
        <f t="shared" si="9"/>
        <v>0.7689320388349512</v>
      </c>
      <c r="W16" s="7">
        <f t="shared" si="10"/>
        <v>2.1869158878504682</v>
      </c>
      <c r="X16" s="8">
        <f t="shared" si="11"/>
        <v>1.1474103585657365</v>
      </c>
    </row>
    <row r="17" spans="1:24" x14ac:dyDescent="0.25">
      <c r="B17" s="14" t="s">
        <v>23</v>
      </c>
      <c r="C17" s="13">
        <f>+('[1]Index Const. &amp; Calculation'!C182-'[1]Index Const. &amp; Calculation'!C178+'[1]Index Const. &amp; Calculation'!C190)/'[1]Index Const. &amp; Calculation'!C178</f>
        <v>7.8651685393258342E-2</v>
      </c>
      <c r="D17" s="13">
        <f>+('[1]Index Const. &amp; Calculation'!D182-'[1]Index Const. &amp; Calculation'!D178+'[1]Index Const. &amp; Calculation'!D190)/'[1]Index Const. &amp; Calculation'!D178</f>
        <v>-3.125E-2</v>
      </c>
      <c r="E17" s="13">
        <f>+('[1]Index Const. &amp; Calculation'!E182-'[1]Index Const. &amp; Calculation'!E178+'[1]Index Const. &amp; Calculation'!E190)/'[1]Index Const. &amp; Calculation'!E178</f>
        <v>0.10294117647058826</v>
      </c>
      <c r="F17" s="13">
        <f>+('[1]Index Const. &amp; Calculation'!F182-'[1]Index Const. &amp; Calculation'!F178+'[1]Index Const. &amp; Calculation'!F190)/'[1]Index Const. &amp; Calculation'!F178</f>
        <v>3.7500000000000089E-2</v>
      </c>
      <c r="G17" s="13">
        <f>+('[1]Index Const. &amp; Calculation'!G182-'[1]Index Const. &amp; Calculation'!G178+'[1]Index Const. &amp; Calculation'!G190)/'[1]Index Const. &amp; Calculation'!G178</f>
        <v>2.8037383177570048E-2</v>
      </c>
      <c r="H17" s="13">
        <f>+('[1]Index Const. &amp; Calculation'!H182-'[1]Index Const. &amp; Calculation'!H178+'[1]Index Const. &amp; Calculation'!H190)/'[1]Index Const. &amp; Calculation'!H178</f>
        <v>-1.6666666666666607E-2</v>
      </c>
      <c r="I17" s="13">
        <f>+('[1]Index Const. &amp; Calculation'!I182-'[1]Index Const. &amp; Calculation'!I178+'[1]Index Const. &amp; Calculation'!I190)/'[1]Index Const. &amp; Calculation'!I178</f>
        <v>-5.1724137931034482E-2</v>
      </c>
      <c r="J17" s="13">
        <f>+('[1]Index Const. &amp; Calculation'!J182-'[1]Index Const. &amp; Calculation'!J178+'[1]Index Const. &amp; Calculation'!J190)/'[1]Index Const. &amp; Calculation'!J178</f>
        <v>-3.4682080924855439E-2</v>
      </c>
      <c r="K17" s="13">
        <f>+('[1]Index Const. &amp; Calculation'!K182-'[1]Index Const. &amp; Calculation'!K178+'[1]Index Const. &amp; Calculation'!K190)/'[1]Index Const. &amp; Calculation'!K178</f>
        <v>8.8888888888888577E-3</v>
      </c>
      <c r="L17" s="40">
        <f>+('[1]Index Const. &amp; Calculation'!L182-'[1]Index Const. &amp; Calculation'!L178+'[1]Index Const. &amp; Calculation'!L190)/'[1]Index Const. &amp; Calculation'!L178</f>
        <v>5.7692307692307696E-2</v>
      </c>
      <c r="M17" s="26">
        <f t="shared" si="0"/>
        <v>2.8037383177570048E-2</v>
      </c>
      <c r="N17" s="43">
        <f t="shared" si="1"/>
        <v>0.3364485981308406</v>
      </c>
      <c r="O17" s="44">
        <f t="shared" si="2"/>
        <v>0.9438202247191001</v>
      </c>
      <c r="P17" s="7">
        <f t="shared" si="3"/>
        <v>-0.375</v>
      </c>
      <c r="Q17" s="7">
        <f t="shared" si="4"/>
        <v>1.2352941176470591</v>
      </c>
      <c r="R17" s="7">
        <f t="shared" si="5"/>
        <v>0.45000000000000107</v>
      </c>
      <c r="S17" s="7">
        <f t="shared" si="6"/>
        <v>0.3364485981308406</v>
      </c>
      <c r="T17" s="7">
        <f t="shared" si="7"/>
        <v>-0.19999999999999929</v>
      </c>
      <c r="U17" s="7">
        <f t="shared" si="8"/>
        <v>-0.62068965517241381</v>
      </c>
      <c r="V17" s="7">
        <f t="shared" si="9"/>
        <v>-0.41618497109826524</v>
      </c>
      <c r="W17" s="7">
        <f t="shared" si="10"/>
        <v>0.1066666666666663</v>
      </c>
      <c r="X17" s="8">
        <f t="shared" si="11"/>
        <v>0.69230769230769229</v>
      </c>
    </row>
    <row r="18" spans="1:24" x14ac:dyDescent="0.25">
      <c r="B18" s="14" t="s">
        <v>24</v>
      </c>
      <c r="C18" s="13">
        <f>+('[1]Index Const. &amp; Calculation'!C200-'[1]Index Const. &amp; Calculation'!C196+'[1]Index Const. &amp; Calculation'!C208)/'[1]Index Const. &amp; Calculation'!C196</f>
        <v>-3.1249999999999889E-2</v>
      </c>
      <c r="D18" s="13">
        <f>+('[1]Index Const. &amp; Calculation'!D200-'[1]Index Const. &amp; Calculation'!D196+'[1]Index Const. &amp; Calculation'!D208)/'[1]Index Const. &amp; Calculation'!D196</f>
        <v>-3.2258064516129031E-2</v>
      </c>
      <c r="E18" s="13">
        <f>+('[1]Index Const. &amp; Calculation'!E200-'[1]Index Const. &amp; Calculation'!E196+'[1]Index Const. &amp; Calculation'!E208)/'[1]Index Const. &amp; Calculation'!E196</f>
        <v>-6.6666666666666666E-2</v>
      </c>
      <c r="F18" s="13">
        <f>+('[1]Index Const. &amp; Calculation'!F200-'[1]Index Const. &amp; Calculation'!F196+'[1]Index Const. &amp; Calculation'!F208)/'[1]Index Const. &amp; Calculation'!F196</f>
        <v>-6.024096385542254E-3</v>
      </c>
      <c r="G18" s="13">
        <f>+('[1]Index Const. &amp; Calculation'!G200-'[1]Index Const. &amp; Calculation'!G196+'[1]Index Const. &amp; Calculation'!G208)/'[1]Index Const. &amp; Calculation'!G196</f>
        <v>6.0606060606061465E-3</v>
      </c>
      <c r="H18" s="13">
        <f>+('[1]Index Const. &amp; Calculation'!H200-'[1]Index Const. &amp; Calculation'!H196+'[1]Index Const. &amp; Calculation'!H208)/'[1]Index Const. &amp; Calculation'!H196</f>
        <v>8.4745762711864094E-3</v>
      </c>
      <c r="I18" s="13">
        <f>+('[1]Index Const. &amp; Calculation'!I200-'[1]Index Const. &amp; Calculation'!I196+'[1]Index Const. &amp; Calculation'!I208)/'[1]Index Const. &amp; Calculation'!I196</f>
        <v>-1.8181818181818181E-2</v>
      </c>
      <c r="J18" s="13">
        <f>+('[1]Index Const. &amp; Calculation'!J200-'[1]Index Const. &amp; Calculation'!J196+'[1]Index Const. &amp; Calculation'!J208)/'[1]Index Const. &amp; Calculation'!J196</f>
        <v>-1.9960079840319646E-3</v>
      </c>
      <c r="K18" s="13">
        <f>+('[1]Index Const. &amp; Calculation'!K200-'[1]Index Const. &amp; Calculation'!K196+'[1]Index Const. &amp; Calculation'!K208)/'[1]Index Const. &amp; Calculation'!K196</f>
        <v>-8.8105726872246392E-3</v>
      </c>
      <c r="L18" s="40">
        <f>+('[1]Index Const. &amp; Calculation'!L200-'[1]Index Const. &amp; Calculation'!L196+'[1]Index Const. &amp; Calculation'!L208)/'[1]Index Const. &amp; Calculation'!L196</f>
        <v>-1.0909090909090934E-2</v>
      </c>
      <c r="M18" s="26">
        <f t="shared" si="0"/>
        <v>6.0606060606061465E-3</v>
      </c>
      <c r="N18" s="43">
        <f t="shared" si="1"/>
        <v>7.2727272727273751E-2</v>
      </c>
      <c r="O18" s="44">
        <f t="shared" si="2"/>
        <v>-0.37499999999999867</v>
      </c>
      <c r="P18" s="7">
        <f t="shared" si="3"/>
        <v>-0.38709677419354838</v>
      </c>
      <c r="Q18" s="7">
        <f t="shared" si="4"/>
        <v>-0.8</v>
      </c>
      <c r="R18" s="7">
        <f t="shared" si="5"/>
        <v>-7.2289156626507048E-2</v>
      </c>
      <c r="S18" s="7">
        <f t="shared" si="6"/>
        <v>7.2727272727273751E-2</v>
      </c>
      <c r="T18" s="7">
        <f t="shared" si="7"/>
        <v>0.10169491525423691</v>
      </c>
      <c r="U18" s="7">
        <f t="shared" si="8"/>
        <v>-0.21818181818181817</v>
      </c>
      <c r="V18" s="7">
        <f t="shared" si="9"/>
        <v>-2.3952095808383575E-2</v>
      </c>
      <c r="W18" s="7">
        <f t="shared" si="10"/>
        <v>-0.10572687224669566</v>
      </c>
      <c r="X18" s="8">
        <f t="shared" si="11"/>
        <v>-0.1309090909090912</v>
      </c>
    </row>
    <row r="19" spans="1:24" ht="15.75" thickBot="1" x14ac:dyDescent="0.3">
      <c r="B19" s="15" t="s">
        <v>25</v>
      </c>
      <c r="C19" s="16">
        <f>+('[1]Index Const. &amp; Calculation'!C218-'[1]Index Const. &amp; Calculation'!C214+'[1]Index Const. &amp; Calculation'!C226)/'[1]Index Const. &amp; Calculation'!C214</f>
        <v>0.14516129032258054</v>
      </c>
      <c r="D19" s="16">
        <f>+('[1]Index Const. &amp; Calculation'!D218-'[1]Index Const. &amp; Calculation'!D214+'[1]Index Const. &amp; Calculation'!D226)/'[1]Index Const. &amp; Calculation'!D214</f>
        <v>0.10000000000000005</v>
      </c>
      <c r="E19" s="16">
        <f>+('[1]Index Const. &amp; Calculation'!E218-'[1]Index Const. &amp; Calculation'!E214+'[1]Index Const. &amp; Calculation'!E226)/'[1]Index Const. &amp; Calculation'!E214</f>
        <v>0.12857142857142859</v>
      </c>
      <c r="F19" s="16">
        <f>+('[1]Index Const. &amp; Calculation'!F218-'[1]Index Const. &amp; Calculation'!F214+'[1]Index Const. &amp; Calculation'!F226)/'[1]Index Const. &amp; Calculation'!F214</f>
        <v>8.1818181818181818E-2</v>
      </c>
      <c r="G19" s="16">
        <f>+('[1]Index Const. &amp; Calculation'!G218-'[1]Index Const. &amp; Calculation'!G214+'[1]Index Const. &amp; Calculation'!G226)/'[1]Index Const. &amp; Calculation'!G214</f>
        <v>0.10240963855421668</v>
      </c>
      <c r="H19" s="16">
        <f>+('[1]Index Const. &amp; Calculation'!H218-'[1]Index Const. &amp; Calculation'!H214+'[1]Index Const. &amp; Calculation'!H226)/'[1]Index Const. &amp; Calculation'!H214</f>
        <v>6.722689075630249E-2</v>
      </c>
      <c r="I19" s="16">
        <f>+('[1]Index Const. &amp; Calculation'!I218-'[1]Index Const. &amp; Calculation'!I214+'[1]Index Const. &amp; Calculation'!I226)/'[1]Index Const. &amp; Calculation'!I214</f>
        <v>0.11111111111111106</v>
      </c>
      <c r="J19" s="16">
        <f>+('[1]Index Const. &amp; Calculation'!J218-'[1]Index Const. &amp; Calculation'!J214+'[1]Index Const. &amp; Calculation'!J226)/'[1]Index Const. &amp; Calculation'!J214</f>
        <v>0.11599999999999998</v>
      </c>
      <c r="K19" s="16">
        <f>+('[1]Index Const. &amp; Calculation'!K218-'[1]Index Const. &amp; Calculation'!K214+'[1]Index Const. &amp; Calculation'!K226)/'[1]Index Const. &amp; Calculation'!K214</f>
        <v>0.11555555555555552</v>
      </c>
      <c r="L19" s="45">
        <f>+('[1]Index Const. &amp; Calculation'!L218-'[1]Index Const. &amp; Calculation'!L214+'[1]Index Const. &amp; Calculation'!L226)/'[1]Index Const. &amp; Calculation'!L214</f>
        <v>9.9264705882353019E-2</v>
      </c>
      <c r="M19" s="27">
        <f t="shared" si="0"/>
        <v>0.10240963855421668</v>
      </c>
      <c r="N19" s="65">
        <f t="shared" si="1"/>
        <v>1.2289156626506001</v>
      </c>
      <c r="O19" s="44">
        <f t="shared" si="2"/>
        <v>1.7419354838709666</v>
      </c>
      <c r="P19" s="7">
        <f t="shared" si="3"/>
        <v>1.2000000000000006</v>
      </c>
      <c r="Q19" s="7">
        <f t="shared" si="4"/>
        <v>1.5428571428571431</v>
      </c>
      <c r="R19" s="7">
        <f t="shared" si="5"/>
        <v>0.98181818181818181</v>
      </c>
      <c r="S19" s="7">
        <f t="shared" si="6"/>
        <v>1.2289156626506001</v>
      </c>
      <c r="T19" s="7">
        <f t="shared" si="7"/>
        <v>0.80672268907562983</v>
      </c>
      <c r="U19" s="7">
        <f t="shared" si="8"/>
        <v>1.3333333333333328</v>
      </c>
      <c r="V19" s="7">
        <f t="shared" si="9"/>
        <v>1.3919999999999997</v>
      </c>
      <c r="W19" s="7">
        <f t="shared" si="10"/>
        <v>1.3866666666666663</v>
      </c>
      <c r="X19" s="8">
        <f t="shared" si="11"/>
        <v>1.1911764705882362</v>
      </c>
    </row>
    <row r="20" spans="1:24" ht="15.75" thickBot="1" x14ac:dyDescent="0.3">
      <c r="B20" s="66"/>
      <c r="C20" s="21"/>
      <c r="D20" s="21"/>
      <c r="E20" s="21"/>
      <c r="F20" s="21"/>
      <c r="G20" s="21"/>
      <c r="H20" s="21"/>
      <c r="I20" s="21"/>
      <c r="J20" s="21"/>
      <c r="K20" s="21"/>
      <c r="L20" s="21"/>
      <c r="O20" s="67">
        <f t="shared" ref="O20:X20" si="12">SUM(O8:O19)/12</f>
        <v>0.82861240528729097</v>
      </c>
      <c r="P20" s="68">
        <f t="shared" si="12"/>
        <v>0.52798440594065299</v>
      </c>
      <c r="Q20" s="68">
        <f t="shared" si="12"/>
        <v>0.72627024312988475</v>
      </c>
      <c r="R20" s="68">
        <f t="shared" si="12"/>
        <v>0.55221097177864276</v>
      </c>
      <c r="S20" s="68">
        <f t="shared" si="12"/>
        <v>1.1959901337242365</v>
      </c>
      <c r="T20" s="68">
        <f t="shared" si="12"/>
        <v>0.80069456505650061</v>
      </c>
      <c r="U20" s="68">
        <f t="shared" si="12"/>
        <v>0.49960787475878371</v>
      </c>
      <c r="V20" s="68">
        <f t="shared" si="12"/>
        <v>0.70379336848304652</v>
      </c>
      <c r="W20" s="68">
        <f t="shared" si="12"/>
        <v>0.64484729632216242</v>
      </c>
      <c r="X20" s="69">
        <f t="shared" si="12"/>
        <v>0.8402124702423478</v>
      </c>
    </row>
    <row r="21" spans="1:24" x14ac:dyDescent="0.25">
      <c r="B21" s="66" t="s">
        <v>33</v>
      </c>
      <c r="C21" s="19">
        <f t="shared" ref="C21:L21" si="13">SUM(C8:C19)/12</f>
        <v>6.9051033773940909E-2</v>
      </c>
      <c r="D21" s="19">
        <f t="shared" si="13"/>
        <v>4.3998700495054409E-2</v>
      </c>
      <c r="E21" s="19">
        <f t="shared" si="13"/>
        <v>6.052252026082372E-2</v>
      </c>
      <c r="F21" s="19">
        <f t="shared" si="13"/>
        <v>4.6017580981553556E-2</v>
      </c>
      <c r="G21" s="19">
        <f t="shared" si="13"/>
        <v>9.9665844477019691E-2</v>
      </c>
      <c r="H21" s="19">
        <f t="shared" si="13"/>
        <v>6.6724547088041736E-2</v>
      </c>
      <c r="I21" s="19">
        <f t="shared" si="13"/>
        <v>4.1633989563231964E-2</v>
      </c>
      <c r="J21" s="19">
        <f t="shared" si="13"/>
        <v>5.8649447373587231E-2</v>
      </c>
      <c r="K21" s="19">
        <f t="shared" si="13"/>
        <v>5.3737274693513533E-2</v>
      </c>
      <c r="L21" s="19">
        <f t="shared" si="13"/>
        <v>7.0017705853528997E-2</v>
      </c>
    </row>
    <row r="22" spans="1:24" x14ac:dyDescent="0.25">
      <c r="B22" s="66" t="s">
        <v>34</v>
      </c>
      <c r="C22" s="19">
        <f t="shared" ref="C22:L22" si="14">+C21*12</f>
        <v>0.82861240528729097</v>
      </c>
      <c r="D22" s="19">
        <f t="shared" si="14"/>
        <v>0.52798440594065288</v>
      </c>
      <c r="E22" s="19">
        <f t="shared" si="14"/>
        <v>0.72627024312988464</v>
      </c>
      <c r="F22" s="19">
        <f t="shared" si="14"/>
        <v>0.55221097177864265</v>
      </c>
      <c r="G22" s="19">
        <f t="shared" si="14"/>
        <v>1.1959901337242362</v>
      </c>
      <c r="H22" s="19">
        <f t="shared" si="14"/>
        <v>0.80069456505650083</v>
      </c>
      <c r="I22" s="19">
        <f t="shared" si="14"/>
        <v>0.49960787475878354</v>
      </c>
      <c r="J22" s="19">
        <f t="shared" si="14"/>
        <v>0.70379336848304674</v>
      </c>
      <c r="K22" s="19">
        <f t="shared" si="14"/>
        <v>0.64484729632216242</v>
      </c>
      <c r="L22" s="19">
        <f t="shared" si="14"/>
        <v>0.84021247024234791</v>
      </c>
    </row>
    <row r="23" spans="1:24" x14ac:dyDescent="0.25">
      <c r="B23" s="66" t="s">
        <v>26</v>
      </c>
      <c r="C23" s="20">
        <f t="shared" ref="C23:L23" si="15">VARP(C8:C19)</f>
        <v>3.8773552315879293E-3</v>
      </c>
      <c r="D23" s="20">
        <f t="shared" si="15"/>
        <v>1.5145028165198604E-3</v>
      </c>
      <c r="E23" s="20">
        <f t="shared" si="15"/>
        <v>2.4587143400898438E-2</v>
      </c>
      <c r="F23" s="20">
        <f t="shared" si="15"/>
        <v>4.6724399190315483E-4</v>
      </c>
      <c r="G23" s="20">
        <f t="shared" si="15"/>
        <v>1.3059058739457943E-2</v>
      </c>
      <c r="H23" s="20">
        <f t="shared" si="15"/>
        <v>8.6560936300307933E-3</v>
      </c>
      <c r="I23" s="20">
        <f t="shared" si="15"/>
        <v>1.9924254024561035E-3</v>
      </c>
      <c r="J23" s="20">
        <f t="shared" si="15"/>
        <v>2.7863039656544335E-3</v>
      </c>
      <c r="K23" s="20">
        <f t="shared" si="15"/>
        <v>6.8521028286675657E-3</v>
      </c>
      <c r="L23" s="20">
        <f t="shared" si="15"/>
        <v>2.5062815087302493E-3</v>
      </c>
    </row>
    <row r="24" spans="1:24" x14ac:dyDescent="0.25">
      <c r="B24" s="66" t="s">
        <v>35</v>
      </c>
      <c r="C24" s="20">
        <f t="shared" ref="C24:L24" si="16">VARP(O8:O19)</f>
        <v>0.55833915334866102</v>
      </c>
      <c r="D24" s="20">
        <f t="shared" si="16"/>
        <v>0.21808840557885992</v>
      </c>
      <c r="E24" s="20">
        <f t="shared" si="16"/>
        <v>3.5405486497293754</v>
      </c>
      <c r="F24" s="20">
        <f t="shared" si="16"/>
        <v>6.7283134834054195E-2</v>
      </c>
      <c r="G24" s="20">
        <f t="shared" si="16"/>
        <v>1.8805044584819426</v>
      </c>
      <c r="H24" s="20">
        <f t="shared" si="16"/>
        <v>1.2464774827244354</v>
      </c>
      <c r="I24" s="20">
        <f t="shared" si="16"/>
        <v>0.28690925795367878</v>
      </c>
      <c r="J24" s="20">
        <f t="shared" si="16"/>
        <v>0.40122777105423846</v>
      </c>
      <c r="K24" s="20">
        <f t="shared" si="16"/>
        <v>0.98670280732812876</v>
      </c>
      <c r="L24" s="20">
        <f t="shared" si="16"/>
        <v>0.36090453725715566</v>
      </c>
    </row>
    <row r="25" spans="1:24" ht="15.75" thickBot="1" x14ac:dyDescent="0.3">
      <c r="B25" s="66" t="s">
        <v>27</v>
      </c>
      <c r="C25" s="21">
        <f t="shared" ref="C25:L25" si="17">POWER(C23,0.5)</f>
        <v>6.2268412791622763E-2</v>
      </c>
      <c r="D25" s="21">
        <f t="shared" si="17"/>
        <v>3.8916613631196903E-2</v>
      </c>
      <c r="E25" s="21">
        <f t="shared" si="17"/>
        <v>0.15680288071619869</v>
      </c>
      <c r="F25" s="21">
        <f t="shared" si="17"/>
        <v>2.1615827347181388E-2</v>
      </c>
      <c r="G25" s="21">
        <f t="shared" si="17"/>
        <v>0.11427623873517163</v>
      </c>
      <c r="H25" s="21">
        <f t="shared" si="17"/>
        <v>9.3038129979223005E-2</v>
      </c>
      <c r="I25" s="21">
        <f t="shared" si="17"/>
        <v>4.4636592639404095E-2</v>
      </c>
      <c r="J25" s="21">
        <f t="shared" si="17"/>
        <v>5.2785452216064545E-2</v>
      </c>
      <c r="K25" s="21">
        <f t="shared" si="17"/>
        <v>8.2777429464000421E-2</v>
      </c>
      <c r="L25" s="21">
        <f t="shared" si="17"/>
        <v>5.00627756794432E-2</v>
      </c>
      <c r="N25" s="48"/>
    </row>
    <row r="26" spans="1:24" x14ac:dyDescent="0.25">
      <c r="B26" s="66" t="s">
        <v>28</v>
      </c>
      <c r="C26" s="21">
        <f t="shared" ref="C26:L26" si="18">POWER(C24,0.5)</f>
        <v>0.7472209534994726</v>
      </c>
      <c r="D26" s="21">
        <f t="shared" si="18"/>
        <v>0.46699936357436284</v>
      </c>
      <c r="E26" s="21">
        <f t="shared" si="18"/>
        <v>1.8816345685943845</v>
      </c>
      <c r="F26" s="21">
        <f t="shared" si="18"/>
        <v>0.25938992816617651</v>
      </c>
      <c r="G26" s="21">
        <f t="shared" si="18"/>
        <v>1.3713148648220592</v>
      </c>
      <c r="H26" s="21">
        <f t="shared" si="18"/>
        <v>1.1164575597506765</v>
      </c>
      <c r="I26" s="21">
        <f t="shared" si="18"/>
        <v>0.53563911167284894</v>
      </c>
      <c r="J26" s="21">
        <f t="shared" si="18"/>
        <v>0.63342542659277457</v>
      </c>
      <c r="K26" s="21">
        <f t="shared" si="18"/>
        <v>0.99332915356800477</v>
      </c>
      <c r="L26" s="21">
        <f t="shared" si="18"/>
        <v>0.60075330815331818</v>
      </c>
      <c r="M26" s="70" t="s">
        <v>36</v>
      </c>
      <c r="N26" s="48"/>
    </row>
    <row r="27" spans="1:24" ht="15.75" thickBot="1" x14ac:dyDescent="0.3">
      <c r="B27" s="71" t="s">
        <v>54</v>
      </c>
      <c r="C27" s="34">
        <v>0</v>
      </c>
      <c r="D27" s="34">
        <v>0</v>
      </c>
      <c r="E27" s="34">
        <v>0</v>
      </c>
      <c r="F27" s="34">
        <v>0</v>
      </c>
      <c r="G27" s="34">
        <v>1</v>
      </c>
      <c r="H27" s="34">
        <v>0</v>
      </c>
      <c r="I27" s="34">
        <v>0</v>
      </c>
      <c r="J27" s="34">
        <v>0</v>
      </c>
      <c r="K27" s="34">
        <v>0</v>
      </c>
      <c r="L27" s="34">
        <v>0</v>
      </c>
      <c r="M27" s="72">
        <f>SUM(C27:L27)</f>
        <v>1</v>
      </c>
      <c r="N27" s="48"/>
    </row>
    <row r="28" spans="1:24" ht="15.75" thickBot="1" x14ac:dyDescent="0.3">
      <c r="B28" s="66" t="s">
        <v>37</v>
      </c>
      <c r="C28" s="20">
        <f t="shared" ref="C28:L28" si="19">+C27*C22</f>
        <v>0</v>
      </c>
      <c r="D28" s="20">
        <f t="shared" si="19"/>
        <v>0</v>
      </c>
      <c r="E28" s="20">
        <f t="shared" si="19"/>
        <v>0</v>
      </c>
      <c r="F28" s="20">
        <f t="shared" si="19"/>
        <v>0</v>
      </c>
      <c r="G28" s="20">
        <f t="shared" si="19"/>
        <v>1.1959901337242362</v>
      </c>
      <c r="H28" s="20">
        <f t="shared" si="19"/>
        <v>0</v>
      </c>
      <c r="I28" s="20">
        <f t="shared" si="19"/>
        <v>0</v>
      </c>
      <c r="J28" s="20">
        <f t="shared" si="19"/>
        <v>0</v>
      </c>
      <c r="K28" s="20">
        <f t="shared" si="19"/>
        <v>0</v>
      </c>
      <c r="L28" s="20">
        <f t="shared" si="19"/>
        <v>0</v>
      </c>
    </row>
    <row r="29" spans="1:24" x14ac:dyDescent="0.25">
      <c r="A29" s="171" t="s">
        <v>38</v>
      </c>
      <c r="B29" s="50" t="s">
        <v>39</v>
      </c>
      <c r="C29" s="174">
        <f>SUM(N8:N19)/12</f>
        <v>1.1959901337242365</v>
      </c>
      <c r="D29" s="175"/>
      <c r="E29" s="175"/>
      <c r="F29" s="175"/>
      <c r="G29" s="175"/>
      <c r="H29" s="175"/>
      <c r="I29" s="175"/>
      <c r="J29" s="175"/>
      <c r="K29" s="175"/>
      <c r="L29" s="176"/>
    </row>
    <row r="30" spans="1:24" x14ac:dyDescent="0.25">
      <c r="A30" s="172"/>
      <c r="B30" s="51" t="s">
        <v>40</v>
      </c>
      <c r="C30" s="177">
        <f>VARP(N8:N19)</f>
        <v>1.8805044584819426</v>
      </c>
      <c r="D30" s="177"/>
      <c r="E30" s="177"/>
      <c r="F30" s="177"/>
      <c r="G30" s="177"/>
      <c r="H30" s="177"/>
      <c r="I30" s="177"/>
      <c r="J30" s="177"/>
      <c r="K30" s="177"/>
      <c r="L30" s="178"/>
    </row>
    <row r="31" spans="1:24" ht="15.75" thickBot="1" x14ac:dyDescent="0.3">
      <c r="A31" s="173"/>
      <c r="B31" s="51" t="s">
        <v>41</v>
      </c>
      <c r="C31" s="177">
        <f>POWER(C30,0.5)</f>
        <v>1.3713148648220592</v>
      </c>
      <c r="D31" s="177"/>
      <c r="E31" s="177"/>
      <c r="F31" s="177"/>
      <c r="G31" s="177"/>
      <c r="H31" s="177"/>
      <c r="I31" s="177"/>
      <c r="J31" s="177"/>
      <c r="K31" s="177"/>
      <c r="L31" s="178"/>
    </row>
    <row r="32" spans="1:24" x14ac:dyDescent="0.25">
      <c r="B32" s="51" t="s">
        <v>42</v>
      </c>
      <c r="C32" s="177">
        <v>0.03</v>
      </c>
      <c r="D32" s="177"/>
      <c r="E32" s="177"/>
      <c r="F32" s="177"/>
      <c r="G32" s="177"/>
      <c r="H32" s="177"/>
      <c r="I32" s="177"/>
      <c r="J32" s="177"/>
      <c r="K32" s="177"/>
      <c r="L32" s="178"/>
    </row>
    <row r="33" spans="1:15" x14ac:dyDescent="0.25">
      <c r="B33" s="51" t="s">
        <v>43</v>
      </c>
      <c r="C33" s="177">
        <f>+(C29-C32)/C31</f>
        <v>0.85027163610272283</v>
      </c>
      <c r="D33" s="177"/>
      <c r="E33" s="177"/>
      <c r="F33" s="177"/>
      <c r="G33" s="177"/>
      <c r="H33" s="177"/>
      <c r="I33" s="177"/>
      <c r="J33" s="177"/>
      <c r="K33" s="177"/>
      <c r="L33" s="178"/>
    </row>
    <row r="34" spans="1:15" x14ac:dyDescent="0.25">
      <c r="B34" s="1"/>
      <c r="J34" s="1"/>
      <c r="K34" s="1"/>
      <c r="M34" s="1"/>
      <c r="N34" s="1"/>
      <c r="O34" s="1"/>
    </row>
    <row r="35" spans="1:15" x14ac:dyDescent="0.25">
      <c r="B35" s="187"/>
      <c r="C35" s="187"/>
      <c r="J35" s="1"/>
      <c r="K35" s="187"/>
      <c r="L35" s="187"/>
      <c r="M35" s="1"/>
      <c r="N35" s="1"/>
      <c r="O35" s="1"/>
    </row>
    <row r="36" spans="1:15" ht="15.75" thickBot="1" x14ac:dyDescent="0.3">
      <c r="B36" s="63"/>
      <c r="C36" s="63"/>
      <c r="J36" s="1"/>
    </row>
    <row r="37" spans="1:15" x14ac:dyDescent="0.25">
      <c r="A37" s="179" t="s">
        <v>44</v>
      </c>
      <c r="C37" s="52" t="s">
        <v>1</v>
      </c>
      <c r="D37" s="52" t="s">
        <v>2</v>
      </c>
      <c r="E37" s="52" t="s">
        <v>3</v>
      </c>
      <c r="F37" s="52" t="s">
        <v>4</v>
      </c>
      <c r="G37" s="52" t="s">
        <v>5</v>
      </c>
      <c r="H37" s="52" t="s">
        <v>6</v>
      </c>
      <c r="I37" s="52" t="s">
        <v>7</v>
      </c>
      <c r="J37" s="52" t="s">
        <v>8</v>
      </c>
      <c r="K37" s="52" t="s">
        <v>9</v>
      </c>
      <c r="L37" s="52" t="s">
        <v>10</v>
      </c>
    </row>
    <row r="38" spans="1:15" x14ac:dyDescent="0.25">
      <c r="A38" s="180"/>
      <c r="B38" s="53" t="s">
        <v>55</v>
      </c>
      <c r="C38" s="7">
        <f t="shared" ref="C38:L38" si="20">AVERAGE(O8:O19)</f>
        <v>0.82861240528729097</v>
      </c>
      <c r="D38" s="7">
        <f t="shared" si="20"/>
        <v>0.52798440594065299</v>
      </c>
      <c r="E38" s="7">
        <f t="shared" si="20"/>
        <v>0.72627024312988475</v>
      </c>
      <c r="F38" s="7">
        <f t="shared" si="20"/>
        <v>0.55221097177864276</v>
      </c>
      <c r="G38" s="7">
        <f t="shared" si="20"/>
        <v>1.1959901337242365</v>
      </c>
      <c r="H38" s="7">
        <f t="shared" si="20"/>
        <v>0.80069456505650061</v>
      </c>
      <c r="I38" s="7">
        <f t="shared" si="20"/>
        <v>0.49960787475878371</v>
      </c>
      <c r="J38" s="7">
        <f t="shared" si="20"/>
        <v>0.70379336848304652</v>
      </c>
      <c r="K38" s="7">
        <f t="shared" si="20"/>
        <v>0.64484729632216242</v>
      </c>
      <c r="L38" s="7">
        <f t="shared" si="20"/>
        <v>0.8402124702423478</v>
      </c>
    </row>
    <row r="39" spans="1:15" x14ac:dyDescent="0.25">
      <c r="A39" s="180"/>
      <c r="B39" s="53" t="s">
        <v>45</v>
      </c>
      <c r="C39" s="182">
        <f>SUMPRODUCT(C38:L38,C27:L27)</f>
        <v>1.1959901337242365</v>
      </c>
      <c r="D39" s="183"/>
      <c r="E39" s="183"/>
      <c r="F39" s="183"/>
      <c r="G39" s="183"/>
      <c r="H39" s="183"/>
      <c r="I39" s="183"/>
      <c r="J39" s="183"/>
      <c r="K39" s="183"/>
      <c r="L39" s="184"/>
    </row>
    <row r="40" spans="1:15" x14ac:dyDescent="0.25">
      <c r="A40" s="180"/>
    </row>
    <row r="41" spans="1:15" x14ac:dyDescent="0.25">
      <c r="A41" s="180"/>
    </row>
    <row r="42" spans="1:15" ht="15.75" thickBot="1" x14ac:dyDescent="0.3">
      <c r="A42" s="180"/>
      <c r="B42" s="54" t="s">
        <v>46</v>
      </c>
    </row>
    <row r="43" spans="1:15" ht="15.75" thickBot="1" x14ac:dyDescent="0.3">
      <c r="A43" s="180"/>
      <c r="C43" s="55" t="s">
        <v>1</v>
      </c>
      <c r="D43" s="56" t="s">
        <v>2</v>
      </c>
      <c r="E43" s="56" t="s">
        <v>3</v>
      </c>
      <c r="F43" s="56" t="s">
        <v>4</v>
      </c>
      <c r="G43" s="56" t="s">
        <v>5</v>
      </c>
      <c r="H43" s="56" t="s">
        <v>6</v>
      </c>
      <c r="I43" s="56" t="s">
        <v>7</v>
      </c>
      <c r="J43" s="56" t="s">
        <v>8</v>
      </c>
      <c r="K43" s="56" t="s">
        <v>9</v>
      </c>
      <c r="L43" s="57" t="s">
        <v>10</v>
      </c>
    </row>
    <row r="44" spans="1:15" x14ac:dyDescent="0.25">
      <c r="A44" s="180"/>
      <c r="B44" s="58" t="s">
        <v>1</v>
      </c>
      <c r="C44" s="3">
        <f>C27*C27*COVAR(O8:O19,O8:O19)</f>
        <v>0</v>
      </c>
      <c r="D44" s="4">
        <f>C27*D27*COVAR(O8:O19,P8:P19)</f>
        <v>0</v>
      </c>
      <c r="E44" s="4">
        <f>C27*E27*COVAR(O8:O19,Q8:Q19)</f>
        <v>0</v>
      </c>
      <c r="F44" s="4">
        <f>+C47</f>
        <v>0</v>
      </c>
      <c r="G44" s="4">
        <f>+C48</f>
        <v>0</v>
      </c>
      <c r="H44" s="4">
        <f>+C49</f>
        <v>0</v>
      </c>
      <c r="I44" s="4">
        <f>+C50</f>
        <v>0</v>
      </c>
      <c r="J44" s="4">
        <f>+C51</f>
        <v>0</v>
      </c>
      <c r="K44" s="4">
        <f>+C52</f>
        <v>0</v>
      </c>
      <c r="L44" s="5">
        <f>+C53</f>
        <v>0</v>
      </c>
    </row>
    <row r="45" spans="1:15" x14ac:dyDescent="0.25">
      <c r="A45" s="180"/>
      <c r="B45" s="59" t="s">
        <v>2</v>
      </c>
      <c r="C45" s="6">
        <f>C27*D27*COVAR(O8:O19,P8:P19)</f>
        <v>0</v>
      </c>
      <c r="D45" s="7">
        <f>D27*D27*COVAR(P8:P19,P8:P19)</f>
        <v>0</v>
      </c>
      <c r="E45" s="7">
        <f>D27*E27*COVAR(P8:P19,Q8:Q19)</f>
        <v>0</v>
      </c>
      <c r="F45" s="7">
        <f>+D47</f>
        <v>0</v>
      </c>
      <c r="G45" s="7">
        <f>+$G$27*$D$27*COVAR($S$8:$S$19,$P$8:$P$19)</f>
        <v>0</v>
      </c>
      <c r="H45" s="7">
        <f>+D49</f>
        <v>0</v>
      </c>
      <c r="I45" s="7">
        <f>+D50</f>
        <v>0</v>
      </c>
      <c r="J45" s="7">
        <f>+D51</f>
        <v>0</v>
      </c>
      <c r="K45" s="7">
        <f>+D52</f>
        <v>0</v>
      </c>
      <c r="L45" s="8">
        <f>+D53</f>
        <v>0</v>
      </c>
    </row>
    <row r="46" spans="1:15" x14ac:dyDescent="0.25">
      <c r="A46" s="180"/>
      <c r="B46" s="59" t="s">
        <v>3</v>
      </c>
      <c r="C46" s="6">
        <f>C27*E27*COVAR(O8:O19,Q8:Q19)</f>
        <v>0</v>
      </c>
      <c r="D46" s="7">
        <f>D27*E27*COVAR(P8:P19,Q8:Q19)</f>
        <v>0</v>
      </c>
      <c r="E46" s="7">
        <f>E27*E27*COVAR(Q8:Q19,Q8:Q19)</f>
        <v>0</v>
      </c>
      <c r="F46" s="7">
        <f>+E47</f>
        <v>0</v>
      </c>
      <c r="G46" s="7">
        <f>+$G$27*$E$27*COVAR($S$8:$S$19,$Q$8:$Q$19)</f>
        <v>0</v>
      </c>
      <c r="H46" s="7">
        <f>+E49</f>
        <v>0</v>
      </c>
      <c r="I46" s="7">
        <f>+E50</f>
        <v>0</v>
      </c>
      <c r="J46" s="7">
        <f>+E51</f>
        <v>0</v>
      </c>
      <c r="K46" s="7">
        <f>+E52</f>
        <v>0</v>
      </c>
      <c r="L46" s="8">
        <f>+E53</f>
        <v>0</v>
      </c>
    </row>
    <row r="47" spans="1:15" x14ac:dyDescent="0.25">
      <c r="A47" s="180"/>
      <c r="B47" s="59" t="s">
        <v>4</v>
      </c>
      <c r="C47" s="6">
        <f>+C27*F27*COVAR(O8:O19,R8:R19)</f>
        <v>0</v>
      </c>
      <c r="D47" s="7">
        <f>+$D$27*$F$27*COVAR($P$8:$P$19,$R$8:$R$19)</f>
        <v>0</v>
      </c>
      <c r="E47" s="7">
        <f>+$E$27*$F$27*COVAR($Q$8:$Q$19,$R$8:$R$19)</f>
        <v>0</v>
      </c>
      <c r="F47" s="7">
        <f>+$F$27*$F$27*COVAR($R$8:$R$19,$R$8:$R$19)</f>
        <v>0</v>
      </c>
      <c r="G47" s="7">
        <f>+$G$27*$F$27*COVAR($S$8:$S$19,$R$8:$R$19)</f>
        <v>0</v>
      </c>
      <c r="H47" s="7">
        <f>+F49</f>
        <v>0</v>
      </c>
      <c r="I47" s="7">
        <f>+F50</f>
        <v>0</v>
      </c>
      <c r="J47" s="7">
        <f>+F51</f>
        <v>0</v>
      </c>
      <c r="K47" s="7">
        <f>+F52</f>
        <v>0</v>
      </c>
      <c r="L47" s="8">
        <f>+F53</f>
        <v>0</v>
      </c>
    </row>
    <row r="48" spans="1:15" x14ac:dyDescent="0.25">
      <c r="A48" s="180"/>
      <c r="B48" s="59" t="s">
        <v>5</v>
      </c>
      <c r="C48" s="6">
        <f>+G27*C27*COVAR(O8:O19,S8:S19)</f>
        <v>0</v>
      </c>
      <c r="D48" s="7">
        <f>+$D$27*$G$27*COVAR($P$8:$P$19,$S$8:$S$19)</f>
        <v>0</v>
      </c>
      <c r="E48" s="7">
        <f>+$E$27*$G$27*COVAR($Q$8:$Q$19,$S$8:$S$19)</f>
        <v>0</v>
      </c>
      <c r="F48" s="7">
        <f>+$F$27*$G$27*COVAR($R$8:$R$19,$S$8:$S$19)</f>
        <v>0</v>
      </c>
      <c r="G48" s="7">
        <f>+$G$27*$G$27*COVAR($S$8:$S$19,$S$8:$S$19)</f>
        <v>1.8805044584819426</v>
      </c>
      <c r="H48" s="7">
        <f>+G49</f>
        <v>0</v>
      </c>
      <c r="I48" s="7">
        <f>+G50</f>
        <v>0</v>
      </c>
      <c r="J48" s="7">
        <f>+G51</f>
        <v>0</v>
      </c>
      <c r="K48" s="7">
        <f>+G52</f>
        <v>0</v>
      </c>
      <c r="L48" s="8">
        <f>+G53</f>
        <v>0</v>
      </c>
    </row>
    <row r="49" spans="1:15" x14ac:dyDescent="0.25">
      <c r="A49" s="180"/>
      <c r="B49" s="59" t="s">
        <v>6</v>
      </c>
      <c r="C49" s="6">
        <f>+C27*H27*COVAR(O8:O19,T8:T19)</f>
        <v>0</v>
      </c>
      <c r="D49" s="7">
        <f>+$D$27*$H$27*COVAR($P$8:$P$19,$T$8:$T$19)</f>
        <v>0</v>
      </c>
      <c r="E49" s="7">
        <f>+$E$27*$H$27*COVAR($Q$8:$Q$19,$T$8:$T$19)</f>
        <v>0</v>
      </c>
      <c r="F49" s="7">
        <f>+$F$27*$H$27*COVAR($R$8:$R$19,$T$8:$T$19)</f>
        <v>0</v>
      </c>
      <c r="G49" s="7">
        <f>+$G$27*$H$27*COVAR($S$8:$S$19,$T$8:$T$19)</f>
        <v>0</v>
      </c>
      <c r="H49" s="7">
        <f>+$H$27*$H$27*COVAR($T$8:$T$19,$T$8:$T$19)</f>
        <v>0</v>
      </c>
      <c r="I49" s="7">
        <f>+$I$27*$H$27*COVAR($U$8:$U$19,$T$8:$T$19)</f>
        <v>0</v>
      </c>
      <c r="J49" s="7">
        <f>H51</f>
        <v>0</v>
      </c>
      <c r="K49" s="7">
        <f>+H52</f>
        <v>0</v>
      </c>
      <c r="L49" s="8">
        <f>+H53</f>
        <v>0</v>
      </c>
    </row>
    <row r="50" spans="1:15" x14ac:dyDescent="0.25">
      <c r="A50" s="180"/>
      <c r="B50" s="59" t="s">
        <v>7</v>
      </c>
      <c r="C50" s="6">
        <f>+C27*I27*COVAR(O8:O19,U8:U19)</f>
        <v>0</v>
      </c>
      <c r="D50" s="7">
        <f>+$D$27*$I$27*COVAR($P$8:$P$19,$U$8:$U$19)</f>
        <v>0</v>
      </c>
      <c r="E50" s="7">
        <f>+$E$27*$I$27*COVAR($Q$8:$Q$19,$U$8:$U$19)</f>
        <v>0</v>
      </c>
      <c r="F50" s="7">
        <f>+$F$27*$I$27*COVAR($R$8:$R$19,$U$8:$U$19)</f>
        <v>0</v>
      </c>
      <c r="G50" s="7">
        <f>+$G$27*$I$27*COVAR($S$8:$S$19,$U$8:$U$19)</f>
        <v>0</v>
      </c>
      <c r="H50" s="7">
        <f>+$H$27*$I$27*COVAR($T$8:$T$19,$U$8:$U$19)</f>
        <v>0</v>
      </c>
      <c r="I50" s="7">
        <f>+$I$27*$I$27*COVAR($U$8:$U$19,$U$8:$U$19)</f>
        <v>0</v>
      </c>
      <c r="J50" s="7">
        <f>I51</f>
        <v>0</v>
      </c>
      <c r="K50" s="7">
        <f>+I52</f>
        <v>0</v>
      </c>
      <c r="L50" s="8">
        <f>+I53</f>
        <v>0</v>
      </c>
    </row>
    <row r="51" spans="1:15" x14ac:dyDescent="0.25">
      <c r="A51" s="180"/>
      <c r="B51" s="59" t="s">
        <v>8</v>
      </c>
      <c r="C51" s="6">
        <f>+C27*J27*COVAR(O8:O19,V8:V19)</f>
        <v>0</v>
      </c>
      <c r="D51" s="7">
        <f>+$D$27*$J$27*COVAR($P$8:$P$19,$V$8:$V$19)</f>
        <v>0</v>
      </c>
      <c r="E51" s="7">
        <f>+$E$27*$J$27*COVAR($Q$8:$Q$19,$V$8:$V$19)</f>
        <v>0</v>
      </c>
      <c r="F51" s="7">
        <f>+$F$27*$J$27*COVAR($R$8:$R$19,$V$8:$V$19)</f>
        <v>0</v>
      </c>
      <c r="G51" s="7">
        <f>+$G$27*$J$27*COVAR($S$8:$S$19,$V$8:$V$19)</f>
        <v>0</v>
      </c>
      <c r="H51" s="7">
        <f>+$H$27*$J$27*COVAR($T$8:$T$19,$V$8:$V$19)</f>
        <v>0</v>
      </c>
      <c r="I51" s="7">
        <f>+$I$27*$J$27*COVAR($U$8:$U$19,$V$8:$V$19)</f>
        <v>0</v>
      </c>
      <c r="J51" s="7">
        <f>+$J$27*$J$27*COVAR($V$8:$V$19,$V$8:$V$19)</f>
        <v>0</v>
      </c>
      <c r="K51" s="7">
        <f>+$K$27*$J$27*COVAR($W$8:$W$19,$V$8:$V$19)</f>
        <v>0</v>
      </c>
      <c r="L51" s="8">
        <f>+$L$27*$J$27*COVAR($X$8:$X$19,$V$8:$V$19)</f>
        <v>0</v>
      </c>
    </row>
    <row r="52" spans="1:15" x14ac:dyDescent="0.25">
      <c r="A52" s="180"/>
      <c r="B52" s="59" t="s">
        <v>9</v>
      </c>
      <c r="C52" s="6">
        <f>+C27*K27*COVAR(O8:O19,W8:W19)</f>
        <v>0</v>
      </c>
      <c r="D52" s="7">
        <f>+$D$27*$K$27*COVAR($P$8:$P$19,$W$8:$W$19)</f>
        <v>0</v>
      </c>
      <c r="E52" s="7">
        <f>+$E$27*$K$27*COVAR($Q$8:$Q$19,$W$8:$W$19)</f>
        <v>0</v>
      </c>
      <c r="F52" s="7">
        <f>+$F$27*$K$27*COVAR($R$8:$R$19,$W$8:$W$19)</f>
        <v>0</v>
      </c>
      <c r="G52" s="7">
        <f>+$G$27*$K$27*COVAR($S$8:$S$19,$W$8:$W$19)</f>
        <v>0</v>
      </c>
      <c r="H52" s="7">
        <f>+$H$27*$K$27*COVAR($T$8:$T$19,$W$8:$W$19)</f>
        <v>0</v>
      </c>
      <c r="I52" s="7">
        <f>+$I$27*$K$27*COVAR($U$8:$U$19,$W$8:$W$19)</f>
        <v>0</v>
      </c>
      <c r="J52" s="7">
        <f>+$J$27*$K$27*COVAR($V$8:$V$19,$W$8:$W$19)</f>
        <v>0</v>
      </c>
      <c r="K52" s="7">
        <f>+$K$27*$K$27*COVAR($W$8:$W$19,$W$8:$W$19)</f>
        <v>0</v>
      </c>
      <c r="L52" s="8">
        <f>+$L$27*$K$27*COVAR($X$8:$X$19,$W$8:$W$19)</f>
        <v>0</v>
      </c>
    </row>
    <row r="53" spans="1:15" ht="15.75" thickBot="1" x14ac:dyDescent="0.3">
      <c r="A53" s="180"/>
      <c r="B53" s="60" t="s">
        <v>10</v>
      </c>
      <c r="C53" s="35">
        <f>+C27*L27*COVAR(O8:O19,X8:X19)</f>
        <v>0</v>
      </c>
      <c r="D53" s="36">
        <f>+$D$27*$L$27*COVAR($P$8:$P$19,$X$8:$X$19)</f>
        <v>0</v>
      </c>
      <c r="E53" s="36">
        <f>+$E$27*$L$27*COVAR($Q$8:$Q$19,$X$8:$X$19)</f>
        <v>0</v>
      </c>
      <c r="F53" s="36">
        <f>+$F$27*$L$27*COVAR($R$8:$R$19,$X$8:$X$19)</f>
        <v>0</v>
      </c>
      <c r="G53" s="36">
        <f>+$G$27*$L$27*COVAR($S$8:$S$19,$X$8:$X$19)</f>
        <v>0</v>
      </c>
      <c r="H53" s="36">
        <f>+$H$27*$L$27*COVAR($T$8:$T$19,$X$8:$X$19)</f>
        <v>0</v>
      </c>
      <c r="I53" s="36">
        <f>+$I$27*$L$27*COVAR($U$8:$U$19,$X$8:$X$19)</f>
        <v>0</v>
      </c>
      <c r="J53" s="36">
        <f>+$J$27*$L$27*COVAR($V$8:$V$19,$X$8:$X$19)</f>
        <v>0</v>
      </c>
      <c r="K53" s="36">
        <f>+$K$27*$L$27*COVAR($W$8:$W$19,$X$8:$X$19)</f>
        <v>0</v>
      </c>
      <c r="L53" s="37">
        <f>+$L$27*$L$27*COVAR($X$8:$X$19,$X$8:$X$19)</f>
        <v>0</v>
      </c>
    </row>
    <row r="54" spans="1:15" ht="15.75" thickBot="1" x14ac:dyDescent="0.3">
      <c r="A54" s="180"/>
      <c r="B54" s="1" t="s">
        <v>29</v>
      </c>
      <c r="C54" s="73">
        <f t="shared" ref="C54:L54" si="21">+C44+C45+C46+C47+C48+C49+C50+C51+C52+C53</f>
        <v>0</v>
      </c>
      <c r="D54" s="74">
        <f t="shared" si="21"/>
        <v>0</v>
      </c>
      <c r="E54" s="74">
        <f t="shared" si="21"/>
        <v>0</v>
      </c>
      <c r="F54" s="74">
        <f t="shared" si="21"/>
        <v>0</v>
      </c>
      <c r="G54" s="74">
        <f t="shared" si="21"/>
        <v>1.8805044584819426</v>
      </c>
      <c r="H54" s="74">
        <f t="shared" si="21"/>
        <v>0</v>
      </c>
      <c r="I54" s="74">
        <f t="shared" si="21"/>
        <v>0</v>
      </c>
      <c r="J54" s="74">
        <f t="shared" si="21"/>
        <v>0</v>
      </c>
      <c r="K54" s="74">
        <f t="shared" si="21"/>
        <v>0</v>
      </c>
      <c r="L54" s="75">
        <f t="shared" si="21"/>
        <v>0</v>
      </c>
    </row>
    <row r="55" spans="1:15" ht="15.75" thickBot="1" x14ac:dyDescent="0.3">
      <c r="A55" s="180"/>
      <c r="B55" s="1"/>
      <c r="D55" s="1"/>
      <c r="E55" s="1"/>
    </row>
    <row r="56" spans="1:15" x14ac:dyDescent="0.25">
      <c r="A56" s="180"/>
      <c r="B56" s="1"/>
      <c r="D56" s="1"/>
      <c r="E56" s="28" t="s">
        <v>47</v>
      </c>
      <c r="F56" s="29">
        <f>+C39</f>
        <v>1.1959901337242365</v>
      </c>
    </row>
    <row r="57" spans="1:15" ht="15.75" thickBot="1" x14ac:dyDescent="0.3">
      <c r="A57" s="181"/>
      <c r="B57" s="1"/>
      <c r="D57" s="1"/>
      <c r="E57" s="30" t="s">
        <v>48</v>
      </c>
      <c r="F57" s="31">
        <f>+C54+D54+E54+F54+G54+H54+I54+J54+K54+L54</f>
        <v>1.8805044584819426</v>
      </c>
    </row>
    <row r="58" spans="1:15" x14ac:dyDescent="0.25">
      <c r="B58" s="1"/>
      <c r="C58" s="1"/>
      <c r="D58" s="1"/>
      <c r="E58" s="30" t="s">
        <v>49</v>
      </c>
      <c r="F58" s="31">
        <f>POWER(F57,0.5)</f>
        <v>1.3713148648220592</v>
      </c>
    </row>
    <row r="59" spans="1:15" x14ac:dyDescent="0.25">
      <c r="E59" s="30" t="s">
        <v>42</v>
      </c>
      <c r="F59" s="31">
        <v>0.03</v>
      </c>
      <c r="J59" s="1"/>
      <c r="K59" s="1"/>
      <c r="O59" s="1"/>
    </row>
    <row r="60" spans="1:15" ht="15.75" thickBot="1" x14ac:dyDescent="0.3">
      <c r="E60" s="32" t="s">
        <v>50</v>
      </c>
      <c r="F60" s="33">
        <f>+(C39-F59)/F58</f>
        <v>0.85027163610272283</v>
      </c>
    </row>
    <row r="61" spans="1:15" x14ac:dyDescent="0.25">
      <c r="E61" s="1"/>
      <c r="F61" s="1"/>
    </row>
    <row r="62" spans="1:15" ht="15.75" thickBot="1" x14ac:dyDescent="0.3"/>
    <row r="63" spans="1:15" ht="15.75" thickBot="1" x14ac:dyDescent="0.3">
      <c r="B63" s="76" t="s">
        <v>56</v>
      </c>
      <c r="C63" s="2" t="s">
        <v>57</v>
      </c>
      <c r="D63" s="2" t="s">
        <v>58</v>
      </c>
      <c r="E63" s="2" t="s">
        <v>59</v>
      </c>
      <c r="F63" s="2" t="s">
        <v>60</v>
      </c>
      <c r="G63" s="2" t="s">
        <v>61</v>
      </c>
      <c r="H63" s="2" t="s">
        <v>62</v>
      </c>
      <c r="I63" s="2" t="s">
        <v>63</v>
      </c>
      <c r="J63" s="2" t="s">
        <v>64</v>
      </c>
      <c r="K63" s="2" t="s">
        <v>65</v>
      </c>
      <c r="L63" s="2" t="s">
        <v>66</v>
      </c>
      <c r="M63" s="2" t="s">
        <v>48</v>
      </c>
      <c r="N63" s="2" t="s">
        <v>67</v>
      </c>
    </row>
    <row r="64" spans="1:15" x14ac:dyDescent="0.25">
      <c r="B64" s="77">
        <v>0.49960787475878371</v>
      </c>
      <c r="C64" s="22">
        <v>0</v>
      </c>
      <c r="D64" s="23">
        <v>0</v>
      </c>
      <c r="E64" s="117">
        <v>0</v>
      </c>
      <c r="F64" s="24">
        <v>0</v>
      </c>
      <c r="G64" s="24">
        <v>0</v>
      </c>
      <c r="H64" s="24">
        <v>0</v>
      </c>
      <c r="I64" s="24">
        <v>1</v>
      </c>
      <c r="J64" s="24">
        <v>0</v>
      </c>
      <c r="K64" s="24">
        <v>0</v>
      </c>
      <c r="L64" s="24">
        <v>0</v>
      </c>
      <c r="M64" s="116">
        <v>0.28690925795367889</v>
      </c>
      <c r="N64" s="115">
        <v>0.53563911167284906</v>
      </c>
    </row>
    <row r="65" spans="1:15" x14ac:dyDescent="0.25">
      <c r="B65" s="114">
        <v>0.52</v>
      </c>
      <c r="C65" s="113">
        <v>0</v>
      </c>
      <c r="D65" s="112">
        <v>0</v>
      </c>
      <c r="E65" s="111">
        <v>0</v>
      </c>
      <c r="F65" s="24">
        <v>0.38765979640084464</v>
      </c>
      <c r="G65" s="24">
        <v>0</v>
      </c>
      <c r="H65" s="24">
        <v>0</v>
      </c>
      <c r="I65" s="24">
        <v>0.61234022851705217</v>
      </c>
      <c r="J65" s="24">
        <v>0</v>
      </c>
      <c r="K65" s="24">
        <v>0</v>
      </c>
      <c r="L65" s="24">
        <v>0</v>
      </c>
      <c r="M65" s="96">
        <v>0.15429485784256597</v>
      </c>
      <c r="N65" s="110">
        <v>0.39280384143051095</v>
      </c>
    </row>
    <row r="66" spans="1:15" x14ac:dyDescent="0.25">
      <c r="B66" s="114">
        <v>0.54</v>
      </c>
      <c r="C66" s="113">
        <v>0</v>
      </c>
      <c r="D66" s="112">
        <v>0</v>
      </c>
      <c r="E66" s="111">
        <v>0</v>
      </c>
      <c r="F66" s="24">
        <v>0.76786575901052156</v>
      </c>
      <c r="G66" s="24">
        <v>0</v>
      </c>
      <c r="H66" s="24">
        <v>0</v>
      </c>
      <c r="I66" s="24">
        <v>0.23213425815920505</v>
      </c>
      <c r="J66" s="24">
        <v>0</v>
      </c>
      <c r="K66" s="24">
        <v>0</v>
      </c>
      <c r="L66" s="24">
        <v>0</v>
      </c>
      <c r="M66" s="96">
        <v>6.8323173290528366E-2</v>
      </c>
      <c r="N66" s="110">
        <v>0.26138701821346899</v>
      </c>
    </row>
    <row r="67" spans="1:15" x14ac:dyDescent="0.25">
      <c r="B67" s="78">
        <v>0.55000000000000004</v>
      </c>
      <c r="C67" s="94">
        <v>0</v>
      </c>
      <c r="D67" s="1">
        <v>0</v>
      </c>
      <c r="E67" s="1">
        <v>4.1027039005500391E-3</v>
      </c>
      <c r="F67" s="24">
        <v>0.94029060434367318</v>
      </c>
      <c r="G67" s="24">
        <v>0</v>
      </c>
      <c r="H67" s="24">
        <v>0</v>
      </c>
      <c r="I67" s="24">
        <v>5.5606690426578773E-2</v>
      </c>
      <c r="J67" s="24">
        <v>0</v>
      </c>
      <c r="K67" s="24">
        <v>0</v>
      </c>
      <c r="L67" s="24">
        <v>0</v>
      </c>
      <c r="M67" s="96">
        <v>6.8323197898275456E-2</v>
      </c>
      <c r="N67" s="97">
        <v>0.26138706528494376</v>
      </c>
    </row>
    <row r="68" spans="1:15" x14ac:dyDescent="0.25">
      <c r="A68" s="87" t="s">
        <v>68</v>
      </c>
      <c r="B68" s="105">
        <f>+'[1]Min Variance Portfolio'!F56</f>
        <v>0.57327033923167148</v>
      </c>
      <c r="C68" s="109">
        <v>0</v>
      </c>
      <c r="D68" s="108">
        <v>0</v>
      </c>
      <c r="E68" s="108">
        <v>2.4516234467375227E-2</v>
      </c>
      <c r="F68" s="102">
        <v>0.91772888848492351</v>
      </c>
      <c r="G68" s="102">
        <v>6.2559963847012075E-4</v>
      </c>
      <c r="H68" s="102">
        <v>0</v>
      </c>
      <c r="I68" s="102">
        <v>0</v>
      </c>
      <c r="J68" s="102">
        <v>0</v>
      </c>
      <c r="K68" s="102">
        <v>0</v>
      </c>
      <c r="L68" s="102">
        <v>5.7129274501835428E-2</v>
      </c>
      <c r="M68" s="107">
        <v>6.3013434342518368E-2</v>
      </c>
      <c r="N68" s="106">
        <v>0.25102476838455279</v>
      </c>
    </row>
    <row r="69" spans="1:15" x14ac:dyDescent="0.25">
      <c r="B69" s="78">
        <v>0.6</v>
      </c>
      <c r="C69" s="94">
        <v>0</v>
      </c>
      <c r="D69" s="1">
        <v>0</v>
      </c>
      <c r="E69" s="1">
        <v>2.4458329862512635E-2</v>
      </c>
      <c r="F69" s="24">
        <v>0.84868265694760603</v>
      </c>
      <c r="G69" s="24">
        <v>2.0305751313418042E-2</v>
      </c>
      <c r="H69" s="24">
        <v>5.7717790893615324E-3</v>
      </c>
      <c r="I69" s="24">
        <v>0</v>
      </c>
      <c r="J69" s="24">
        <v>0</v>
      </c>
      <c r="K69" s="24">
        <v>0</v>
      </c>
      <c r="L69" s="24">
        <v>0.10078148339709214</v>
      </c>
      <c r="M69" s="96">
        <v>6.4782232638381468E-2</v>
      </c>
      <c r="N69" s="97">
        <v>0.25452354044052872</v>
      </c>
    </row>
    <row r="70" spans="1:15" x14ac:dyDescent="0.25">
      <c r="A70" s="84" t="s">
        <v>69</v>
      </c>
      <c r="B70" s="105">
        <f>+'[1]Optimal Portfolio'!F56</f>
        <v>0.62748803209639004</v>
      </c>
      <c r="C70" s="104">
        <v>0</v>
      </c>
      <c r="D70" s="102">
        <v>0</v>
      </c>
      <c r="E70" s="103">
        <v>2.5488570813191867E-2</v>
      </c>
      <c r="F70" s="102">
        <v>0.77417131557286367</v>
      </c>
      <c r="G70" s="102">
        <v>4.0362013997835532E-2</v>
      </c>
      <c r="H70" s="102">
        <v>2.3081025805187057E-2</v>
      </c>
      <c r="I70" s="102">
        <v>0</v>
      </c>
      <c r="J70" s="102">
        <v>0</v>
      </c>
      <c r="K70" s="102">
        <v>1.5637624574941869E-3</v>
      </c>
      <c r="L70" s="102">
        <v>0.13533331238840898</v>
      </c>
      <c r="M70" s="101">
        <v>6.974721835624996E-2</v>
      </c>
      <c r="N70" s="100">
        <v>0.26409698664742459</v>
      </c>
      <c r="O70" s="84" t="s">
        <v>72</v>
      </c>
    </row>
    <row r="71" spans="1:15" x14ac:dyDescent="0.25">
      <c r="B71" s="78">
        <v>0.65</v>
      </c>
      <c r="C71" s="94">
        <v>2.672291878418169E-2</v>
      </c>
      <c r="D71" s="1">
        <v>0</v>
      </c>
      <c r="E71" s="1">
        <v>2.0553952560793679E-2</v>
      </c>
      <c r="F71" s="24">
        <v>0.70636406024597154</v>
      </c>
      <c r="G71" s="24">
        <v>5.137540834243115E-2</v>
      </c>
      <c r="H71" s="24">
        <v>3.3416400183481659E-2</v>
      </c>
      <c r="I71" s="24">
        <v>0</v>
      </c>
      <c r="J71" s="24">
        <v>0</v>
      </c>
      <c r="K71" s="24">
        <v>5.5468490189029447E-3</v>
      </c>
      <c r="L71" s="24">
        <v>0.15602040948729404</v>
      </c>
      <c r="M71" s="96">
        <v>7.5448151281922587E-2</v>
      </c>
      <c r="N71" s="97">
        <v>0.27467826867432121</v>
      </c>
    </row>
    <row r="72" spans="1:15" x14ac:dyDescent="0.25">
      <c r="B72" s="78">
        <v>0.7</v>
      </c>
      <c r="C72" s="99">
        <v>9.9377859634334265E-2</v>
      </c>
      <c r="D72" s="24">
        <v>0</v>
      </c>
      <c r="E72" s="98">
        <v>8.1442391038116877E-3</v>
      </c>
      <c r="F72" s="24">
        <v>0.55411978064576706</v>
      </c>
      <c r="G72" s="24">
        <v>7.0686563621803922E-2</v>
      </c>
      <c r="H72" s="24">
        <v>5.6398473293109284E-2</v>
      </c>
      <c r="I72" s="24">
        <v>0</v>
      </c>
      <c r="J72" s="24">
        <v>0</v>
      </c>
      <c r="K72" s="24">
        <v>7.4920484186866664E-3</v>
      </c>
      <c r="L72" s="24">
        <v>0.20378102839132486</v>
      </c>
      <c r="M72" s="96">
        <v>9.0271345482626886E-2</v>
      </c>
      <c r="N72" s="97">
        <v>0.30045190211184697</v>
      </c>
    </row>
    <row r="73" spans="1:15" x14ac:dyDescent="0.25">
      <c r="B73" s="78">
        <v>0.75</v>
      </c>
      <c r="C73" s="94">
        <v>0.17578347794107083</v>
      </c>
      <c r="D73" s="1">
        <v>0</v>
      </c>
      <c r="E73" s="1">
        <v>0</v>
      </c>
      <c r="F73" s="24">
        <v>0.40186228743208202</v>
      </c>
      <c r="G73" s="24">
        <v>8.6606266037262597E-2</v>
      </c>
      <c r="H73" s="24">
        <v>8.2198048317184663E-2</v>
      </c>
      <c r="I73" s="24">
        <v>0</v>
      </c>
      <c r="J73" s="24">
        <v>0</v>
      </c>
      <c r="K73" s="24">
        <v>0</v>
      </c>
      <c r="L73" s="24">
        <v>0.25354990766577096</v>
      </c>
      <c r="M73" s="96">
        <v>0.10795421323129292</v>
      </c>
      <c r="N73" s="95">
        <v>0.32856386476801269</v>
      </c>
    </row>
    <row r="74" spans="1:15" x14ac:dyDescent="0.25">
      <c r="B74" s="78">
        <v>0.8</v>
      </c>
      <c r="C74" s="94">
        <v>0.23958541242182926</v>
      </c>
      <c r="D74" s="1">
        <v>0</v>
      </c>
      <c r="E74" s="1">
        <v>0</v>
      </c>
      <c r="F74" s="24">
        <v>0.24883917787436236</v>
      </c>
      <c r="G74" s="24">
        <v>0.10841934078374661</v>
      </c>
      <c r="H74" s="24">
        <v>0.10983351323690936</v>
      </c>
      <c r="I74" s="24">
        <v>0</v>
      </c>
      <c r="J74" s="24">
        <v>0</v>
      </c>
      <c r="K74" s="24">
        <v>0</v>
      </c>
      <c r="L74" s="24">
        <v>0.29332255228400067</v>
      </c>
      <c r="M74" s="24">
        <v>0.12921599573390963</v>
      </c>
      <c r="N74" s="93">
        <v>0.35946626508465246</v>
      </c>
    </row>
    <row r="75" spans="1:15" x14ac:dyDescent="0.25">
      <c r="B75" s="78">
        <v>0.85</v>
      </c>
      <c r="C75" s="94">
        <v>0.30338829581192417</v>
      </c>
      <c r="D75" s="1">
        <v>0</v>
      </c>
      <c r="E75" s="1">
        <v>0</v>
      </c>
      <c r="F75" s="24">
        <v>9.5813845075704146E-2</v>
      </c>
      <c r="G75" s="24">
        <v>0.13023269267855667</v>
      </c>
      <c r="H75" s="24">
        <v>0.1374693825281757</v>
      </c>
      <c r="I75" s="24">
        <v>0</v>
      </c>
      <c r="J75" s="24">
        <v>0</v>
      </c>
      <c r="K75" s="24">
        <v>0</v>
      </c>
      <c r="L75" s="24">
        <v>0.33309578590169148</v>
      </c>
      <c r="M75" s="24">
        <v>0.15420766084605766</v>
      </c>
      <c r="N75" s="93">
        <v>0.39269283268995075</v>
      </c>
    </row>
    <row r="76" spans="1:15" x14ac:dyDescent="0.25">
      <c r="B76" s="78">
        <v>0.9</v>
      </c>
      <c r="C76" s="94">
        <v>0.33453924651039807</v>
      </c>
      <c r="D76" s="1">
        <v>0</v>
      </c>
      <c r="E76" s="1">
        <v>0</v>
      </c>
      <c r="F76" s="24">
        <v>0</v>
      </c>
      <c r="G76" s="24">
        <v>0.19592609244324855</v>
      </c>
      <c r="H76" s="24">
        <v>0.15276818647604959</v>
      </c>
      <c r="I76" s="24">
        <v>0</v>
      </c>
      <c r="J76" s="24">
        <v>0</v>
      </c>
      <c r="K76" s="24">
        <v>0</v>
      </c>
      <c r="L76" s="24">
        <v>0.31676648015987546</v>
      </c>
      <c r="M76" s="24">
        <v>0.18780990591379071</v>
      </c>
      <c r="N76" s="93">
        <v>0.43337040267396054</v>
      </c>
    </row>
    <row r="77" spans="1:15" x14ac:dyDescent="0.25">
      <c r="B77" s="78">
        <v>0.95</v>
      </c>
      <c r="C77" s="94">
        <v>0.31100838445295903</v>
      </c>
      <c r="D77" s="1">
        <v>0</v>
      </c>
      <c r="E77" s="1">
        <v>0</v>
      </c>
      <c r="F77" s="24">
        <v>0</v>
      </c>
      <c r="G77" s="24">
        <v>0.33509814208170779</v>
      </c>
      <c r="H77" s="24">
        <v>0.14740620100800725</v>
      </c>
      <c r="I77" s="24">
        <v>0</v>
      </c>
      <c r="J77" s="24">
        <v>0</v>
      </c>
      <c r="K77" s="24">
        <v>0</v>
      </c>
      <c r="L77" s="24">
        <v>0.20648727308050135</v>
      </c>
      <c r="M77" s="24">
        <v>0.28127786367987156</v>
      </c>
      <c r="N77" s="93">
        <v>0.53035635536860648</v>
      </c>
    </row>
    <row r="78" spans="1:15" x14ac:dyDescent="0.25">
      <c r="B78" s="78">
        <v>1</v>
      </c>
      <c r="C78" s="94">
        <v>0.28747717478155299</v>
      </c>
      <c r="D78" s="1">
        <v>0</v>
      </c>
      <c r="E78" s="1">
        <v>0</v>
      </c>
      <c r="F78" s="24">
        <v>0</v>
      </c>
      <c r="G78" s="24">
        <v>0.47427252050028962</v>
      </c>
      <c r="H78" s="24">
        <v>0.1420440384449228</v>
      </c>
      <c r="I78" s="24">
        <v>0</v>
      </c>
      <c r="J78" s="24">
        <v>0</v>
      </c>
      <c r="K78" s="24">
        <v>0</v>
      </c>
      <c r="L78" s="24">
        <v>9.6206262815113144E-2</v>
      </c>
      <c r="M78" s="24">
        <v>0.44830150401498414</v>
      </c>
      <c r="N78" s="93">
        <v>0.6695532122355804</v>
      </c>
    </row>
    <row r="79" spans="1:15" x14ac:dyDescent="0.25">
      <c r="B79" s="78">
        <v>1.05</v>
      </c>
      <c r="C79" s="94">
        <v>0.25598330903587474</v>
      </c>
      <c r="D79" s="1">
        <v>0</v>
      </c>
      <c r="E79" s="1">
        <v>0</v>
      </c>
      <c r="F79" s="24">
        <v>0</v>
      </c>
      <c r="G79" s="24">
        <v>0.61260220007502519</v>
      </c>
      <c r="H79" s="24">
        <v>0.13141449305390707</v>
      </c>
      <c r="I79" s="24">
        <v>0</v>
      </c>
      <c r="J79" s="24">
        <v>0</v>
      </c>
      <c r="K79" s="24">
        <v>0</v>
      </c>
      <c r="L79" s="24">
        <v>0</v>
      </c>
      <c r="M79" s="24">
        <v>0.68899952239913331</v>
      </c>
      <c r="N79" s="93">
        <v>0.83005995108734965</v>
      </c>
    </row>
    <row r="80" spans="1:15" x14ac:dyDescent="0.25">
      <c r="B80" s="78">
        <v>1.1000000000000001</v>
      </c>
      <c r="C80" s="94">
        <v>0.17006025265852295</v>
      </c>
      <c r="D80" s="1">
        <v>0</v>
      </c>
      <c r="E80" s="1">
        <v>0</v>
      </c>
      <c r="F80" s="24">
        <v>0</v>
      </c>
      <c r="G80" s="24">
        <v>0.74516079726038498</v>
      </c>
      <c r="H80" s="24">
        <v>8.4778960658506361E-2</v>
      </c>
      <c r="I80" s="24">
        <v>0</v>
      </c>
      <c r="J80" s="24">
        <v>0</v>
      </c>
      <c r="K80" s="24">
        <v>0</v>
      </c>
      <c r="L80" s="24">
        <v>0</v>
      </c>
      <c r="M80" s="24">
        <v>1.0123608268406887</v>
      </c>
      <c r="N80" s="93">
        <v>1.0061614317994347</v>
      </c>
    </row>
    <row r="81" spans="1:14" x14ac:dyDescent="0.25">
      <c r="B81" s="78">
        <v>1.1499999999999999</v>
      </c>
      <c r="C81" s="94">
        <v>8.4140891425447173E-2</v>
      </c>
      <c r="D81" s="1">
        <v>0</v>
      </c>
      <c r="E81" s="1">
        <v>0</v>
      </c>
      <c r="F81" s="24">
        <v>0</v>
      </c>
      <c r="G81" s="24">
        <v>0.87771387052951233</v>
      </c>
      <c r="H81" s="24">
        <v>3.814523796650364E-2</v>
      </c>
      <c r="I81" s="24">
        <v>0</v>
      </c>
      <c r="J81" s="24">
        <v>0</v>
      </c>
      <c r="K81" s="24">
        <v>0</v>
      </c>
      <c r="L81" s="24">
        <v>0</v>
      </c>
      <c r="M81" s="24">
        <v>1.4239526503274107</v>
      </c>
      <c r="N81" s="93">
        <v>1.1932948714912885</v>
      </c>
    </row>
    <row r="82" spans="1:14" ht="15.75" thickBot="1" x14ac:dyDescent="0.3">
      <c r="B82" s="79">
        <v>1.1959901337242365</v>
      </c>
      <c r="C82" s="92">
        <v>0</v>
      </c>
      <c r="D82" s="90">
        <v>0</v>
      </c>
      <c r="E82" s="91">
        <v>0</v>
      </c>
      <c r="F82" s="24">
        <v>0</v>
      </c>
      <c r="G82" s="24">
        <v>1</v>
      </c>
      <c r="H82" s="24">
        <v>0</v>
      </c>
      <c r="I82" s="24">
        <v>0</v>
      </c>
      <c r="J82" s="24">
        <v>0</v>
      </c>
      <c r="K82" s="24">
        <v>0</v>
      </c>
      <c r="L82" s="24">
        <v>0</v>
      </c>
      <c r="M82" s="90">
        <v>1.8805044584819426</v>
      </c>
      <c r="N82" s="89">
        <v>1.3713148648220592</v>
      </c>
    </row>
    <row r="87" spans="1:14" ht="15.75" thickBot="1" x14ac:dyDescent="0.3"/>
    <row r="88" spans="1:14" ht="15.75" thickBot="1" x14ac:dyDescent="0.3">
      <c r="B88" s="185" t="s">
        <v>70</v>
      </c>
      <c r="C88" s="186"/>
    </row>
    <row r="89" spans="1:14" ht="15.75" thickBot="1" x14ac:dyDescent="0.3">
      <c r="B89" s="76" t="s">
        <v>67</v>
      </c>
      <c r="C89" s="76" t="s">
        <v>71</v>
      </c>
    </row>
    <row r="90" spans="1:14" x14ac:dyDescent="0.25">
      <c r="B90" s="77">
        <v>0.53563911167284906</v>
      </c>
      <c r="C90" s="88">
        <f t="shared" ref="C90:C107" si="22">+B64</f>
        <v>0.49960787475878371</v>
      </c>
    </row>
    <row r="91" spans="1:14" x14ac:dyDescent="0.25">
      <c r="B91" s="78">
        <v>0.39280384143051095</v>
      </c>
      <c r="C91" s="81">
        <f t="shared" si="22"/>
        <v>0.52</v>
      </c>
    </row>
    <row r="92" spans="1:14" x14ac:dyDescent="0.25">
      <c r="B92" s="78">
        <v>0.26138701821346899</v>
      </c>
      <c r="C92" s="81">
        <f t="shared" si="22"/>
        <v>0.54</v>
      </c>
    </row>
    <row r="93" spans="1:14" x14ac:dyDescent="0.25">
      <c r="B93" s="78">
        <v>0.26138706528494376</v>
      </c>
      <c r="C93" s="81">
        <f t="shared" si="22"/>
        <v>0.55000000000000004</v>
      </c>
    </row>
    <row r="94" spans="1:14" x14ac:dyDescent="0.25">
      <c r="A94" s="87" t="s">
        <v>68</v>
      </c>
      <c r="B94" s="86">
        <v>0.25102476838455279</v>
      </c>
      <c r="C94" s="85">
        <f t="shared" si="22"/>
        <v>0.57327033923167148</v>
      </c>
    </row>
    <row r="95" spans="1:14" x14ac:dyDescent="0.25">
      <c r="B95" s="78">
        <v>0.25452354044052872</v>
      </c>
      <c r="C95" s="81">
        <f t="shared" si="22"/>
        <v>0.6</v>
      </c>
    </row>
    <row r="96" spans="1:14" x14ac:dyDescent="0.25">
      <c r="A96" s="84" t="s">
        <v>69</v>
      </c>
      <c r="B96" s="83">
        <v>0.26409698664742459</v>
      </c>
      <c r="C96" s="82">
        <f t="shared" si="22"/>
        <v>0.62748803209639004</v>
      </c>
    </row>
    <row r="97" spans="2:3" x14ac:dyDescent="0.25">
      <c r="B97" s="78">
        <v>0.27467826867432121</v>
      </c>
      <c r="C97" s="81">
        <f t="shared" si="22"/>
        <v>0.65</v>
      </c>
    </row>
    <row r="98" spans="2:3" x14ac:dyDescent="0.25">
      <c r="B98" s="78">
        <v>0.30045190211184697</v>
      </c>
      <c r="C98" s="81">
        <f t="shared" si="22"/>
        <v>0.7</v>
      </c>
    </row>
    <row r="99" spans="2:3" x14ac:dyDescent="0.25">
      <c r="B99" s="78">
        <v>0.32856386476801269</v>
      </c>
      <c r="C99" s="81">
        <f t="shared" si="22"/>
        <v>0.75</v>
      </c>
    </row>
    <row r="100" spans="2:3" x14ac:dyDescent="0.25">
      <c r="B100" s="78">
        <v>0.35946626508465246</v>
      </c>
      <c r="C100" s="81">
        <f t="shared" si="22"/>
        <v>0.8</v>
      </c>
    </row>
    <row r="101" spans="2:3" x14ac:dyDescent="0.25">
      <c r="B101" s="78">
        <v>0.39269283268995075</v>
      </c>
      <c r="C101" s="81">
        <f t="shared" si="22"/>
        <v>0.85</v>
      </c>
    </row>
    <row r="102" spans="2:3" x14ac:dyDescent="0.25">
      <c r="B102" s="78">
        <v>0.43337040267396054</v>
      </c>
      <c r="C102" s="81">
        <f t="shared" si="22"/>
        <v>0.9</v>
      </c>
    </row>
    <row r="103" spans="2:3" x14ac:dyDescent="0.25">
      <c r="B103" s="78">
        <v>0.53035635536860648</v>
      </c>
      <c r="C103" s="81">
        <f t="shared" si="22"/>
        <v>0.95</v>
      </c>
    </row>
    <row r="104" spans="2:3" x14ac:dyDescent="0.25">
      <c r="B104" s="78">
        <v>0.6695532122355804</v>
      </c>
      <c r="C104" s="81">
        <f t="shared" si="22"/>
        <v>1</v>
      </c>
    </row>
    <row r="105" spans="2:3" x14ac:dyDescent="0.25">
      <c r="B105" s="78">
        <v>0.83005995108734965</v>
      </c>
      <c r="C105" s="81">
        <f t="shared" si="22"/>
        <v>1.05</v>
      </c>
    </row>
    <row r="106" spans="2:3" x14ac:dyDescent="0.25">
      <c r="B106" s="78">
        <v>1.0061614317994347</v>
      </c>
      <c r="C106" s="81">
        <f t="shared" si="22"/>
        <v>1.1000000000000001</v>
      </c>
    </row>
    <row r="107" spans="2:3" x14ac:dyDescent="0.25">
      <c r="B107" s="78">
        <v>1.1932948714912885</v>
      </c>
      <c r="C107" s="81">
        <f t="shared" si="22"/>
        <v>1.1499999999999999</v>
      </c>
    </row>
    <row r="108" spans="2:3" ht="15.75" thickBot="1" x14ac:dyDescent="0.3">
      <c r="B108" s="79">
        <v>1.3713148648220601</v>
      </c>
      <c r="C108" s="80">
        <v>1.1959901337242365</v>
      </c>
    </row>
  </sheetData>
  <mergeCells count="13">
    <mergeCell ref="A37:A57"/>
    <mergeCell ref="C39:L39"/>
    <mergeCell ref="B88:C88"/>
    <mergeCell ref="C32:L32"/>
    <mergeCell ref="C33:L33"/>
    <mergeCell ref="B35:C35"/>
    <mergeCell ref="K35:L35"/>
    <mergeCell ref="F2:I3"/>
    <mergeCell ref="O6:X6"/>
    <mergeCell ref="A29:A31"/>
    <mergeCell ref="C29:L29"/>
    <mergeCell ref="C30:L30"/>
    <mergeCell ref="C31:L3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2"/>
  <sheetViews>
    <sheetView workbookViewId="0">
      <selection activeCell="A22" sqref="A22"/>
    </sheetView>
  </sheetViews>
  <sheetFormatPr defaultColWidth="11.42578125" defaultRowHeight="15" x14ac:dyDescent="0.25"/>
  <sheetData>
    <row r="1" spans="1:4" x14ac:dyDescent="0.25">
      <c r="B1" s="188" t="s">
        <v>74</v>
      </c>
      <c r="C1" s="189"/>
      <c r="D1" s="190"/>
    </row>
    <row r="2" spans="1:4" x14ac:dyDescent="0.25">
      <c r="B2" s="191"/>
      <c r="C2" s="192"/>
      <c r="D2" s="193"/>
    </row>
    <row r="4" spans="1:4" x14ac:dyDescent="0.25">
      <c r="A4" t="s">
        <v>108</v>
      </c>
    </row>
    <row r="6" spans="1:4" x14ac:dyDescent="0.25">
      <c r="A6" t="s">
        <v>75</v>
      </c>
    </row>
    <row r="7" spans="1:4" x14ac:dyDescent="0.25">
      <c r="A7" t="s">
        <v>76</v>
      </c>
    </row>
    <row r="8" spans="1:4" x14ac:dyDescent="0.25">
      <c r="A8" t="s">
        <v>109</v>
      </c>
    </row>
    <row r="9" spans="1:4" x14ac:dyDescent="0.25">
      <c r="A9" t="s">
        <v>77</v>
      </c>
    </row>
    <row r="10" spans="1:4" x14ac:dyDescent="0.25">
      <c r="A10" t="s">
        <v>78</v>
      </c>
    </row>
    <row r="12" spans="1:4" x14ac:dyDescent="0.25">
      <c r="A12" t="s">
        <v>90</v>
      </c>
    </row>
    <row r="14" spans="1:4" x14ac:dyDescent="0.25">
      <c r="A14" t="s">
        <v>79</v>
      </c>
    </row>
    <row r="16" spans="1:4" x14ac:dyDescent="0.25">
      <c r="A16" t="s">
        <v>80</v>
      </c>
    </row>
    <row r="18" spans="1:2" ht="16.5" x14ac:dyDescent="0.3">
      <c r="A18" t="s">
        <v>81</v>
      </c>
    </row>
    <row r="20" spans="1:2" x14ac:dyDescent="0.25">
      <c r="A20" t="s">
        <v>86</v>
      </c>
    </row>
    <row r="25" spans="1:2" x14ac:dyDescent="0.25">
      <c r="A25" s="34" t="s">
        <v>82</v>
      </c>
      <c r="B25" s="118"/>
    </row>
    <row r="27" spans="1:2" x14ac:dyDescent="0.25">
      <c r="A27" t="s">
        <v>83</v>
      </c>
    </row>
    <row r="29" spans="1:2" x14ac:dyDescent="0.25">
      <c r="A29" s="1" t="s">
        <v>84</v>
      </c>
    </row>
    <row r="32" spans="1:2" x14ac:dyDescent="0.25">
      <c r="A32" t="s">
        <v>85</v>
      </c>
    </row>
  </sheetData>
  <mergeCells count="1">
    <mergeCell ref="B1:D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7"/>
  <sheetViews>
    <sheetView zoomScale="85" zoomScaleNormal="85" workbookViewId="0">
      <selection activeCell="C4" sqref="C4"/>
    </sheetView>
  </sheetViews>
  <sheetFormatPr defaultColWidth="8.7109375" defaultRowHeight="15" x14ac:dyDescent="0.25"/>
  <cols>
    <col min="2" max="2" width="14.7109375" customWidth="1"/>
    <col min="4" max="4" width="12.28515625" customWidth="1"/>
    <col min="5" max="6" width="11.7109375" customWidth="1"/>
    <col min="7" max="7" width="9.42578125" customWidth="1"/>
    <col min="8" max="8" width="19.140625" customWidth="1"/>
    <col min="9" max="9" width="17.28515625" customWidth="1"/>
    <col min="10" max="10" width="15.42578125" customWidth="1"/>
    <col min="11" max="11" width="17.85546875" customWidth="1"/>
    <col min="12" max="12" width="14.7109375" customWidth="1"/>
    <col min="13" max="13" width="13.5703125" customWidth="1"/>
    <col min="15" max="15" width="21.140625" customWidth="1"/>
    <col min="16" max="16" width="14.5703125" customWidth="1"/>
    <col min="17" max="17" width="12.7109375" customWidth="1"/>
  </cols>
  <sheetData>
    <row r="1" spans="1:17" ht="15.75" thickBot="1" x14ac:dyDescent="0.3">
      <c r="A1" s="159" t="s">
        <v>120</v>
      </c>
      <c r="B1" s="159" t="s">
        <v>121</v>
      </c>
      <c r="C1" s="2" t="s">
        <v>110</v>
      </c>
      <c r="D1" s="2" t="s">
        <v>113</v>
      </c>
      <c r="E1" s="2" t="s">
        <v>114</v>
      </c>
      <c r="F1" s="2" t="s">
        <v>115</v>
      </c>
      <c r="G1" s="2" t="s">
        <v>111</v>
      </c>
      <c r="H1" s="2" t="s">
        <v>116</v>
      </c>
      <c r="I1" s="2" t="s">
        <v>112</v>
      </c>
      <c r="J1" s="2" t="s">
        <v>117</v>
      </c>
      <c r="K1" s="2" t="s">
        <v>118</v>
      </c>
      <c r="L1" s="2" t="s">
        <v>119</v>
      </c>
      <c r="M1" s="14" t="s">
        <v>122</v>
      </c>
      <c r="N1" s="3" t="s">
        <v>91</v>
      </c>
      <c r="O1" s="6" t="s">
        <v>92</v>
      </c>
      <c r="P1" s="9" t="s">
        <v>11</v>
      </c>
      <c r="Q1" s="159" t="s">
        <v>120</v>
      </c>
    </row>
    <row r="2" spans="1:17" ht="15.75" thickBot="1" x14ac:dyDescent="0.3">
      <c r="A2" s="160">
        <v>43831</v>
      </c>
      <c r="B2" s="3" t="s">
        <v>91</v>
      </c>
      <c r="C2" s="134">
        <v>7.81</v>
      </c>
      <c r="D2" s="134">
        <v>0.63</v>
      </c>
      <c r="E2" s="135">
        <v>113.5</v>
      </c>
      <c r="F2" s="134">
        <v>7.38</v>
      </c>
      <c r="G2" s="134">
        <v>28.14</v>
      </c>
      <c r="H2" s="134">
        <v>9.25</v>
      </c>
      <c r="I2" s="134">
        <v>32.299999999999997</v>
      </c>
      <c r="J2" s="134">
        <v>11.99</v>
      </c>
      <c r="K2" s="134">
        <v>2.5099999999999998</v>
      </c>
      <c r="L2" s="137">
        <v>19</v>
      </c>
      <c r="M2" s="2" t="s">
        <v>110</v>
      </c>
      <c r="N2" s="134">
        <v>7.81</v>
      </c>
      <c r="O2" s="136">
        <v>7.76</v>
      </c>
      <c r="P2" s="145">
        <v>0</v>
      </c>
      <c r="Q2" s="160">
        <v>43831</v>
      </c>
    </row>
    <row r="3" spans="1:17" ht="15.75" thickBot="1" x14ac:dyDescent="0.3">
      <c r="A3" s="160">
        <v>43831</v>
      </c>
      <c r="B3" s="6" t="s">
        <v>92</v>
      </c>
      <c r="C3" s="136">
        <v>7.76</v>
      </c>
      <c r="D3" s="136">
        <v>0.6</v>
      </c>
      <c r="E3" s="136">
        <v>112.52</v>
      </c>
      <c r="F3" s="136">
        <v>7.55</v>
      </c>
      <c r="G3" s="136">
        <v>31.99</v>
      </c>
      <c r="H3" s="136">
        <v>8.67</v>
      </c>
      <c r="I3" s="136">
        <v>25.3</v>
      </c>
      <c r="J3" s="136">
        <v>11.99</v>
      </c>
      <c r="K3" s="136">
        <v>2.68</v>
      </c>
      <c r="L3" s="138">
        <v>21</v>
      </c>
      <c r="M3" s="2" t="s">
        <v>110</v>
      </c>
      <c r="N3" s="134">
        <v>7.6</v>
      </c>
      <c r="O3" s="136">
        <v>7.5</v>
      </c>
      <c r="P3" s="145">
        <v>0</v>
      </c>
      <c r="Q3" s="160">
        <v>43862</v>
      </c>
    </row>
    <row r="4" spans="1:17" ht="15.75" thickBot="1" x14ac:dyDescent="0.3">
      <c r="A4" s="160">
        <v>43831</v>
      </c>
      <c r="B4" s="9" t="s">
        <v>11</v>
      </c>
      <c r="C4" s="145">
        <v>0</v>
      </c>
      <c r="D4" s="145">
        <v>0</v>
      </c>
      <c r="E4" s="145">
        <v>0</v>
      </c>
      <c r="F4" s="145">
        <v>0</v>
      </c>
      <c r="G4" s="145">
        <v>0</v>
      </c>
      <c r="H4" s="145">
        <v>0</v>
      </c>
      <c r="I4" s="145">
        <v>0</v>
      </c>
      <c r="J4" s="145">
        <v>0</v>
      </c>
      <c r="K4" s="145">
        <v>0</v>
      </c>
      <c r="L4" s="146">
        <v>0</v>
      </c>
      <c r="M4" s="2" t="s">
        <v>110</v>
      </c>
      <c r="N4" s="134">
        <v>7.5</v>
      </c>
      <c r="O4" s="136">
        <v>7.49</v>
      </c>
      <c r="P4" s="145">
        <v>0</v>
      </c>
      <c r="Q4" s="160">
        <v>43891</v>
      </c>
    </row>
    <row r="5" spans="1:17" ht="15.75" thickBot="1" x14ac:dyDescent="0.3">
      <c r="A5" s="160">
        <v>43862</v>
      </c>
      <c r="B5" s="3" t="s">
        <v>91</v>
      </c>
      <c r="C5" s="134">
        <v>7.6</v>
      </c>
      <c r="D5" s="134">
        <v>0.59</v>
      </c>
      <c r="E5" s="134">
        <v>112.85</v>
      </c>
      <c r="F5" s="134">
        <v>7.5</v>
      </c>
      <c r="G5" s="134">
        <v>31.99</v>
      </c>
      <c r="H5" s="134">
        <v>8.61</v>
      </c>
      <c r="I5" s="134">
        <v>26.05</v>
      </c>
      <c r="J5" s="134">
        <v>12</v>
      </c>
      <c r="K5" s="134">
        <v>2.69</v>
      </c>
      <c r="L5" s="137">
        <v>20.89</v>
      </c>
      <c r="M5" s="2" t="s">
        <v>110</v>
      </c>
      <c r="N5" s="134">
        <v>7.27</v>
      </c>
      <c r="O5" s="136">
        <v>7</v>
      </c>
      <c r="P5" s="145">
        <v>0</v>
      </c>
      <c r="Q5" s="160">
        <v>43922</v>
      </c>
    </row>
    <row r="6" spans="1:17" ht="15.75" thickBot="1" x14ac:dyDescent="0.3">
      <c r="A6" s="160">
        <v>43862</v>
      </c>
      <c r="B6" s="6" t="s">
        <v>92</v>
      </c>
      <c r="C6" s="136">
        <v>7.5</v>
      </c>
      <c r="D6" s="136">
        <v>0.71</v>
      </c>
      <c r="E6" s="136">
        <v>120</v>
      </c>
      <c r="F6" s="136">
        <v>7.68</v>
      </c>
      <c r="G6" s="136">
        <v>30</v>
      </c>
      <c r="H6" s="136">
        <v>8.57</v>
      </c>
      <c r="I6" s="136">
        <v>27</v>
      </c>
      <c r="J6" s="136">
        <v>11.9</v>
      </c>
      <c r="K6" s="136">
        <v>2.84</v>
      </c>
      <c r="L6" s="138">
        <v>21.77</v>
      </c>
      <c r="M6" s="2" t="s">
        <v>110</v>
      </c>
      <c r="N6" s="134">
        <v>7.2</v>
      </c>
      <c r="O6" s="136">
        <v>6.9</v>
      </c>
      <c r="P6" s="145">
        <v>0</v>
      </c>
      <c r="Q6" s="160">
        <v>43952</v>
      </c>
    </row>
    <row r="7" spans="1:17" ht="15.75" thickBot="1" x14ac:dyDescent="0.3">
      <c r="A7" s="160">
        <v>43862</v>
      </c>
      <c r="B7" s="9" t="s">
        <v>11</v>
      </c>
      <c r="C7" s="145">
        <v>0</v>
      </c>
      <c r="D7" s="145">
        <v>0</v>
      </c>
      <c r="E7" s="145">
        <v>0</v>
      </c>
      <c r="F7" s="145">
        <v>0</v>
      </c>
      <c r="G7" s="145">
        <v>0</v>
      </c>
      <c r="H7" s="145">
        <v>0</v>
      </c>
      <c r="I7" s="145">
        <v>0</v>
      </c>
      <c r="J7" s="145">
        <v>0</v>
      </c>
      <c r="K7" s="145">
        <v>0</v>
      </c>
      <c r="L7" s="146">
        <v>0</v>
      </c>
      <c r="M7" s="2" t="s">
        <v>110</v>
      </c>
      <c r="N7" s="134">
        <v>7.2</v>
      </c>
      <c r="O7" s="134">
        <v>7.2</v>
      </c>
      <c r="P7" s="134">
        <v>0</v>
      </c>
      <c r="Q7" s="160">
        <v>43983</v>
      </c>
    </row>
    <row r="8" spans="1:17" ht="15.75" thickBot="1" x14ac:dyDescent="0.3">
      <c r="A8" s="160">
        <v>43891</v>
      </c>
      <c r="B8" s="3" t="s">
        <v>91</v>
      </c>
      <c r="C8" s="134">
        <v>7.5</v>
      </c>
      <c r="D8" s="134">
        <v>0.72</v>
      </c>
      <c r="E8" s="134">
        <v>119.8</v>
      </c>
      <c r="F8" s="134">
        <v>7.7</v>
      </c>
      <c r="G8" s="134">
        <v>29.99</v>
      </c>
      <c r="H8" s="134">
        <v>8.58</v>
      </c>
      <c r="I8" s="134">
        <v>25.79</v>
      </c>
      <c r="J8" s="134">
        <v>11.55</v>
      </c>
      <c r="K8" s="134">
        <v>2.8</v>
      </c>
      <c r="L8" s="137">
        <v>21.77</v>
      </c>
      <c r="M8" s="2" t="s">
        <v>110</v>
      </c>
      <c r="N8" s="134">
        <v>6.64</v>
      </c>
      <c r="O8" s="136">
        <v>6.49</v>
      </c>
      <c r="P8" s="145">
        <v>0</v>
      </c>
      <c r="Q8" s="160">
        <v>44013</v>
      </c>
    </row>
    <row r="9" spans="1:17" ht="15.75" thickBot="1" x14ac:dyDescent="0.3">
      <c r="A9" s="160">
        <v>43891</v>
      </c>
      <c r="B9" s="6" t="s">
        <v>92</v>
      </c>
      <c r="C9" s="136">
        <v>7.49</v>
      </c>
      <c r="D9" s="136">
        <v>0.57999999999999996</v>
      </c>
      <c r="E9" s="136">
        <v>109.7</v>
      </c>
      <c r="F9" s="136">
        <v>7.6</v>
      </c>
      <c r="G9" s="136">
        <v>29.1</v>
      </c>
      <c r="H9" s="136">
        <v>6.98</v>
      </c>
      <c r="I9" s="136">
        <v>25.79</v>
      </c>
      <c r="J9" s="136">
        <v>11.9</v>
      </c>
      <c r="K9" s="136">
        <v>2.46</v>
      </c>
      <c r="L9" s="138">
        <v>14.75</v>
      </c>
      <c r="M9" s="2" t="s">
        <v>110</v>
      </c>
      <c r="N9" s="134">
        <v>6.48</v>
      </c>
      <c r="O9" s="136">
        <v>6.9</v>
      </c>
      <c r="P9" s="143">
        <v>0</v>
      </c>
      <c r="Q9" s="160">
        <v>44044</v>
      </c>
    </row>
    <row r="10" spans="1:17" ht="15.75" thickBot="1" x14ac:dyDescent="0.3">
      <c r="A10" s="160">
        <v>43891</v>
      </c>
      <c r="B10" s="9" t="s">
        <v>11</v>
      </c>
      <c r="C10" s="145">
        <v>0</v>
      </c>
      <c r="D10" s="145">
        <v>0</v>
      </c>
      <c r="E10" s="145">
        <v>0</v>
      </c>
      <c r="F10" s="145">
        <v>0</v>
      </c>
      <c r="G10" s="145">
        <v>0</v>
      </c>
      <c r="H10" s="145">
        <v>0</v>
      </c>
      <c r="I10" s="145">
        <v>0</v>
      </c>
      <c r="J10" s="145">
        <v>0</v>
      </c>
      <c r="K10" s="145">
        <v>0</v>
      </c>
      <c r="L10" s="146">
        <v>0</v>
      </c>
      <c r="M10" s="2" t="s">
        <v>110</v>
      </c>
      <c r="N10" s="134">
        <v>6.48</v>
      </c>
      <c r="O10" s="136">
        <v>6.9</v>
      </c>
      <c r="P10" s="143">
        <v>0</v>
      </c>
      <c r="Q10" s="160">
        <v>44075</v>
      </c>
    </row>
    <row r="11" spans="1:17" ht="15.75" thickBot="1" x14ac:dyDescent="0.3">
      <c r="A11" s="160">
        <v>43922</v>
      </c>
      <c r="B11" s="3" t="s">
        <v>91</v>
      </c>
      <c r="C11" s="134">
        <v>7.27</v>
      </c>
      <c r="D11" s="134">
        <v>0.57999999999999996</v>
      </c>
      <c r="E11" s="134">
        <v>110</v>
      </c>
      <c r="F11" s="134">
        <v>7.6</v>
      </c>
      <c r="G11" s="134">
        <v>29.97</v>
      </c>
      <c r="H11" s="134">
        <v>7.05</v>
      </c>
      <c r="I11" s="134">
        <v>0</v>
      </c>
      <c r="J11" s="134">
        <v>11.55</v>
      </c>
      <c r="K11" s="134">
        <v>2.46</v>
      </c>
      <c r="L11" s="137">
        <v>14.99</v>
      </c>
      <c r="M11" s="2" t="s">
        <v>110</v>
      </c>
      <c r="Q11" s="160">
        <v>44105</v>
      </c>
    </row>
    <row r="12" spans="1:17" ht="15.75" thickBot="1" x14ac:dyDescent="0.3">
      <c r="A12" s="160">
        <v>43922</v>
      </c>
      <c r="B12" s="6" t="s">
        <v>92</v>
      </c>
      <c r="C12" s="136">
        <v>7</v>
      </c>
      <c r="D12" s="136">
        <v>0.54</v>
      </c>
      <c r="E12" s="136">
        <v>101.5</v>
      </c>
      <c r="F12" s="136">
        <v>7.37</v>
      </c>
      <c r="G12" s="136">
        <v>25.48</v>
      </c>
      <c r="H12" s="136">
        <v>5.99</v>
      </c>
      <c r="I12" s="136">
        <v>0</v>
      </c>
      <c r="J12" s="136">
        <v>11.42</v>
      </c>
      <c r="K12" s="136">
        <v>2.89</v>
      </c>
      <c r="L12" s="138">
        <v>12.71</v>
      </c>
      <c r="M12" s="2" t="s">
        <v>110</v>
      </c>
      <c r="Q12" s="160">
        <v>44136</v>
      </c>
    </row>
    <row r="13" spans="1:17" ht="15.75" thickBot="1" x14ac:dyDescent="0.3">
      <c r="A13" s="160">
        <v>43922</v>
      </c>
      <c r="B13" s="9" t="s">
        <v>11</v>
      </c>
      <c r="C13" s="145">
        <v>0</v>
      </c>
      <c r="D13" s="145">
        <v>0</v>
      </c>
      <c r="E13" s="145">
        <v>0</v>
      </c>
      <c r="F13" s="145">
        <v>0</v>
      </c>
      <c r="G13" s="145">
        <v>0</v>
      </c>
      <c r="H13" s="145">
        <v>0</v>
      </c>
      <c r="I13" s="145">
        <v>0</v>
      </c>
      <c r="J13" s="145">
        <v>0</v>
      </c>
      <c r="K13" s="145">
        <v>0</v>
      </c>
      <c r="L13" s="146">
        <v>0</v>
      </c>
      <c r="M13" s="2" t="s">
        <v>110</v>
      </c>
      <c r="Q13" s="160">
        <v>44166</v>
      </c>
    </row>
    <row r="14" spans="1:17" ht="15.75" thickBot="1" x14ac:dyDescent="0.3">
      <c r="A14" s="160">
        <v>43952</v>
      </c>
      <c r="B14" s="3" t="s">
        <v>91</v>
      </c>
      <c r="C14" s="134">
        <v>7.2</v>
      </c>
      <c r="D14" s="134">
        <v>0.54</v>
      </c>
      <c r="E14" s="134">
        <v>102.12</v>
      </c>
      <c r="F14" s="134">
        <v>7.58</v>
      </c>
      <c r="G14" s="134">
        <v>24.72</v>
      </c>
      <c r="H14" s="134">
        <v>6.09</v>
      </c>
      <c r="I14" s="134">
        <v>27.35</v>
      </c>
      <c r="J14" s="134">
        <v>10.199999999999999</v>
      </c>
      <c r="K14" s="134">
        <v>2.94</v>
      </c>
      <c r="L14" s="137">
        <v>12.71</v>
      </c>
    </row>
    <row r="15" spans="1:17" ht="15.75" thickBot="1" x14ac:dyDescent="0.3">
      <c r="A15" s="160">
        <v>43952</v>
      </c>
      <c r="B15" s="6" t="s">
        <v>92</v>
      </c>
      <c r="C15" s="136">
        <v>6.9</v>
      </c>
      <c r="D15" s="136">
        <v>0.56999999999999995</v>
      </c>
      <c r="E15" s="134">
        <v>102.12</v>
      </c>
      <c r="F15" s="136">
        <v>7.27</v>
      </c>
      <c r="G15" s="136">
        <v>24.49</v>
      </c>
      <c r="H15" s="136">
        <v>7.21</v>
      </c>
      <c r="I15" s="136">
        <v>24.25</v>
      </c>
      <c r="J15" s="136">
        <v>11.35</v>
      </c>
      <c r="K15" s="136">
        <v>2.85</v>
      </c>
      <c r="L15" s="138">
        <v>19.3</v>
      </c>
    </row>
    <row r="16" spans="1:17" ht="15.75" thickBot="1" x14ac:dyDescent="0.3">
      <c r="A16" s="160">
        <v>43952</v>
      </c>
      <c r="B16" s="9" t="s">
        <v>11</v>
      </c>
      <c r="C16" s="145">
        <v>0</v>
      </c>
      <c r="D16" s="145">
        <v>0</v>
      </c>
      <c r="E16" s="145">
        <v>0</v>
      </c>
      <c r="F16" s="145">
        <v>0</v>
      </c>
      <c r="G16" s="145">
        <v>0</v>
      </c>
      <c r="H16" s="145">
        <v>0</v>
      </c>
      <c r="I16" s="145">
        <v>0</v>
      </c>
      <c r="J16" s="145">
        <v>0</v>
      </c>
      <c r="K16" s="145">
        <v>0</v>
      </c>
      <c r="L16" s="146">
        <v>0</v>
      </c>
    </row>
    <row r="17" spans="1:12" ht="15.75" thickBot="1" x14ac:dyDescent="0.3">
      <c r="A17" s="160">
        <v>43983</v>
      </c>
      <c r="B17" s="3" t="s">
        <v>91</v>
      </c>
      <c r="C17" s="134">
        <v>7.2</v>
      </c>
      <c r="D17" s="136">
        <v>6.9</v>
      </c>
      <c r="E17" s="134">
        <v>105.12</v>
      </c>
      <c r="F17" s="134">
        <v>7.1</v>
      </c>
      <c r="G17" s="134">
        <v>24.5</v>
      </c>
      <c r="H17" s="134">
        <v>7.6</v>
      </c>
      <c r="I17" s="134">
        <v>24.25</v>
      </c>
      <c r="J17" s="134">
        <v>11.34</v>
      </c>
      <c r="K17" s="134">
        <v>2.81</v>
      </c>
      <c r="L17" s="137">
        <v>19.600000000000001</v>
      </c>
    </row>
    <row r="18" spans="1:12" ht="15.75" thickBot="1" x14ac:dyDescent="0.3">
      <c r="A18" s="160">
        <v>43983</v>
      </c>
      <c r="B18" s="6" t="s">
        <v>92</v>
      </c>
      <c r="C18" s="134">
        <v>7.2</v>
      </c>
      <c r="D18" s="136">
        <v>6.9</v>
      </c>
      <c r="E18" s="134">
        <v>103.12</v>
      </c>
      <c r="F18" s="136">
        <v>7.44</v>
      </c>
      <c r="G18" s="136">
        <v>21.9</v>
      </c>
      <c r="H18" s="136">
        <v>7.4</v>
      </c>
      <c r="I18" s="136">
        <v>35</v>
      </c>
      <c r="J18" s="136">
        <v>11.4</v>
      </c>
      <c r="K18" s="136">
        <v>3.07</v>
      </c>
      <c r="L18" s="138">
        <v>22.7</v>
      </c>
    </row>
    <row r="19" spans="1:12" ht="15.75" thickBot="1" x14ac:dyDescent="0.3">
      <c r="A19" s="160">
        <v>43983</v>
      </c>
      <c r="B19" s="9" t="s">
        <v>11</v>
      </c>
      <c r="C19" s="134">
        <v>0</v>
      </c>
      <c r="D19" s="136">
        <v>6.9</v>
      </c>
      <c r="E19" s="145">
        <v>0</v>
      </c>
      <c r="F19" s="145">
        <v>0</v>
      </c>
      <c r="G19" s="145">
        <v>0</v>
      </c>
      <c r="H19" s="145">
        <v>0</v>
      </c>
      <c r="I19" s="145">
        <v>0</v>
      </c>
      <c r="J19" s="145">
        <v>0</v>
      </c>
      <c r="K19" s="145">
        <v>0</v>
      </c>
      <c r="L19" s="146">
        <v>0</v>
      </c>
    </row>
    <row r="20" spans="1:12" ht="15.75" thickBot="1" x14ac:dyDescent="0.3">
      <c r="A20" s="160">
        <v>44013</v>
      </c>
      <c r="B20" s="3" t="s">
        <v>91</v>
      </c>
      <c r="C20" s="134">
        <v>6.64</v>
      </c>
      <c r="D20" s="134">
        <v>0.57999999999999996</v>
      </c>
      <c r="E20" s="134">
        <v>97</v>
      </c>
      <c r="F20" s="134">
        <v>7.31</v>
      </c>
      <c r="G20" s="134">
        <v>22.01</v>
      </c>
      <c r="H20" s="134">
        <v>7.51</v>
      </c>
      <c r="I20" s="134">
        <v>35</v>
      </c>
      <c r="J20" s="134">
        <v>11.43</v>
      </c>
      <c r="K20" s="134">
        <v>3.14</v>
      </c>
      <c r="L20" s="137">
        <v>22.6</v>
      </c>
    </row>
    <row r="21" spans="1:12" ht="15.75" thickBot="1" x14ac:dyDescent="0.3">
      <c r="A21" s="160">
        <v>44013</v>
      </c>
      <c r="B21" s="6" t="s">
        <v>92</v>
      </c>
      <c r="C21" s="136">
        <v>6.49</v>
      </c>
      <c r="D21" s="136">
        <v>0.61</v>
      </c>
      <c r="E21" s="136">
        <v>91.01</v>
      </c>
      <c r="F21" s="136">
        <v>7.5</v>
      </c>
      <c r="G21" s="136">
        <v>26.7</v>
      </c>
      <c r="H21" s="136">
        <v>7.58</v>
      </c>
      <c r="I21" s="136">
        <v>40</v>
      </c>
      <c r="J21" s="136">
        <v>11</v>
      </c>
      <c r="K21" s="136">
        <v>3.16</v>
      </c>
      <c r="L21" s="138">
        <v>22.85</v>
      </c>
    </row>
    <row r="22" spans="1:12" ht="15.75" thickBot="1" x14ac:dyDescent="0.3">
      <c r="A22" s="160">
        <v>44013</v>
      </c>
      <c r="B22" s="9" t="s">
        <v>11</v>
      </c>
      <c r="C22" s="145">
        <v>0</v>
      </c>
      <c r="D22" s="145">
        <v>0</v>
      </c>
      <c r="E22" s="145">
        <v>0</v>
      </c>
      <c r="F22" s="145">
        <v>0</v>
      </c>
      <c r="G22" s="145">
        <v>0</v>
      </c>
      <c r="H22" s="145">
        <v>0.2</v>
      </c>
      <c r="I22" s="145">
        <v>1</v>
      </c>
      <c r="J22" s="145">
        <v>0</v>
      </c>
      <c r="K22" s="145">
        <v>0</v>
      </c>
      <c r="L22" s="146">
        <v>0</v>
      </c>
    </row>
    <row r="23" spans="1:12" ht="15.75" thickBot="1" x14ac:dyDescent="0.3">
      <c r="A23" s="160">
        <v>44044</v>
      </c>
      <c r="B23" s="3" t="s">
        <v>91</v>
      </c>
      <c r="C23" s="134">
        <v>6.48</v>
      </c>
      <c r="D23" s="134">
        <v>0.6</v>
      </c>
      <c r="E23" s="134">
        <v>97.02</v>
      </c>
      <c r="F23" s="134">
        <v>7.49</v>
      </c>
      <c r="G23" s="134">
        <v>26.7</v>
      </c>
      <c r="H23" s="134">
        <v>7.5</v>
      </c>
      <c r="I23" s="134">
        <v>41</v>
      </c>
      <c r="J23" s="134">
        <v>10.7</v>
      </c>
      <c r="K23" s="134">
        <v>3.09</v>
      </c>
      <c r="L23" s="137">
        <v>22.9</v>
      </c>
    </row>
    <row r="24" spans="1:12" ht="15.75" thickBot="1" x14ac:dyDescent="0.3">
      <c r="A24" s="160">
        <v>44044</v>
      </c>
      <c r="B24" s="6" t="s">
        <v>92</v>
      </c>
      <c r="C24" s="136">
        <v>6.9</v>
      </c>
      <c r="D24" s="136">
        <v>0.56999999999999995</v>
      </c>
      <c r="E24" s="136">
        <v>97.35</v>
      </c>
      <c r="F24" s="136">
        <v>7.18</v>
      </c>
      <c r="G24" s="136">
        <v>26.2</v>
      </c>
      <c r="H24" s="136">
        <v>8.6</v>
      </c>
      <c r="I24" s="136">
        <v>46.15</v>
      </c>
      <c r="J24" s="136">
        <v>10.7</v>
      </c>
      <c r="K24" s="136">
        <v>3.09</v>
      </c>
      <c r="L24" s="138">
        <v>23.11</v>
      </c>
    </row>
    <row r="25" spans="1:12" ht="15.75" thickBot="1" x14ac:dyDescent="0.3">
      <c r="A25" s="160">
        <v>44044</v>
      </c>
      <c r="B25" s="9" t="s">
        <v>11</v>
      </c>
      <c r="C25" s="143">
        <v>0</v>
      </c>
      <c r="D25" s="143">
        <v>0</v>
      </c>
      <c r="E25" s="143">
        <v>0</v>
      </c>
      <c r="F25" s="143">
        <v>0.6</v>
      </c>
      <c r="G25" s="143">
        <v>0</v>
      </c>
      <c r="H25" s="143">
        <v>0</v>
      </c>
      <c r="I25" s="143">
        <v>0</v>
      </c>
      <c r="J25" s="143">
        <v>0</v>
      </c>
      <c r="K25" s="143">
        <v>0</v>
      </c>
      <c r="L25" s="144">
        <v>1.0900000000000001</v>
      </c>
    </row>
    <row r="26" spans="1:12" ht="15.75" thickBot="1" x14ac:dyDescent="0.3">
      <c r="A26" s="160">
        <v>44075</v>
      </c>
      <c r="B26" s="3" t="s">
        <v>91</v>
      </c>
      <c r="C26" s="134">
        <v>6.48</v>
      </c>
      <c r="D26" s="136">
        <v>6.9</v>
      </c>
      <c r="E26" s="136">
        <v>97.35</v>
      </c>
      <c r="F26" s="134">
        <v>7</v>
      </c>
      <c r="G26" s="134">
        <v>26.2</v>
      </c>
      <c r="H26" s="134">
        <v>8.5</v>
      </c>
      <c r="I26" s="134">
        <v>46</v>
      </c>
      <c r="J26" s="134">
        <v>11</v>
      </c>
      <c r="K26" s="134">
        <v>3.24</v>
      </c>
      <c r="L26" s="137">
        <v>23.2</v>
      </c>
    </row>
    <row r="27" spans="1:12" ht="15.75" thickBot="1" x14ac:dyDescent="0.3">
      <c r="A27" s="160">
        <v>44075</v>
      </c>
      <c r="B27" s="6" t="s">
        <v>92</v>
      </c>
      <c r="C27" s="134">
        <v>6.48</v>
      </c>
      <c r="D27" s="136">
        <v>6.9</v>
      </c>
      <c r="E27" s="136">
        <v>98.35</v>
      </c>
      <c r="F27" s="136">
        <v>7.11</v>
      </c>
      <c r="G27" s="136">
        <v>23.29</v>
      </c>
      <c r="H27" s="136">
        <v>8.4</v>
      </c>
      <c r="I27" s="136">
        <v>54.54</v>
      </c>
      <c r="J27" s="136">
        <v>10.8</v>
      </c>
      <c r="K27" s="136">
        <v>3.94</v>
      </c>
      <c r="L27" s="138">
        <v>24.42</v>
      </c>
    </row>
    <row r="28" spans="1:12" ht="15.75" thickBot="1" x14ac:dyDescent="0.3">
      <c r="A28" s="160">
        <v>44075</v>
      </c>
      <c r="B28" s="9" t="s">
        <v>11</v>
      </c>
      <c r="C28" s="134">
        <v>6.48</v>
      </c>
      <c r="D28" s="136">
        <v>6.9</v>
      </c>
      <c r="E28" s="143">
        <v>0</v>
      </c>
      <c r="F28" s="145">
        <v>0</v>
      </c>
      <c r="G28" s="145">
        <v>0</v>
      </c>
      <c r="H28" s="145">
        <v>0</v>
      </c>
      <c r="I28" s="145">
        <v>0</v>
      </c>
      <c r="J28" s="145">
        <v>0.25</v>
      </c>
      <c r="K28" s="145">
        <v>0</v>
      </c>
      <c r="L28" s="146">
        <v>0</v>
      </c>
    </row>
    <row r="29" spans="1:12" ht="15.75" thickBot="1" x14ac:dyDescent="0.3">
      <c r="A29" s="160">
        <v>44105</v>
      </c>
      <c r="B29" s="3" t="s">
        <v>91</v>
      </c>
      <c r="C29" s="134">
        <v>6.31</v>
      </c>
      <c r="D29" s="134">
        <v>0.62</v>
      </c>
      <c r="E29" s="134">
        <v>94.1</v>
      </c>
      <c r="F29" s="134">
        <v>7.19</v>
      </c>
      <c r="G29" s="134">
        <v>23.9</v>
      </c>
      <c r="H29" s="134">
        <v>8.6</v>
      </c>
      <c r="I29" s="134">
        <v>54.54</v>
      </c>
      <c r="J29" s="134">
        <v>10.6</v>
      </c>
      <c r="K29" s="134">
        <v>3.88</v>
      </c>
      <c r="L29" s="137">
        <v>24.28</v>
      </c>
    </row>
    <row r="30" spans="1:12" ht="15.75" thickBot="1" x14ac:dyDescent="0.3">
      <c r="A30" s="160">
        <v>44105</v>
      </c>
      <c r="B30" s="6" t="s">
        <v>92</v>
      </c>
      <c r="C30" s="136">
        <v>6.14</v>
      </c>
      <c r="D30" s="136">
        <v>0.59</v>
      </c>
      <c r="E30" s="136">
        <v>93</v>
      </c>
      <c r="F30" s="136">
        <v>7.5</v>
      </c>
      <c r="G30" s="136">
        <v>21</v>
      </c>
      <c r="H30" s="136">
        <v>8.15</v>
      </c>
      <c r="I30" s="136">
        <v>49.13</v>
      </c>
      <c r="J30" s="136">
        <v>11.15</v>
      </c>
      <c r="K30" s="136">
        <v>4.3600000000000003</v>
      </c>
      <c r="L30" s="138">
        <v>23.75</v>
      </c>
    </row>
    <row r="31" spans="1:12" ht="15.75" thickBot="1" x14ac:dyDescent="0.3">
      <c r="A31" s="160">
        <v>44105</v>
      </c>
      <c r="B31" s="9" t="s">
        <v>11</v>
      </c>
      <c r="C31" s="145">
        <v>0</v>
      </c>
      <c r="D31" s="145">
        <v>0</v>
      </c>
      <c r="E31" s="145">
        <v>0</v>
      </c>
      <c r="F31" s="145">
        <v>0</v>
      </c>
      <c r="G31" s="145">
        <v>0</v>
      </c>
      <c r="H31" s="145">
        <v>0</v>
      </c>
      <c r="I31" s="145">
        <v>0</v>
      </c>
      <c r="J31" s="145">
        <v>0</v>
      </c>
      <c r="K31" s="145">
        <v>0</v>
      </c>
      <c r="L31" s="146">
        <v>0</v>
      </c>
    </row>
    <row r="32" spans="1:12" ht="15.75" thickBot="1" x14ac:dyDescent="0.3">
      <c r="A32" s="160">
        <v>44136</v>
      </c>
      <c r="B32" s="3" t="s">
        <v>91</v>
      </c>
      <c r="C32" s="134">
        <v>5.96</v>
      </c>
      <c r="D32" s="134">
        <v>0.59</v>
      </c>
      <c r="E32" s="134">
        <v>93</v>
      </c>
      <c r="F32" s="134">
        <v>7.4</v>
      </c>
      <c r="G32" s="134">
        <v>20.5</v>
      </c>
      <c r="H32" s="134">
        <v>8</v>
      </c>
      <c r="I32" s="134">
        <v>49.5</v>
      </c>
      <c r="J32" s="134">
        <v>11.15</v>
      </c>
      <c r="K32" s="134">
        <v>4.3499999999999996</v>
      </c>
      <c r="L32" s="137">
        <v>23.75</v>
      </c>
    </row>
    <row r="33" spans="1:12" ht="15.75" thickBot="1" x14ac:dyDescent="0.3">
      <c r="A33" s="160">
        <v>44136</v>
      </c>
      <c r="B33" s="6" t="s">
        <v>92</v>
      </c>
      <c r="C33" s="136">
        <v>6.29</v>
      </c>
      <c r="D33" s="136">
        <v>0.62</v>
      </c>
      <c r="E33" s="136">
        <v>94</v>
      </c>
      <c r="F33" s="136">
        <v>8.1999999999999993</v>
      </c>
      <c r="G33" s="136">
        <v>21.5</v>
      </c>
      <c r="H33" s="136">
        <v>8.23</v>
      </c>
      <c r="I33" s="136">
        <v>47.5</v>
      </c>
      <c r="J33" s="136">
        <v>11.8</v>
      </c>
      <c r="K33" s="136">
        <v>4.55</v>
      </c>
      <c r="L33" s="138">
        <v>25.4</v>
      </c>
    </row>
    <row r="34" spans="1:12" ht="15.75" thickBot="1" x14ac:dyDescent="0.3">
      <c r="A34" s="160">
        <v>44136</v>
      </c>
      <c r="B34" s="9" t="s">
        <v>11</v>
      </c>
      <c r="C34" s="145">
        <v>0</v>
      </c>
      <c r="D34" s="145">
        <v>0</v>
      </c>
      <c r="E34" s="145">
        <v>0</v>
      </c>
      <c r="F34" s="145">
        <v>0</v>
      </c>
      <c r="G34" s="145">
        <v>0</v>
      </c>
      <c r="H34" s="145">
        <v>0</v>
      </c>
      <c r="I34" s="145">
        <v>0</v>
      </c>
      <c r="J34" s="145">
        <v>0</v>
      </c>
      <c r="K34" s="145">
        <v>0</v>
      </c>
      <c r="L34" s="146">
        <v>0</v>
      </c>
    </row>
    <row r="35" spans="1:12" ht="15.75" thickBot="1" x14ac:dyDescent="0.3">
      <c r="A35" s="160">
        <v>44166</v>
      </c>
      <c r="B35" s="3" t="s">
        <v>91</v>
      </c>
      <c r="C35" s="134">
        <v>6.3</v>
      </c>
      <c r="D35" s="134">
        <v>0.64</v>
      </c>
      <c r="E35" s="134">
        <v>94</v>
      </c>
      <c r="F35" s="134">
        <v>9.43</v>
      </c>
      <c r="G35" s="134">
        <v>20.86</v>
      </c>
      <c r="H35" s="134">
        <v>8.4700000000000006</v>
      </c>
      <c r="I35" s="134">
        <v>47.5</v>
      </c>
      <c r="J35" s="134">
        <v>12</v>
      </c>
      <c r="K35" s="134">
        <v>4.55</v>
      </c>
      <c r="L35" s="137">
        <v>25.48</v>
      </c>
    </row>
    <row r="36" spans="1:12" ht="15.75" thickBot="1" x14ac:dyDescent="0.3">
      <c r="A36" s="160">
        <v>44166</v>
      </c>
      <c r="B36" s="6" t="s">
        <v>92</v>
      </c>
      <c r="C36" s="136">
        <v>6.16</v>
      </c>
      <c r="D36" s="136">
        <v>0.59</v>
      </c>
      <c r="E36" s="136">
        <v>94.49</v>
      </c>
      <c r="F36" s="136">
        <v>8.25</v>
      </c>
      <c r="G36" s="136">
        <v>19.39</v>
      </c>
      <c r="H36" s="136">
        <v>8.4</v>
      </c>
      <c r="I36" s="136">
        <v>47.5</v>
      </c>
      <c r="J36" s="136">
        <v>12.3</v>
      </c>
      <c r="K36" s="136">
        <v>4.47</v>
      </c>
      <c r="L36" s="138">
        <v>25.6</v>
      </c>
    </row>
    <row r="37" spans="1:12" ht="15.75" thickBot="1" x14ac:dyDescent="0.3">
      <c r="A37" s="160">
        <v>44166</v>
      </c>
      <c r="B37" s="9" t="s">
        <v>11</v>
      </c>
      <c r="C37" s="145">
        <v>0</v>
      </c>
      <c r="D37" s="145">
        <v>0</v>
      </c>
      <c r="E37" s="145">
        <v>0</v>
      </c>
      <c r="F37" s="145">
        <v>0</v>
      </c>
      <c r="G37" s="145">
        <v>0</v>
      </c>
      <c r="H37" s="145">
        <v>0</v>
      </c>
      <c r="I37" s="145">
        <v>0</v>
      </c>
      <c r="J37" s="145">
        <v>0</v>
      </c>
      <c r="K37" s="145">
        <v>0</v>
      </c>
      <c r="L37" s="146">
        <v>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61"/>
  <sheetViews>
    <sheetView tabSelected="1" topLeftCell="A3" zoomScale="84" zoomScaleNormal="84" workbookViewId="0">
      <selection activeCell="A24" sqref="A24"/>
    </sheetView>
  </sheetViews>
  <sheetFormatPr defaultColWidth="11.42578125" defaultRowHeight="15" x14ac:dyDescent="0.25"/>
  <cols>
    <col min="2" max="2" width="65.85546875" customWidth="1"/>
    <col min="3" max="3" width="12.28515625" customWidth="1"/>
    <col min="5" max="5" width="16.28515625" customWidth="1"/>
    <col min="6" max="6" width="18.140625" customWidth="1"/>
    <col min="7" max="7" width="18.42578125" customWidth="1"/>
    <col min="8" max="8" width="17.85546875" customWidth="1"/>
    <col min="9" max="9" width="16.28515625" customWidth="1"/>
    <col min="10" max="10" width="18.7109375" customWidth="1"/>
    <col min="11" max="11" width="14.5703125" customWidth="1"/>
    <col min="12" max="12" width="15.28515625" customWidth="1"/>
    <col min="13" max="13" width="58.7109375" customWidth="1"/>
    <col min="14" max="14" width="42" customWidth="1"/>
    <col min="19" max="19" width="16.7109375" customWidth="1"/>
    <col min="20" max="20" width="14.5703125" customWidth="1"/>
    <col min="21" max="21" width="14.42578125" customWidth="1"/>
    <col min="22" max="22" width="18.42578125" customWidth="1"/>
  </cols>
  <sheetData>
    <row r="1" spans="2:24" x14ac:dyDescent="0.25">
      <c r="B1" s="131"/>
      <c r="F1" s="201" t="s">
        <v>52</v>
      </c>
      <c r="G1" s="202"/>
      <c r="H1" s="202"/>
      <c r="I1" s="203"/>
    </row>
    <row r="2" spans="2:24" ht="15.75" thickBot="1" x14ac:dyDescent="0.3">
      <c r="B2" s="132"/>
      <c r="C2" s="1"/>
      <c r="F2" s="204"/>
      <c r="G2" s="205"/>
      <c r="H2" s="205"/>
      <c r="I2" s="206"/>
    </row>
    <row r="3" spans="2:24" ht="15.75" thickBot="1" x14ac:dyDescent="0.3">
      <c r="B3" s="39" t="s">
        <v>87</v>
      </c>
      <c r="C3" s="1"/>
      <c r="F3" s="204"/>
      <c r="G3" s="205"/>
      <c r="H3" s="205"/>
      <c r="I3" s="206"/>
    </row>
    <row r="4" spans="2:24" ht="15.75" thickBot="1" x14ac:dyDescent="0.3">
      <c r="B4" s="133"/>
      <c r="C4" s="1"/>
      <c r="F4" s="204"/>
      <c r="G4" s="205"/>
      <c r="H4" s="205"/>
      <c r="I4" s="206"/>
    </row>
    <row r="5" spans="2:24" ht="15.75" thickBot="1" x14ac:dyDescent="0.3">
      <c r="B5" s="139" t="s">
        <v>19</v>
      </c>
      <c r="C5" s="1"/>
      <c r="F5" s="204"/>
      <c r="G5" s="205"/>
      <c r="H5" s="205"/>
      <c r="I5" s="206"/>
    </row>
    <row r="6" spans="2:24" ht="15.75" thickBot="1" x14ac:dyDescent="0.3">
      <c r="B6" s="48"/>
      <c r="C6" s="48"/>
      <c r="D6" s="48"/>
      <c r="E6" s="48"/>
      <c r="F6" s="48"/>
      <c r="G6" s="48"/>
      <c r="H6" s="48"/>
      <c r="I6" s="48"/>
      <c r="J6" s="48"/>
      <c r="K6" s="48"/>
      <c r="O6" s="168" t="s">
        <v>93</v>
      </c>
      <c r="P6" s="169"/>
      <c r="Q6" s="169"/>
      <c r="R6" s="169"/>
      <c r="S6" s="169"/>
      <c r="T6" s="169"/>
      <c r="U6" s="169"/>
      <c r="V6" s="169"/>
      <c r="W6" s="169"/>
      <c r="X6" s="170"/>
    </row>
    <row r="7" spans="2:24" ht="15.75" thickBot="1" x14ac:dyDescent="0.3">
      <c r="B7" s="52" t="s">
        <v>0</v>
      </c>
      <c r="C7" s="2" t="s">
        <v>110</v>
      </c>
      <c r="D7" s="2" t="s">
        <v>113</v>
      </c>
      <c r="E7" s="2" t="s">
        <v>114</v>
      </c>
      <c r="F7" s="2" t="s">
        <v>115</v>
      </c>
      <c r="G7" s="2" t="s">
        <v>111</v>
      </c>
      <c r="H7" s="2" t="s">
        <v>116</v>
      </c>
      <c r="I7" s="2" t="s">
        <v>112</v>
      </c>
      <c r="J7" s="2" t="s">
        <v>117</v>
      </c>
      <c r="K7" s="2" t="s">
        <v>118</v>
      </c>
      <c r="L7" s="2" t="s">
        <v>119</v>
      </c>
      <c r="M7" s="140" t="s">
        <v>88</v>
      </c>
      <c r="N7" s="119" t="s">
        <v>32</v>
      </c>
      <c r="O7" s="2" t="s">
        <v>110</v>
      </c>
      <c r="P7" s="2" t="s">
        <v>113</v>
      </c>
      <c r="Q7" s="2" t="s">
        <v>114</v>
      </c>
      <c r="R7" s="2" t="s">
        <v>115</v>
      </c>
      <c r="S7" s="2" t="s">
        <v>111</v>
      </c>
      <c r="T7" s="2" t="s">
        <v>116</v>
      </c>
      <c r="U7" s="2" t="s">
        <v>112</v>
      </c>
      <c r="V7" s="2" t="s">
        <v>117</v>
      </c>
      <c r="W7" s="2" t="s">
        <v>118</v>
      </c>
      <c r="X7" s="2" t="s">
        <v>119</v>
      </c>
    </row>
    <row r="8" spans="2:24" ht="15.75" thickBot="1" x14ac:dyDescent="0.3">
      <c r="B8" s="142">
        <v>43831</v>
      </c>
      <c r="C8" s="161">
        <f>(DATA!C3-DATA!C2+DATA!C4)/DATA!C2</f>
        <v>-6.4020486555697595E-3</v>
      </c>
      <c r="D8" s="126">
        <f>(DATA!D3-DATA!D2+DATA!D4)/DATA!D2</f>
        <v>-4.7619047619047658E-2</v>
      </c>
      <c r="E8" s="126">
        <f>(DATA!E3-DATA!E2+DATA!E4)/DATA!E2</f>
        <v>-8.634361233480211E-3</v>
      </c>
      <c r="F8" s="126">
        <f>(DATA!F3-DATA!F2+DATA!F4)/DATA!F2</f>
        <v>2.3035230352303513E-2</v>
      </c>
      <c r="G8" s="126">
        <f>(DATA!G3-DATA!G2+DATA!G4)/DATA!G2</f>
        <v>0.13681592039800988</v>
      </c>
      <c r="H8" s="126">
        <f>(DATA!H3-DATA!H2+DATA!H4)/DATA!H2</f>
        <v>-6.2702702702702715E-2</v>
      </c>
      <c r="I8" s="126">
        <f>(DATA!I3-DATA!I2+DATA!I4)/DATA!I2</f>
        <v>-0.21671826625386989</v>
      </c>
      <c r="J8" s="126">
        <f>(DATA!J3-DATA!J2+DATA!J4)/DATA!J2</f>
        <v>0</v>
      </c>
      <c r="K8" s="126">
        <f>(DATA!K3-DATA!K2+DATA!K4)/DATA!K2</f>
        <v>6.7729083665338793E-2</v>
      </c>
      <c r="L8" s="126">
        <f>(DATA!L3-DATA!L2+DATA!L4)/DATA!L2</f>
        <v>0.10526315789473684</v>
      </c>
      <c r="M8" s="141">
        <f>SUMPRODUCT(C8:L8,C$27:L$27)</f>
        <v>8.8836864784746748E-3</v>
      </c>
      <c r="N8" s="120">
        <f>M8*12</f>
        <v>0.1066042377416961</v>
      </c>
      <c r="O8" s="42">
        <f>C8*12</f>
        <v>-7.6824583866837118E-2</v>
      </c>
      <c r="P8" s="42">
        <f t="shared" ref="P8:X19" si="0">D8*12</f>
        <v>-0.57142857142857184</v>
      </c>
      <c r="Q8" s="42">
        <f t="shared" si="0"/>
        <v>-0.10361233480176253</v>
      </c>
      <c r="R8" s="42">
        <f t="shared" si="0"/>
        <v>0.27642276422764217</v>
      </c>
      <c r="S8" s="42">
        <f t="shared" si="0"/>
        <v>1.6417910447761186</v>
      </c>
      <c r="T8" s="42">
        <f t="shared" si="0"/>
        <v>-0.75243243243243252</v>
      </c>
      <c r="U8" s="42">
        <f t="shared" si="0"/>
        <v>-2.6006191950464386</v>
      </c>
      <c r="V8" s="42">
        <f t="shared" si="0"/>
        <v>0</v>
      </c>
      <c r="W8" s="42">
        <f t="shared" si="0"/>
        <v>0.81274900398406547</v>
      </c>
      <c r="X8" s="42">
        <f t="shared" si="0"/>
        <v>1.263157894736842</v>
      </c>
    </row>
    <row r="9" spans="2:24" ht="15.75" thickBot="1" x14ac:dyDescent="0.3">
      <c r="B9" s="142">
        <v>43862</v>
      </c>
      <c r="C9" s="126">
        <f>(DATA!C6-DATA!C5+DATA!C7)/DATA!C5</f>
        <v>-1.3157894736842059E-2</v>
      </c>
      <c r="D9" s="126">
        <f>(DATA!D6-DATA!D5+DATA!D7)/DATA!D5</f>
        <v>0.20338983050847459</v>
      </c>
      <c r="E9" s="126">
        <f>(DATA!E6-DATA!E5+DATA!E7)/DATA!E5</f>
        <v>6.3358440407620786E-2</v>
      </c>
      <c r="F9" s="126">
        <f>(DATA!F6-DATA!F5+DATA!F7)/DATA!F5</f>
        <v>2.3999999999999962E-2</v>
      </c>
      <c r="G9" s="126">
        <f>(DATA!G6-DATA!G5+DATA!G7)/DATA!G5</f>
        <v>-6.2206939668646405E-2</v>
      </c>
      <c r="H9" s="126">
        <f>(DATA!H6-DATA!H5+DATA!H7)/DATA!H5</f>
        <v>-4.64576074332162E-3</v>
      </c>
      <c r="I9" s="126">
        <f>(DATA!I6-DATA!I5+DATA!I7)/DATA!I5</f>
        <v>3.6468330134356977E-2</v>
      </c>
      <c r="J9" s="126">
        <f>(DATA!J6-DATA!J5+DATA!J7)/DATA!J5</f>
        <v>-8.3333333333333037E-3</v>
      </c>
      <c r="K9" s="126">
        <f>(DATA!K6-DATA!K5+DATA!K7)/DATA!K5</f>
        <v>5.5762081784386588E-2</v>
      </c>
      <c r="L9" s="126">
        <f>(DATA!L6-DATA!L5+DATA!L7)/DATA!L5</f>
        <v>4.212541886069885E-2</v>
      </c>
      <c r="M9" s="141">
        <f t="shared" ref="M9:M19" si="1">SUMPRODUCT(C9:L9,C$27:L$27)</f>
        <v>1.2761974229164696E-2</v>
      </c>
      <c r="N9" s="120">
        <f t="shared" ref="N9:N19" si="2">M9*12</f>
        <v>0.15314369074997636</v>
      </c>
      <c r="O9" s="42">
        <f t="shared" ref="O9:O19" si="3">C9*12</f>
        <v>-0.1578947368421047</v>
      </c>
      <c r="P9" s="42">
        <f t="shared" si="0"/>
        <v>2.4406779661016951</v>
      </c>
      <c r="Q9" s="42">
        <f t="shared" si="0"/>
        <v>0.76030128489144944</v>
      </c>
      <c r="R9" s="42">
        <f t="shared" si="0"/>
        <v>0.28799999999999953</v>
      </c>
      <c r="S9" s="42">
        <f t="shared" si="0"/>
        <v>-0.74648327602375686</v>
      </c>
      <c r="T9" s="42">
        <f t="shared" si="0"/>
        <v>-5.5749128919859441E-2</v>
      </c>
      <c r="U9" s="42">
        <f t="shared" si="0"/>
        <v>0.43761996161228373</v>
      </c>
      <c r="V9" s="42">
        <f t="shared" si="0"/>
        <v>-9.9999999999999645E-2</v>
      </c>
      <c r="W9" s="42">
        <f t="shared" si="0"/>
        <v>0.66914498141263912</v>
      </c>
      <c r="X9" s="42">
        <f t="shared" si="0"/>
        <v>0.50550502632838623</v>
      </c>
    </row>
    <row r="10" spans="2:24" ht="15.75" thickBot="1" x14ac:dyDescent="0.3">
      <c r="B10" s="142">
        <v>43891</v>
      </c>
      <c r="C10" s="126">
        <f>(DATA!C9-DATA!C8+DATA!C10)/DATA!C8</f>
        <v>-1.3333333333333049E-3</v>
      </c>
      <c r="D10" s="126">
        <f>(DATA!D9-DATA!D8+DATA!D10)/DATA!D8</f>
        <v>-0.19444444444444448</v>
      </c>
      <c r="E10" s="126">
        <f>(DATA!E9-DATA!E8+DATA!E10)/DATA!E8</f>
        <v>-8.4307178631051707E-2</v>
      </c>
      <c r="F10" s="126">
        <f>(DATA!F9-DATA!F8+DATA!F10)/DATA!F8</f>
        <v>-1.2987012987013056E-2</v>
      </c>
      <c r="G10" s="126">
        <f>(DATA!G9-DATA!G8+DATA!G10)/DATA!G8</f>
        <v>-2.9676558852950886E-2</v>
      </c>
      <c r="H10" s="126">
        <f>(DATA!H9-DATA!H8+DATA!H10)/DATA!H8</f>
        <v>-0.18648018648018644</v>
      </c>
      <c r="I10" s="126">
        <f>(DATA!I9-DATA!I8+DATA!I10)/DATA!I8</f>
        <v>0</v>
      </c>
      <c r="J10" s="126">
        <f>(DATA!J9-DATA!J8+DATA!J10)/DATA!J8</f>
        <v>3.0303030303030269E-2</v>
      </c>
      <c r="K10" s="126">
        <f>(DATA!K9-DATA!K8+DATA!K10)/DATA!K8</f>
        <v>-0.12142857142857139</v>
      </c>
      <c r="L10" s="126">
        <f>(DATA!L9-DATA!L8+DATA!L10)/DATA!L8</f>
        <v>-0.32246210381258611</v>
      </c>
      <c r="M10" s="141">
        <f t="shared" si="1"/>
        <v>-7.0071182313599503E-2</v>
      </c>
      <c r="N10" s="120">
        <f t="shared" si="2"/>
        <v>-0.84085418776319409</v>
      </c>
      <c r="O10" s="42">
        <f t="shared" si="3"/>
        <v>-1.599999999999966E-2</v>
      </c>
      <c r="P10" s="42">
        <f t="shared" si="0"/>
        <v>-2.3333333333333339</v>
      </c>
      <c r="Q10" s="42">
        <f t="shared" si="0"/>
        <v>-1.0116861435726205</v>
      </c>
      <c r="R10" s="42">
        <f t="shared" si="0"/>
        <v>-0.15584415584415667</v>
      </c>
      <c r="S10" s="42">
        <f t="shared" si="0"/>
        <v>-0.35611870623541064</v>
      </c>
      <c r="T10" s="42">
        <f t="shared" si="0"/>
        <v>-2.2377622377622375</v>
      </c>
      <c r="U10" s="42">
        <f t="shared" si="0"/>
        <v>0</v>
      </c>
      <c r="V10" s="42">
        <f t="shared" si="0"/>
        <v>0.3636363636363632</v>
      </c>
      <c r="W10" s="42">
        <f t="shared" si="0"/>
        <v>-1.4571428571428566</v>
      </c>
      <c r="X10" s="42">
        <f t="shared" si="0"/>
        <v>-3.8695452457510333</v>
      </c>
    </row>
    <row r="11" spans="2:24" ht="15.75" thickBot="1" x14ac:dyDescent="0.3">
      <c r="B11" s="142">
        <v>43922</v>
      </c>
      <c r="C11" s="126">
        <f>(DATA!C12-DATA!C11+DATA!C13)/DATA!C11</f>
        <v>-3.7138927097661568E-2</v>
      </c>
      <c r="D11" s="126">
        <f>(DATA!D12-DATA!D11+DATA!D13)/DATA!D11</f>
        <v>-6.8965517241379184E-2</v>
      </c>
      <c r="E11" s="126">
        <f>(DATA!E12-DATA!E11+DATA!E13)/DATA!E11</f>
        <v>-7.7272727272727271E-2</v>
      </c>
      <c r="F11" s="126">
        <f>(DATA!F12-DATA!F11+DATA!F13)/DATA!F11</f>
        <v>-3.0263157894736784E-2</v>
      </c>
      <c r="G11" s="126">
        <f>(DATA!G12-DATA!G11+DATA!G13)/DATA!G11</f>
        <v>-0.14981648314981644</v>
      </c>
      <c r="H11" s="126">
        <f>(DATA!H12-DATA!H11+DATA!H13)/DATA!H11</f>
        <v>-0.15035460992907795</v>
      </c>
      <c r="I11" s="126">
        <v>0</v>
      </c>
      <c r="J11" s="126">
        <f>(DATA!J12-DATA!J11+DATA!J13)/DATA!J11</f>
        <v>-1.1255411255411322E-2</v>
      </c>
      <c r="K11" s="126">
        <f>(DATA!K12-DATA!K11+DATA!K13)/DATA!K11</f>
        <v>0.17479674796747974</v>
      </c>
      <c r="L11" s="126">
        <f>(DATA!L12-DATA!L11+DATA!L13)/DATA!L11</f>
        <v>-0.15210140093395594</v>
      </c>
      <c r="M11" s="141">
        <f t="shared" si="1"/>
        <v>-5.4405346971322356E-2</v>
      </c>
      <c r="N11" s="120">
        <f t="shared" si="2"/>
        <v>-0.6528641636558683</v>
      </c>
      <c r="O11" s="42">
        <f t="shared" si="3"/>
        <v>-0.44566712517193885</v>
      </c>
      <c r="P11" s="42">
        <f t="shared" si="0"/>
        <v>-0.82758620689655027</v>
      </c>
      <c r="Q11" s="42">
        <f t="shared" si="0"/>
        <v>-0.92727272727272725</v>
      </c>
      <c r="R11" s="42">
        <f t="shared" si="0"/>
        <v>-0.3631578947368414</v>
      </c>
      <c r="S11" s="42">
        <f t="shared" si="0"/>
        <v>-1.7977977977977972</v>
      </c>
      <c r="T11" s="42">
        <f t="shared" si="0"/>
        <v>-1.8042553191489354</v>
      </c>
      <c r="U11" s="42">
        <f t="shared" si="0"/>
        <v>0</v>
      </c>
      <c r="V11" s="42">
        <f t="shared" si="0"/>
        <v>-0.13506493506493586</v>
      </c>
      <c r="W11" s="42">
        <f t="shared" si="0"/>
        <v>2.0975609756097571</v>
      </c>
      <c r="X11" s="42">
        <f t="shared" si="0"/>
        <v>-1.8252168112074711</v>
      </c>
    </row>
    <row r="12" spans="2:24" ht="15.75" thickBot="1" x14ac:dyDescent="0.3">
      <c r="B12" s="142">
        <v>43952</v>
      </c>
      <c r="C12" s="126">
        <f>(DATA!C15-DATA!C14+DATA!C16)/DATA!C14</f>
        <v>-4.1666666666666644E-2</v>
      </c>
      <c r="D12" s="126">
        <f>(DATA!D15-DATA!D14+DATA!D16)/DATA!D14</f>
        <v>5.5555555555555393E-2</v>
      </c>
      <c r="E12" s="126">
        <f>(DATA!E15-DATA!E14+DATA!E16)/DATA!E14</f>
        <v>0</v>
      </c>
      <c r="F12" s="126">
        <f>(DATA!F15-DATA!F14+DATA!F16)/DATA!F14</f>
        <v>-4.0897097625329878E-2</v>
      </c>
      <c r="G12" s="126">
        <f>(DATA!G15-DATA!G14+DATA!G16)/DATA!G14</f>
        <v>-9.3042071197411182E-3</v>
      </c>
      <c r="H12" s="126">
        <f>(DATA!H15-DATA!H14+DATA!H16)/DATA!H14</f>
        <v>0.18390804597701152</v>
      </c>
      <c r="I12" s="126">
        <f>(DATA!I15-DATA!I14+DATA!I16)/DATA!I14</f>
        <v>-0.11334552102376605</v>
      </c>
      <c r="J12" s="126">
        <f>(DATA!J15-DATA!J14+DATA!J16)/DATA!J14</f>
        <v>0.11274509803921573</v>
      </c>
      <c r="K12" s="126">
        <f>(DATA!K15-DATA!K14+DATA!K16)/DATA!K14</f>
        <v>-3.0612244897959134E-2</v>
      </c>
      <c r="L12" s="126">
        <f>(DATA!L15-DATA!L14+DATA!L16)/DATA!L14</f>
        <v>0.51848937844217147</v>
      </c>
      <c r="M12" s="141">
        <f t="shared" si="1"/>
        <v>6.4215205467896386E-2</v>
      </c>
      <c r="N12" s="120">
        <f t="shared" si="2"/>
        <v>0.77058246561475663</v>
      </c>
      <c r="O12" s="42">
        <f t="shared" si="3"/>
        <v>-0.49999999999999972</v>
      </c>
      <c r="P12" s="42">
        <f t="shared" si="0"/>
        <v>0.66666666666666474</v>
      </c>
      <c r="Q12" s="42">
        <f t="shared" si="0"/>
        <v>0</v>
      </c>
      <c r="R12" s="42">
        <f t="shared" si="0"/>
        <v>-0.49076517150395854</v>
      </c>
      <c r="S12" s="42">
        <f t="shared" si="0"/>
        <v>-0.11165048543689342</v>
      </c>
      <c r="T12" s="42">
        <f t="shared" si="0"/>
        <v>2.2068965517241383</v>
      </c>
      <c r="U12" s="42">
        <f t="shared" si="0"/>
        <v>-1.3601462522851926</v>
      </c>
      <c r="V12" s="42">
        <f t="shared" si="0"/>
        <v>1.3529411764705888</v>
      </c>
      <c r="W12" s="42">
        <f t="shared" si="0"/>
        <v>-0.36734693877550961</v>
      </c>
      <c r="X12" s="42">
        <f t="shared" si="0"/>
        <v>6.2218725413060572</v>
      </c>
    </row>
    <row r="13" spans="2:24" ht="15.75" thickBot="1" x14ac:dyDescent="0.3">
      <c r="B13" s="142">
        <v>43983</v>
      </c>
      <c r="C13" s="126">
        <f>(DATA!C18-DATA!C17+DATA!C19)/DATA!C17</f>
        <v>0</v>
      </c>
      <c r="D13" s="126">
        <f>(DATA!D18-DATA!D17+DATA!D19)/DATA!D17</f>
        <v>1</v>
      </c>
      <c r="E13" s="126">
        <f>(DATA!E18-DATA!E17+DATA!E19)/DATA!E17</f>
        <v>-1.9025875190258751E-2</v>
      </c>
      <c r="F13" s="126">
        <f>(DATA!F18-DATA!F17+DATA!F19)/DATA!F17</f>
        <v>4.7887323943662082E-2</v>
      </c>
      <c r="G13" s="126">
        <f>(DATA!G18-DATA!G17+DATA!G19)/DATA!G17</f>
        <v>-0.10612244897959189</v>
      </c>
      <c r="H13" s="126">
        <f>(DATA!H18-DATA!H17+DATA!H19)/DATA!H17</f>
        <v>-2.6315789473684119E-2</v>
      </c>
      <c r="I13" s="126">
        <f>(DATA!I18-DATA!I17+DATA!I19)/DATA!I17</f>
        <v>0.44329896907216493</v>
      </c>
      <c r="J13" s="126">
        <f>(DATA!J18-DATA!J17+DATA!J19)/DATA!J17</f>
        <v>5.2910052910053349E-3</v>
      </c>
      <c r="K13" s="126">
        <f>(DATA!K18-DATA!K17+DATA!K19)/DATA!K17</f>
        <v>9.2526690391458999E-2</v>
      </c>
      <c r="L13" s="126">
        <f>(DATA!L18-DATA!L17+DATA!L19)/DATA!L17</f>
        <v>0.15816326530612232</v>
      </c>
      <c r="M13" s="141">
        <f t="shared" si="1"/>
        <v>7.6516462135436392E-2</v>
      </c>
      <c r="N13" s="120">
        <f t="shared" si="2"/>
        <v>0.9181975456252367</v>
      </c>
      <c r="O13" s="42">
        <f t="shared" si="3"/>
        <v>0</v>
      </c>
      <c r="P13" s="42">
        <f t="shared" si="0"/>
        <v>12</v>
      </c>
      <c r="Q13" s="42">
        <f t="shared" si="0"/>
        <v>-0.22831050228310501</v>
      </c>
      <c r="R13" s="42">
        <f t="shared" si="0"/>
        <v>0.57464788732394501</v>
      </c>
      <c r="S13" s="42">
        <f t="shared" si="0"/>
        <v>-1.2734693877551027</v>
      </c>
      <c r="T13" s="42">
        <f t="shared" si="0"/>
        <v>-0.3157894736842094</v>
      </c>
      <c r="U13" s="42">
        <f t="shared" si="0"/>
        <v>5.3195876288659791</v>
      </c>
      <c r="V13" s="42">
        <f t="shared" si="0"/>
        <v>6.3492063492064016E-2</v>
      </c>
      <c r="W13" s="42">
        <f t="shared" si="0"/>
        <v>1.110320284697508</v>
      </c>
      <c r="X13" s="42">
        <f t="shared" si="0"/>
        <v>1.8979591836734677</v>
      </c>
    </row>
    <row r="14" spans="2:24" ht="15.75" thickBot="1" x14ac:dyDescent="0.3">
      <c r="B14" s="142">
        <v>44013</v>
      </c>
      <c r="C14" s="126">
        <f>(DATA!C21-DATA!C20+DATA!C22)/DATA!C20</f>
        <v>-2.2590361445783053E-2</v>
      </c>
      <c r="D14" s="126">
        <f>(DATA!D21-DATA!D20+DATA!D22)/DATA!D20</f>
        <v>5.1724137931034531E-2</v>
      </c>
      <c r="E14" s="126">
        <f>(DATA!E21-DATA!E20+DATA!E22)/DATA!E20</f>
        <v>-6.1752577319587575E-2</v>
      </c>
      <c r="F14" s="126">
        <f>(DATA!F21-DATA!F20+DATA!F22)/DATA!F20</f>
        <v>2.599179206566353E-2</v>
      </c>
      <c r="G14" s="126">
        <f>(DATA!G21-DATA!G20+DATA!G22)/DATA!G20</f>
        <v>0.21308496138119026</v>
      </c>
      <c r="H14" s="126">
        <f>(DATA!H21-DATA!H20+DATA!H22)/DATA!H20</f>
        <v>3.5952063914780334E-2</v>
      </c>
      <c r="I14" s="126">
        <f>(DATA!I21-DATA!I20+DATA!I22)/DATA!I20</f>
        <v>0.17142857142857143</v>
      </c>
      <c r="J14" s="126">
        <f>(DATA!J21-DATA!J20+DATA!J22)/DATA!J20</f>
        <v>-3.7620297462817122E-2</v>
      </c>
      <c r="K14" s="126">
        <f>(DATA!K21-DATA!K20+DATA!K22)/DATA!K20</f>
        <v>6.3694267515923622E-3</v>
      </c>
      <c r="L14" s="126">
        <f>(DATA!L21-DATA!L20+DATA!L22)/DATA!L20</f>
        <v>1.1061946902654867E-2</v>
      </c>
      <c r="M14" s="141">
        <f t="shared" si="1"/>
        <v>4.3115491481239894E-2</v>
      </c>
      <c r="N14" s="120">
        <f t="shared" si="2"/>
        <v>0.51738589777487876</v>
      </c>
      <c r="O14" s="42">
        <f t="shared" si="3"/>
        <v>-0.27108433734939663</v>
      </c>
      <c r="P14" s="42">
        <f t="shared" si="0"/>
        <v>0.62068965517241437</v>
      </c>
      <c r="Q14" s="42">
        <f t="shared" si="0"/>
        <v>-0.74103092783505087</v>
      </c>
      <c r="R14" s="42">
        <f t="shared" si="0"/>
        <v>0.31190150478796236</v>
      </c>
      <c r="S14" s="42">
        <f t="shared" si="0"/>
        <v>2.5570195365742832</v>
      </c>
      <c r="T14" s="42">
        <f t="shared" si="0"/>
        <v>0.43142476697736398</v>
      </c>
      <c r="U14" s="42">
        <f t="shared" si="0"/>
        <v>2.0571428571428569</v>
      </c>
      <c r="V14" s="42">
        <f t="shared" si="0"/>
        <v>-0.45144356955380549</v>
      </c>
      <c r="W14" s="42">
        <f t="shared" si="0"/>
        <v>7.6433121019108347E-2</v>
      </c>
      <c r="X14" s="42">
        <f t="shared" si="0"/>
        <v>0.13274336283185839</v>
      </c>
    </row>
    <row r="15" spans="2:24" ht="15.75" thickBot="1" x14ac:dyDescent="0.3">
      <c r="B15" s="142">
        <v>44044</v>
      </c>
      <c r="C15" s="126">
        <f>(DATA!C24-DATA!C23+DATA!C25)/DATA!C23</f>
        <v>6.4814814814814797E-2</v>
      </c>
      <c r="D15" s="126">
        <f>(DATA!D24-DATA!D23+DATA!D25)/DATA!D23</f>
        <v>-5.0000000000000044E-2</v>
      </c>
      <c r="E15" s="126">
        <f>(DATA!E24-DATA!E23+DATA!E25)/DATA!E23</f>
        <v>3.4013605442176696E-3</v>
      </c>
      <c r="F15" s="126">
        <f>(DATA!F24-DATA!F23+DATA!F25)/DATA!F23</f>
        <v>3.8718291054739583E-2</v>
      </c>
      <c r="G15" s="126">
        <f>(DATA!G24-DATA!G23+DATA!G25)/DATA!G23</f>
        <v>-1.8726591760299626E-2</v>
      </c>
      <c r="H15" s="126">
        <f>(DATA!H24-DATA!H23+DATA!H25)/DATA!H23</f>
        <v>0.14666666666666661</v>
      </c>
      <c r="I15" s="126">
        <f>(DATA!I24-DATA!I23+DATA!I25)/DATA!I23</f>
        <v>0.12560975609756095</v>
      </c>
      <c r="J15" s="126">
        <f>(DATA!J24-DATA!J23+DATA!J25)/DATA!J23</f>
        <v>0</v>
      </c>
      <c r="K15" s="126">
        <f>(DATA!K24-DATA!K23+DATA!K25)/DATA!K23</f>
        <v>0</v>
      </c>
      <c r="L15" s="126">
        <f>(DATA!L24-DATA!L23+DATA!L25)/DATA!L23</f>
        <v>5.6768558951965108E-2</v>
      </c>
      <c r="M15" s="141">
        <f t="shared" si="1"/>
        <v>3.7646637118517061E-2</v>
      </c>
      <c r="N15" s="120">
        <f t="shared" si="2"/>
        <v>0.4517596454222047</v>
      </c>
      <c r="O15" s="42">
        <f t="shared" si="3"/>
        <v>0.77777777777777757</v>
      </c>
      <c r="P15" s="42">
        <f t="shared" si="0"/>
        <v>-0.60000000000000053</v>
      </c>
      <c r="Q15" s="42">
        <f t="shared" si="0"/>
        <v>4.0816326530612033E-2</v>
      </c>
      <c r="R15" s="42">
        <f t="shared" si="0"/>
        <v>0.46461949265687497</v>
      </c>
      <c r="S15" s="42">
        <f t="shared" si="0"/>
        <v>-0.2247191011235955</v>
      </c>
      <c r="T15" s="42">
        <f t="shared" si="0"/>
        <v>1.7599999999999993</v>
      </c>
      <c r="U15" s="42">
        <f t="shared" si="0"/>
        <v>1.5073170731707313</v>
      </c>
      <c r="V15" s="42">
        <f t="shared" si="0"/>
        <v>0</v>
      </c>
      <c r="W15" s="42">
        <f t="shared" si="0"/>
        <v>0</v>
      </c>
      <c r="X15" s="42">
        <f t="shared" si="0"/>
        <v>0.68122270742358126</v>
      </c>
    </row>
    <row r="16" spans="2:24" ht="15.75" thickBot="1" x14ac:dyDescent="0.3">
      <c r="B16" s="142">
        <v>44075</v>
      </c>
      <c r="C16" s="126">
        <f>(DATA!C27-DATA!C26+DATA!C28)/DATA!C26</f>
        <v>1</v>
      </c>
      <c r="D16" s="126">
        <f>(DATA!D27-DATA!D26+DATA!D28)/DATA!D26</f>
        <v>1</v>
      </c>
      <c r="E16" s="126">
        <f>(DATA!E27-DATA!E26+DATA!E28)/DATA!E26</f>
        <v>1.0272213662044172E-2</v>
      </c>
      <c r="F16" s="126">
        <f>(DATA!F27-DATA!F26+DATA!F28)/DATA!F26</f>
        <v>1.571428571428576E-2</v>
      </c>
      <c r="G16" s="126">
        <f>(DATA!G27-DATA!G26+DATA!G28)/DATA!G26</f>
        <v>-0.11106870229007634</v>
      </c>
      <c r="H16" s="126">
        <f>(DATA!H27-DATA!H26+DATA!H28)/DATA!H26</f>
        <v>-1.1764705882352899E-2</v>
      </c>
      <c r="I16" s="126">
        <f>(DATA!I27-DATA!I26+DATA!I28)/DATA!I26</f>
        <v>0.18565217391304345</v>
      </c>
      <c r="J16" s="126">
        <f>(DATA!J27-DATA!J26+DATA!J28)/DATA!J26</f>
        <v>4.5454545454546103E-3</v>
      </c>
      <c r="K16" s="126">
        <f>(DATA!K27-DATA!K26+DATA!K28)/DATA!K26</f>
        <v>0.21604938271604929</v>
      </c>
      <c r="L16" s="126">
        <f>(DATA!L27-DATA!L26+DATA!L28)/DATA!L26</f>
        <v>5.2586206896551829E-2</v>
      </c>
      <c r="M16" s="141">
        <f t="shared" si="1"/>
        <v>0.15351115484936143</v>
      </c>
      <c r="N16" s="120">
        <f t="shared" si="2"/>
        <v>1.8421338581923372</v>
      </c>
      <c r="O16" s="42">
        <f t="shared" si="3"/>
        <v>12</v>
      </c>
      <c r="P16" s="42">
        <f t="shared" si="0"/>
        <v>12</v>
      </c>
      <c r="Q16" s="42">
        <f t="shared" si="0"/>
        <v>0.12326656394453006</v>
      </c>
      <c r="R16" s="42">
        <f t="shared" si="0"/>
        <v>0.18857142857142911</v>
      </c>
      <c r="S16" s="42">
        <f t="shared" si="0"/>
        <v>-1.332824427480916</v>
      </c>
      <c r="T16" s="42">
        <f t="shared" si="0"/>
        <v>-0.14117647058823479</v>
      </c>
      <c r="U16" s="42">
        <f t="shared" si="0"/>
        <v>2.2278260869565214</v>
      </c>
      <c r="V16" s="42">
        <f t="shared" si="0"/>
        <v>5.4545454545455327E-2</v>
      </c>
      <c r="W16" s="42">
        <f t="shared" si="0"/>
        <v>2.5925925925925917</v>
      </c>
      <c r="X16" s="42">
        <f t="shared" si="0"/>
        <v>0.63103448275862195</v>
      </c>
    </row>
    <row r="17" spans="1:24" ht="15.75" thickBot="1" x14ac:dyDescent="0.3">
      <c r="B17" s="142">
        <v>44105</v>
      </c>
      <c r="C17" s="126">
        <f>(DATA!C30-DATA!C29+DATA!C31)/DATA!C29</f>
        <v>-2.694136291600633E-2</v>
      </c>
      <c r="D17" s="126">
        <f>(DATA!D30-DATA!D29+DATA!D31)/DATA!D29</f>
        <v>-4.8387096774193589E-2</v>
      </c>
      <c r="E17" s="126">
        <f>(DATA!E30-DATA!E29+DATA!E31)/DATA!E29</f>
        <v>-1.1689691817215669E-2</v>
      </c>
      <c r="F17" s="126">
        <f>(DATA!F30-DATA!F29+DATA!F31)/DATA!F29</f>
        <v>4.311543810848395E-2</v>
      </c>
      <c r="G17" s="126">
        <f>(DATA!G30-DATA!G29+DATA!G31)/DATA!G29</f>
        <v>-0.12133891213389116</v>
      </c>
      <c r="H17" s="126">
        <f>(DATA!H30-DATA!H29+DATA!H31)/DATA!H29</f>
        <v>-5.2325581395348757E-2</v>
      </c>
      <c r="I17" s="126">
        <f>(DATA!I30-DATA!I29+DATA!I31)/DATA!I29</f>
        <v>-9.9193252658599129E-2</v>
      </c>
      <c r="J17" s="126">
        <f>(DATA!J30-DATA!J29+DATA!J31)/DATA!J29</f>
        <v>5.188679245283026E-2</v>
      </c>
      <c r="K17" s="126">
        <f>(DATA!K30-DATA!K29+DATA!K31)/DATA!K29</f>
        <v>0.12371134020618568</v>
      </c>
      <c r="L17" s="126">
        <f>(DATA!L30-DATA!L29+DATA!L31)/DATA!L29</f>
        <v>-2.1828665568369075E-2</v>
      </c>
      <c r="M17" s="141">
        <f t="shared" si="1"/>
        <v>-1.7457656545022016E-2</v>
      </c>
      <c r="N17" s="120">
        <f t="shared" si="2"/>
        <v>-0.20949187854026419</v>
      </c>
      <c r="O17" s="42">
        <f t="shared" si="3"/>
        <v>-0.32329635499207598</v>
      </c>
      <c r="P17" s="42">
        <f t="shared" si="0"/>
        <v>-0.58064516129032306</v>
      </c>
      <c r="Q17" s="42">
        <f t="shared" si="0"/>
        <v>-0.14027630180658801</v>
      </c>
      <c r="R17" s="42">
        <f t="shared" si="0"/>
        <v>0.5173852573018074</v>
      </c>
      <c r="S17" s="42">
        <f t="shared" si="0"/>
        <v>-1.4560669456066939</v>
      </c>
      <c r="T17" s="42">
        <f t="shared" si="0"/>
        <v>-0.62790697674418505</v>
      </c>
      <c r="U17" s="42">
        <f t="shared" si="0"/>
        <v>-1.1903190319031896</v>
      </c>
      <c r="V17" s="42">
        <f t="shared" si="0"/>
        <v>0.62264150943396313</v>
      </c>
      <c r="W17" s="42">
        <f t="shared" si="0"/>
        <v>1.4845360824742282</v>
      </c>
      <c r="X17" s="42">
        <f t="shared" si="0"/>
        <v>-0.26194398682042891</v>
      </c>
    </row>
    <row r="18" spans="1:24" ht="15.75" thickBot="1" x14ac:dyDescent="0.3">
      <c r="B18" s="142">
        <v>44136</v>
      </c>
      <c r="C18" s="126">
        <f>(DATA!C33-DATA!C32+DATA!C34)/DATA!C32</f>
        <v>5.5369127516778534E-2</v>
      </c>
      <c r="D18" s="126">
        <f>(DATA!D33-DATA!D32+DATA!D34)/DATA!D32</f>
        <v>5.0847457627118689E-2</v>
      </c>
      <c r="E18" s="126">
        <f>(DATA!E33-DATA!E32+DATA!E34)/DATA!E32</f>
        <v>1.0752688172043012E-2</v>
      </c>
      <c r="F18" s="126">
        <f>(DATA!F33-DATA!F32+DATA!F34)/DATA!F32</f>
        <v>0.10810810810810796</v>
      </c>
      <c r="G18" s="126">
        <f>(DATA!G33-DATA!G32+DATA!G34)/DATA!G32</f>
        <v>4.878048780487805E-2</v>
      </c>
      <c r="H18" s="126">
        <f>(DATA!H33-DATA!H32+DATA!H34)/DATA!H32</f>
        <v>2.8750000000000053E-2</v>
      </c>
      <c r="I18" s="126">
        <f>(DATA!I33-DATA!I32+DATA!I34)/DATA!I32</f>
        <v>-4.0404040404040407E-2</v>
      </c>
      <c r="J18" s="126">
        <f>(DATA!J33-DATA!J32+DATA!J34)/DATA!J32</f>
        <v>5.8295964125560568E-2</v>
      </c>
      <c r="K18" s="126">
        <f>(DATA!K33-DATA!K32+DATA!K34)/DATA!K32</f>
        <v>4.5977011494252921E-2</v>
      </c>
      <c r="L18" s="126">
        <f>(DATA!L33-DATA!L32+DATA!L34)/DATA!L32</f>
        <v>6.9473684210526257E-2</v>
      </c>
      <c r="M18" s="141">
        <f t="shared" si="1"/>
        <v>4.4607364537141606E-2</v>
      </c>
      <c r="N18" s="120">
        <f t="shared" si="2"/>
        <v>0.53528837444569932</v>
      </c>
      <c r="O18" s="42">
        <f t="shared" si="3"/>
        <v>0.66442953020134243</v>
      </c>
      <c r="P18" s="42">
        <f t="shared" si="0"/>
        <v>0.61016949152542432</v>
      </c>
      <c r="Q18" s="42">
        <f t="shared" si="0"/>
        <v>0.12903225806451613</v>
      </c>
      <c r="R18" s="42">
        <f t="shared" si="0"/>
        <v>1.2972972972972956</v>
      </c>
      <c r="S18" s="42">
        <f>G18*12</f>
        <v>0.58536585365853666</v>
      </c>
      <c r="T18" s="42">
        <f t="shared" si="0"/>
        <v>0.34500000000000064</v>
      </c>
      <c r="U18" s="42">
        <f t="shared" si="0"/>
        <v>-0.48484848484848486</v>
      </c>
      <c r="V18" s="42">
        <f t="shared" si="0"/>
        <v>0.69955156950672681</v>
      </c>
      <c r="W18" s="42">
        <f t="shared" si="0"/>
        <v>0.55172413793103503</v>
      </c>
      <c r="X18" s="42">
        <f t="shared" si="0"/>
        <v>0.83368421052631514</v>
      </c>
    </row>
    <row r="19" spans="1:24" ht="15.75" thickBot="1" x14ac:dyDescent="0.3">
      <c r="B19" s="142">
        <v>44166</v>
      </c>
      <c r="C19" s="126">
        <f>(DATA!C36-DATA!C35+DATA!C37)/DATA!C35</f>
        <v>-2.2222222222222171E-2</v>
      </c>
      <c r="D19" s="126">
        <f>(DATA!D36-DATA!D35+DATA!D37)/DATA!D35</f>
        <v>-7.8125000000000069E-2</v>
      </c>
      <c r="E19" s="126">
        <f>(DATA!E36-DATA!E35+DATA!E37)/DATA!E35</f>
        <v>5.2127659574467541E-3</v>
      </c>
      <c r="F19" s="126">
        <f>(DATA!F36-DATA!F35+DATA!F37)/DATA!F35</f>
        <v>-0.1251325556733828</v>
      </c>
      <c r="G19" s="126">
        <f>(DATA!G36-DATA!G35+DATA!G37)/DATA!G35</f>
        <v>-7.0469798657718075E-2</v>
      </c>
      <c r="H19" s="126">
        <f>(DATA!H36-DATA!H35+DATA!H37)/DATA!H35</f>
        <v>-8.2644628099173886E-3</v>
      </c>
      <c r="I19" s="126">
        <f>(DATA!I36-DATA!I35+DATA!I37)/DATA!I35</f>
        <v>0</v>
      </c>
      <c r="J19" s="126">
        <f>(DATA!J36-DATA!J35+DATA!J37)/DATA!J35</f>
        <v>2.500000000000006E-2</v>
      </c>
      <c r="K19" s="126">
        <f>(DATA!K36-DATA!K35+DATA!K37)/DATA!K35</f>
        <v>-1.75824175824176E-2</v>
      </c>
      <c r="L19" s="126">
        <f>(DATA!L36-DATA!L35+DATA!L37)/DATA!L35</f>
        <v>4.7095761381476054E-3</v>
      </c>
      <c r="M19" s="141">
        <f t="shared" si="1"/>
        <v>-2.4047152595023571E-2</v>
      </c>
      <c r="N19" s="120">
        <f t="shared" si="2"/>
        <v>-0.28856583114028284</v>
      </c>
      <c r="O19" s="42">
        <f t="shared" si="3"/>
        <v>-0.26666666666666605</v>
      </c>
      <c r="P19" s="42">
        <f t="shared" si="0"/>
        <v>-0.93750000000000089</v>
      </c>
      <c r="Q19" s="42">
        <f t="shared" si="0"/>
        <v>6.2553191489361046E-2</v>
      </c>
      <c r="R19" s="42">
        <f t="shared" si="0"/>
        <v>-1.5015906680805937</v>
      </c>
      <c r="S19" s="42">
        <f t="shared" si="0"/>
        <v>-0.8456375838926169</v>
      </c>
      <c r="T19" s="42">
        <f t="shared" si="0"/>
        <v>-9.9173553719008656E-2</v>
      </c>
      <c r="U19" s="42">
        <f t="shared" si="0"/>
        <v>0</v>
      </c>
      <c r="V19" s="42">
        <f t="shared" si="0"/>
        <v>0.30000000000000071</v>
      </c>
      <c r="W19" s="42">
        <f t="shared" si="0"/>
        <v>-0.21098901098901118</v>
      </c>
      <c r="X19" s="42">
        <f t="shared" si="0"/>
        <v>5.6514913657771268E-2</v>
      </c>
    </row>
    <row r="20" spans="1:24" ht="15.75" thickBot="1" x14ac:dyDescent="0.3">
      <c r="B20" s="46"/>
      <c r="C20" s="47"/>
      <c r="D20" s="47"/>
      <c r="E20" s="47"/>
      <c r="F20" s="47"/>
      <c r="G20" s="47"/>
      <c r="H20" s="47"/>
      <c r="I20" s="47"/>
      <c r="J20" s="47"/>
      <c r="K20" s="47"/>
      <c r="L20" s="47"/>
      <c r="N20" s="123" t="s">
        <v>95</v>
      </c>
      <c r="O20" s="61">
        <f>SUM(O8:O19)/12</f>
        <v>0.94873112525750847</v>
      </c>
      <c r="P20" s="61">
        <f t="shared" ref="P20:X20" si="4">SUM(P8:P19)/12</f>
        <v>1.8739758755431184</v>
      </c>
      <c r="Q20" s="61">
        <f t="shared" si="4"/>
        <v>-0.16968494272094878</v>
      </c>
      <c r="R20" s="61">
        <f t="shared" si="4"/>
        <v>0.11729064516678382</v>
      </c>
      <c r="S20" s="61">
        <f t="shared" si="4"/>
        <v>-0.28004927302865373</v>
      </c>
      <c r="T20" s="61">
        <f t="shared" si="4"/>
        <v>-0.10757702285813332</v>
      </c>
      <c r="U20" s="61">
        <f t="shared" si="4"/>
        <v>0.49279672030542238</v>
      </c>
      <c r="V20" s="61">
        <f t="shared" si="4"/>
        <v>0.23085830270553506</v>
      </c>
      <c r="W20" s="61">
        <f t="shared" si="4"/>
        <v>0.6132985310677963</v>
      </c>
      <c r="X20" s="61">
        <f t="shared" si="4"/>
        <v>0.52224902328866407</v>
      </c>
    </row>
    <row r="21" spans="1:24" x14ac:dyDescent="0.25">
      <c r="B21" s="17" t="s">
        <v>99</v>
      </c>
      <c r="C21" s="124">
        <f>SUM(C8:C19)/12</f>
        <v>7.9060927104792372E-2</v>
      </c>
      <c r="D21" s="124">
        <f t="shared" ref="D21:L21" si="5">SUM(D8:D19)/12</f>
        <v>0.15616465629525986</v>
      </c>
      <c r="E21" s="124">
        <f t="shared" si="5"/>
        <v>-1.4140411893412403E-2</v>
      </c>
      <c r="F21" s="124">
        <f t="shared" si="5"/>
        <v>9.7742204305653179E-3</v>
      </c>
      <c r="G21" s="124">
        <f t="shared" si="5"/>
        <v>-2.3337439419054477E-2</v>
      </c>
      <c r="H21" s="124">
        <f t="shared" si="5"/>
        <v>-8.9647519048444493E-3</v>
      </c>
      <c r="I21" s="124">
        <f t="shared" si="5"/>
        <v>4.1066393358785189E-2</v>
      </c>
      <c r="J21" s="124">
        <f t="shared" si="5"/>
        <v>1.9238191892127925E-2</v>
      </c>
      <c r="K21" s="124">
        <f t="shared" si="5"/>
        <v>5.1108210922316349E-2</v>
      </c>
      <c r="L21" s="124">
        <f t="shared" si="5"/>
        <v>4.3520751940722004E-2</v>
      </c>
    </row>
    <row r="22" spans="1:24" x14ac:dyDescent="0.25">
      <c r="B22" s="148" t="s">
        <v>51</v>
      </c>
      <c r="C22" s="149">
        <f>C21*12</f>
        <v>0.94873112525750847</v>
      </c>
      <c r="D22" s="149">
        <f t="shared" ref="D22:L22" si="6">D21*12</f>
        <v>1.8739758755431182</v>
      </c>
      <c r="E22" s="149">
        <f t="shared" si="6"/>
        <v>-0.16968494272094883</v>
      </c>
      <c r="F22" s="149">
        <f t="shared" si="6"/>
        <v>0.11729064516678381</v>
      </c>
      <c r="G22" s="149">
        <f t="shared" si="6"/>
        <v>-0.28004927302865373</v>
      </c>
      <c r="H22" s="149">
        <f t="shared" si="6"/>
        <v>-0.10757702285813339</v>
      </c>
      <c r="I22" s="149">
        <f t="shared" si="6"/>
        <v>0.49279672030542226</v>
      </c>
      <c r="J22" s="149">
        <f t="shared" si="6"/>
        <v>0.23085830270553509</v>
      </c>
      <c r="K22" s="149">
        <f t="shared" si="6"/>
        <v>0.61329853106779619</v>
      </c>
      <c r="L22" s="149">
        <f t="shared" si="6"/>
        <v>0.52224902328866407</v>
      </c>
    </row>
    <row r="23" spans="1:24" x14ac:dyDescent="0.25">
      <c r="B23" s="18" t="s">
        <v>100</v>
      </c>
      <c r="C23" s="125">
        <f>VARP(C8:C19)</f>
        <v>7.8110036000640162E-2</v>
      </c>
      <c r="D23" s="125">
        <f t="shared" ref="D23:L23" si="7">VARP(D8:D19)</f>
        <v>0.15107026498237186</v>
      </c>
      <c r="E23" s="125">
        <f t="shared" si="7"/>
        <v>1.6116748681313734E-3</v>
      </c>
      <c r="F23" s="125">
        <f t="shared" si="7"/>
        <v>3.0530471218062887E-3</v>
      </c>
      <c r="G23" s="125">
        <f t="shared" si="7"/>
        <v>1.0907307369606748E-2</v>
      </c>
      <c r="H23" s="125">
        <f t="shared" si="7"/>
        <v>1.0121647512923208E-2</v>
      </c>
      <c r="I23" s="125">
        <f t="shared" si="7"/>
        <v>2.7377052387251303E-2</v>
      </c>
      <c r="J23" s="125">
        <f t="shared" si="7"/>
        <v>1.4636803763856997E-3</v>
      </c>
      <c r="K23" s="125">
        <f t="shared" si="7"/>
        <v>7.9662145787767341E-3</v>
      </c>
      <c r="L23" s="125">
        <f t="shared" si="7"/>
        <v>3.5210443366457837E-2</v>
      </c>
    </row>
    <row r="24" spans="1:24" x14ac:dyDescent="0.25">
      <c r="B24" s="18" t="s">
        <v>101</v>
      </c>
      <c r="C24" s="125">
        <f>C23*12</f>
        <v>0.937320432007682</v>
      </c>
      <c r="D24" s="125">
        <f t="shared" ref="D24:L24" si="8">D23*12</f>
        <v>1.8128431797884623</v>
      </c>
      <c r="E24" s="125">
        <f t="shared" si="8"/>
        <v>1.934009841757648E-2</v>
      </c>
      <c r="F24" s="125">
        <f t="shared" si="8"/>
        <v>3.6636565461675465E-2</v>
      </c>
      <c r="G24" s="125">
        <f t="shared" si="8"/>
        <v>0.13088768843528098</v>
      </c>
      <c r="H24" s="125">
        <f t="shared" si="8"/>
        <v>0.1214597701550785</v>
      </c>
      <c r="I24" s="125">
        <f t="shared" si="8"/>
        <v>0.32852462864701565</v>
      </c>
      <c r="J24" s="125">
        <f t="shared" si="8"/>
        <v>1.7564164516628396E-2</v>
      </c>
      <c r="K24" s="125">
        <f t="shared" si="8"/>
        <v>9.5594574945320809E-2</v>
      </c>
      <c r="L24" s="125">
        <f t="shared" si="8"/>
        <v>0.42252532039749402</v>
      </c>
    </row>
    <row r="25" spans="1:24" ht="15.75" thickBot="1" x14ac:dyDescent="0.3">
      <c r="B25" s="18" t="s">
        <v>102</v>
      </c>
      <c r="C25" s="126">
        <f>POWER(C23,0.5)</f>
        <v>0.27948172748972366</v>
      </c>
      <c r="D25" s="126">
        <f t="shared" ref="D25:L25" si="9">POWER(D23,0.5)</f>
        <v>0.38867758487256743</v>
      </c>
      <c r="E25" s="126">
        <f t="shared" si="9"/>
        <v>4.0145670602586447E-2</v>
      </c>
      <c r="F25" s="126">
        <f t="shared" si="9"/>
        <v>5.5254385543649732E-2</v>
      </c>
      <c r="G25" s="126">
        <f t="shared" si="9"/>
        <v>0.10443805517916709</v>
      </c>
      <c r="H25" s="126">
        <f t="shared" si="9"/>
        <v>0.1006063989660857</v>
      </c>
      <c r="I25" s="126">
        <f t="shared" si="9"/>
        <v>0.16546012325406778</v>
      </c>
      <c r="J25" s="126">
        <f t="shared" si="9"/>
        <v>3.8258075962934936E-2</v>
      </c>
      <c r="K25" s="126">
        <f t="shared" si="9"/>
        <v>8.9253653027630941E-2</v>
      </c>
      <c r="L25" s="126">
        <f t="shared" si="9"/>
        <v>0.18764445999404789</v>
      </c>
      <c r="N25" s="48"/>
      <c r="O25" s="48"/>
      <c r="P25" s="48"/>
      <c r="Q25" s="48"/>
      <c r="R25" s="48"/>
      <c r="T25" s="48"/>
      <c r="U25" s="48"/>
      <c r="V25" s="48"/>
      <c r="W25" s="48"/>
      <c r="X25" s="48"/>
    </row>
    <row r="26" spans="1:24" ht="15.75" thickBot="1" x14ac:dyDescent="0.3">
      <c r="B26" s="18" t="s">
        <v>103</v>
      </c>
      <c r="C26" s="126">
        <f>POWER(C24,0.5)</f>
        <v>0.9681531035986416</v>
      </c>
      <c r="D26" s="126">
        <f t="shared" ref="D26:L26" si="10">POWER(D24,0.5)</f>
        <v>1.3464186495249026</v>
      </c>
      <c r="E26" s="126">
        <f t="shared" si="10"/>
        <v>0.13906868237520797</v>
      </c>
      <c r="F26" s="126">
        <f t="shared" si="10"/>
        <v>0.19140680620520123</v>
      </c>
      <c r="G26" s="126">
        <f t="shared" si="10"/>
        <v>0.3617840356279986</v>
      </c>
      <c r="H26" s="126">
        <f t="shared" si="10"/>
        <v>0.34851078915161077</v>
      </c>
      <c r="I26" s="126">
        <f t="shared" si="10"/>
        <v>0.57317068020530815</v>
      </c>
      <c r="J26" s="126">
        <f t="shared" si="10"/>
        <v>0.13252986273526582</v>
      </c>
      <c r="K26" s="126">
        <f t="shared" si="10"/>
        <v>0.3091837236099611</v>
      </c>
      <c r="L26" s="126">
        <f t="shared" si="10"/>
        <v>0.65001947693703299</v>
      </c>
      <c r="M26" s="62" t="s">
        <v>36</v>
      </c>
      <c r="N26" s="48"/>
    </row>
    <row r="27" spans="1:24" ht="15.75" thickBot="1" x14ac:dyDescent="0.3">
      <c r="B27" s="121" t="s">
        <v>94</v>
      </c>
      <c r="C27" s="127">
        <v>0.10643</v>
      </c>
      <c r="D27" s="127">
        <v>1.9890000000000001E-2</v>
      </c>
      <c r="E27" s="127">
        <v>9.6979999999999997E-2</v>
      </c>
      <c r="F27" s="127">
        <v>0.10295</v>
      </c>
      <c r="G27" s="127">
        <v>0.14837</v>
      </c>
      <c r="H27" s="127">
        <v>7.46E-2</v>
      </c>
      <c r="I27" s="127">
        <v>0.10539999999999999</v>
      </c>
      <c r="J27" s="127">
        <v>0.16503999999999999</v>
      </c>
      <c r="K27" s="127">
        <v>7.4219999999999994E-2</v>
      </c>
      <c r="L27" s="127">
        <v>0.10613</v>
      </c>
      <c r="M27" s="147">
        <f>SUM(C27:L27)</f>
        <v>1.0000099999999998</v>
      </c>
      <c r="N27" s="48"/>
    </row>
    <row r="28" spans="1:24" ht="15.75" thickBot="1" x14ac:dyDescent="0.3">
      <c r="B28" s="49" t="s">
        <v>104</v>
      </c>
      <c r="C28" s="125">
        <f>C27*C22</f>
        <v>0.10097345366115662</v>
      </c>
      <c r="D28" s="125">
        <f t="shared" ref="D28:L28" si="11">D27*D22</f>
        <v>3.7273380164552623E-2</v>
      </c>
      <c r="E28" s="125">
        <f t="shared" si="11"/>
        <v>-1.6456045745077617E-2</v>
      </c>
      <c r="F28" s="125">
        <f t="shared" si="11"/>
        <v>1.2075071919920393E-2</v>
      </c>
      <c r="G28" s="125">
        <f t="shared" si="11"/>
        <v>-4.1550910639261356E-2</v>
      </c>
      <c r="H28" s="125">
        <f t="shared" si="11"/>
        <v>-8.0252459052167508E-3</v>
      </c>
      <c r="I28" s="125">
        <f t="shared" si="11"/>
        <v>5.19407743201915E-2</v>
      </c>
      <c r="J28" s="125">
        <f t="shared" si="11"/>
        <v>3.8100854278521508E-2</v>
      </c>
      <c r="K28" s="125">
        <f t="shared" si="11"/>
        <v>4.5519016975851832E-2</v>
      </c>
      <c r="L28" s="125">
        <f t="shared" si="11"/>
        <v>5.5426288841625919E-2</v>
      </c>
    </row>
    <row r="29" spans="1:24" x14ac:dyDescent="0.25">
      <c r="A29" s="171" t="s">
        <v>38</v>
      </c>
      <c r="B29" s="129" t="s">
        <v>96</v>
      </c>
      <c r="C29" s="194">
        <f>SUM(N8:N19)/12</f>
        <v>0.2752766378722647</v>
      </c>
      <c r="D29" s="195"/>
      <c r="E29" s="195"/>
      <c r="F29" s="195"/>
      <c r="G29" s="195"/>
      <c r="H29" s="195"/>
      <c r="I29" s="195"/>
      <c r="J29" s="195"/>
      <c r="K29" s="195"/>
      <c r="L29" s="196"/>
    </row>
    <row r="30" spans="1:24" x14ac:dyDescent="0.25">
      <c r="A30" s="172"/>
      <c r="B30" s="130" t="s">
        <v>40</v>
      </c>
      <c r="C30" s="197">
        <f>VARP(N8:N19)</f>
        <v>0.49788041678597078</v>
      </c>
      <c r="D30" s="197"/>
      <c r="E30" s="197"/>
      <c r="F30" s="197"/>
      <c r="G30" s="197"/>
      <c r="H30" s="197"/>
      <c r="I30" s="197"/>
      <c r="J30" s="197"/>
      <c r="K30" s="197"/>
      <c r="L30" s="198"/>
    </row>
    <row r="31" spans="1:24" ht="15.75" thickBot="1" x14ac:dyDescent="0.3">
      <c r="A31" s="173"/>
      <c r="B31" s="130" t="s">
        <v>41</v>
      </c>
      <c r="C31" s="197">
        <f>POWER(C30,0.5)</f>
        <v>0.70560641776132593</v>
      </c>
      <c r="D31" s="197"/>
      <c r="E31" s="197"/>
      <c r="F31" s="197"/>
      <c r="G31" s="197"/>
      <c r="H31" s="197"/>
      <c r="I31" s="197"/>
      <c r="J31" s="197"/>
      <c r="K31" s="197"/>
      <c r="L31" s="198"/>
    </row>
    <row r="32" spans="1:24" x14ac:dyDescent="0.25">
      <c r="B32" s="128" t="s">
        <v>42</v>
      </c>
      <c r="C32" s="199">
        <v>0.03</v>
      </c>
      <c r="D32" s="199"/>
      <c r="E32" s="199"/>
      <c r="F32" s="199"/>
      <c r="G32" s="199"/>
      <c r="H32" s="199"/>
      <c r="I32" s="199"/>
      <c r="J32" s="199"/>
      <c r="K32" s="199"/>
      <c r="L32" s="200"/>
    </row>
    <row r="33" spans="1:15" x14ac:dyDescent="0.25">
      <c r="B33" s="122" t="s">
        <v>43</v>
      </c>
      <c r="C33" s="207">
        <f>(C29-C32)/C31</f>
        <v>0.34761112101340108</v>
      </c>
      <c r="D33" s="207"/>
      <c r="E33" s="207"/>
      <c r="F33" s="207"/>
      <c r="G33" s="207"/>
      <c r="H33" s="207"/>
      <c r="I33" s="207"/>
      <c r="J33" s="207"/>
      <c r="K33" s="207"/>
      <c r="L33" s="208"/>
    </row>
    <row r="34" spans="1:15" x14ac:dyDescent="0.25">
      <c r="B34" s="1"/>
      <c r="J34" s="1"/>
      <c r="K34" s="1"/>
      <c r="M34" s="1"/>
      <c r="N34" s="1"/>
      <c r="O34" s="1"/>
    </row>
    <row r="35" spans="1:15" x14ac:dyDescent="0.25">
      <c r="B35" s="34" t="s">
        <v>105</v>
      </c>
      <c r="C35" s="34"/>
      <c r="D35" s="34"/>
      <c r="E35" s="34"/>
      <c r="F35" s="118"/>
      <c r="J35" s="1"/>
      <c r="K35" s="187"/>
      <c r="L35" s="187"/>
      <c r="M35" s="1"/>
      <c r="N35" s="1"/>
      <c r="O35" s="1"/>
    </row>
    <row r="36" spans="1:15" ht="15.75" thickBot="1" x14ac:dyDescent="0.3">
      <c r="B36" s="1" t="s">
        <v>30</v>
      </c>
      <c r="J36" s="1"/>
    </row>
    <row r="37" spans="1:15" x14ac:dyDescent="0.25">
      <c r="A37" s="171"/>
      <c r="C37" s="48"/>
      <c r="D37" s="48"/>
      <c r="E37" s="48"/>
      <c r="F37" s="48"/>
      <c r="G37" s="48"/>
      <c r="H37" s="48"/>
      <c r="I37" s="48"/>
      <c r="J37" s="48"/>
      <c r="K37" s="48"/>
      <c r="L37" s="48"/>
    </row>
    <row r="38" spans="1:15" x14ac:dyDescent="0.25">
      <c r="A38" s="172"/>
      <c r="B38" s="1"/>
    </row>
    <row r="39" spans="1:15" x14ac:dyDescent="0.25">
      <c r="A39" s="172"/>
      <c r="B39" s="1"/>
      <c r="C39" s="209"/>
      <c r="D39" s="209"/>
      <c r="E39" s="209"/>
      <c r="F39" s="209"/>
      <c r="G39" s="209"/>
      <c r="H39" s="209"/>
      <c r="I39" s="209"/>
      <c r="J39" s="209"/>
      <c r="K39" s="209"/>
      <c r="L39" s="209"/>
    </row>
    <row r="40" spans="1:15" x14ac:dyDescent="0.25">
      <c r="A40" s="172"/>
    </row>
    <row r="41" spans="1:15" x14ac:dyDescent="0.25">
      <c r="A41" s="172"/>
    </row>
    <row r="42" spans="1:15" x14ac:dyDescent="0.25">
      <c r="A42" s="172"/>
      <c r="B42" s="54"/>
    </row>
    <row r="43" spans="1:15" x14ac:dyDescent="0.25">
      <c r="A43" s="172"/>
      <c r="C43" s="48"/>
      <c r="D43" s="48"/>
      <c r="E43" s="48"/>
      <c r="F43" s="48"/>
      <c r="G43" s="48"/>
      <c r="H43" s="48"/>
      <c r="I43" s="48"/>
      <c r="J43" s="48"/>
      <c r="K43" s="48"/>
      <c r="L43" s="48"/>
    </row>
    <row r="44" spans="1:15" x14ac:dyDescent="0.25">
      <c r="A44" s="172"/>
      <c r="B44" s="48"/>
      <c r="C44" s="150"/>
    </row>
    <row r="45" spans="1:15" x14ac:dyDescent="0.25">
      <c r="A45" s="172"/>
      <c r="B45" s="48"/>
      <c r="C45" s="150"/>
    </row>
    <row r="46" spans="1:15" x14ac:dyDescent="0.25">
      <c r="A46" s="172"/>
      <c r="B46" s="48"/>
      <c r="C46" s="151"/>
    </row>
    <row r="47" spans="1:15" x14ac:dyDescent="0.25">
      <c r="A47" s="172"/>
      <c r="B47" s="48"/>
      <c r="C47" s="150"/>
    </row>
    <row r="48" spans="1:15" x14ac:dyDescent="0.25">
      <c r="A48" s="172"/>
      <c r="B48" s="48"/>
      <c r="C48" s="150"/>
    </row>
    <row r="49" spans="1:15" x14ac:dyDescent="0.25">
      <c r="A49" s="172"/>
      <c r="B49" s="48"/>
      <c r="C49" s="150"/>
    </row>
    <row r="50" spans="1:15" x14ac:dyDescent="0.25">
      <c r="A50" s="172"/>
      <c r="B50" s="48"/>
      <c r="C50" s="150"/>
    </row>
    <row r="51" spans="1:15" x14ac:dyDescent="0.25">
      <c r="A51" s="172"/>
      <c r="B51" s="48"/>
      <c r="C51" s="150"/>
    </row>
    <row r="52" spans="1:15" x14ac:dyDescent="0.25">
      <c r="A52" s="172"/>
      <c r="B52" s="48"/>
      <c r="C52" s="150"/>
    </row>
    <row r="53" spans="1:15" x14ac:dyDescent="0.25">
      <c r="A53" s="172"/>
      <c r="B53" s="48"/>
      <c r="C53" s="150"/>
    </row>
    <row r="54" spans="1:15" x14ac:dyDescent="0.25">
      <c r="A54" s="172"/>
      <c r="B54" s="152"/>
      <c r="C54" s="1"/>
      <c r="D54" s="1"/>
      <c r="E54" s="1"/>
      <c r="F54" s="1"/>
      <c r="G54" s="1"/>
      <c r="H54" s="1"/>
      <c r="I54" s="1"/>
      <c r="J54" s="1"/>
      <c r="K54" s="1"/>
      <c r="L54" s="1"/>
    </row>
    <row r="55" spans="1:15" x14ac:dyDescent="0.25">
      <c r="A55" s="172"/>
      <c r="B55" s="1"/>
      <c r="D55" s="1"/>
      <c r="E55" s="1"/>
    </row>
    <row r="56" spans="1:15" x14ac:dyDescent="0.25">
      <c r="A56" s="172"/>
      <c r="B56" s="1"/>
      <c r="D56" s="1"/>
      <c r="E56" s="153"/>
      <c r="F56" s="153"/>
    </row>
    <row r="57" spans="1:15" ht="15.75" thickBot="1" x14ac:dyDescent="0.3">
      <c r="A57" s="173"/>
      <c r="B57" s="1"/>
      <c r="D57" s="1"/>
      <c r="E57" s="153"/>
      <c r="F57" s="153"/>
    </row>
    <row r="58" spans="1:15" x14ac:dyDescent="0.25">
      <c r="B58" s="1"/>
      <c r="C58" s="1"/>
      <c r="D58" s="1"/>
      <c r="E58" s="153"/>
      <c r="F58" s="153"/>
    </row>
    <row r="59" spans="1:15" x14ac:dyDescent="0.25">
      <c r="E59" s="153"/>
      <c r="F59" s="153"/>
      <c r="J59" s="1"/>
      <c r="K59" s="1"/>
      <c r="O59" s="1"/>
    </row>
    <row r="60" spans="1:15" x14ac:dyDescent="0.25">
      <c r="E60" s="153"/>
      <c r="F60" s="153"/>
    </row>
    <row r="61" spans="1:15" x14ac:dyDescent="0.25">
      <c r="E61" s="1"/>
      <c r="F61" s="1"/>
    </row>
  </sheetData>
  <mergeCells count="11">
    <mergeCell ref="F1:I5"/>
    <mergeCell ref="A29:A31"/>
    <mergeCell ref="K35:L35"/>
    <mergeCell ref="A37:A57"/>
    <mergeCell ref="C33:L33"/>
    <mergeCell ref="C39:L39"/>
    <mergeCell ref="O6:X6"/>
    <mergeCell ref="C29:L29"/>
    <mergeCell ref="C30:L30"/>
    <mergeCell ref="C31:L31"/>
    <mergeCell ref="C32:L32"/>
  </mergeCells>
  <pageMargins left="0.7" right="0.7" top="0.75" bottom="0.75" header="0.3" footer="0.3"/>
  <ignoredErrors>
    <ignoredError sqref="C23"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61"/>
  <sheetViews>
    <sheetView topLeftCell="A12" zoomScale="70" zoomScaleNormal="70" workbookViewId="0">
      <selection activeCell="C8" sqref="C8"/>
    </sheetView>
  </sheetViews>
  <sheetFormatPr defaultColWidth="11.42578125" defaultRowHeight="15" x14ac:dyDescent="0.25"/>
  <cols>
    <col min="2" max="2" width="83.7109375" customWidth="1"/>
    <col min="3" max="3" width="15.85546875" customWidth="1"/>
    <col min="4" max="4" width="16.28515625" customWidth="1"/>
    <col min="5" max="5" width="29" customWidth="1"/>
    <col min="6" max="6" width="33.28515625" customWidth="1"/>
    <col min="7" max="7" width="17.42578125" customWidth="1"/>
    <col min="8" max="8" width="17.7109375" customWidth="1"/>
    <col min="9" max="9" width="19.5703125" customWidth="1"/>
    <col min="10" max="10" width="24.7109375" customWidth="1"/>
    <col min="11" max="11" width="16.7109375" customWidth="1"/>
    <col min="12" max="12" width="20.85546875" customWidth="1"/>
    <col min="13" max="13" width="58.7109375" customWidth="1"/>
    <col min="14" max="14" width="42" customWidth="1"/>
  </cols>
  <sheetData>
    <row r="1" spans="2:24" x14ac:dyDescent="0.25">
      <c r="F1" s="211" t="s">
        <v>98</v>
      </c>
      <c r="G1" s="202"/>
      <c r="H1" s="202"/>
      <c r="I1" s="203"/>
    </row>
    <row r="2" spans="2:24" ht="15.75" thickBot="1" x14ac:dyDescent="0.3">
      <c r="C2" s="1"/>
      <c r="F2" s="204"/>
      <c r="G2" s="205"/>
      <c r="H2" s="205"/>
      <c r="I2" s="206"/>
    </row>
    <row r="3" spans="2:24" ht="15.75" thickBot="1" x14ac:dyDescent="0.3">
      <c r="B3" s="39" t="s">
        <v>97</v>
      </c>
      <c r="C3" s="1"/>
      <c r="F3" s="204"/>
      <c r="G3" s="205"/>
      <c r="H3" s="205"/>
      <c r="I3" s="206"/>
    </row>
    <row r="4" spans="2:24" ht="15.75" thickBot="1" x14ac:dyDescent="0.3">
      <c r="B4" s="1"/>
      <c r="C4" s="1"/>
      <c r="F4" s="204"/>
      <c r="G4" s="205"/>
      <c r="H4" s="205"/>
      <c r="I4" s="206"/>
    </row>
    <row r="5" spans="2:24" ht="15.75" thickBot="1" x14ac:dyDescent="0.3">
      <c r="B5" s="10" t="s">
        <v>19</v>
      </c>
      <c r="C5" s="1"/>
      <c r="F5" s="212"/>
      <c r="G5" s="213"/>
      <c r="H5" s="213"/>
      <c r="I5" s="214"/>
    </row>
    <row r="6" spans="2:24" ht="15.75" thickBot="1" x14ac:dyDescent="0.3">
      <c r="O6" s="168" t="s">
        <v>93</v>
      </c>
      <c r="P6" s="169"/>
      <c r="Q6" s="169"/>
      <c r="R6" s="169"/>
      <c r="S6" s="169"/>
      <c r="T6" s="169"/>
      <c r="U6" s="169"/>
      <c r="V6" s="169"/>
      <c r="W6" s="169"/>
      <c r="X6" s="170"/>
    </row>
    <row r="7" spans="2:24" ht="15.75" thickBot="1" x14ac:dyDescent="0.3">
      <c r="B7" s="52" t="s">
        <v>0</v>
      </c>
      <c r="C7" s="2" t="s">
        <v>110</v>
      </c>
      <c r="D7" s="2" t="s">
        <v>113</v>
      </c>
      <c r="E7" s="2" t="s">
        <v>114</v>
      </c>
      <c r="F7" s="2" t="s">
        <v>115</v>
      </c>
      <c r="G7" s="2" t="s">
        <v>111</v>
      </c>
      <c r="H7" s="2" t="s">
        <v>116</v>
      </c>
      <c r="I7" s="2" t="s">
        <v>112</v>
      </c>
      <c r="J7" s="2" t="s">
        <v>117</v>
      </c>
      <c r="K7" s="2" t="s">
        <v>118</v>
      </c>
      <c r="L7" s="2" t="s">
        <v>119</v>
      </c>
      <c r="M7" s="157" t="s">
        <v>88</v>
      </c>
      <c r="N7" s="119" t="s">
        <v>32</v>
      </c>
      <c r="O7" s="2" t="s">
        <v>110</v>
      </c>
      <c r="P7" s="2" t="s">
        <v>113</v>
      </c>
      <c r="Q7" s="2" t="s">
        <v>114</v>
      </c>
      <c r="R7" s="2" t="s">
        <v>115</v>
      </c>
      <c r="S7" s="2" t="s">
        <v>111</v>
      </c>
      <c r="T7" s="2" t="s">
        <v>116</v>
      </c>
      <c r="U7" s="2" t="s">
        <v>112</v>
      </c>
      <c r="V7" s="2" t="s">
        <v>117</v>
      </c>
      <c r="W7" s="2" t="s">
        <v>118</v>
      </c>
      <c r="X7" s="2" t="s">
        <v>119</v>
      </c>
    </row>
    <row r="8" spans="2:24" ht="15.75" thickBot="1" x14ac:dyDescent="0.3">
      <c r="B8" s="142">
        <v>43831</v>
      </c>
      <c r="C8" s="126">
        <f>(DATA!C3-DATA!C2+DATA!C4)/DATA!C2</f>
        <v>-6.4020486555697595E-3</v>
      </c>
      <c r="D8" s="126">
        <f>(DATA!D3-DATA!D2+DATA!D4)/DATA!D2</f>
        <v>-4.7619047619047658E-2</v>
      </c>
      <c r="E8" s="126">
        <f>(DATA!E3-DATA!E2+DATA!E4)/DATA!E2</f>
        <v>-8.634361233480211E-3</v>
      </c>
      <c r="F8" s="126">
        <f>(DATA!F3-DATA!F2+DATA!F4)/DATA!F2</f>
        <v>2.3035230352303513E-2</v>
      </c>
      <c r="G8" s="126">
        <f>(DATA!G3-DATA!G2+DATA!G4)/DATA!G2</f>
        <v>0.13681592039800988</v>
      </c>
      <c r="H8" s="126">
        <f>(DATA!H3-DATA!H2+DATA!H4)/DATA!H2</f>
        <v>-6.2702702702702715E-2</v>
      </c>
      <c r="I8" s="126">
        <f>(DATA!I3-DATA!I2+DATA!I4)/DATA!I2</f>
        <v>-0.21671826625386989</v>
      </c>
      <c r="J8" s="126">
        <f>(DATA!J3-DATA!J2+DATA!J4)/DATA!J2</f>
        <v>0</v>
      </c>
      <c r="K8" s="126">
        <f>(DATA!K3-DATA!K2+DATA!K4)/DATA!K2</f>
        <v>6.7729083665338793E-2</v>
      </c>
      <c r="L8" s="126">
        <f>(DATA!L3-DATA!L2+DATA!L4)/DATA!L2</f>
        <v>0.10526315789473684</v>
      </c>
      <c r="M8" s="37">
        <f>SUMPRODUCT(C8:L8,C$27:L$27)</f>
        <v>7.5811013909991305E-3</v>
      </c>
      <c r="N8" s="120">
        <f>M8*12</f>
        <v>9.0973216691989572E-2</v>
      </c>
      <c r="O8" s="42">
        <f>C8*12</f>
        <v>-7.6824583866837118E-2</v>
      </c>
      <c r="P8" s="42">
        <f t="shared" ref="P8:X19" si="0">D8*12</f>
        <v>-0.57142857142857184</v>
      </c>
      <c r="Q8" s="42">
        <f t="shared" si="0"/>
        <v>-0.10361233480176253</v>
      </c>
      <c r="R8" s="42">
        <f t="shared" si="0"/>
        <v>0.27642276422764217</v>
      </c>
      <c r="S8" s="42">
        <f t="shared" si="0"/>
        <v>1.6417910447761186</v>
      </c>
      <c r="T8" s="42">
        <f t="shared" si="0"/>
        <v>-0.75243243243243252</v>
      </c>
      <c r="U8" s="42">
        <f t="shared" si="0"/>
        <v>-2.6006191950464386</v>
      </c>
      <c r="V8" s="42">
        <f t="shared" si="0"/>
        <v>0</v>
      </c>
      <c r="W8" s="42">
        <f t="shared" si="0"/>
        <v>0.81274900398406547</v>
      </c>
      <c r="X8" s="42">
        <f t="shared" si="0"/>
        <v>1.263157894736842</v>
      </c>
    </row>
    <row r="9" spans="2:24" ht="15.75" thickBot="1" x14ac:dyDescent="0.3">
      <c r="B9" s="142">
        <v>43862</v>
      </c>
      <c r="C9" s="126">
        <f>(DATA!C6-DATA!C5+DATA!C7)/DATA!C5</f>
        <v>-1.3157894736842059E-2</v>
      </c>
      <c r="D9" s="126">
        <f>(DATA!D6-DATA!D5+DATA!D7)/DATA!D5</f>
        <v>0.20338983050847459</v>
      </c>
      <c r="E9" s="126">
        <f>(DATA!E6-DATA!E5+DATA!E7)/DATA!E5</f>
        <v>6.3358440407620786E-2</v>
      </c>
      <c r="F9" s="126">
        <f>(DATA!F6-DATA!F5+DATA!F7)/DATA!F5</f>
        <v>2.3999999999999962E-2</v>
      </c>
      <c r="G9" s="126">
        <f>(DATA!G6-DATA!G5+DATA!G7)/DATA!G5</f>
        <v>-6.2206939668646405E-2</v>
      </c>
      <c r="H9" s="126">
        <f>(DATA!H6-DATA!H5+DATA!H7)/DATA!H5</f>
        <v>-4.64576074332162E-3</v>
      </c>
      <c r="I9" s="126">
        <f>(DATA!I6-DATA!I5+DATA!I7)/DATA!I5</f>
        <v>3.6468330134356977E-2</v>
      </c>
      <c r="J9" s="126">
        <f>(DATA!J6-DATA!J5+DATA!J7)/DATA!J5</f>
        <v>-8.3333333333333037E-3</v>
      </c>
      <c r="K9" s="126">
        <f>(DATA!K6-DATA!K5+DATA!K7)/DATA!K5</f>
        <v>5.5762081784386588E-2</v>
      </c>
      <c r="L9" s="126">
        <f>(DATA!L6-DATA!L5+DATA!L7)/DATA!L5</f>
        <v>4.212541886069885E-2</v>
      </c>
      <c r="M9" s="158">
        <f t="shared" ref="M9:M19" si="1">SUMPRODUCT(C9:L9,C$27:L$27)</f>
        <v>-8.4732660895538679E-4</v>
      </c>
      <c r="N9" s="120">
        <f t="shared" ref="N9:N19" si="2">M9*12</f>
        <v>-1.0167919307464642E-2</v>
      </c>
      <c r="O9" s="42">
        <f t="shared" ref="O9:O19" si="3">C9*12</f>
        <v>-0.1578947368421047</v>
      </c>
      <c r="P9" s="42">
        <f t="shared" si="0"/>
        <v>2.4406779661016951</v>
      </c>
      <c r="Q9" s="42">
        <f t="shared" si="0"/>
        <v>0.76030128489144944</v>
      </c>
      <c r="R9" s="42">
        <f t="shared" si="0"/>
        <v>0.28799999999999953</v>
      </c>
      <c r="S9" s="42">
        <f t="shared" si="0"/>
        <v>-0.74648327602375686</v>
      </c>
      <c r="T9" s="42">
        <f t="shared" si="0"/>
        <v>-5.5749128919859441E-2</v>
      </c>
      <c r="U9" s="42">
        <f t="shared" si="0"/>
        <v>0.43761996161228373</v>
      </c>
      <c r="V9" s="42">
        <f t="shared" si="0"/>
        <v>-9.9999999999999645E-2</v>
      </c>
      <c r="W9" s="42">
        <f t="shared" si="0"/>
        <v>0.66914498141263912</v>
      </c>
      <c r="X9" s="42">
        <f t="shared" si="0"/>
        <v>0.50550502632838623</v>
      </c>
    </row>
    <row r="10" spans="2:24" ht="15.75" thickBot="1" x14ac:dyDescent="0.3">
      <c r="B10" s="142">
        <v>43891</v>
      </c>
      <c r="C10" s="126">
        <f>(DATA!C9-DATA!C8+DATA!C10)/DATA!C8</f>
        <v>-1.3333333333333049E-3</v>
      </c>
      <c r="D10" s="126">
        <f>(DATA!D9-DATA!D8+DATA!D10)/DATA!D8</f>
        <v>-0.19444444444444448</v>
      </c>
      <c r="E10" s="126">
        <f>(DATA!E9-DATA!E8+DATA!E10)/DATA!E8</f>
        <v>-8.4307178631051707E-2</v>
      </c>
      <c r="F10" s="126">
        <f>(DATA!F9-DATA!F8+DATA!F10)/DATA!F8</f>
        <v>-1.2987012987013056E-2</v>
      </c>
      <c r="G10" s="126">
        <f>(DATA!G9-DATA!G8+DATA!G10)/DATA!G8</f>
        <v>-2.9676558852950886E-2</v>
      </c>
      <c r="H10" s="126">
        <f>(DATA!H9-DATA!H8+DATA!H10)/DATA!H8</f>
        <v>-0.18648018648018644</v>
      </c>
      <c r="I10" s="126">
        <f>(DATA!I9-DATA!I8+DATA!I10)/DATA!I8</f>
        <v>0</v>
      </c>
      <c r="J10" s="126">
        <f>(DATA!J9-DATA!J8+DATA!J10)/DATA!J8</f>
        <v>3.0303030303030269E-2</v>
      </c>
      <c r="K10" s="126">
        <f>(DATA!K9-DATA!K8+DATA!K10)/DATA!K8</f>
        <v>-0.12142857142857139</v>
      </c>
      <c r="L10" s="126">
        <f>(DATA!L9-DATA!L8+DATA!L10)/DATA!L8</f>
        <v>-0.32246210381258611</v>
      </c>
      <c r="M10" s="158">
        <f t="shared" si="1"/>
        <v>-1.0605842245048586E-2</v>
      </c>
      <c r="N10" s="120">
        <f t="shared" si="2"/>
        <v>-0.12727010694058305</v>
      </c>
      <c r="O10" s="42">
        <f t="shared" si="3"/>
        <v>-1.599999999999966E-2</v>
      </c>
      <c r="P10" s="42">
        <f t="shared" si="0"/>
        <v>-2.3333333333333339</v>
      </c>
      <c r="Q10" s="42">
        <f t="shared" si="0"/>
        <v>-1.0116861435726205</v>
      </c>
      <c r="R10" s="42">
        <f t="shared" si="0"/>
        <v>-0.15584415584415667</v>
      </c>
      <c r="S10" s="42">
        <f t="shared" si="0"/>
        <v>-0.35611870623541064</v>
      </c>
      <c r="T10" s="42">
        <f t="shared" si="0"/>
        <v>-2.2377622377622375</v>
      </c>
      <c r="U10" s="42">
        <f t="shared" si="0"/>
        <v>0</v>
      </c>
      <c r="V10" s="42">
        <f t="shared" si="0"/>
        <v>0.3636363636363632</v>
      </c>
      <c r="W10" s="42">
        <f t="shared" si="0"/>
        <v>-1.4571428571428566</v>
      </c>
      <c r="X10" s="42">
        <f t="shared" si="0"/>
        <v>-3.8695452457510333</v>
      </c>
    </row>
    <row r="11" spans="2:24" ht="15.75" thickBot="1" x14ac:dyDescent="0.3">
      <c r="B11" s="142">
        <v>43922</v>
      </c>
      <c r="C11" s="126">
        <f>(DATA!C12-DATA!C11+DATA!C13)/DATA!C11</f>
        <v>-3.7138927097661568E-2</v>
      </c>
      <c r="D11" s="126">
        <f>(DATA!D12-DATA!D11+DATA!D13)/DATA!D11</f>
        <v>-6.8965517241379184E-2</v>
      </c>
      <c r="E11" s="126">
        <f>(DATA!E12-DATA!E11+DATA!E13)/DATA!E11</f>
        <v>-7.7272727272727271E-2</v>
      </c>
      <c r="F11" s="126">
        <f>(DATA!F12-DATA!F11+DATA!F13)/DATA!F11</f>
        <v>-3.0263157894736784E-2</v>
      </c>
      <c r="G11" s="126">
        <f>(DATA!G12-DATA!G11+DATA!G13)/DATA!G11</f>
        <v>-0.14981648314981644</v>
      </c>
      <c r="H11" s="126">
        <f>(DATA!H12-DATA!H11+DATA!H13)/DATA!H11</f>
        <v>-0.15035460992907795</v>
      </c>
      <c r="I11" s="126">
        <v>0</v>
      </c>
      <c r="J11" s="126">
        <f>(DATA!J12-DATA!J11+DATA!J13)/DATA!J11</f>
        <v>-1.1255411255411322E-2</v>
      </c>
      <c r="K11" s="126">
        <f>(DATA!K12-DATA!K11+DATA!K13)/DATA!K11</f>
        <v>0.17479674796747974</v>
      </c>
      <c r="L11" s="126">
        <f>(DATA!L12-DATA!L11+DATA!L13)/DATA!L11</f>
        <v>-0.15210140093395594</v>
      </c>
      <c r="M11" s="158">
        <f t="shared" si="1"/>
        <v>-3.8272745637105907E-3</v>
      </c>
      <c r="N11" s="120">
        <f t="shared" si="2"/>
        <v>-4.5927294764527088E-2</v>
      </c>
      <c r="O11" s="42">
        <f t="shared" si="3"/>
        <v>-0.44566712517193885</v>
      </c>
      <c r="P11" s="42">
        <f t="shared" si="0"/>
        <v>-0.82758620689655027</v>
      </c>
      <c r="Q11" s="42">
        <f t="shared" si="0"/>
        <v>-0.92727272727272725</v>
      </c>
      <c r="R11" s="42">
        <f t="shared" si="0"/>
        <v>-0.3631578947368414</v>
      </c>
      <c r="S11" s="42">
        <f t="shared" si="0"/>
        <v>-1.7977977977977972</v>
      </c>
      <c r="T11" s="42">
        <f t="shared" si="0"/>
        <v>-1.8042553191489354</v>
      </c>
      <c r="U11" s="42">
        <f t="shared" si="0"/>
        <v>0</v>
      </c>
      <c r="V11" s="42">
        <f t="shared" si="0"/>
        <v>-0.13506493506493586</v>
      </c>
      <c r="W11" s="42">
        <f t="shared" si="0"/>
        <v>2.0975609756097571</v>
      </c>
      <c r="X11" s="42">
        <f t="shared" si="0"/>
        <v>-1.8252168112074711</v>
      </c>
    </row>
    <row r="12" spans="2:24" ht="15.75" thickBot="1" x14ac:dyDescent="0.3">
      <c r="B12" s="142">
        <v>43952</v>
      </c>
      <c r="C12" s="126">
        <f>(DATA!C15-DATA!C14+DATA!C16)/DATA!C14</f>
        <v>-4.1666666666666644E-2</v>
      </c>
      <c r="D12" s="126">
        <f>(DATA!D15-DATA!D14+DATA!D16)/DATA!D14</f>
        <v>5.5555555555555393E-2</v>
      </c>
      <c r="E12" s="126">
        <f>(DATA!E15-DATA!E14+DATA!E16)/DATA!E14</f>
        <v>0</v>
      </c>
      <c r="F12" s="126">
        <f>(DATA!F15-DATA!F14+DATA!F16)/DATA!F14</f>
        <v>-4.0897097625329878E-2</v>
      </c>
      <c r="G12" s="126">
        <f>(DATA!G15-DATA!G14+DATA!G16)/DATA!G14</f>
        <v>-9.3042071197411182E-3</v>
      </c>
      <c r="H12" s="126">
        <f>(DATA!H15-DATA!H14+DATA!H16)/DATA!H14</f>
        <v>0.18390804597701152</v>
      </c>
      <c r="I12" s="126">
        <f>(DATA!I15-DATA!I14+DATA!I16)/DATA!I14</f>
        <v>-0.11334552102376605</v>
      </c>
      <c r="J12" s="126">
        <f>(DATA!J15-DATA!J14+DATA!J16)/DATA!J14</f>
        <v>0.11274509803921573</v>
      </c>
      <c r="K12" s="126">
        <f>(DATA!K15-DATA!K14+DATA!K16)/DATA!K14</f>
        <v>-3.0612244897959134E-2</v>
      </c>
      <c r="L12" s="126">
        <f>(DATA!L15-DATA!L14+DATA!L16)/DATA!L14</f>
        <v>0.51848937844217147</v>
      </c>
      <c r="M12" s="158">
        <f t="shared" si="1"/>
        <v>2.152759692877608E-2</v>
      </c>
      <c r="N12" s="120">
        <f t="shared" si="2"/>
        <v>0.25833116314531296</v>
      </c>
      <c r="O12" s="42">
        <f t="shared" si="3"/>
        <v>-0.49999999999999972</v>
      </c>
      <c r="P12" s="42">
        <f t="shared" si="0"/>
        <v>0.66666666666666474</v>
      </c>
      <c r="Q12" s="42">
        <f t="shared" si="0"/>
        <v>0</v>
      </c>
      <c r="R12" s="42">
        <f t="shared" si="0"/>
        <v>-0.49076517150395854</v>
      </c>
      <c r="S12" s="42">
        <f t="shared" si="0"/>
        <v>-0.11165048543689342</v>
      </c>
      <c r="T12" s="42">
        <f t="shared" si="0"/>
        <v>2.2068965517241383</v>
      </c>
      <c r="U12" s="42">
        <f t="shared" si="0"/>
        <v>-1.3601462522851926</v>
      </c>
      <c r="V12" s="42">
        <f t="shared" si="0"/>
        <v>1.3529411764705888</v>
      </c>
      <c r="W12" s="42">
        <f t="shared" si="0"/>
        <v>-0.36734693877550961</v>
      </c>
      <c r="X12" s="42">
        <f t="shared" si="0"/>
        <v>6.2218725413060572</v>
      </c>
    </row>
    <row r="13" spans="2:24" ht="15.75" thickBot="1" x14ac:dyDescent="0.3">
      <c r="B13" s="142">
        <v>43983</v>
      </c>
      <c r="C13" s="126">
        <f>(DATA!C18-DATA!C17+DATA!C19)/DATA!C17</f>
        <v>0</v>
      </c>
      <c r="D13" s="126">
        <f>(DATA!D18-DATA!D17+DATA!D19)/DATA!D17</f>
        <v>1</v>
      </c>
      <c r="E13" s="126">
        <f>(DATA!E18-DATA!E17+DATA!E19)/DATA!E17</f>
        <v>-1.9025875190258751E-2</v>
      </c>
      <c r="F13" s="126">
        <f>(DATA!F18-DATA!F17+DATA!F19)/DATA!F17</f>
        <v>4.7887323943662082E-2</v>
      </c>
      <c r="G13" s="126">
        <f>(DATA!G18-DATA!G17+DATA!G19)/DATA!G17</f>
        <v>-0.10612244897959189</v>
      </c>
      <c r="H13" s="126">
        <f>(DATA!H18-DATA!H17+DATA!H19)/DATA!H17</f>
        <v>-2.6315789473684119E-2</v>
      </c>
      <c r="I13" s="126">
        <f>(DATA!I18-DATA!I17+DATA!I19)/DATA!I17</f>
        <v>0.44329896907216493</v>
      </c>
      <c r="J13" s="126">
        <f>(DATA!J18-DATA!J17+DATA!J19)/DATA!J17</f>
        <v>5.2910052910053349E-3</v>
      </c>
      <c r="K13" s="126">
        <f>(DATA!K18-DATA!K17+DATA!K19)/DATA!K17</f>
        <v>9.2526690391458999E-2</v>
      </c>
      <c r="L13" s="126">
        <f>(DATA!L18-DATA!L17+DATA!L19)/DATA!L17</f>
        <v>0.15816326530612232</v>
      </c>
      <c r="M13" s="158">
        <f t="shared" si="1"/>
        <v>3.1771934863043964E-2</v>
      </c>
      <c r="N13" s="120">
        <f t="shared" si="2"/>
        <v>0.38126321835652754</v>
      </c>
      <c r="O13" s="42">
        <f t="shared" si="3"/>
        <v>0</v>
      </c>
      <c r="P13" s="42">
        <f t="shared" si="0"/>
        <v>12</v>
      </c>
      <c r="Q13" s="42">
        <f t="shared" si="0"/>
        <v>-0.22831050228310501</v>
      </c>
      <c r="R13" s="42">
        <f t="shared" si="0"/>
        <v>0.57464788732394501</v>
      </c>
      <c r="S13" s="42">
        <f t="shared" si="0"/>
        <v>-1.2734693877551027</v>
      </c>
      <c r="T13" s="42">
        <f t="shared" si="0"/>
        <v>-0.3157894736842094</v>
      </c>
      <c r="U13" s="42">
        <f t="shared" si="0"/>
        <v>5.3195876288659791</v>
      </c>
      <c r="V13" s="42">
        <f t="shared" si="0"/>
        <v>6.3492063492064016E-2</v>
      </c>
      <c r="W13" s="42">
        <f t="shared" si="0"/>
        <v>1.110320284697508</v>
      </c>
      <c r="X13" s="42">
        <f t="shared" si="0"/>
        <v>1.8979591836734677</v>
      </c>
    </row>
    <row r="14" spans="2:24" ht="15.75" thickBot="1" x14ac:dyDescent="0.3">
      <c r="B14" s="142">
        <v>44013</v>
      </c>
      <c r="C14" s="126">
        <f>(DATA!C21-DATA!C20+DATA!C22)/DATA!C20</f>
        <v>-2.2590361445783053E-2</v>
      </c>
      <c r="D14" s="126">
        <f>(DATA!D21-DATA!D20+DATA!D22)/DATA!D20</f>
        <v>5.1724137931034531E-2</v>
      </c>
      <c r="E14" s="126">
        <f>(DATA!E21-DATA!E20+DATA!E22)/DATA!E20</f>
        <v>-6.1752577319587575E-2</v>
      </c>
      <c r="F14" s="126">
        <f>(DATA!F21-DATA!F20+DATA!F22)/DATA!F20</f>
        <v>2.599179206566353E-2</v>
      </c>
      <c r="G14" s="126">
        <f>(DATA!G21-DATA!G20+DATA!G22)/DATA!G20</f>
        <v>0.21308496138119026</v>
      </c>
      <c r="H14" s="126">
        <f>(DATA!H21-DATA!H20+DATA!H22)/DATA!H20</f>
        <v>3.5952063914780334E-2</v>
      </c>
      <c r="I14" s="126">
        <f>(DATA!I21-DATA!I20+DATA!I22)/DATA!I20</f>
        <v>0.17142857142857143</v>
      </c>
      <c r="J14" s="126">
        <f>(DATA!J21-DATA!J20+DATA!J22)/DATA!J20</f>
        <v>-3.7620297462817122E-2</v>
      </c>
      <c r="K14" s="126">
        <f>(DATA!K21-DATA!K20+DATA!K22)/DATA!K20</f>
        <v>6.3694267515923622E-3</v>
      </c>
      <c r="L14" s="126">
        <f>(DATA!L21-DATA!L20+DATA!L22)/DATA!L20</f>
        <v>1.1061946902654867E-2</v>
      </c>
      <c r="M14" s="158">
        <f t="shared" si="1"/>
        <v>6.8054102732431144E-3</v>
      </c>
      <c r="N14" s="120">
        <f t="shared" si="2"/>
        <v>8.1664923278917376E-2</v>
      </c>
      <c r="O14" s="42">
        <f t="shared" si="3"/>
        <v>-0.27108433734939663</v>
      </c>
      <c r="P14" s="42">
        <f t="shared" si="0"/>
        <v>0.62068965517241437</v>
      </c>
      <c r="Q14" s="42">
        <f t="shared" si="0"/>
        <v>-0.74103092783505087</v>
      </c>
      <c r="R14" s="42">
        <f t="shared" si="0"/>
        <v>0.31190150478796236</v>
      </c>
      <c r="S14" s="42">
        <f t="shared" si="0"/>
        <v>2.5570195365742832</v>
      </c>
      <c r="T14" s="42">
        <f t="shared" si="0"/>
        <v>0.43142476697736398</v>
      </c>
      <c r="U14" s="42">
        <f t="shared" si="0"/>
        <v>2.0571428571428569</v>
      </c>
      <c r="V14" s="42">
        <f t="shared" si="0"/>
        <v>-0.45144356955380549</v>
      </c>
      <c r="W14" s="42">
        <f t="shared" si="0"/>
        <v>7.6433121019108347E-2</v>
      </c>
      <c r="X14" s="42">
        <f t="shared" si="0"/>
        <v>0.13274336283185839</v>
      </c>
    </row>
    <row r="15" spans="2:24" ht="15.75" thickBot="1" x14ac:dyDescent="0.3">
      <c r="B15" s="142">
        <v>44044</v>
      </c>
      <c r="C15" s="126">
        <f>(DATA!C24-DATA!C23+DATA!C25)/DATA!C23</f>
        <v>6.4814814814814797E-2</v>
      </c>
      <c r="D15" s="126">
        <f>(DATA!D24-DATA!D23+DATA!D25)/DATA!D23</f>
        <v>-5.0000000000000044E-2</v>
      </c>
      <c r="E15" s="126">
        <f>(DATA!E24-DATA!E23+DATA!E25)/DATA!E23</f>
        <v>3.4013605442176696E-3</v>
      </c>
      <c r="F15" s="126">
        <f>(DATA!F24-DATA!F23+DATA!F25)/DATA!F23</f>
        <v>3.8718291054739583E-2</v>
      </c>
      <c r="G15" s="126">
        <f>(DATA!G24-DATA!G23+DATA!G25)/DATA!G23</f>
        <v>-1.8726591760299626E-2</v>
      </c>
      <c r="H15" s="126">
        <f>(DATA!H24-DATA!H23+DATA!H25)/DATA!H23</f>
        <v>0.14666666666666661</v>
      </c>
      <c r="I15" s="126">
        <f>(DATA!I24-DATA!I23+DATA!I25)/DATA!I23</f>
        <v>0.12560975609756095</v>
      </c>
      <c r="J15" s="126">
        <f>(DATA!J24-DATA!J23+DATA!J25)/DATA!J23</f>
        <v>0</v>
      </c>
      <c r="K15" s="126">
        <f>(DATA!K24-DATA!K23+DATA!K25)/DATA!K23</f>
        <v>0</v>
      </c>
      <c r="L15" s="126">
        <f>(DATA!L24-DATA!L23+DATA!L25)/DATA!L23</f>
        <v>5.6768558951965108E-2</v>
      </c>
      <c r="M15" s="158">
        <f t="shared" si="1"/>
        <v>2.4064549899163915E-2</v>
      </c>
      <c r="N15" s="120">
        <f t="shared" si="2"/>
        <v>0.28877459878996697</v>
      </c>
      <c r="O15" s="42">
        <f t="shared" si="3"/>
        <v>0.77777777777777757</v>
      </c>
      <c r="P15" s="42">
        <f t="shared" si="0"/>
        <v>-0.60000000000000053</v>
      </c>
      <c r="Q15" s="42">
        <f t="shared" si="0"/>
        <v>4.0816326530612033E-2</v>
      </c>
      <c r="R15" s="42">
        <f t="shared" si="0"/>
        <v>0.46461949265687497</v>
      </c>
      <c r="S15" s="42">
        <f t="shared" si="0"/>
        <v>-0.2247191011235955</v>
      </c>
      <c r="T15" s="42">
        <f t="shared" si="0"/>
        <v>1.7599999999999993</v>
      </c>
      <c r="U15" s="42">
        <f t="shared" si="0"/>
        <v>1.5073170731707313</v>
      </c>
      <c r="V15" s="42">
        <f t="shared" si="0"/>
        <v>0</v>
      </c>
      <c r="W15" s="42">
        <f t="shared" si="0"/>
        <v>0</v>
      </c>
      <c r="X15" s="42">
        <f t="shared" si="0"/>
        <v>0.68122270742358126</v>
      </c>
    </row>
    <row r="16" spans="2:24" ht="15.75" thickBot="1" x14ac:dyDescent="0.3">
      <c r="B16" s="142">
        <v>44075</v>
      </c>
      <c r="C16" s="126">
        <f>(DATA!C27-DATA!C26+DATA!C28)/DATA!C26</f>
        <v>1</v>
      </c>
      <c r="D16" s="126">
        <f>(DATA!D27-DATA!D26+DATA!D28)/DATA!D26</f>
        <v>1</v>
      </c>
      <c r="E16" s="126">
        <f>(DATA!E27-DATA!E26+DATA!E28)/DATA!E26</f>
        <v>1.0272213662044172E-2</v>
      </c>
      <c r="F16" s="126">
        <f>(DATA!F27-DATA!F26+DATA!F28)/DATA!F26</f>
        <v>1.571428571428576E-2</v>
      </c>
      <c r="G16" s="126">
        <f>(DATA!G27-DATA!G26+DATA!G28)/DATA!G26</f>
        <v>-0.11106870229007634</v>
      </c>
      <c r="H16" s="126">
        <f>(DATA!H27-DATA!H26+DATA!H28)/DATA!H26</f>
        <v>-1.1764705882352899E-2</v>
      </c>
      <c r="I16" s="126">
        <f>(DATA!I27-DATA!I26+DATA!I28)/DATA!I26</f>
        <v>0.18565217391304345</v>
      </c>
      <c r="J16" s="126">
        <f>(DATA!J27-DATA!J26+DATA!J28)/DATA!J26</f>
        <v>4.5454545454546103E-3</v>
      </c>
      <c r="K16" s="126">
        <f>(DATA!K27-DATA!K26+DATA!K28)/DATA!K26</f>
        <v>0.21604938271604929</v>
      </c>
      <c r="L16" s="126">
        <f>(DATA!L27-DATA!L26+DATA!L28)/DATA!L26</f>
        <v>5.2586206896551829E-2</v>
      </c>
      <c r="M16" s="158">
        <f t="shared" si="1"/>
        <v>0.31874184337005401</v>
      </c>
      <c r="N16" s="120">
        <f t="shared" si="2"/>
        <v>3.8249021204406484</v>
      </c>
      <c r="O16" s="42">
        <f t="shared" si="3"/>
        <v>12</v>
      </c>
      <c r="P16" s="42">
        <f t="shared" si="0"/>
        <v>12</v>
      </c>
      <c r="Q16" s="42">
        <f t="shared" si="0"/>
        <v>0.12326656394453006</v>
      </c>
      <c r="R16" s="42">
        <f t="shared" si="0"/>
        <v>0.18857142857142911</v>
      </c>
      <c r="S16" s="42">
        <f t="shared" si="0"/>
        <v>-1.332824427480916</v>
      </c>
      <c r="T16" s="42">
        <f t="shared" si="0"/>
        <v>-0.14117647058823479</v>
      </c>
      <c r="U16" s="42">
        <f t="shared" si="0"/>
        <v>2.2278260869565214</v>
      </c>
      <c r="V16" s="42">
        <f t="shared" si="0"/>
        <v>5.4545454545455327E-2</v>
      </c>
      <c r="W16" s="42">
        <f t="shared" si="0"/>
        <v>2.5925925925925917</v>
      </c>
      <c r="X16" s="42">
        <f t="shared" si="0"/>
        <v>0.63103448275862195</v>
      </c>
    </row>
    <row r="17" spans="1:24" ht="15.75" thickBot="1" x14ac:dyDescent="0.3">
      <c r="B17" s="142">
        <v>44105</v>
      </c>
      <c r="C17" s="126">
        <f>(DATA!C30-DATA!C29+DATA!C31)/DATA!C29</f>
        <v>-2.694136291600633E-2</v>
      </c>
      <c r="D17" s="126">
        <f>(DATA!D30-DATA!D29+DATA!D31)/DATA!D29</f>
        <v>-4.8387096774193589E-2</v>
      </c>
      <c r="E17" s="126">
        <f>(DATA!E30-DATA!E29+DATA!E31)/DATA!E29</f>
        <v>-1.1689691817215669E-2</v>
      </c>
      <c r="F17" s="126">
        <f>(DATA!F30-DATA!F29+DATA!F31)/DATA!F29</f>
        <v>4.311543810848395E-2</v>
      </c>
      <c r="G17" s="126">
        <f>(DATA!G30-DATA!G29+DATA!G31)/DATA!G29</f>
        <v>-0.12133891213389116</v>
      </c>
      <c r="H17" s="126">
        <f>(DATA!H30-DATA!H29+DATA!H31)/DATA!H29</f>
        <v>-5.2325581395348757E-2</v>
      </c>
      <c r="I17" s="126">
        <f>(DATA!I30-DATA!I29+DATA!I31)/DATA!I29</f>
        <v>-9.9193252658599129E-2</v>
      </c>
      <c r="J17" s="126">
        <f>(DATA!J30-DATA!J29+DATA!J31)/DATA!J29</f>
        <v>5.188679245283026E-2</v>
      </c>
      <c r="K17" s="126">
        <f>(DATA!K30-DATA!K29+DATA!K31)/DATA!K29</f>
        <v>0.12371134020618568</v>
      </c>
      <c r="L17" s="126">
        <f>(DATA!L30-DATA!L29+DATA!L31)/DATA!L29</f>
        <v>-2.1828665568369075E-2</v>
      </c>
      <c r="M17" s="158">
        <f t="shared" si="1"/>
        <v>1.4940659216011957E-2</v>
      </c>
      <c r="N17" s="120">
        <f t="shared" si="2"/>
        <v>0.1792879105921435</v>
      </c>
      <c r="O17" s="42">
        <f t="shared" si="3"/>
        <v>-0.32329635499207598</v>
      </c>
      <c r="P17" s="42">
        <f t="shared" si="0"/>
        <v>-0.58064516129032306</v>
      </c>
      <c r="Q17" s="42">
        <f t="shared" si="0"/>
        <v>-0.14027630180658801</v>
      </c>
      <c r="R17" s="42">
        <f t="shared" si="0"/>
        <v>0.5173852573018074</v>
      </c>
      <c r="S17" s="42">
        <f t="shared" si="0"/>
        <v>-1.4560669456066939</v>
      </c>
      <c r="T17" s="42">
        <f t="shared" si="0"/>
        <v>-0.62790697674418505</v>
      </c>
      <c r="U17" s="42">
        <f t="shared" si="0"/>
        <v>-1.1903190319031896</v>
      </c>
      <c r="V17" s="42">
        <f t="shared" si="0"/>
        <v>0.62264150943396313</v>
      </c>
      <c r="W17" s="42">
        <f t="shared" si="0"/>
        <v>1.4845360824742282</v>
      </c>
      <c r="X17" s="42">
        <f t="shared" si="0"/>
        <v>-0.26194398682042891</v>
      </c>
    </row>
    <row r="18" spans="1:24" ht="15.75" thickBot="1" x14ac:dyDescent="0.3">
      <c r="B18" s="142">
        <v>44136</v>
      </c>
      <c r="C18" s="126">
        <f>(DATA!C33-DATA!C32+DATA!C34)/DATA!C32</f>
        <v>5.5369127516778534E-2</v>
      </c>
      <c r="D18" s="126">
        <f>(DATA!D33-DATA!D32+DATA!D34)/DATA!D32</f>
        <v>5.0847457627118689E-2</v>
      </c>
      <c r="E18" s="126">
        <f>(DATA!E33-DATA!E32+DATA!E34)/DATA!E32</f>
        <v>1.0752688172043012E-2</v>
      </c>
      <c r="F18" s="126">
        <f>(DATA!F33-DATA!F32+DATA!F34)/DATA!F32</f>
        <v>0.10810810810810796</v>
      </c>
      <c r="G18" s="126">
        <f>(DATA!G33-DATA!G32+DATA!G34)/DATA!G32</f>
        <v>4.878048780487805E-2</v>
      </c>
      <c r="H18" s="126">
        <f>(DATA!H33-DATA!H32+DATA!H34)/DATA!H32</f>
        <v>2.8750000000000053E-2</v>
      </c>
      <c r="I18" s="126">
        <f>(DATA!I33-DATA!I32+DATA!I34)/DATA!I32</f>
        <v>-4.0404040404040407E-2</v>
      </c>
      <c r="J18" s="126">
        <f>(DATA!J33-DATA!J32+DATA!J34)/DATA!J32</f>
        <v>5.8295964125560568E-2</v>
      </c>
      <c r="K18" s="126">
        <f>(DATA!K33-DATA!K32+DATA!K34)/DATA!K32</f>
        <v>4.5977011494252921E-2</v>
      </c>
      <c r="L18" s="126">
        <f>(DATA!L33-DATA!L32+DATA!L34)/DATA!L32</f>
        <v>6.9473684210526257E-2</v>
      </c>
      <c r="M18" s="155">
        <f t="shared" si="1"/>
        <v>4.8117684364796902E-2</v>
      </c>
      <c r="N18" s="120">
        <f t="shared" si="2"/>
        <v>0.57741221237756279</v>
      </c>
      <c r="O18" s="42">
        <f t="shared" si="3"/>
        <v>0.66442953020134243</v>
      </c>
      <c r="P18" s="42">
        <f t="shared" si="0"/>
        <v>0.61016949152542432</v>
      </c>
      <c r="Q18" s="42">
        <f t="shared" si="0"/>
        <v>0.12903225806451613</v>
      </c>
      <c r="R18" s="42">
        <f t="shared" si="0"/>
        <v>1.2972972972972956</v>
      </c>
      <c r="S18" s="42">
        <f t="shared" si="0"/>
        <v>0.58536585365853666</v>
      </c>
      <c r="T18" s="42">
        <f t="shared" si="0"/>
        <v>0.34500000000000064</v>
      </c>
      <c r="U18" s="42">
        <f t="shared" si="0"/>
        <v>-0.48484848484848486</v>
      </c>
      <c r="V18" s="42">
        <f t="shared" si="0"/>
        <v>0.69955156950672681</v>
      </c>
      <c r="W18" s="42">
        <f t="shared" si="0"/>
        <v>0.55172413793103503</v>
      </c>
      <c r="X18" s="42">
        <f t="shared" si="0"/>
        <v>0.83368421052631514</v>
      </c>
    </row>
    <row r="19" spans="1:24" ht="15.75" thickBot="1" x14ac:dyDescent="0.3">
      <c r="B19" s="142">
        <v>44166</v>
      </c>
      <c r="C19" s="126">
        <f>(DATA!C36-DATA!C35+DATA!C37)/DATA!C35</f>
        <v>-2.2222222222222171E-2</v>
      </c>
      <c r="D19" s="126">
        <f>(DATA!D36-DATA!D35+DATA!D37)/DATA!D35</f>
        <v>-7.8125000000000069E-2</v>
      </c>
      <c r="E19" s="126">
        <f>(DATA!E36-DATA!E35+DATA!E37)/DATA!E35</f>
        <v>5.2127659574467541E-3</v>
      </c>
      <c r="F19" s="126">
        <f>(DATA!F36-DATA!F35+DATA!F37)/DATA!F35</f>
        <v>-0.1251325556733828</v>
      </c>
      <c r="G19" s="126">
        <f>(DATA!G36-DATA!G35+DATA!G37)/DATA!G35</f>
        <v>-7.0469798657718075E-2</v>
      </c>
      <c r="H19" s="126">
        <f>(DATA!H36-DATA!H35+DATA!H37)/DATA!H35</f>
        <v>-8.2644628099173886E-3</v>
      </c>
      <c r="I19" s="126">
        <f>(DATA!I36-DATA!I35+DATA!I37)/DATA!I35</f>
        <v>0</v>
      </c>
      <c r="J19" s="126">
        <f>(DATA!J36-DATA!J35+DATA!J37)/DATA!J35</f>
        <v>2.500000000000006E-2</v>
      </c>
      <c r="K19" s="126">
        <f>(DATA!K36-DATA!K35+DATA!K37)/DATA!K35</f>
        <v>-1.75824175824176E-2</v>
      </c>
      <c r="L19" s="126">
        <f>(DATA!L36-DATA!L35+DATA!L37)/DATA!L35</f>
        <v>4.7095761381476054E-3</v>
      </c>
      <c r="M19" s="156">
        <f t="shared" si="1"/>
        <v>-4.9680863545435144E-3</v>
      </c>
      <c r="N19" s="120">
        <f t="shared" si="2"/>
        <v>-5.9617036254522172E-2</v>
      </c>
      <c r="O19" s="42">
        <f t="shared" si="3"/>
        <v>-0.26666666666666605</v>
      </c>
      <c r="P19" s="42">
        <f t="shared" si="0"/>
        <v>-0.93750000000000089</v>
      </c>
      <c r="Q19" s="42">
        <f t="shared" si="0"/>
        <v>6.2553191489361046E-2</v>
      </c>
      <c r="R19" s="42">
        <f t="shared" si="0"/>
        <v>-1.5015906680805937</v>
      </c>
      <c r="S19" s="42">
        <f t="shared" si="0"/>
        <v>-0.8456375838926169</v>
      </c>
      <c r="T19" s="42">
        <f t="shared" si="0"/>
        <v>-9.9173553719008656E-2</v>
      </c>
      <c r="U19" s="42">
        <f t="shared" si="0"/>
        <v>0</v>
      </c>
      <c r="V19" s="42">
        <f t="shared" si="0"/>
        <v>0.30000000000000071</v>
      </c>
      <c r="W19" s="42">
        <f t="shared" si="0"/>
        <v>-0.21098901098901118</v>
      </c>
      <c r="X19" s="42">
        <f t="shared" si="0"/>
        <v>5.6514913657771268E-2</v>
      </c>
    </row>
    <row r="20" spans="1:24" ht="15.75" thickBot="1" x14ac:dyDescent="0.3">
      <c r="B20" s="46"/>
      <c r="C20" s="47"/>
      <c r="D20" s="47"/>
      <c r="E20" s="47"/>
      <c r="F20" s="47"/>
      <c r="G20" s="47"/>
      <c r="H20" s="47"/>
      <c r="I20" s="47"/>
      <c r="J20" s="47"/>
      <c r="K20" s="47"/>
      <c r="L20" s="47"/>
      <c r="N20" s="123" t="s">
        <v>95</v>
      </c>
      <c r="O20" s="61">
        <f>SUM(O8:O19)/12</f>
        <v>0.94873112525750847</v>
      </c>
      <c r="P20" s="61">
        <f t="shared" ref="P20:X20" si="4">SUM(P8:P19)/12</f>
        <v>1.8739758755431184</v>
      </c>
      <c r="Q20" s="61">
        <f t="shared" si="4"/>
        <v>-0.16968494272094878</v>
      </c>
      <c r="R20" s="61">
        <f t="shared" si="4"/>
        <v>0.11729064516678382</v>
      </c>
      <c r="S20" s="61">
        <f t="shared" si="4"/>
        <v>-0.28004927302865373</v>
      </c>
      <c r="T20" s="61">
        <f t="shared" si="4"/>
        <v>-0.10757702285813332</v>
      </c>
      <c r="U20" s="61">
        <f t="shared" si="4"/>
        <v>0.49279672030542238</v>
      </c>
      <c r="V20" s="61">
        <f t="shared" si="4"/>
        <v>0.23085830270553506</v>
      </c>
      <c r="W20" s="61">
        <f t="shared" si="4"/>
        <v>0.6132985310677963</v>
      </c>
      <c r="X20" s="61">
        <f t="shared" si="4"/>
        <v>0.52224902328866407</v>
      </c>
    </row>
    <row r="21" spans="1:24" x14ac:dyDescent="0.25">
      <c r="B21" s="17" t="s">
        <v>99</v>
      </c>
      <c r="C21" s="124">
        <f>SUM(C8:C19)/12</f>
        <v>7.9060927104792372E-2</v>
      </c>
      <c r="D21" s="124">
        <f t="shared" ref="D21:L21" si="5">SUM(D8:D19)/12</f>
        <v>0.15616465629525986</v>
      </c>
      <c r="E21" s="124">
        <f t="shared" si="5"/>
        <v>-1.4140411893412403E-2</v>
      </c>
      <c r="F21" s="124">
        <f t="shared" si="5"/>
        <v>9.7742204305653179E-3</v>
      </c>
      <c r="G21" s="124">
        <f t="shared" si="5"/>
        <v>-2.3337439419054477E-2</v>
      </c>
      <c r="H21" s="124">
        <f t="shared" si="5"/>
        <v>-8.9647519048444493E-3</v>
      </c>
      <c r="I21" s="124">
        <f t="shared" si="5"/>
        <v>4.1066393358785189E-2</v>
      </c>
      <c r="J21" s="124">
        <f t="shared" si="5"/>
        <v>1.9238191892127925E-2</v>
      </c>
      <c r="K21" s="124">
        <f t="shared" si="5"/>
        <v>5.1108210922316349E-2</v>
      </c>
      <c r="L21" s="124">
        <f t="shared" si="5"/>
        <v>4.3520751940722004E-2</v>
      </c>
    </row>
    <row r="22" spans="1:24" x14ac:dyDescent="0.25">
      <c r="B22" s="148" t="s">
        <v>51</v>
      </c>
      <c r="C22" s="149">
        <f>C21*12</f>
        <v>0.94873112525750847</v>
      </c>
      <c r="D22" s="149">
        <f t="shared" ref="D22:L22" si="6">D21*12</f>
        <v>1.8739758755431182</v>
      </c>
      <c r="E22" s="149">
        <f t="shared" si="6"/>
        <v>-0.16968494272094883</v>
      </c>
      <c r="F22" s="149">
        <f t="shared" si="6"/>
        <v>0.11729064516678381</v>
      </c>
      <c r="G22" s="149">
        <f t="shared" si="6"/>
        <v>-0.28004927302865373</v>
      </c>
      <c r="H22" s="149">
        <f t="shared" si="6"/>
        <v>-0.10757702285813339</v>
      </c>
      <c r="I22" s="149">
        <f t="shared" si="6"/>
        <v>0.49279672030542226</v>
      </c>
      <c r="J22" s="149">
        <f t="shared" si="6"/>
        <v>0.23085830270553509</v>
      </c>
      <c r="K22" s="149">
        <f t="shared" si="6"/>
        <v>0.61329853106779619</v>
      </c>
      <c r="L22" s="149">
        <f t="shared" si="6"/>
        <v>0.52224902328866407</v>
      </c>
    </row>
    <row r="23" spans="1:24" x14ac:dyDescent="0.25">
      <c r="B23" s="18" t="s">
        <v>100</v>
      </c>
      <c r="C23" s="125">
        <f>VARP(C8:C19)</f>
        <v>7.8110036000640162E-2</v>
      </c>
      <c r="D23" s="125">
        <f t="shared" ref="D23:L23" si="7">VARP(D8:D19)</f>
        <v>0.15107026498237186</v>
      </c>
      <c r="E23" s="125">
        <f t="shared" si="7"/>
        <v>1.6116748681313734E-3</v>
      </c>
      <c r="F23" s="125">
        <f t="shared" si="7"/>
        <v>3.0530471218062887E-3</v>
      </c>
      <c r="G23" s="125">
        <f t="shared" si="7"/>
        <v>1.0907307369606748E-2</v>
      </c>
      <c r="H23" s="125">
        <f t="shared" si="7"/>
        <v>1.0121647512923208E-2</v>
      </c>
      <c r="I23" s="125">
        <f t="shared" si="7"/>
        <v>2.7377052387251303E-2</v>
      </c>
      <c r="J23" s="125">
        <f t="shared" si="7"/>
        <v>1.4636803763856997E-3</v>
      </c>
      <c r="K23" s="125">
        <f t="shared" si="7"/>
        <v>7.9662145787767341E-3</v>
      </c>
      <c r="L23" s="125">
        <f t="shared" si="7"/>
        <v>3.5210443366457837E-2</v>
      </c>
    </row>
    <row r="24" spans="1:24" x14ac:dyDescent="0.25">
      <c r="B24" s="18" t="s">
        <v>101</v>
      </c>
      <c r="C24" s="125">
        <f>C23*12</f>
        <v>0.937320432007682</v>
      </c>
      <c r="D24" s="125">
        <f t="shared" ref="D24:L24" si="8">D23*12</f>
        <v>1.8128431797884623</v>
      </c>
      <c r="E24" s="125">
        <f t="shared" si="8"/>
        <v>1.934009841757648E-2</v>
      </c>
      <c r="F24" s="125">
        <f t="shared" si="8"/>
        <v>3.6636565461675465E-2</v>
      </c>
      <c r="G24" s="125">
        <f t="shared" si="8"/>
        <v>0.13088768843528098</v>
      </c>
      <c r="H24" s="125">
        <f t="shared" si="8"/>
        <v>0.1214597701550785</v>
      </c>
      <c r="I24" s="125">
        <f t="shared" si="8"/>
        <v>0.32852462864701565</v>
      </c>
      <c r="J24" s="125">
        <f t="shared" si="8"/>
        <v>1.7564164516628396E-2</v>
      </c>
      <c r="K24" s="125">
        <f t="shared" si="8"/>
        <v>9.5594574945320809E-2</v>
      </c>
      <c r="L24" s="125">
        <f t="shared" si="8"/>
        <v>0.42252532039749402</v>
      </c>
    </row>
    <row r="25" spans="1:24" ht="15.75" thickBot="1" x14ac:dyDescent="0.3">
      <c r="B25" s="18" t="s">
        <v>102</v>
      </c>
      <c r="C25" s="126">
        <f>POWER(C23,0.5)</f>
        <v>0.27948172748972366</v>
      </c>
      <c r="D25" s="126">
        <f t="shared" ref="D25:L25" si="9">POWER(D23,0.5)</f>
        <v>0.38867758487256743</v>
      </c>
      <c r="E25" s="126">
        <f t="shared" si="9"/>
        <v>4.0145670602586447E-2</v>
      </c>
      <c r="F25" s="126">
        <f t="shared" si="9"/>
        <v>5.5254385543649732E-2</v>
      </c>
      <c r="G25" s="126">
        <f t="shared" si="9"/>
        <v>0.10443805517916709</v>
      </c>
      <c r="H25" s="126">
        <f t="shared" si="9"/>
        <v>0.1006063989660857</v>
      </c>
      <c r="I25" s="126">
        <f t="shared" si="9"/>
        <v>0.16546012325406778</v>
      </c>
      <c r="J25" s="126">
        <f t="shared" si="9"/>
        <v>3.8258075962934936E-2</v>
      </c>
      <c r="K25" s="126">
        <f t="shared" si="9"/>
        <v>8.9253653027630941E-2</v>
      </c>
      <c r="L25" s="126">
        <f t="shared" si="9"/>
        <v>0.18764445999404789</v>
      </c>
      <c r="N25" s="48"/>
    </row>
    <row r="26" spans="1:24" ht="15.75" thickBot="1" x14ac:dyDescent="0.3">
      <c r="B26" s="18" t="s">
        <v>103</v>
      </c>
      <c r="C26" s="126">
        <f>POWER(C24,0.5)</f>
        <v>0.9681531035986416</v>
      </c>
      <c r="D26" s="126">
        <f t="shared" ref="D26:L26" si="10">POWER(D24,0.5)</f>
        <v>1.3464186495249026</v>
      </c>
      <c r="E26" s="126">
        <f t="shared" si="10"/>
        <v>0.13906868237520797</v>
      </c>
      <c r="F26" s="126">
        <f t="shared" si="10"/>
        <v>0.19140680620520123</v>
      </c>
      <c r="G26" s="126">
        <f t="shared" si="10"/>
        <v>0.3617840356279986</v>
      </c>
      <c r="H26" s="126">
        <f t="shared" si="10"/>
        <v>0.34851078915161077</v>
      </c>
      <c r="I26" s="126">
        <f t="shared" si="10"/>
        <v>0.57317068020530815</v>
      </c>
      <c r="J26" s="126">
        <f t="shared" si="10"/>
        <v>0.13252986273526582</v>
      </c>
      <c r="K26" s="126">
        <f t="shared" si="10"/>
        <v>0.3091837236099611</v>
      </c>
      <c r="L26" s="126">
        <f t="shared" si="10"/>
        <v>0.65001947693703299</v>
      </c>
      <c r="M26" s="62" t="s">
        <v>36</v>
      </c>
      <c r="N26" s="48"/>
    </row>
    <row r="27" spans="1:24" ht="15.75" thickBot="1" x14ac:dyDescent="0.3">
      <c r="B27" s="121" t="s">
        <v>94</v>
      </c>
      <c r="C27" s="127">
        <v>0.28362630406295747</v>
      </c>
      <c r="D27" s="127">
        <v>0</v>
      </c>
      <c r="E27" s="127">
        <v>2.055792041651925E-2</v>
      </c>
      <c r="F27" s="127">
        <v>0</v>
      </c>
      <c r="G27" s="127">
        <v>8.791467031194955E-2</v>
      </c>
      <c r="H27" s="127">
        <v>0</v>
      </c>
      <c r="I27" s="127">
        <v>5.7780390564353599E-2</v>
      </c>
      <c r="J27" s="127">
        <v>0.40146471212386164</v>
      </c>
      <c r="K27" s="127">
        <v>0.14865600252035852</v>
      </c>
      <c r="L27" s="127">
        <v>0</v>
      </c>
      <c r="M27" s="147">
        <f>SUM(C27:L27)</f>
        <v>1</v>
      </c>
      <c r="N27" s="48"/>
    </row>
    <row r="28" spans="1:24" ht="15.75" thickBot="1" x14ac:dyDescent="0.3">
      <c r="B28" s="49" t="s">
        <v>104</v>
      </c>
      <c r="C28" s="125">
        <f>C27*C22</f>
        <v>0.26908510260627788</v>
      </c>
      <c r="D28" s="125">
        <f t="shared" ref="D28:L28" si="11">D27*D22</f>
        <v>0</v>
      </c>
      <c r="E28" s="125">
        <f t="shared" si="11"/>
        <v>-3.4883695483388937E-3</v>
      </c>
      <c r="F28" s="125">
        <f t="shared" si="11"/>
        <v>0</v>
      </c>
      <c r="G28" s="125">
        <f t="shared" si="11"/>
        <v>-2.4620439509415237E-2</v>
      </c>
      <c r="H28" s="125">
        <f t="shared" si="11"/>
        <v>0</v>
      </c>
      <c r="I28" s="125">
        <f t="shared" si="11"/>
        <v>2.8473986968079821E-2</v>
      </c>
      <c r="J28" s="125">
        <f t="shared" si="11"/>
        <v>9.2681462037080956E-2</v>
      </c>
      <c r="K28" s="125">
        <f t="shared" si="11"/>
        <v>9.117050798014649E-2</v>
      </c>
      <c r="L28" s="125">
        <f t="shared" si="11"/>
        <v>0</v>
      </c>
    </row>
    <row r="29" spans="1:24" x14ac:dyDescent="0.25">
      <c r="A29" s="171" t="s">
        <v>38</v>
      </c>
      <c r="B29" s="129" t="s">
        <v>96</v>
      </c>
      <c r="C29" s="194">
        <f>SUM(N8:N19)/12</f>
        <v>0.45330225053383094</v>
      </c>
      <c r="D29" s="195"/>
      <c r="E29" s="195"/>
      <c r="F29" s="195"/>
      <c r="G29" s="195"/>
      <c r="H29" s="195"/>
      <c r="I29" s="195"/>
      <c r="J29" s="195"/>
      <c r="K29" s="195"/>
      <c r="L29" s="196"/>
    </row>
    <row r="30" spans="1:24" x14ac:dyDescent="0.25">
      <c r="A30" s="172"/>
      <c r="B30" s="130" t="s">
        <v>40</v>
      </c>
      <c r="C30" s="197">
        <f>VARP(N8:N19)</f>
        <v>1.0718356120974493</v>
      </c>
      <c r="D30" s="197"/>
      <c r="E30" s="197"/>
      <c r="F30" s="197"/>
      <c r="G30" s="197"/>
      <c r="H30" s="197"/>
      <c r="I30" s="197"/>
      <c r="J30" s="197"/>
      <c r="K30" s="197"/>
      <c r="L30" s="198"/>
    </row>
    <row r="31" spans="1:24" ht="15.75" thickBot="1" x14ac:dyDescent="0.3">
      <c r="A31" s="173"/>
      <c r="B31" s="130" t="s">
        <v>41</v>
      </c>
      <c r="C31" s="197">
        <f>POWER(C30,0.5)</f>
        <v>1.0352949396657212</v>
      </c>
      <c r="D31" s="197"/>
      <c r="E31" s="197"/>
      <c r="F31" s="197"/>
      <c r="G31" s="197"/>
      <c r="H31" s="197"/>
      <c r="I31" s="197"/>
      <c r="J31" s="197"/>
      <c r="K31" s="197"/>
      <c r="L31" s="198"/>
    </row>
    <row r="32" spans="1:24" x14ac:dyDescent="0.25">
      <c r="B32" s="128" t="s">
        <v>42</v>
      </c>
      <c r="C32" s="199">
        <v>0.03</v>
      </c>
      <c r="D32" s="199"/>
      <c r="E32" s="199"/>
      <c r="F32" s="199"/>
      <c r="G32" s="199"/>
      <c r="H32" s="199"/>
      <c r="I32" s="199"/>
      <c r="J32" s="199"/>
      <c r="K32" s="199"/>
      <c r="L32" s="200"/>
    </row>
    <row r="33" spans="1:15" x14ac:dyDescent="0.25">
      <c r="B33" s="122" t="s">
        <v>43</v>
      </c>
      <c r="C33" s="207">
        <f>(C29-C32)/C31</f>
        <v>0.40887116735112022</v>
      </c>
      <c r="D33" s="207"/>
      <c r="E33" s="207"/>
      <c r="F33" s="207"/>
      <c r="G33" s="207"/>
      <c r="H33" s="207"/>
      <c r="I33" s="207"/>
      <c r="J33" s="207"/>
      <c r="K33" s="207"/>
      <c r="L33" s="208"/>
    </row>
    <row r="34" spans="1:15" x14ac:dyDescent="0.25">
      <c r="B34" s="1"/>
      <c r="J34" s="1"/>
      <c r="K34" s="1"/>
      <c r="M34" s="1"/>
      <c r="N34" s="1"/>
      <c r="O34" s="1"/>
    </row>
    <row r="35" spans="1:15" x14ac:dyDescent="0.25">
      <c r="B35" s="34" t="s">
        <v>89</v>
      </c>
      <c r="C35" s="34"/>
      <c r="D35" s="34"/>
      <c r="E35" s="34"/>
      <c r="F35" s="118"/>
      <c r="J35" s="1"/>
      <c r="K35" s="187"/>
      <c r="L35" s="187"/>
      <c r="M35" s="1"/>
      <c r="N35" s="1"/>
      <c r="O35" s="1"/>
    </row>
    <row r="36" spans="1:15" x14ac:dyDescent="0.25">
      <c r="B36" s="1"/>
      <c r="J36" s="1"/>
    </row>
    <row r="37" spans="1:15" x14ac:dyDescent="0.25">
      <c r="A37" s="210"/>
      <c r="C37" s="48"/>
      <c r="D37" s="48"/>
      <c r="E37" s="48"/>
      <c r="F37" s="48"/>
      <c r="G37" s="48"/>
      <c r="H37" s="48"/>
      <c r="I37" s="48"/>
      <c r="J37" s="48"/>
      <c r="K37" s="48"/>
      <c r="L37" s="48"/>
    </row>
    <row r="38" spans="1:15" x14ac:dyDescent="0.25">
      <c r="A38" s="210"/>
      <c r="B38" s="1"/>
    </row>
    <row r="39" spans="1:15" x14ac:dyDescent="0.25">
      <c r="A39" s="210"/>
      <c r="B39" s="1"/>
      <c r="C39" s="209"/>
      <c r="D39" s="209"/>
      <c r="E39" s="209"/>
      <c r="F39" s="209"/>
      <c r="G39" s="209"/>
      <c r="H39" s="209"/>
      <c r="I39" s="209"/>
      <c r="J39" s="209"/>
      <c r="K39" s="209"/>
      <c r="L39" s="209"/>
    </row>
    <row r="40" spans="1:15" x14ac:dyDescent="0.25">
      <c r="A40" s="210"/>
    </row>
    <row r="41" spans="1:15" x14ac:dyDescent="0.25">
      <c r="A41" s="210"/>
    </row>
    <row r="42" spans="1:15" x14ac:dyDescent="0.25">
      <c r="A42" s="210"/>
      <c r="B42" s="54"/>
    </row>
    <row r="43" spans="1:15" x14ac:dyDescent="0.25">
      <c r="A43" s="210"/>
      <c r="C43" s="48"/>
      <c r="D43" s="48"/>
      <c r="E43" s="48"/>
      <c r="F43" s="48"/>
      <c r="G43" s="48"/>
      <c r="H43" s="48"/>
      <c r="I43" s="48"/>
      <c r="J43" s="48"/>
      <c r="K43" s="48"/>
      <c r="L43" s="48"/>
    </row>
    <row r="44" spans="1:15" x14ac:dyDescent="0.25">
      <c r="A44" s="210"/>
      <c r="B44" s="48"/>
    </row>
    <row r="45" spans="1:15" x14ac:dyDescent="0.25">
      <c r="A45" s="210"/>
      <c r="B45" s="48"/>
    </row>
    <row r="46" spans="1:15" x14ac:dyDescent="0.25">
      <c r="A46" s="210"/>
      <c r="B46" s="48"/>
    </row>
    <row r="47" spans="1:15" x14ac:dyDescent="0.25">
      <c r="A47" s="210"/>
      <c r="B47" s="48"/>
    </row>
    <row r="48" spans="1:15" x14ac:dyDescent="0.25">
      <c r="A48" s="210"/>
      <c r="B48" s="48"/>
    </row>
    <row r="49" spans="1:15" x14ac:dyDescent="0.25">
      <c r="A49" s="210"/>
      <c r="B49" s="48"/>
    </row>
    <row r="50" spans="1:15" x14ac:dyDescent="0.25">
      <c r="A50" s="210"/>
      <c r="B50" s="48"/>
    </row>
    <row r="51" spans="1:15" x14ac:dyDescent="0.25">
      <c r="A51" s="210"/>
      <c r="B51" s="48"/>
    </row>
    <row r="52" spans="1:15" x14ac:dyDescent="0.25">
      <c r="A52" s="210"/>
      <c r="B52" s="48"/>
    </row>
    <row r="53" spans="1:15" x14ac:dyDescent="0.25">
      <c r="A53" s="210"/>
      <c r="B53" s="48"/>
    </row>
    <row r="54" spans="1:15" x14ac:dyDescent="0.25">
      <c r="A54" s="210"/>
      <c r="B54" s="152"/>
      <c r="C54" s="1"/>
      <c r="D54" s="1"/>
      <c r="E54" s="1"/>
      <c r="F54" s="1"/>
      <c r="G54" s="1"/>
      <c r="H54" s="1"/>
      <c r="I54" s="1"/>
      <c r="J54" s="1"/>
      <c r="K54" s="1"/>
      <c r="L54" s="1"/>
    </row>
    <row r="55" spans="1:15" x14ac:dyDescent="0.25">
      <c r="A55" s="210"/>
      <c r="B55" s="1"/>
      <c r="D55" s="1"/>
      <c r="E55" s="1"/>
    </row>
    <row r="56" spans="1:15" x14ac:dyDescent="0.25">
      <c r="A56" s="210"/>
      <c r="B56" s="1"/>
      <c r="D56" s="1"/>
      <c r="E56" s="153"/>
      <c r="F56" s="153"/>
    </row>
    <row r="57" spans="1:15" x14ac:dyDescent="0.25">
      <c r="A57" s="210"/>
      <c r="B57" s="1"/>
      <c r="D57" s="1"/>
      <c r="E57" s="154"/>
      <c r="F57" s="153"/>
    </row>
    <row r="58" spans="1:15" x14ac:dyDescent="0.25">
      <c r="B58" s="1"/>
      <c r="C58" s="1"/>
      <c r="D58" s="1"/>
      <c r="E58" s="153"/>
      <c r="F58" s="153"/>
    </row>
    <row r="59" spans="1:15" x14ac:dyDescent="0.25">
      <c r="E59" s="153"/>
      <c r="F59" s="153"/>
      <c r="J59" s="1"/>
      <c r="K59" s="1"/>
      <c r="O59" s="1"/>
    </row>
    <row r="60" spans="1:15" x14ac:dyDescent="0.25">
      <c r="E60" s="153"/>
      <c r="F60" s="153"/>
    </row>
    <row r="61" spans="1:15" x14ac:dyDescent="0.25">
      <c r="E61" s="1"/>
      <c r="F61" s="1"/>
    </row>
  </sheetData>
  <mergeCells count="11">
    <mergeCell ref="K35:L35"/>
    <mergeCell ref="A37:A57"/>
    <mergeCell ref="C33:L33"/>
    <mergeCell ref="C39:L39"/>
    <mergeCell ref="F1:I5"/>
    <mergeCell ref="A29:A31"/>
    <mergeCell ref="O6:X6"/>
    <mergeCell ref="C29:L29"/>
    <mergeCell ref="C30:L30"/>
    <mergeCell ref="C31:L31"/>
    <mergeCell ref="C32:L3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61"/>
  <sheetViews>
    <sheetView topLeftCell="A3" zoomScale="70" zoomScaleNormal="70" workbookViewId="0">
      <selection activeCell="R28" sqref="R28"/>
    </sheetView>
  </sheetViews>
  <sheetFormatPr defaultColWidth="11.42578125" defaultRowHeight="15" x14ac:dyDescent="0.25"/>
  <cols>
    <col min="2" max="2" width="69.28515625" customWidth="1"/>
    <col min="3" max="3" width="17.7109375" customWidth="1"/>
    <col min="4" max="4" width="12.5703125" customWidth="1"/>
    <col min="5" max="5" width="27" customWidth="1"/>
    <col min="6" max="6" width="19.28515625" customWidth="1"/>
    <col min="7" max="7" width="20.85546875" customWidth="1"/>
    <col min="8" max="8" width="22.28515625" customWidth="1"/>
    <col min="9" max="9" width="19.140625" customWidth="1"/>
    <col min="10" max="10" width="18" customWidth="1"/>
    <col min="11" max="11" width="17.7109375" customWidth="1"/>
    <col min="12" max="12" width="17.140625" customWidth="1"/>
    <col min="13" max="13" width="38.7109375" customWidth="1"/>
    <col min="14" max="14" width="36.5703125" customWidth="1"/>
  </cols>
  <sheetData>
    <row r="1" spans="2:24" ht="15" customHeight="1" x14ac:dyDescent="0.25">
      <c r="F1" s="211" t="s">
        <v>107</v>
      </c>
      <c r="G1" s="202"/>
      <c r="H1" s="202"/>
      <c r="I1" s="203"/>
    </row>
    <row r="2" spans="2:24" ht="15.75" thickBot="1" x14ac:dyDescent="0.3">
      <c r="C2" s="1"/>
      <c r="F2" s="204"/>
      <c r="G2" s="205"/>
      <c r="H2" s="205"/>
      <c r="I2" s="206"/>
    </row>
    <row r="3" spans="2:24" ht="30.75" thickBot="1" x14ac:dyDescent="0.3">
      <c r="B3" s="39" t="s">
        <v>106</v>
      </c>
      <c r="C3" s="1"/>
      <c r="F3" s="204"/>
      <c r="G3" s="205"/>
      <c r="H3" s="205"/>
      <c r="I3" s="206"/>
    </row>
    <row r="4" spans="2:24" ht="15.75" thickBot="1" x14ac:dyDescent="0.3">
      <c r="B4" s="1"/>
      <c r="C4" s="1"/>
      <c r="F4" s="204"/>
      <c r="G4" s="205"/>
      <c r="H4" s="205"/>
      <c r="I4" s="206"/>
    </row>
    <row r="5" spans="2:24" ht="15.75" thickBot="1" x14ac:dyDescent="0.3">
      <c r="B5" s="10" t="s">
        <v>19</v>
      </c>
      <c r="C5" s="1"/>
      <c r="F5" s="212"/>
      <c r="G5" s="213"/>
      <c r="H5" s="213"/>
      <c r="I5" s="214"/>
    </row>
    <row r="6" spans="2:24" ht="15.75" thickBot="1" x14ac:dyDescent="0.3">
      <c r="O6" s="168" t="s">
        <v>93</v>
      </c>
      <c r="P6" s="169"/>
      <c r="Q6" s="169"/>
      <c r="R6" s="169"/>
      <c r="S6" s="169"/>
      <c r="T6" s="169"/>
      <c r="U6" s="169"/>
      <c r="V6" s="169"/>
      <c r="W6" s="169"/>
      <c r="X6" s="170"/>
    </row>
    <row r="7" spans="2:24" ht="15.75" customHeight="1" thickBot="1" x14ac:dyDescent="0.3">
      <c r="B7" s="52" t="s">
        <v>0</v>
      </c>
      <c r="C7" s="2" t="s">
        <v>110</v>
      </c>
      <c r="D7" s="2" t="s">
        <v>113</v>
      </c>
      <c r="E7" s="2" t="s">
        <v>114</v>
      </c>
      <c r="F7" s="2" t="s">
        <v>115</v>
      </c>
      <c r="G7" s="2" t="s">
        <v>111</v>
      </c>
      <c r="H7" s="2" t="s">
        <v>116</v>
      </c>
      <c r="I7" s="2" t="s">
        <v>112</v>
      </c>
      <c r="J7" s="2" t="s">
        <v>117</v>
      </c>
      <c r="K7" s="2" t="s">
        <v>118</v>
      </c>
      <c r="L7" s="2" t="s">
        <v>119</v>
      </c>
      <c r="M7" s="140" t="s">
        <v>88</v>
      </c>
      <c r="N7" s="119" t="s">
        <v>32</v>
      </c>
      <c r="O7" s="2" t="s">
        <v>110</v>
      </c>
      <c r="P7" s="2" t="s">
        <v>113</v>
      </c>
      <c r="Q7" s="2" t="s">
        <v>114</v>
      </c>
      <c r="R7" s="2" t="s">
        <v>115</v>
      </c>
      <c r="S7" s="2" t="s">
        <v>111</v>
      </c>
      <c r="T7" s="2" t="s">
        <v>116</v>
      </c>
      <c r="U7" s="2" t="s">
        <v>112</v>
      </c>
      <c r="V7" s="2" t="s">
        <v>117</v>
      </c>
      <c r="W7" s="2" t="s">
        <v>118</v>
      </c>
      <c r="X7" s="2" t="s">
        <v>119</v>
      </c>
    </row>
    <row r="8" spans="2:24" ht="15.75" thickBot="1" x14ac:dyDescent="0.3">
      <c r="B8" s="142">
        <v>43831</v>
      </c>
      <c r="C8" s="126">
        <f>(DATA!C3-DATA!C2+DATA!C4)/DATA!C2</f>
        <v>-6.4020486555697595E-3</v>
      </c>
      <c r="D8" s="126">
        <f>(DATA!D3-DATA!D2+DATA!D4)/DATA!D2</f>
        <v>-4.7619047619047658E-2</v>
      </c>
      <c r="E8" s="126">
        <f>(DATA!E3-DATA!E2+DATA!E4)/DATA!E2</f>
        <v>-8.634361233480211E-3</v>
      </c>
      <c r="F8" s="126">
        <f>(DATA!F3-DATA!F2+DATA!F4)/DATA!F2</f>
        <v>2.3035230352303513E-2</v>
      </c>
      <c r="G8" s="126">
        <f>(DATA!G3-DATA!G2+DATA!G4)/DATA!G2</f>
        <v>0.13681592039800988</v>
      </c>
      <c r="H8" s="126">
        <f>(DATA!H3-DATA!H2+DATA!H4)/DATA!H2</f>
        <v>-6.2702702702702715E-2</v>
      </c>
      <c r="I8" s="126">
        <f>(DATA!I3-DATA!I2+DATA!I4)/DATA!I2</f>
        <v>-0.21671826625386989</v>
      </c>
      <c r="J8" s="126">
        <f>(DATA!J3-DATA!J2+DATA!J4)/DATA!J2</f>
        <v>0</v>
      </c>
      <c r="K8" s="126">
        <f>(DATA!K3-DATA!K2+DATA!K4)/DATA!K2</f>
        <v>6.7729083665338793E-2</v>
      </c>
      <c r="L8" s="126">
        <f>(DATA!L3-DATA!L2+DATA!L4)/DATA!L2</f>
        <v>0.10526315789473684</v>
      </c>
      <c r="M8" s="141">
        <f>SUMPRODUCT(C8:L8,C$27:L$27)</f>
        <v>7.5783912450178362E-3</v>
      </c>
      <c r="N8" s="120">
        <f>M8*12</f>
        <v>9.0940694940214034E-2</v>
      </c>
      <c r="O8" s="42">
        <f>C8*12</f>
        <v>-7.6824583866837118E-2</v>
      </c>
      <c r="P8" s="42">
        <f t="shared" ref="P8:X19" si="0">D8*12</f>
        <v>-0.57142857142857184</v>
      </c>
      <c r="Q8" s="42">
        <f t="shared" si="0"/>
        <v>-0.10361233480176253</v>
      </c>
      <c r="R8" s="42">
        <f t="shared" si="0"/>
        <v>0.27642276422764217</v>
      </c>
      <c r="S8" s="42">
        <f t="shared" si="0"/>
        <v>1.6417910447761186</v>
      </c>
      <c r="T8" s="42">
        <f t="shared" si="0"/>
        <v>-0.75243243243243252</v>
      </c>
      <c r="U8" s="42">
        <f t="shared" si="0"/>
        <v>-2.6006191950464386</v>
      </c>
      <c r="V8" s="42">
        <f t="shared" si="0"/>
        <v>0</v>
      </c>
      <c r="W8" s="42">
        <f t="shared" si="0"/>
        <v>0.81274900398406547</v>
      </c>
      <c r="X8" s="42">
        <f t="shared" si="0"/>
        <v>1.263157894736842</v>
      </c>
    </row>
    <row r="9" spans="2:24" ht="15.75" thickBot="1" x14ac:dyDescent="0.3">
      <c r="B9" s="142">
        <v>43862</v>
      </c>
      <c r="C9" s="126">
        <f>(DATA!C6-DATA!C5+DATA!C7)/DATA!C5</f>
        <v>-1.3157894736842059E-2</v>
      </c>
      <c r="D9" s="126">
        <f>(DATA!D6-DATA!D5+DATA!D7)/DATA!D5</f>
        <v>0.20338983050847459</v>
      </c>
      <c r="E9" s="126">
        <f>(DATA!E6-DATA!E5+DATA!E7)/DATA!E5</f>
        <v>6.3358440407620786E-2</v>
      </c>
      <c r="F9" s="126">
        <f>(DATA!F6-DATA!F5+DATA!F7)/DATA!F5</f>
        <v>2.3999999999999962E-2</v>
      </c>
      <c r="G9" s="126">
        <f>(DATA!G6-DATA!G5+DATA!G7)/DATA!G5</f>
        <v>-6.2206939668646405E-2</v>
      </c>
      <c r="H9" s="126">
        <f>(DATA!H6-DATA!H5+DATA!H7)/DATA!H5</f>
        <v>-4.64576074332162E-3</v>
      </c>
      <c r="I9" s="126">
        <f>(DATA!I6-DATA!I5+DATA!I7)/DATA!I5</f>
        <v>3.6468330134356977E-2</v>
      </c>
      <c r="J9" s="126">
        <f>(DATA!J6-DATA!J5+DATA!J7)/DATA!J5</f>
        <v>-8.3333333333333037E-3</v>
      </c>
      <c r="K9" s="126">
        <f>(DATA!K6-DATA!K5+DATA!K7)/DATA!K5</f>
        <v>5.5762081784386588E-2</v>
      </c>
      <c r="L9" s="126">
        <f>(DATA!L6-DATA!L5+DATA!L7)/DATA!L5</f>
        <v>4.212541886069885E-2</v>
      </c>
      <c r="M9" s="141">
        <f t="shared" ref="M9:M19" si="1">SUMPRODUCT(C9:L9,C$27:L$27)</f>
        <v>-7.5443171589821383E-4</v>
      </c>
      <c r="N9" s="120">
        <f t="shared" ref="N9:N19" si="2">M9*12</f>
        <v>-9.0531805907785659E-3</v>
      </c>
      <c r="O9" s="42">
        <f t="shared" ref="O9:O19" si="3">C9*12</f>
        <v>-0.1578947368421047</v>
      </c>
      <c r="P9" s="42">
        <f t="shared" si="0"/>
        <v>2.4406779661016951</v>
      </c>
      <c r="Q9" s="42">
        <f t="shared" si="0"/>
        <v>0.76030128489144944</v>
      </c>
      <c r="R9" s="42">
        <f t="shared" si="0"/>
        <v>0.28799999999999953</v>
      </c>
      <c r="S9" s="42">
        <f t="shared" si="0"/>
        <v>-0.74648327602375686</v>
      </c>
      <c r="T9" s="42">
        <f t="shared" si="0"/>
        <v>-5.5749128919859441E-2</v>
      </c>
      <c r="U9" s="42">
        <f t="shared" si="0"/>
        <v>0.43761996161228373</v>
      </c>
      <c r="V9" s="42">
        <f t="shared" si="0"/>
        <v>-9.9999999999999645E-2</v>
      </c>
      <c r="W9" s="42">
        <f t="shared" si="0"/>
        <v>0.66914498141263912</v>
      </c>
      <c r="X9" s="42">
        <f t="shared" si="0"/>
        <v>0.50550502632838623</v>
      </c>
    </row>
    <row r="10" spans="2:24" ht="15.75" thickBot="1" x14ac:dyDescent="0.3">
      <c r="B10" s="142">
        <v>43891</v>
      </c>
      <c r="C10" s="126">
        <f>(DATA!C9-DATA!C8+DATA!C10)/DATA!C8</f>
        <v>-1.3333333333333049E-3</v>
      </c>
      <c r="D10" s="126">
        <f>(DATA!D9-DATA!D8+DATA!D10)/DATA!D8</f>
        <v>-0.19444444444444448</v>
      </c>
      <c r="E10" s="126">
        <f>(DATA!E9-DATA!E8+DATA!E10)/DATA!E8</f>
        <v>-8.4307178631051707E-2</v>
      </c>
      <c r="F10" s="126">
        <f>(DATA!F9-DATA!F8+DATA!F10)/DATA!F8</f>
        <v>-1.2987012987013056E-2</v>
      </c>
      <c r="G10" s="126">
        <f>(DATA!G9-DATA!G8+DATA!G10)/DATA!G8</f>
        <v>-2.9676558852950886E-2</v>
      </c>
      <c r="H10" s="126">
        <f>(DATA!H9-DATA!H8+DATA!H10)/DATA!H8</f>
        <v>-0.18648018648018644</v>
      </c>
      <c r="I10" s="126">
        <f>(DATA!I9-DATA!I8+DATA!I10)/DATA!I8</f>
        <v>0</v>
      </c>
      <c r="J10" s="126">
        <f>(DATA!J9-DATA!J8+DATA!J10)/DATA!J8</f>
        <v>3.0303030303030269E-2</v>
      </c>
      <c r="K10" s="126">
        <f>(DATA!K9-DATA!K8+DATA!K10)/DATA!K8</f>
        <v>-0.12142857142857139</v>
      </c>
      <c r="L10" s="126">
        <f>(DATA!L9-DATA!L8+DATA!L10)/DATA!L8</f>
        <v>-0.32246210381258611</v>
      </c>
      <c r="M10" s="141">
        <f t="shared" si="1"/>
        <v>-1.0706576898255925E-2</v>
      </c>
      <c r="N10" s="120">
        <f t="shared" si="2"/>
        <v>-0.12847892277907111</v>
      </c>
      <c r="O10" s="42">
        <f t="shared" si="3"/>
        <v>-1.599999999999966E-2</v>
      </c>
      <c r="P10" s="42">
        <f t="shared" si="0"/>
        <v>-2.3333333333333339</v>
      </c>
      <c r="Q10" s="42">
        <f t="shared" si="0"/>
        <v>-1.0116861435726205</v>
      </c>
      <c r="R10" s="42">
        <f t="shared" si="0"/>
        <v>-0.15584415584415667</v>
      </c>
      <c r="S10" s="42">
        <f t="shared" si="0"/>
        <v>-0.35611870623541064</v>
      </c>
      <c r="T10" s="42">
        <f t="shared" si="0"/>
        <v>-2.2377622377622375</v>
      </c>
      <c r="U10" s="42">
        <f t="shared" si="0"/>
        <v>0</v>
      </c>
      <c r="V10" s="42">
        <f t="shared" si="0"/>
        <v>0.3636363636363632</v>
      </c>
      <c r="W10" s="42">
        <f t="shared" si="0"/>
        <v>-1.4571428571428566</v>
      </c>
      <c r="X10" s="42">
        <f t="shared" si="0"/>
        <v>-3.8695452457510333</v>
      </c>
    </row>
    <row r="11" spans="2:24" ht="15.75" customHeight="1" thickBot="1" x14ac:dyDescent="0.3">
      <c r="B11" s="142">
        <v>43922</v>
      </c>
      <c r="C11" s="126">
        <f>(DATA!C12-DATA!C11+DATA!C13)/DATA!C11</f>
        <v>-3.7138927097661568E-2</v>
      </c>
      <c r="D11" s="126">
        <f>(DATA!D12-DATA!D11+DATA!D13)/DATA!D11</f>
        <v>-6.8965517241379184E-2</v>
      </c>
      <c r="E11" s="126">
        <f>(DATA!E12-DATA!E11+DATA!E13)/DATA!E11</f>
        <v>-7.7272727272727271E-2</v>
      </c>
      <c r="F11" s="126">
        <f>(DATA!F12-DATA!F11+DATA!F13)/DATA!F11</f>
        <v>-3.0263157894736784E-2</v>
      </c>
      <c r="G11" s="126">
        <f>(DATA!G12-DATA!G11+DATA!G13)/DATA!G11</f>
        <v>-0.14981648314981644</v>
      </c>
      <c r="H11" s="126">
        <f>(DATA!H12-DATA!H11+DATA!H13)/DATA!H11</f>
        <v>-0.15035460992907795</v>
      </c>
      <c r="I11" s="126">
        <v>0</v>
      </c>
      <c r="J11" s="126">
        <f>(DATA!J12-DATA!J11+DATA!J13)/DATA!J11</f>
        <v>-1.1255411255411322E-2</v>
      </c>
      <c r="K11" s="126">
        <f>(DATA!K12-DATA!K11+DATA!K13)/DATA!K11</f>
        <v>0.17479674796747974</v>
      </c>
      <c r="L11" s="126">
        <f>(DATA!L12-DATA!L11+DATA!L13)/DATA!L11</f>
        <v>-0.15210140093395594</v>
      </c>
      <c r="M11" s="141">
        <f t="shared" si="1"/>
        <v>-3.8759991277948699E-3</v>
      </c>
      <c r="N11" s="120">
        <f t="shared" si="2"/>
        <v>-4.6511989533538439E-2</v>
      </c>
      <c r="O11" s="42">
        <f t="shared" si="3"/>
        <v>-0.44566712517193885</v>
      </c>
      <c r="P11" s="42">
        <f t="shared" si="0"/>
        <v>-0.82758620689655027</v>
      </c>
      <c r="Q11" s="42">
        <f t="shared" si="0"/>
        <v>-0.92727272727272725</v>
      </c>
      <c r="R11" s="42">
        <f t="shared" si="0"/>
        <v>-0.3631578947368414</v>
      </c>
      <c r="S11" s="42">
        <f t="shared" si="0"/>
        <v>-1.7977977977977972</v>
      </c>
      <c r="T11" s="42">
        <f t="shared" si="0"/>
        <v>-1.8042553191489354</v>
      </c>
      <c r="U11" s="42">
        <f t="shared" si="0"/>
        <v>0</v>
      </c>
      <c r="V11" s="42">
        <f t="shared" si="0"/>
        <v>-0.13506493506493586</v>
      </c>
      <c r="W11" s="42">
        <f t="shared" si="0"/>
        <v>2.0975609756097571</v>
      </c>
      <c r="X11" s="42">
        <f t="shared" si="0"/>
        <v>-1.8252168112074711</v>
      </c>
    </row>
    <row r="12" spans="2:24" ht="15.75" customHeight="1" thickBot="1" x14ac:dyDescent="0.3">
      <c r="B12" s="142">
        <v>43952</v>
      </c>
      <c r="C12" s="126">
        <f>(DATA!C15-DATA!C14+DATA!C16)/DATA!C14</f>
        <v>-4.1666666666666644E-2</v>
      </c>
      <c r="D12" s="126">
        <f>(DATA!D15-DATA!D14+DATA!D16)/DATA!D14</f>
        <v>5.5555555555555393E-2</v>
      </c>
      <c r="E12" s="126">
        <f>(DATA!E15-DATA!E14+DATA!E16)/DATA!E14</f>
        <v>0</v>
      </c>
      <c r="F12" s="126">
        <f>(DATA!F15-DATA!F14+DATA!F16)/DATA!F14</f>
        <v>-4.0897097625329878E-2</v>
      </c>
      <c r="G12" s="126">
        <f>(DATA!G15-DATA!G14+DATA!G16)/DATA!G14</f>
        <v>-9.3042071197411182E-3</v>
      </c>
      <c r="H12" s="126">
        <f>(DATA!H15-DATA!H14+DATA!H16)/DATA!H14</f>
        <v>0.18390804597701152</v>
      </c>
      <c r="I12" s="126">
        <f>(DATA!I15-DATA!I14+DATA!I16)/DATA!I14</f>
        <v>-0.11334552102376605</v>
      </c>
      <c r="J12" s="126">
        <f>(DATA!J15-DATA!J14+DATA!J16)/DATA!J14</f>
        <v>0.11274509803921573</v>
      </c>
      <c r="K12" s="126">
        <f>(DATA!K15-DATA!K14+DATA!K16)/DATA!K14</f>
        <v>-3.0612244897959134E-2</v>
      </c>
      <c r="L12" s="126">
        <f>(DATA!L15-DATA!L14+DATA!L16)/DATA!L14</f>
        <v>0.51848937844217147</v>
      </c>
      <c r="M12" s="141">
        <f t="shared" si="1"/>
        <v>2.1578182474159834E-2</v>
      </c>
      <c r="N12" s="120">
        <f t="shared" si="2"/>
        <v>0.258938189689918</v>
      </c>
      <c r="O12" s="42">
        <f t="shared" si="3"/>
        <v>-0.49999999999999972</v>
      </c>
      <c r="P12" s="42">
        <f t="shared" si="0"/>
        <v>0.66666666666666474</v>
      </c>
      <c r="Q12" s="42">
        <f t="shared" si="0"/>
        <v>0</v>
      </c>
      <c r="R12" s="42">
        <f t="shared" si="0"/>
        <v>-0.49076517150395854</v>
      </c>
      <c r="S12" s="42">
        <f t="shared" si="0"/>
        <v>-0.11165048543689342</v>
      </c>
      <c r="T12" s="42">
        <f t="shared" si="0"/>
        <v>2.2068965517241383</v>
      </c>
      <c r="U12" s="42">
        <f t="shared" si="0"/>
        <v>-1.3601462522851926</v>
      </c>
      <c r="V12" s="42">
        <f t="shared" si="0"/>
        <v>1.3529411764705888</v>
      </c>
      <c r="W12" s="42">
        <f t="shared" si="0"/>
        <v>-0.36734693877550961</v>
      </c>
      <c r="X12" s="42">
        <f t="shared" si="0"/>
        <v>6.2218725413060572</v>
      </c>
    </row>
    <row r="13" spans="2:24" ht="15.75" customHeight="1" thickBot="1" x14ac:dyDescent="0.3">
      <c r="B13" s="142">
        <v>43983</v>
      </c>
      <c r="C13" s="126">
        <f>(DATA!C18-DATA!C17+DATA!C19)/DATA!C17</f>
        <v>0</v>
      </c>
      <c r="D13" s="126">
        <f>(DATA!D18-DATA!D17+DATA!D19)/DATA!D17</f>
        <v>1</v>
      </c>
      <c r="E13" s="126">
        <f>(DATA!E18-DATA!E17+DATA!E19)/DATA!E17</f>
        <v>-1.9025875190258751E-2</v>
      </c>
      <c r="F13" s="126">
        <f>(DATA!F18-DATA!F17+DATA!F19)/DATA!F17</f>
        <v>4.7887323943662082E-2</v>
      </c>
      <c r="G13" s="126">
        <f>(DATA!G18-DATA!G17+DATA!G19)/DATA!G17</f>
        <v>-0.10612244897959189</v>
      </c>
      <c r="H13" s="126">
        <f>(DATA!H18-DATA!H17+DATA!H19)/DATA!H17</f>
        <v>-2.6315789473684119E-2</v>
      </c>
      <c r="I13" s="126">
        <f>(DATA!I18-DATA!I17+DATA!I19)/DATA!I17</f>
        <v>0.44329896907216493</v>
      </c>
      <c r="J13" s="126">
        <f>(DATA!J18-DATA!J17+DATA!J19)/DATA!J17</f>
        <v>5.2910052910053349E-3</v>
      </c>
      <c r="K13" s="126">
        <f>(DATA!K18-DATA!K17+DATA!K19)/DATA!K17</f>
        <v>9.2526690391458999E-2</v>
      </c>
      <c r="L13" s="126">
        <f>(DATA!L18-DATA!L17+DATA!L19)/DATA!L17</f>
        <v>0.15816326530612232</v>
      </c>
      <c r="M13" s="141">
        <f t="shared" si="1"/>
        <v>3.174883644049431E-2</v>
      </c>
      <c r="N13" s="120">
        <f t="shared" si="2"/>
        <v>0.38098603728593172</v>
      </c>
      <c r="O13" s="42">
        <f t="shared" si="3"/>
        <v>0</v>
      </c>
      <c r="P13" s="42">
        <f t="shared" si="0"/>
        <v>12</v>
      </c>
      <c r="Q13" s="42">
        <f t="shared" si="0"/>
        <v>-0.22831050228310501</v>
      </c>
      <c r="R13" s="42">
        <f t="shared" si="0"/>
        <v>0.57464788732394501</v>
      </c>
      <c r="S13" s="42">
        <f t="shared" si="0"/>
        <v>-1.2734693877551027</v>
      </c>
      <c r="T13" s="42">
        <f t="shared" si="0"/>
        <v>-0.3157894736842094</v>
      </c>
      <c r="U13" s="42">
        <f t="shared" si="0"/>
        <v>5.3195876288659791</v>
      </c>
      <c r="V13" s="42">
        <f t="shared" si="0"/>
        <v>6.3492063492064016E-2</v>
      </c>
      <c r="W13" s="42">
        <f t="shared" si="0"/>
        <v>1.110320284697508</v>
      </c>
      <c r="X13" s="42">
        <f t="shared" si="0"/>
        <v>1.8979591836734677</v>
      </c>
    </row>
    <row r="14" spans="2:24" ht="15.75" customHeight="1" thickBot="1" x14ac:dyDescent="0.3">
      <c r="B14" s="142">
        <v>44013</v>
      </c>
      <c r="C14" s="126">
        <f>(DATA!C21-DATA!C20+DATA!C22)/DATA!C20</f>
        <v>-2.2590361445783053E-2</v>
      </c>
      <c r="D14" s="126">
        <f>(DATA!D21-DATA!D20+DATA!D22)/DATA!D20</f>
        <v>5.1724137931034531E-2</v>
      </c>
      <c r="E14" s="126">
        <f>(DATA!E21-DATA!E20+DATA!E22)/DATA!E20</f>
        <v>-6.1752577319587575E-2</v>
      </c>
      <c r="F14" s="126">
        <f>(DATA!F21-DATA!F20+DATA!F22)/DATA!F20</f>
        <v>2.599179206566353E-2</v>
      </c>
      <c r="G14" s="126">
        <f>(DATA!G21-DATA!G20+DATA!G22)/DATA!G20</f>
        <v>0.21308496138119026</v>
      </c>
      <c r="H14" s="126">
        <f>(DATA!H21-DATA!H20+DATA!H22)/DATA!H20</f>
        <v>3.5952063914780334E-2</v>
      </c>
      <c r="I14" s="126">
        <f>(DATA!I21-DATA!I20+DATA!I22)/DATA!I20</f>
        <v>0.17142857142857143</v>
      </c>
      <c r="J14" s="126">
        <f>(DATA!J21-DATA!J20+DATA!J22)/DATA!J20</f>
        <v>-3.7620297462817122E-2</v>
      </c>
      <c r="K14" s="126">
        <f>(DATA!K21-DATA!K20+DATA!K22)/DATA!K20</f>
        <v>6.3694267515923622E-3</v>
      </c>
      <c r="L14" s="126">
        <f>(DATA!L21-DATA!L20+DATA!L22)/DATA!L20</f>
        <v>1.1061946902654867E-2</v>
      </c>
      <c r="M14" s="141">
        <f t="shared" si="1"/>
        <v>6.7578652640812075E-3</v>
      </c>
      <c r="N14" s="120">
        <f t="shared" si="2"/>
        <v>8.1094383168974493E-2</v>
      </c>
      <c r="O14" s="42">
        <f t="shared" si="3"/>
        <v>-0.27108433734939663</v>
      </c>
      <c r="P14" s="42">
        <f t="shared" si="0"/>
        <v>0.62068965517241437</v>
      </c>
      <c r="Q14" s="42">
        <f t="shared" si="0"/>
        <v>-0.74103092783505087</v>
      </c>
      <c r="R14" s="42">
        <f t="shared" si="0"/>
        <v>0.31190150478796236</v>
      </c>
      <c r="S14" s="42">
        <f t="shared" si="0"/>
        <v>2.5570195365742832</v>
      </c>
      <c r="T14" s="42">
        <f t="shared" si="0"/>
        <v>0.43142476697736398</v>
      </c>
      <c r="U14" s="42">
        <f t="shared" si="0"/>
        <v>2.0571428571428569</v>
      </c>
      <c r="V14" s="42">
        <f t="shared" si="0"/>
        <v>-0.45144356955380549</v>
      </c>
      <c r="W14" s="42">
        <f t="shared" si="0"/>
        <v>7.6433121019108347E-2</v>
      </c>
      <c r="X14" s="42">
        <f t="shared" si="0"/>
        <v>0.13274336283185839</v>
      </c>
    </row>
    <row r="15" spans="2:24" ht="15.75" customHeight="1" thickBot="1" x14ac:dyDescent="0.3">
      <c r="B15" s="142">
        <v>44044</v>
      </c>
      <c r="C15" s="126">
        <f>(DATA!C24-DATA!C23+DATA!C25)/DATA!C23</f>
        <v>6.4814814814814797E-2</v>
      </c>
      <c r="D15" s="126">
        <f>(DATA!D24-DATA!D23+DATA!D25)/DATA!D23</f>
        <v>-5.0000000000000044E-2</v>
      </c>
      <c r="E15" s="126">
        <f>(DATA!E24-DATA!E23+DATA!E25)/DATA!E23</f>
        <v>3.4013605442176696E-3</v>
      </c>
      <c r="F15" s="126">
        <f>(DATA!F24-DATA!F23+DATA!F25)/DATA!F23</f>
        <v>3.8718291054739583E-2</v>
      </c>
      <c r="G15" s="126">
        <f>(DATA!G24-DATA!G23+DATA!G25)/DATA!G23</f>
        <v>-1.8726591760299626E-2</v>
      </c>
      <c r="H15" s="126">
        <f>(DATA!H24-DATA!H23+DATA!H25)/DATA!H23</f>
        <v>0.14666666666666661</v>
      </c>
      <c r="I15" s="126">
        <f>(DATA!I24-DATA!I23+DATA!I25)/DATA!I23</f>
        <v>0.12560975609756095</v>
      </c>
      <c r="J15" s="126">
        <f>(DATA!J24-DATA!J23+DATA!J25)/DATA!J23</f>
        <v>0</v>
      </c>
      <c r="K15" s="126">
        <f>(DATA!K24-DATA!K23+DATA!K25)/DATA!K23</f>
        <v>0</v>
      </c>
      <c r="L15" s="126">
        <f>(DATA!L24-DATA!L23+DATA!L25)/DATA!L23</f>
        <v>5.6768558951965108E-2</v>
      </c>
      <c r="M15" s="141">
        <f t="shared" si="1"/>
        <v>2.398999070528763E-2</v>
      </c>
      <c r="N15" s="120">
        <f t="shared" si="2"/>
        <v>0.28787988846345158</v>
      </c>
      <c r="O15" s="42">
        <f t="shared" si="3"/>
        <v>0.77777777777777757</v>
      </c>
      <c r="P15" s="42">
        <f t="shared" si="0"/>
        <v>-0.60000000000000053</v>
      </c>
      <c r="Q15" s="42">
        <f t="shared" si="0"/>
        <v>4.0816326530612033E-2</v>
      </c>
      <c r="R15" s="42">
        <f t="shared" si="0"/>
        <v>0.46461949265687497</v>
      </c>
      <c r="S15" s="42">
        <f t="shared" si="0"/>
        <v>-0.2247191011235955</v>
      </c>
      <c r="T15" s="42">
        <f t="shared" si="0"/>
        <v>1.7599999999999993</v>
      </c>
      <c r="U15" s="42">
        <f t="shared" si="0"/>
        <v>1.5073170731707313</v>
      </c>
      <c r="V15" s="42">
        <f t="shared" si="0"/>
        <v>0</v>
      </c>
      <c r="W15" s="42">
        <f t="shared" si="0"/>
        <v>0</v>
      </c>
      <c r="X15" s="42">
        <f t="shared" si="0"/>
        <v>0.68122270742358126</v>
      </c>
    </row>
    <row r="16" spans="2:24" ht="15.75" customHeight="1" thickBot="1" x14ac:dyDescent="0.3">
      <c r="B16" s="142">
        <v>44075</v>
      </c>
      <c r="C16" s="126">
        <f>(DATA!C27-DATA!C26+DATA!C28)/DATA!C26</f>
        <v>1</v>
      </c>
      <c r="D16" s="126">
        <f>(DATA!D27-DATA!D26+DATA!D28)/DATA!D26</f>
        <v>1</v>
      </c>
      <c r="E16" s="126">
        <f>(DATA!E27-DATA!E26+DATA!E28)/DATA!E26</f>
        <v>1.0272213662044172E-2</v>
      </c>
      <c r="F16" s="126">
        <f>(DATA!F27-DATA!F26+DATA!F28)/DATA!F26</f>
        <v>1.571428571428576E-2</v>
      </c>
      <c r="G16" s="126">
        <f>(DATA!G27-DATA!G26+DATA!G28)/DATA!G26</f>
        <v>-0.11106870229007634</v>
      </c>
      <c r="H16" s="126">
        <f>(DATA!H27-DATA!H26+DATA!H28)/DATA!H26</f>
        <v>-1.1764705882352899E-2</v>
      </c>
      <c r="I16" s="126">
        <f>(DATA!I27-DATA!I26+DATA!I28)/DATA!I26</f>
        <v>0.18565217391304345</v>
      </c>
      <c r="J16" s="126">
        <f>(DATA!J27-DATA!J26+DATA!J28)/DATA!J26</f>
        <v>4.5454545454546103E-3</v>
      </c>
      <c r="K16" s="126">
        <f>(DATA!K27-DATA!K26+DATA!K28)/DATA!K26</f>
        <v>0.21604938271604929</v>
      </c>
      <c r="L16" s="126">
        <f>(DATA!L27-DATA!L26+DATA!L28)/DATA!L26</f>
        <v>5.2586206896551829E-2</v>
      </c>
      <c r="M16" s="141">
        <f t="shared" si="1"/>
        <v>0.31754026129357332</v>
      </c>
      <c r="N16" s="120">
        <f t="shared" si="2"/>
        <v>3.8104831355228796</v>
      </c>
      <c r="O16" s="42">
        <f t="shared" si="3"/>
        <v>12</v>
      </c>
      <c r="P16" s="42">
        <f t="shared" si="0"/>
        <v>12</v>
      </c>
      <c r="Q16" s="42">
        <f t="shared" si="0"/>
        <v>0.12326656394453006</v>
      </c>
      <c r="R16" s="42">
        <f t="shared" si="0"/>
        <v>0.18857142857142911</v>
      </c>
      <c r="S16" s="42">
        <f t="shared" si="0"/>
        <v>-1.332824427480916</v>
      </c>
      <c r="T16" s="42">
        <f t="shared" si="0"/>
        <v>-0.14117647058823479</v>
      </c>
      <c r="U16" s="42">
        <f t="shared" si="0"/>
        <v>2.2278260869565214</v>
      </c>
      <c r="V16" s="42">
        <f t="shared" si="0"/>
        <v>5.4545454545455327E-2</v>
      </c>
      <c r="W16" s="42">
        <f t="shared" si="0"/>
        <v>2.5925925925925917</v>
      </c>
      <c r="X16" s="42">
        <f t="shared" si="0"/>
        <v>0.63103448275862195</v>
      </c>
    </row>
    <row r="17" spans="1:24" ht="15.75" customHeight="1" thickBot="1" x14ac:dyDescent="0.3">
      <c r="B17" s="142">
        <v>44105</v>
      </c>
      <c r="C17" s="126">
        <f>(DATA!C30-DATA!C29+DATA!C31)/DATA!C29</f>
        <v>-2.694136291600633E-2</v>
      </c>
      <c r="D17" s="126">
        <f>(DATA!D30-DATA!D29+DATA!D31)/DATA!D29</f>
        <v>-4.8387096774193589E-2</v>
      </c>
      <c r="E17" s="126">
        <f>(DATA!E30-DATA!E29+DATA!E31)/DATA!E29</f>
        <v>-1.1689691817215669E-2</v>
      </c>
      <c r="F17" s="126">
        <f>(DATA!F30-DATA!F29+DATA!F31)/DATA!F29</f>
        <v>4.311543810848395E-2</v>
      </c>
      <c r="G17" s="126">
        <f>(DATA!G30-DATA!G29+DATA!G31)/DATA!G29</f>
        <v>-0.12133891213389116</v>
      </c>
      <c r="H17" s="126">
        <f>(DATA!H30-DATA!H29+DATA!H31)/DATA!H29</f>
        <v>-5.2325581395348757E-2</v>
      </c>
      <c r="I17" s="126">
        <f>(DATA!I30-DATA!I29+DATA!I31)/DATA!I29</f>
        <v>-9.9193252658599129E-2</v>
      </c>
      <c r="J17" s="126">
        <f>(DATA!J30-DATA!J29+DATA!J31)/DATA!J29</f>
        <v>5.188679245283026E-2</v>
      </c>
      <c r="K17" s="126">
        <f>(DATA!K30-DATA!K29+DATA!K31)/DATA!K29</f>
        <v>0.12371134020618568</v>
      </c>
      <c r="L17" s="126">
        <f>(DATA!L30-DATA!L29+DATA!L31)/DATA!L29</f>
        <v>-2.1828665568369075E-2</v>
      </c>
      <c r="M17" s="141">
        <f t="shared" si="1"/>
        <v>1.495917555442506E-2</v>
      </c>
      <c r="N17" s="120">
        <f t="shared" si="2"/>
        <v>0.17951010665310072</v>
      </c>
      <c r="O17" s="42">
        <f t="shared" si="3"/>
        <v>-0.32329635499207598</v>
      </c>
      <c r="P17" s="42">
        <f t="shared" si="0"/>
        <v>-0.58064516129032306</v>
      </c>
      <c r="Q17" s="42">
        <f t="shared" si="0"/>
        <v>-0.14027630180658801</v>
      </c>
      <c r="R17" s="42">
        <f t="shared" si="0"/>
        <v>0.5173852573018074</v>
      </c>
      <c r="S17" s="42">
        <f t="shared" si="0"/>
        <v>-1.4560669456066939</v>
      </c>
      <c r="T17" s="42">
        <f t="shared" si="0"/>
        <v>-0.62790697674418505</v>
      </c>
      <c r="U17" s="42">
        <f t="shared" si="0"/>
        <v>-1.1903190319031896</v>
      </c>
      <c r="V17" s="42">
        <f t="shared" si="0"/>
        <v>0.62264150943396313</v>
      </c>
      <c r="W17" s="42">
        <f t="shared" si="0"/>
        <v>1.4845360824742282</v>
      </c>
      <c r="X17" s="42">
        <f t="shared" si="0"/>
        <v>-0.26194398682042891</v>
      </c>
    </row>
    <row r="18" spans="1:24" ht="15.75" customHeight="1" thickBot="1" x14ac:dyDescent="0.3">
      <c r="B18" s="142">
        <v>44136</v>
      </c>
      <c r="C18" s="126">
        <f>(DATA!C33-DATA!C32+DATA!C34)/DATA!C32</f>
        <v>5.5369127516778534E-2</v>
      </c>
      <c r="D18" s="126">
        <f>(DATA!D33-DATA!D32+DATA!D34)/DATA!D32</f>
        <v>5.0847457627118689E-2</v>
      </c>
      <c r="E18" s="126">
        <f>(DATA!E33-DATA!E32+DATA!E34)/DATA!E32</f>
        <v>1.0752688172043012E-2</v>
      </c>
      <c r="F18" s="126">
        <f>(DATA!F33-DATA!F32+DATA!F34)/DATA!F32</f>
        <v>0.10810810810810796</v>
      </c>
      <c r="G18" s="126">
        <f>(DATA!G33-DATA!G32+DATA!G34)/DATA!G32</f>
        <v>4.878048780487805E-2</v>
      </c>
      <c r="H18" s="126">
        <f>(DATA!H33-DATA!H32+DATA!H34)/DATA!H32</f>
        <v>2.8750000000000053E-2</v>
      </c>
      <c r="I18" s="126">
        <f>(DATA!I33-DATA!I32+DATA!I34)/DATA!I32</f>
        <v>-4.0404040404040407E-2</v>
      </c>
      <c r="J18" s="126">
        <f>(DATA!J33-DATA!J32+DATA!J34)/DATA!J32</f>
        <v>5.8295964125560568E-2</v>
      </c>
      <c r="K18" s="126">
        <f>(DATA!K33-DATA!K32+DATA!K34)/DATA!K32</f>
        <v>4.5977011494252921E-2</v>
      </c>
      <c r="L18" s="126">
        <f>(DATA!L33-DATA!L32+DATA!L34)/DATA!L32</f>
        <v>6.9473684210526257E-2</v>
      </c>
      <c r="M18" s="141">
        <f t="shared" si="1"/>
        <v>4.8063517638780869E-2</v>
      </c>
      <c r="N18" s="120">
        <f t="shared" si="2"/>
        <v>0.57676221166537045</v>
      </c>
      <c r="O18" s="42">
        <f t="shared" si="3"/>
        <v>0.66442953020134243</v>
      </c>
      <c r="P18" s="42">
        <f t="shared" si="0"/>
        <v>0.61016949152542432</v>
      </c>
      <c r="Q18" s="42">
        <f t="shared" si="0"/>
        <v>0.12903225806451613</v>
      </c>
      <c r="R18" s="42">
        <f t="shared" si="0"/>
        <v>1.2972972972972956</v>
      </c>
      <c r="S18" s="42">
        <f t="shared" si="0"/>
        <v>0.58536585365853666</v>
      </c>
      <c r="T18" s="42">
        <f t="shared" si="0"/>
        <v>0.34500000000000064</v>
      </c>
      <c r="U18" s="42">
        <f t="shared" si="0"/>
        <v>-0.48484848484848486</v>
      </c>
      <c r="V18" s="42">
        <f t="shared" si="0"/>
        <v>0.69955156950672681</v>
      </c>
      <c r="W18" s="42">
        <f t="shared" si="0"/>
        <v>0.55172413793103503</v>
      </c>
      <c r="X18" s="42">
        <f t="shared" si="0"/>
        <v>0.83368421052631514</v>
      </c>
    </row>
    <row r="19" spans="1:24" ht="15.75" customHeight="1" thickBot="1" x14ac:dyDescent="0.3">
      <c r="B19" s="142">
        <v>44166</v>
      </c>
      <c r="C19" s="126">
        <f>(DATA!C36-DATA!C35+DATA!C37)/DATA!C35</f>
        <v>-2.2222222222222171E-2</v>
      </c>
      <c r="D19" s="126">
        <f>(DATA!D36-DATA!D35+DATA!D37)/DATA!D35</f>
        <v>-7.8125000000000069E-2</v>
      </c>
      <c r="E19" s="126">
        <f>(DATA!E36-DATA!E35+DATA!E37)/DATA!E35</f>
        <v>5.2127659574467541E-3</v>
      </c>
      <c r="F19" s="126">
        <f>(DATA!F36-DATA!F35+DATA!F37)/DATA!F35</f>
        <v>-0.1251325556733828</v>
      </c>
      <c r="G19" s="126">
        <f>(DATA!G36-DATA!G35+DATA!G37)/DATA!G35</f>
        <v>-7.0469798657718075E-2</v>
      </c>
      <c r="H19" s="126">
        <f>(DATA!H36-DATA!H35+DATA!H37)/DATA!H35</f>
        <v>-8.2644628099173886E-3</v>
      </c>
      <c r="I19" s="126">
        <f>(DATA!I36-DATA!I35+DATA!I37)/DATA!I35</f>
        <v>0</v>
      </c>
      <c r="J19" s="126">
        <f>(DATA!J36-DATA!J35+DATA!J37)/DATA!J35</f>
        <v>2.500000000000006E-2</v>
      </c>
      <c r="K19" s="126">
        <f>(DATA!K36-DATA!K35+DATA!K37)/DATA!K35</f>
        <v>-1.75824175824176E-2</v>
      </c>
      <c r="L19" s="126">
        <f>(DATA!L36-DATA!L35+DATA!L37)/DATA!L35</f>
        <v>4.7095761381476054E-3</v>
      </c>
      <c r="M19" s="155">
        <f t="shared" si="1"/>
        <v>-4.9347788223915445E-3</v>
      </c>
      <c r="N19" s="120">
        <f t="shared" si="2"/>
        <v>-5.9217345868698534E-2</v>
      </c>
      <c r="O19" s="42">
        <f t="shared" si="3"/>
        <v>-0.26666666666666605</v>
      </c>
      <c r="P19" s="42">
        <f t="shared" si="0"/>
        <v>-0.93750000000000089</v>
      </c>
      <c r="Q19" s="42">
        <f t="shared" si="0"/>
        <v>6.2553191489361046E-2</v>
      </c>
      <c r="R19" s="42">
        <f t="shared" si="0"/>
        <v>-1.5015906680805937</v>
      </c>
      <c r="S19" s="42">
        <f t="shared" si="0"/>
        <v>-0.8456375838926169</v>
      </c>
      <c r="T19" s="42">
        <f t="shared" si="0"/>
        <v>-9.9173553719008656E-2</v>
      </c>
      <c r="U19" s="42">
        <f t="shared" si="0"/>
        <v>0</v>
      </c>
      <c r="V19" s="42">
        <f t="shared" si="0"/>
        <v>0.30000000000000071</v>
      </c>
      <c r="W19" s="42">
        <f t="shared" si="0"/>
        <v>-0.21098901098901118</v>
      </c>
      <c r="X19" s="42">
        <f t="shared" si="0"/>
        <v>5.6514913657771268E-2</v>
      </c>
    </row>
    <row r="20" spans="1:24" ht="15.75" customHeight="1" thickBot="1" x14ac:dyDescent="0.3">
      <c r="B20" s="46"/>
      <c r="C20" s="47"/>
      <c r="D20" s="47"/>
      <c r="E20" s="47"/>
      <c r="F20" s="47"/>
      <c r="G20" s="47"/>
      <c r="H20" s="47"/>
      <c r="I20" s="47"/>
      <c r="J20" s="47"/>
      <c r="K20" s="47"/>
      <c r="L20" s="47"/>
      <c r="N20" s="123" t="s">
        <v>95</v>
      </c>
      <c r="O20" s="61">
        <f>SUM(O8:O19)/12</f>
        <v>0.94873112525750847</v>
      </c>
      <c r="P20" s="61">
        <f t="shared" ref="P20:X20" si="4">SUM(P8:P19)/12</f>
        <v>1.8739758755431184</v>
      </c>
      <c r="Q20" s="61">
        <f t="shared" si="4"/>
        <v>-0.16968494272094878</v>
      </c>
      <c r="R20" s="61">
        <f t="shared" si="4"/>
        <v>0.11729064516678382</v>
      </c>
      <c r="S20" s="61">
        <f t="shared" si="4"/>
        <v>-0.28004927302865373</v>
      </c>
      <c r="T20" s="61">
        <f t="shared" si="4"/>
        <v>-0.10757702285813332</v>
      </c>
      <c r="U20" s="61">
        <f t="shared" si="4"/>
        <v>0.49279672030542238</v>
      </c>
      <c r="V20" s="61">
        <f t="shared" si="4"/>
        <v>0.23085830270553506</v>
      </c>
      <c r="W20" s="61">
        <f t="shared" si="4"/>
        <v>0.6132985310677963</v>
      </c>
      <c r="X20" s="61">
        <f t="shared" si="4"/>
        <v>0.52224902328866407</v>
      </c>
    </row>
    <row r="21" spans="1:24" ht="15" customHeight="1" x14ac:dyDescent="0.25">
      <c r="B21" s="17" t="s">
        <v>99</v>
      </c>
      <c r="C21" s="124">
        <f>SUM(C8:C19)/12</f>
        <v>7.9060927104792372E-2</v>
      </c>
      <c r="D21" s="124">
        <f t="shared" ref="D21:L21" si="5">SUM(D8:D19)/12</f>
        <v>0.15616465629525986</v>
      </c>
      <c r="E21" s="124">
        <f t="shared" si="5"/>
        <v>-1.4140411893412403E-2</v>
      </c>
      <c r="F21" s="124">
        <f t="shared" si="5"/>
        <v>9.7742204305653179E-3</v>
      </c>
      <c r="G21" s="124">
        <f t="shared" si="5"/>
        <v>-2.3337439419054477E-2</v>
      </c>
      <c r="H21" s="124">
        <f t="shared" si="5"/>
        <v>-8.9647519048444493E-3</v>
      </c>
      <c r="I21" s="124">
        <f t="shared" si="5"/>
        <v>4.1066393358785189E-2</v>
      </c>
      <c r="J21" s="124">
        <f t="shared" si="5"/>
        <v>1.9238191892127925E-2</v>
      </c>
      <c r="K21" s="124">
        <f t="shared" si="5"/>
        <v>5.1108210922316349E-2</v>
      </c>
      <c r="L21" s="124">
        <f t="shared" si="5"/>
        <v>4.3520751940722004E-2</v>
      </c>
    </row>
    <row r="22" spans="1:24" ht="15" customHeight="1" x14ac:dyDescent="0.25">
      <c r="B22" s="148" t="s">
        <v>51</v>
      </c>
      <c r="C22" s="149">
        <f>C21*12</f>
        <v>0.94873112525750847</v>
      </c>
      <c r="D22" s="149">
        <f t="shared" ref="D22:L22" si="6">D21*12</f>
        <v>1.8739758755431182</v>
      </c>
      <c r="E22" s="149">
        <f t="shared" si="6"/>
        <v>-0.16968494272094883</v>
      </c>
      <c r="F22" s="149">
        <f t="shared" si="6"/>
        <v>0.11729064516678381</v>
      </c>
      <c r="G22" s="149">
        <f t="shared" si="6"/>
        <v>-0.28004927302865373</v>
      </c>
      <c r="H22" s="149">
        <f t="shared" si="6"/>
        <v>-0.10757702285813339</v>
      </c>
      <c r="I22" s="149">
        <f t="shared" si="6"/>
        <v>0.49279672030542226</v>
      </c>
      <c r="J22" s="149">
        <f t="shared" si="6"/>
        <v>0.23085830270553509</v>
      </c>
      <c r="K22" s="149">
        <f t="shared" si="6"/>
        <v>0.61329853106779619</v>
      </c>
      <c r="L22" s="149">
        <f t="shared" si="6"/>
        <v>0.52224902328866407</v>
      </c>
    </row>
    <row r="23" spans="1:24" ht="15" customHeight="1" x14ac:dyDescent="0.25">
      <c r="B23" s="18" t="s">
        <v>100</v>
      </c>
      <c r="C23" s="125">
        <f>VARP(C8:C19)</f>
        <v>7.8110036000640162E-2</v>
      </c>
      <c r="D23" s="125">
        <f t="shared" ref="D23:L23" si="7">VARP(D8:D19)</f>
        <v>0.15107026498237186</v>
      </c>
      <c r="E23" s="125">
        <f t="shared" si="7"/>
        <v>1.6116748681313734E-3</v>
      </c>
      <c r="F23" s="125">
        <f t="shared" si="7"/>
        <v>3.0530471218062887E-3</v>
      </c>
      <c r="G23" s="125">
        <f t="shared" si="7"/>
        <v>1.0907307369606748E-2</v>
      </c>
      <c r="H23" s="125">
        <f t="shared" si="7"/>
        <v>1.0121647512923208E-2</v>
      </c>
      <c r="I23" s="125">
        <f t="shared" si="7"/>
        <v>2.7377052387251303E-2</v>
      </c>
      <c r="J23" s="125">
        <f t="shared" si="7"/>
        <v>1.4636803763856997E-3</v>
      </c>
      <c r="K23" s="125">
        <f t="shared" si="7"/>
        <v>7.9662145787767341E-3</v>
      </c>
      <c r="L23" s="125">
        <f t="shared" si="7"/>
        <v>3.5210443366457837E-2</v>
      </c>
    </row>
    <row r="24" spans="1:24" ht="15" customHeight="1" x14ac:dyDescent="0.25">
      <c r="B24" s="18" t="s">
        <v>101</v>
      </c>
      <c r="C24" s="125">
        <f>C23*12</f>
        <v>0.937320432007682</v>
      </c>
      <c r="D24" s="125">
        <f t="shared" ref="D24:L24" si="8">D23*12</f>
        <v>1.8128431797884623</v>
      </c>
      <c r="E24" s="125">
        <f t="shared" si="8"/>
        <v>1.934009841757648E-2</v>
      </c>
      <c r="F24" s="125">
        <f t="shared" si="8"/>
        <v>3.6636565461675465E-2</v>
      </c>
      <c r="G24" s="125">
        <f t="shared" si="8"/>
        <v>0.13088768843528098</v>
      </c>
      <c r="H24" s="125">
        <f t="shared" si="8"/>
        <v>0.1214597701550785</v>
      </c>
      <c r="I24" s="125">
        <f t="shared" si="8"/>
        <v>0.32852462864701565</v>
      </c>
      <c r="J24" s="125">
        <f t="shared" si="8"/>
        <v>1.7564164516628396E-2</v>
      </c>
      <c r="K24" s="125">
        <f t="shared" si="8"/>
        <v>9.5594574945320809E-2</v>
      </c>
      <c r="L24" s="125">
        <f t="shared" si="8"/>
        <v>0.42252532039749402</v>
      </c>
    </row>
    <row r="25" spans="1:24" ht="15.75" customHeight="1" thickBot="1" x14ac:dyDescent="0.3">
      <c r="B25" s="18" t="s">
        <v>102</v>
      </c>
      <c r="C25" s="126">
        <f>POWER(C23,0.5)</f>
        <v>0.27948172748972366</v>
      </c>
      <c r="D25" s="126">
        <f t="shared" ref="D25:L25" si="9">POWER(D23,0.5)</f>
        <v>0.38867758487256743</v>
      </c>
      <c r="E25" s="126">
        <f t="shared" si="9"/>
        <v>4.0145670602586447E-2</v>
      </c>
      <c r="F25" s="126">
        <f t="shared" si="9"/>
        <v>5.5254385543649732E-2</v>
      </c>
      <c r="G25" s="126">
        <f t="shared" si="9"/>
        <v>0.10443805517916709</v>
      </c>
      <c r="H25" s="126">
        <f t="shared" si="9"/>
        <v>0.1006063989660857</v>
      </c>
      <c r="I25" s="126">
        <f t="shared" si="9"/>
        <v>0.16546012325406778</v>
      </c>
      <c r="J25" s="126">
        <f t="shared" si="9"/>
        <v>3.8258075962934936E-2</v>
      </c>
      <c r="K25" s="126">
        <f t="shared" si="9"/>
        <v>8.9253653027630941E-2</v>
      </c>
      <c r="L25" s="126">
        <f t="shared" si="9"/>
        <v>0.18764445999404789</v>
      </c>
      <c r="N25" s="48"/>
    </row>
    <row r="26" spans="1:24" ht="15.75" customHeight="1" thickBot="1" x14ac:dyDescent="0.3">
      <c r="B26" s="18" t="s">
        <v>103</v>
      </c>
      <c r="C26" s="126">
        <f>POWER(C24,0.5)</f>
        <v>0.9681531035986416</v>
      </c>
      <c r="D26" s="126">
        <f t="shared" ref="D26:L26" si="10">POWER(D24,0.5)</f>
        <v>1.3464186495249026</v>
      </c>
      <c r="E26" s="126">
        <f t="shared" si="10"/>
        <v>0.13906868237520797</v>
      </c>
      <c r="F26" s="126">
        <f t="shared" si="10"/>
        <v>0.19140680620520123</v>
      </c>
      <c r="G26" s="126">
        <f t="shared" si="10"/>
        <v>0.3617840356279986</v>
      </c>
      <c r="H26" s="126">
        <f t="shared" si="10"/>
        <v>0.34851078915161077</v>
      </c>
      <c r="I26" s="126">
        <f t="shared" si="10"/>
        <v>0.57317068020530815</v>
      </c>
      <c r="J26" s="126">
        <f t="shared" si="10"/>
        <v>0.13252986273526582</v>
      </c>
      <c r="K26" s="126">
        <f t="shared" si="10"/>
        <v>0.3091837236099611</v>
      </c>
      <c r="L26" s="126">
        <f t="shared" si="10"/>
        <v>0.65001947693703299</v>
      </c>
      <c r="M26" s="62" t="s">
        <v>36</v>
      </c>
      <c r="N26" s="48"/>
    </row>
    <row r="27" spans="1:24" ht="15.75" customHeight="1" thickBot="1" x14ac:dyDescent="0.3">
      <c r="B27" s="121" t="s">
        <v>94</v>
      </c>
      <c r="C27" s="127">
        <v>0.28241225097374734</v>
      </c>
      <c r="D27" s="127">
        <v>0</v>
      </c>
      <c r="E27" s="127">
        <v>2.1771973505729372E-2</v>
      </c>
      <c r="F27" s="127">
        <v>0</v>
      </c>
      <c r="G27" s="127">
        <v>8.791467031194955E-2</v>
      </c>
      <c r="H27" s="127">
        <v>0</v>
      </c>
      <c r="I27" s="127">
        <v>5.7780390564353599E-2</v>
      </c>
      <c r="J27" s="127">
        <v>0.40146471212386164</v>
      </c>
      <c r="K27" s="127">
        <v>0.14865600252035852</v>
      </c>
      <c r="L27" s="127">
        <v>0</v>
      </c>
      <c r="M27" s="147">
        <f>SUM(C27:L27)</f>
        <v>1</v>
      </c>
      <c r="N27" s="48"/>
    </row>
    <row r="28" spans="1:24" ht="15.75" customHeight="1" thickBot="1" x14ac:dyDescent="0.3">
      <c r="B28" s="49" t="s">
        <v>104</v>
      </c>
      <c r="C28" s="125">
        <f>C27*C22</f>
        <v>0.26793329265282922</v>
      </c>
      <c r="D28" s="125">
        <f t="shared" ref="D28:L28" si="11">D27*D22</f>
        <v>0</v>
      </c>
      <c r="E28" s="125">
        <f t="shared" si="11"/>
        <v>-3.694376077241704E-3</v>
      </c>
      <c r="F28" s="125">
        <f t="shared" si="11"/>
        <v>0</v>
      </c>
      <c r="G28" s="125">
        <f t="shared" si="11"/>
        <v>-2.4620439509415237E-2</v>
      </c>
      <c r="H28" s="125">
        <f t="shared" si="11"/>
        <v>0</v>
      </c>
      <c r="I28" s="125">
        <f t="shared" si="11"/>
        <v>2.8473986968079821E-2</v>
      </c>
      <c r="J28" s="125">
        <f t="shared" si="11"/>
        <v>9.2681462037080956E-2</v>
      </c>
      <c r="K28" s="125">
        <f t="shared" si="11"/>
        <v>9.117050798014649E-2</v>
      </c>
      <c r="L28" s="125">
        <f t="shared" si="11"/>
        <v>0</v>
      </c>
    </row>
    <row r="29" spans="1:24" x14ac:dyDescent="0.25">
      <c r="A29" s="171" t="s">
        <v>38</v>
      </c>
      <c r="B29" s="129" t="s">
        <v>96</v>
      </c>
      <c r="C29" s="194">
        <f>SUM(N8:N19)/12</f>
        <v>0.45194443405147955</v>
      </c>
      <c r="D29" s="195"/>
      <c r="E29" s="195"/>
      <c r="F29" s="195"/>
      <c r="G29" s="195"/>
      <c r="H29" s="195"/>
      <c r="I29" s="195"/>
      <c r="J29" s="195"/>
      <c r="K29" s="195"/>
      <c r="L29" s="196"/>
    </row>
    <row r="30" spans="1:24" x14ac:dyDescent="0.25">
      <c r="A30" s="172"/>
      <c r="B30" s="130" t="s">
        <v>40</v>
      </c>
      <c r="C30" s="197">
        <f>VARP(N8:N19)</f>
        <v>1.0638162112003562</v>
      </c>
      <c r="D30" s="197"/>
      <c r="E30" s="197"/>
      <c r="F30" s="197"/>
      <c r="G30" s="197"/>
      <c r="H30" s="197"/>
      <c r="I30" s="197"/>
      <c r="J30" s="197"/>
      <c r="K30" s="197"/>
      <c r="L30" s="198"/>
    </row>
    <row r="31" spans="1:24" ht="15.75" thickBot="1" x14ac:dyDescent="0.3">
      <c r="A31" s="173"/>
      <c r="B31" s="130" t="s">
        <v>41</v>
      </c>
      <c r="C31" s="197">
        <f>POWER(C30,0.5)</f>
        <v>1.0314146650112923</v>
      </c>
      <c r="D31" s="197"/>
      <c r="E31" s="197"/>
      <c r="F31" s="197"/>
      <c r="G31" s="197"/>
      <c r="H31" s="197"/>
      <c r="I31" s="197"/>
      <c r="J31" s="197"/>
      <c r="K31" s="197"/>
      <c r="L31" s="198"/>
    </row>
    <row r="32" spans="1:24" x14ac:dyDescent="0.25">
      <c r="B32" s="128" t="s">
        <v>42</v>
      </c>
      <c r="C32" s="199">
        <v>0.03</v>
      </c>
      <c r="D32" s="199"/>
      <c r="E32" s="199"/>
      <c r="F32" s="199"/>
      <c r="G32" s="199"/>
      <c r="H32" s="199"/>
      <c r="I32" s="199"/>
      <c r="J32" s="199"/>
      <c r="K32" s="199"/>
      <c r="L32" s="200"/>
    </row>
    <row r="33" spans="1:15" x14ac:dyDescent="0.25">
      <c r="B33" s="122" t="s">
        <v>43</v>
      </c>
      <c r="C33" s="207">
        <f>(C29-C32)/C31</f>
        <v>0.4090929171022209</v>
      </c>
      <c r="D33" s="207"/>
      <c r="E33" s="207"/>
      <c r="F33" s="207"/>
      <c r="G33" s="207"/>
      <c r="H33" s="207"/>
      <c r="I33" s="207"/>
      <c r="J33" s="207"/>
      <c r="K33" s="207"/>
      <c r="L33" s="208"/>
    </row>
    <row r="34" spans="1:15" x14ac:dyDescent="0.25">
      <c r="B34" s="1"/>
      <c r="J34" s="1"/>
      <c r="K34" s="1"/>
      <c r="M34" s="1"/>
      <c r="N34" s="1"/>
      <c r="O34" s="1"/>
    </row>
    <row r="35" spans="1:15" x14ac:dyDescent="0.25">
      <c r="B35" s="34" t="s">
        <v>89</v>
      </c>
      <c r="C35" s="34"/>
      <c r="D35" s="34"/>
      <c r="E35" s="34"/>
      <c r="F35" s="118"/>
      <c r="J35" s="1"/>
      <c r="K35" s="187"/>
      <c r="L35" s="187"/>
      <c r="M35" s="1"/>
      <c r="N35" s="1"/>
      <c r="O35" s="1"/>
    </row>
    <row r="36" spans="1:15" x14ac:dyDescent="0.25">
      <c r="B36" s="1" t="s">
        <v>30</v>
      </c>
      <c r="J36" s="1"/>
    </row>
    <row r="37" spans="1:15" x14ac:dyDescent="0.25">
      <c r="A37" s="210"/>
      <c r="C37" s="48"/>
      <c r="D37" s="48"/>
      <c r="E37" s="48"/>
      <c r="F37" s="48"/>
      <c r="G37" s="48"/>
      <c r="H37" s="48"/>
      <c r="I37" s="48"/>
      <c r="J37" s="48"/>
      <c r="K37" s="48"/>
      <c r="L37" s="48"/>
    </row>
    <row r="38" spans="1:15" x14ac:dyDescent="0.25">
      <c r="A38" s="210"/>
      <c r="B38" s="1"/>
    </row>
    <row r="39" spans="1:15" x14ac:dyDescent="0.25">
      <c r="A39" s="210"/>
      <c r="B39" s="1"/>
      <c r="C39" s="209"/>
      <c r="D39" s="209"/>
      <c r="E39" s="209"/>
      <c r="F39" s="209"/>
      <c r="G39" s="209"/>
      <c r="H39" s="209"/>
      <c r="I39" s="209"/>
      <c r="J39" s="209"/>
      <c r="K39" s="209"/>
      <c r="L39" s="209"/>
    </row>
    <row r="40" spans="1:15" x14ac:dyDescent="0.25">
      <c r="A40" s="210"/>
    </row>
    <row r="41" spans="1:15" x14ac:dyDescent="0.25">
      <c r="A41" s="210"/>
    </row>
    <row r="42" spans="1:15" x14ac:dyDescent="0.25">
      <c r="A42" s="210"/>
      <c r="B42" s="54"/>
    </row>
    <row r="43" spans="1:15" x14ac:dyDescent="0.25">
      <c r="A43" s="210"/>
      <c r="C43" s="48"/>
      <c r="D43" s="48"/>
      <c r="E43" s="48"/>
      <c r="F43" s="48"/>
      <c r="G43" s="48"/>
      <c r="H43" s="48"/>
      <c r="I43" s="48"/>
      <c r="J43" s="48"/>
      <c r="K43" s="48"/>
      <c r="L43" s="48"/>
    </row>
    <row r="44" spans="1:15" x14ac:dyDescent="0.25">
      <c r="A44" s="210"/>
      <c r="B44" s="48"/>
    </row>
    <row r="45" spans="1:15" x14ac:dyDescent="0.25">
      <c r="A45" s="210"/>
      <c r="B45" s="48"/>
    </row>
    <row r="46" spans="1:15" x14ac:dyDescent="0.25">
      <c r="A46" s="210"/>
      <c r="B46" s="48"/>
    </row>
    <row r="47" spans="1:15" x14ac:dyDescent="0.25">
      <c r="A47" s="210"/>
      <c r="B47" s="48"/>
    </row>
    <row r="48" spans="1:15" x14ac:dyDescent="0.25">
      <c r="A48" s="210"/>
      <c r="B48" s="48"/>
    </row>
    <row r="49" spans="1:15" x14ac:dyDescent="0.25">
      <c r="A49" s="210"/>
      <c r="B49" s="48"/>
    </row>
    <row r="50" spans="1:15" x14ac:dyDescent="0.25">
      <c r="A50" s="210"/>
      <c r="B50" s="48"/>
    </row>
    <row r="51" spans="1:15" x14ac:dyDescent="0.25">
      <c r="A51" s="210"/>
      <c r="B51" s="48"/>
    </row>
    <row r="52" spans="1:15" x14ac:dyDescent="0.25">
      <c r="A52" s="210"/>
      <c r="B52" s="48"/>
    </row>
    <row r="53" spans="1:15" x14ac:dyDescent="0.25">
      <c r="A53" s="210"/>
      <c r="B53" s="48"/>
    </row>
    <row r="54" spans="1:15" x14ac:dyDescent="0.25">
      <c r="A54" s="210"/>
      <c r="B54" s="152"/>
      <c r="C54" s="1"/>
      <c r="D54" s="1"/>
      <c r="E54" s="1"/>
      <c r="F54" s="1"/>
      <c r="G54" s="1"/>
      <c r="H54" s="1"/>
      <c r="I54" s="1"/>
      <c r="J54" s="1"/>
      <c r="K54" s="1"/>
      <c r="L54" s="1"/>
    </row>
    <row r="55" spans="1:15" x14ac:dyDescent="0.25">
      <c r="A55" s="210"/>
      <c r="B55" s="1"/>
      <c r="D55" s="1"/>
      <c r="E55" s="1"/>
    </row>
    <row r="56" spans="1:15" x14ac:dyDescent="0.25">
      <c r="A56" s="210"/>
      <c r="B56" s="1"/>
      <c r="D56" s="1"/>
      <c r="E56" s="153"/>
      <c r="F56" s="153"/>
    </row>
    <row r="57" spans="1:15" x14ac:dyDescent="0.25">
      <c r="A57" s="210"/>
      <c r="B57" s="1"/>
      <c r="D57" s="1"/>
      <c r="E57" s="153"/>
      <c r="F57" s="153"/>
    </row>
    <row r="58" spans="1:15" x14ac:dyDescent="0.25">
      <c r="B58" s="1"/>
      <c r="C58" s="1"/>
      <c r="D58" s="1"/>
      <c r="E58" s="153"/>
      <c r="F58" s="153"/>
    </row>
    <row r="59" spans="1:15" x14ac:dyDescent="0.25">
      <c r="E59" s="153"/>
      <c r="F59" s="153"/>
      <c r="J59" s="1"/>
      <c r="K59" s="1"/>
      <c r="O59" s="1"/>
    </row>
    <row r="60" spans="1:15" x14ac:dyDescent="0.25">
      <c r="E60" s="154"/>
      <c r="F60" s="154"/>
    </row>
    <row r="61" spans="1:15" x14ac:dyDescent="0.25">
      <c r="E61" s="1"/>
      <c r="F61" s="1"/>
    </row>
  </sheetData>
  <mergeCells count="11">
    <mergeCell ref="K35:L35"/>
    <mergeCell ref="A37:A57"/>
    <mergeCell ref="C32:L32"/>
    <mergeCell ref="C33:L33"/>
    <mergeCell ref="C39:L39"/>
    <mergeCell ref="O6:X6"/>
    <mergeCell ref="F1:I5"/>
    <mergeCell ref="A29:A31"/>
    <mergeCell ref="C29:L29"/>
    <mergeCell ref="C30:L30"/>
    <mergeCell ref="C31:L31"/>
  </mergeCells>
  <pageMargins left="0.7" right="0.7" top="0.75" bottom="0.75" header="0.3" footer="0.3"/>
  <extLst>
    <ext xmlns:x14="http://schemas.microsoft.com/office/spreadsheetml/2009/9/main" uri="{05C60535-1F16-4fd2-B633-F4F36F0B64E0}">
      <x14:sparklineGroups xmlns:xm="http://schemas.microsoft.com/office/excel/2006/main">
        <x14:sparklineGroup displayEmptyCellsAs="span" xr2:uid="{32805037-016E-43EC-9CE7-51D8006028D2}">
          <x14:colorSeries rgb="FF376092"/>
          <x14:colorNegative rgb="FFD00000"/>
          <x14:colorAxis rgb="FF000000"/>
          <x14:colorMarkers rgb="FFD00000"/>
          <x14:colorFirst rgb="FFD00000"/>
          <x14:colorLast rgb="FFD00000"/>
          <x14:colorHigh rgb="FFD00000"/>
          <x14:colorLow rgb="FFD00000"/>
          <x14:sparklines>
            <x14:sparkline>
              <xm:f>'HOMEWORK 3'!B8:B8</xm:f>
              <xm:sqref>C8</xm:sqref>
            </x14:sparkline>
            <x14:sparkline>
              <xm:f>'HOMEWORK 3'!B9:B9</xm:f>
              <xm:sqref>C9</xm:sqref>
            </x14:sparkline>
            <x14:sparkline>
              <xm:f>'HOMEWORK 3'!B10:B10</xm:f>
              <xm:sqref>C10</xm:sqref>
            </x14:sparkline>
            <x14:sparkline>
              <xm:f>'HOMEWORK 3'!B11:B11</xm:f>
              <xm:sqref>C11</xm:sqref>
            </x14:sparkline>
            <x14:sparkline>
              <xm:f>'HOMEWORK 3'!B12:B12</xm:f>
              <xm:sqref>C12</xm:sqref>
            </x14:sparkline>
            <x14:sparkline>
              <xm:f>'HOMEWORK 3'!B13:B13</xm:f>
              <xm:sqref>C13</xm:sqref>
            </x14:sparkline>
            <x14:sparkline>
              <xm:f>'HOMEWORK 3'!B14:B14</xm:f>
              <xm:sqref>C14</xm:sqref>
            </x14:sparkline>
            <x14:sparkline>
              <xm:f>'HOMEWORK 3'!B15:B15</xm:f>
              <xm:sqref>C15</xm:sqref>
            </x14:sparkline>
            <x14:sparkline>
              <xm:f>'HOMEWORK 3'!B16:B16</xm:f>
              <xm:sqref>C16</xm:sqref>
            </x14:sparkline>
            <x14:sparkline>
              <xm:f>'HOMEWORK 3'!B17:B17</xm:f>
              <xm:sqref>C17</xm:sqref>
            </x14:sparkline>
            <x14:sparkline>
              <xm:f>'HOMEWORK 3'!B18:B18</xm:f>
              <xm:sqref>C18</xm:sqref>
            </x14:sparkline>
            <x14:sparkline>
              <xm:f>'HOMEWORK 3'!B19:B19</xm:f>
              <xm:sqref>C19</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Feuil1</vt:lpstr>
      <vt:lpstr>Assignment</vt:lpstr>
      <vt:lpstr>DATA</vt:lpstr>
      <vt:lpstr>HOMEWORK 1</vt:lpstr>
      <vt:lpstr>HOMEWORK 2</vt:lpstr>
      <vt:lpstr>HOMEWORK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Ridha Esghaier</dc:creator>
  <cp:lastModifiedBy>Nada</cp:lastModifiedBy>
  <dcterms:created xsi:type="dcterms:W3CDTF">2017-03-05T11:50:00Z</dcterms:created>
  <dcterms:modified xsi:type="dcterms:W3CDTF">2023-01-17T09:24:58Z</dcterms:modified>
</cp:coreProperties>
</file>