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OneDrive\Education, Profession &amp; Affiliations\Nadeem Hussain\Computer Science\PIAIC Batch 51 Generative AI\"/>
    </mc:Choice>
  </mc:AlternateContent>
  <xr:revisionPtr revIDLastSave="0" documentId="8_{3290DCD6-0F8F-4A37-A609-779FB263B9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2023" sheetId="2" r:id="rId2"/>
    <sheet name="Personal Monthly Budget" sheetId="4" r:id="rId3"/>
    <sheet name="Sheet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J4" i="4" s="1"/>
  <c r="E9" i="4"/>
  <c r="E12" i="4"/>
  <c r="J12" i="4"/>
  <c r="E13" i="4"/>
  <c r="E22" i="4" s="1"/>
  <c r="J13" i="4"/>
  <c r="E14" i="4"/>
  <c r="J14" i="4"/>
  <c r="E15" i="4"/>
  <c r="J15" i="4"/>
  <c r="E16" i="4"/>
  <c r="J16" i="4"/>
  <c r="E17" i="4"/>
  <c r="J17" i="4"/>
  <c r="E18" i="4"/>
  <c r="J18" i="4"/>
  <c r="E19" i="4"/>
  <c r="J19" i="4"/>
  <c r="E20" i="4"/>
  <c r="J20" i="4"/>
  <c r="E21" i="4"/>
  <c r="H21" i="4"/>
  <c r="I21" i="4"/>
  <c r="J21" i="4"/>
  <c r="C22" i="4"/>
  <c r="D22" i="4"/>
  <c r="J24" i="4"/>
  <c r="E25" i="4"/>
  <c r="E32" i="4" s="1"/>
  <c r="J25" i="4"/>
  <c r="E26" i="4"/>
  <c r="J26" i="4"/>
  <c r="E27" i="4"/>
  <c r="J27" i="4"/>
  <c r="E28" i="4"/>
  <c r="J28" i="4"/>
  <c r="E29" i="4"/>
  <c r="J29" i="4"/>
  <c r="E30" i="4"/>
  <c r="H30" i="4"/>
  <c r="I30" i="4"/>
  <c r="J30" i="4"/>
  <c r="E31" i="4"/>
  <c r="C32" i="4"/>
  <c r="D32" i="4"/>
  <c r="J60" i="4" s="1"/>
  <c r="J33" i="4"/>
  <c r="J34" i="4"/>
  <c r="E35" i="4"/>
  <c r="E39" i="4" s="1"/>
  <c r="J35" i="4"/>
  <c r="J37" i="4" s="1"/>
  <c r="E36" i="4"/>
  <c r="J36" i="4"/>
  <c r="E37" i="4"/>
  <c r="H37" i="4"/>
  <c r="I37" i="4"/>
  <c r="E38" i="4"/>
  <c r="C39" i="4"/>
  <c r="D39" i="4"/>
  <c r="J40" i="4"/>
  <c r="J43" i="4" s="1"/>
  <c r="J41" i="4"/>
  <c r="E42" i="4"/>
  <c r="J42" i="4"/>
  <c r="E43" i="4"/>
  <c r="E45" i="4" s="1"/>
  <c r="H43" i="4"/>
  <c r="I43" i="4"/>
  <c r="E44" i="4"/>
  <c r="C45" i="4"/>
  <c r="D45" i="4"/>
  <c r="J46" i="4"/>
  <c r="J49" i="4" s="1"/>
  <c r="J47" i="4"/>
  <c r="E48" i="4"/>
  <c r="J48" i="4"/>
  <c r="E49" i="4"/>
  <c r="E53" i="4" s="1"/>
  <c r="H49" i="4"/>
  <c r="I49" i="4"/>
  <c r="E50" i="4"/>
  <c r="E51" i="4"/>
  <c r="E52" i="4"/>
  <c r="J52" i="4"/>
  <c r="C53" i="4"/>
  <c r="D53" i="4"/>
  <c r="J53" i="4"/>
  <c r="J54" i="4"/>
  <c r="J56" i="4" s="1"/>
  <c r="J55" i="4"/>
  <c r="E56" i="4"/>
  <c r="H56" i="4"/>
  <c r="I56" i="4"/>
  <c r="E57" i="4"/>
  <c r="E58" i="4"/>
  <c r="J58" i="4"/>
  <c r="E59" i="4"/>
  <c r="E60" i="4"/>
  <c r="E61" i="4"/>
  <c r="E63" i="4" s="1"/>
  <c r="E62" i="4"/>
  <c r="C63" i="4"/>
  <c r="D63" i="4"/>
  <c r="J6" i="4" l="1"/>
  <c r="J8" i="4" s="1"/>
  <c r="J62" i="4"/>
</calcChain>
</file>

<file path=xl/sharedStrings.xml><?xml version="1.0" encoding="utf-8"?>
<sst xmlns="http://schemas.openxmlformats.org/spreadsheetml/2006/main" count="255" uniqueCount="131">
  <si>
    <t>Instructions</t>
  </si>
  <si>
    <t>Click on 'File' and then 'Make a copy'</t>
  </si>
  <si>
    <t>Rename your document, select where you want it saved and the click 'Make a copy'</t>
  </si>
  <si>
    <t>January</t>
  </si>
  <si>
    <t>February</t>
  </si>
  <si>
    <t>March</t>
  </si>
  <si>
    <t>April</t>
  </si>
  <si>
    <t>May</t>
  </si>
  <si>
    <t>June</t>
  </si>
  <si>
    <t>Mehran Opinion from Asghar</t>
  </si>
  <si>
    <t>To Sadar</t>
  </si>
  <si>
    <t>DL Exam</t>
  </si>
  <si>
    <t>Eid Adha</t>
  </si>
  <si>
    <t>July</t>
  </si>
  <si>
    <t>August</t>
  </si>
  <si>
    <t>September</t>
  </si>
  <si>
    <t>October</t>
  </si>
  <si>
    <t>November</t>
  </si>
  <si>
    <t>December</t>
  </si>
  <si>
    <t>Khi</t>
  </si>
  <si>
    <t>MCPS jobs in saudi</t>
  </si>
  <si>
    <t>Pakref check AC Status</t>
  </si>
  <si>
    <t>Village</t>
  </si>
  <si>
    <t>Thul</t>
  </si>
  <si>
    <t>Hyd</t>
  </si>
  <si>
    <t>Suk</t>
  </si>
  <si>
    <t>QAD Multazim</t>
  </si>
  <si>
    <t>FD - KGT Office</t>
  </si>
  <si>
    <t>FTI - QAD</t>
  </si>
  <si>
    <t>NMI - Saeed ur Rehman Home (special)</t>
  </si>
  <si>
    <t>NMI - Saeed ur Rehman Home</t>
  </si>
  <si>
    <t>Mub-Mul Ter QAD 7d</t>
  </si>
  <si>
    <t>Um, Nuq, Mua Ter QAD 3d</t>
  </si>
  <si>
    <t>MTI - KGT Office</t>
  </si>
  <si>
    <r>
      <t xml:space="preserve">Suk
</t>
    </r>
    <r>
      <rPr>
        <sz val="7"/>
        <color theme="1"/>
        <rFont val="Arial"/>
        <family val="2"/>
      </rPr>
      <t>NMI - Saeed ur Rehman Home</t>
    </r>
  </si>
  <si>
    <t>Salana Ijtma - BWP 3d</t>
  </si>
  <si>
    <t>AMM - 3d</t>
  </si>
  <si>
    <t>Mub-Mul Ter QAY 7d</t>
  </si>
  <si>
    <t>Um, Nuq, Mua Ter QAY 3d</t>
  </si>
  <si>
    <t>Aashoora - 2d</t>
  </si>
  <si>
    <t>Mud - Nuq TI &amp; Refresher 3d</t>
  </si>
  <si>
    <t>Azaadi Day</t>
  </si>
  <si>
    <t>Mub Ter QAD 7d</t>
  </si>
  <si>
    <t>Um, Nuq, Mua Ter Hyd 3d</t>
  </si>
  <si>
    <t>Mub-Mul Ter Hyd 7d</t>
  </si>
  <si>
    <t>12th Rabiul Awal</t>
  </si>
  <si>
    <t>Yom e Iqbal</t>
  </si>
  <si>
    <t>Yom e Qaid</t>
  </si>
  <si>
    <r>
      <t xml:space="preserve">Inspection Honda Civic, </t>
    </r>
    <r>
      <rPr>
        <sz val="9"/>
        <color rgb="FFFF0000"/>
        <rFont val="Arial"/>
      </rPr>
      <t>Purchase Medicine</t>
    </r>
    <r>
      <rPr>
        <sz val="9"/>
        <color theme="1"/>
        <rFont val="Arial"/>
      </rPr>
      <t xml:space="preserve">, </t>
    </r>
    <r>
      <rPr>
        <sz val="9"/>
        <color theme="4" tint="-0.499984740745262"/>
        <rFont val="Arial"/>
        <family val="2"/>
      </rPr>
      <t>Usra</t>
    </r>
  </si>
  <si>
    <t>Usra</t>
  </si>
  <si>
    <t>MDI</t>
  </si>
  <si>
    <t>Sadar</t>
  </si>
  <si>
    <r>
      <rPr>
        <sz val="9"/>
        <rFont val="Arial"/>
        <family val="2"/>
      </rPr>
      <t xml:space="preserve">Git Exam, Ishaq Sb Zakat &amp; Zakat </t>
    </r>
    <r>
      <rPr>
        <sz val="9"/>
        <color theme="4" tint="0.39997558519241921"/>
        <rFont val="Arial"/>
        <family val="2"/>
      </rPr>
      <t xml:space="preserve">
Ayesha Ibrahim Get togather</t>
    </r>
  </si>
  <si>
    <t>Total</t>
  </si>
  <si>
    <t>TOTAL DIFFERENCE</t>
  </si>
  <si>
    <t>Other</t>
  </si>
  <si>
    <t>Organization dues or fees</t>
  </si>
  <si>
    <t>TOTAL ACTUAL COST</t>
  </si>
  <si>
    <t>Health club</t>
  </si>
  <si>
    <t>Dry cleaning</t>
  </si>
  <si>
    <t>TOTAL PROJECTED COST</t>
  </si>
  <si>
    <t>Clothing</t>
  </si>
  <si>
    <t>Hair/nails</t>
  </si>
  <si>
    <t>Medical</t>
  </si>
  <si>
    <t>Difference</t>
  </si>
  <si>
    <t>Actual Cost</t>
  </si>
  <si>
    <t>Projected Cost</t>
  </si>
  <si>
    <t>PERSONAL CARE</t>
  </si>
  <si>
    <t>Payments on lien or judgment</t>
  </si>
  <si>
    <t>Alimony</t>
  </si>
  <si>
    <t>Attorney</t>
  </si>
  <si>
    <t>LEGAL</t>
  </si>
  <si>
    <t>Toys</t>
  </si>
  <si>
    <t>Grooming</t>
  </si>
  <si>
    <t>Charity 3</t>
  </si>
  <si>
    <t>Food</t>
  </si>
  <si>
    <t>Charity 2</t>
  </si>
  <si>
    <t>PETS</t>
  </si>
  <si>
    <t>Charity 1</t>
  </si>
  <si>
    <t>GIFTS AND DONATIONS</t>
  </si>
  <si>
    <t>Dining out</t>
  </si>
  <si>
    <t>Groceries</t>
  </si>
  <si>
    <t>Investment account</t>
  </si>
  <si>
    <t>FOOD</t>
  </si>
  <si>
    <t>Retirement account</t>
  </si>
  <si>
    <t>SAVINGS OR INVESTMENTS</t>
  </si>
  <si>
    <t>Life</t>
  </si>
  <si>
    <t>Health</t>
  </si>
  <si>
    <t>Local</t>
  </si>
  <si>
    <t>Home</t>
  </si>
  <si>
    <t>State</t>
  </si>
  <si>
    <t>INSURANCE</t>
  </si>
  <si>
    <t>Federal</t>
  </si>
  <si>
    <t>TAXES</t>
  </si>
  <si>
    <t>Maintenance</t>
  </si>
  <si>
    <t>Fuel</t>
  </si>
  <si>
    <t>Credit card</t>
  </si>
  <si>
    <t>Licensing</t>
  </si>
  <si>
    <t>Insurance</t>
  </si>
  <si>
    <t>Bus/taxi fare</t>
  </si>
  <si>
    <t>Student</t>
  </si>
  <si>
    <t>Vehicle payment</t>
  </si>
  <si>
    <t>Personal</t>
  </si>
  <si>
    <t>TRANSPORTATION</t>
  </si>
  <si>
    <t>LOANS</t>
  </si>
  <si>
    <t>Supplies</t>
  </si>
  <si>
    <t>Maintenance or repairs</t>
  </si>
  <si>
    <t>Waste removal</t>
  </si>
  <si>
    <t>Live theater</t>
  </si>
  <si>
    <t>Cable</t>
  </si>
  <si>
    <t>Sporting events</t>
  </si>
  <si>
    <t>Water and sewer</t>
  </si>
  <si>
    <t>Concerts</t>
  </si>
  <si>
    <t>Gas</t>
  </si>
  <si>
    <t>Movies</t>
  </si>
  <si>
    <t>Electricity</t>
  </si>
  <si>
    <t>CDs</t>
  </si>
  <si>
    <t>Phone</t>
  </si>
  <si>
    <t>Video/DVD</t>
  </si>
  <si>
    <t>Mortgage or rent</t>
  </si>
  <si>
    <t>ENTERTAINMENT</t>
  </si>
  <si>
    <t>HOUSING</t>
  </si>
  <si>
    <t>Total monthly income</t>
  </si>
  <si>
    <t>DIFFERENCE (Actual minus projected)</t>
  </si>
  <si>
    <t>Extra income</t>
  </si>
  <si>
    <t>Income 1</t>
  </si>
  <si>
    <t>ACTUAL MONTHLY INCOME</t>
  </si>
  <si>
    <t>ACTUAL BALANCE (Actual income minus expenses)</t>
  </si>
  <si>
    <t>PROJECTED BALANCE (Projected income minus expenses)</t>
  </si>
  <si>
    <t>PROJECTED MONTHLY INCOME</t>
  </si>
  <si>
    <t>Personal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</si>
</sst>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9"/>
      <color theme="1"/>
      <name val="Arial"/>
    </font>
    <font>
      <sz val="10"/>
      <name val="Arial"/>
    </font>
    <font>
      <sz val="9"/>
      <color theme="1"/>
      <name val="Arial"/>
    </font>
    <font>
      <sz val="10"/>
      <color theme="1"/>
      <name val="Arial"/>
    </font>
    <font>
      <sz val="9"/>
      <color rgb="FFFF0000"/>
      <name val="Arial"/>
    </font>
    <font>
      <sz val="10"/>
      <color theme="1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sz val="9"/>
      <color theme="4" tint="0.39997558519241921"/>
      <name val="Arial"/>
      <family val="2"/>
    </font>
    <font>
      <sz val="10"/>
      <color theme="1"/>
      <name val="Arial"/>
      <family val="2"/>
      <scheme val="minor"/>
    </font>
    <font>
      <b/>
      <sz val="10"/>
      <color indexed="63"/>
      <name val="Arial"/>
      <family val="2"/>
      <scheme val="minor"/>
    </font>
    <font>
      <sz val="10"/>
      <color indexed="63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26"/>
      <color indexed="63"/>
      <name val="Arial"/>
      <family val="1"/>
      <scheme val="major"/>
    </font>
    <font>
      <sz val="30"/>
      <color indexed="63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1A8C6"/>
        <bgColor rgb="FFF1A8C6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FDDE7"/>
        <bgColor rgb="FFEFDDE7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 style="thin">
        <color theme="4" tint="0.39994506668294322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4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9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0" xfId="0" applyAlignment="1">
      <alignment wrapText="1"/>
    </xf>
    <xf numFmtId="0" fontId="5" fillId="2" borderId="5" xfId="0" applyFont="1" applyFill="1" applyBorder="1" applyAlignment="1">
      <alignment vertical="center" wrapText="1"/>
    </xf>
    <xf numFmtId="0" fontId="5" fillId="12" borderId="5" xfId="0" applyFont="1" applyFill="1" applyBorder="1" applyAlignment="1">
      <alignment vertical="center" wrapText="1"/>
    </xf>
    <xf numFmtId="0" fontId="5" fillId="10" borderId="5" xfId="0" applyFont="1" applyFill="1" applyBorder="1" applyAlignment="1">
      <alignment vertical="center" wrapText="1"/>
    </xf>
    <xf numFmtId="0" fontId="5" fillId="13" borderId="5" xfId="0" applyFont="1" applyFill="1" applyBorder="1" applyAlignment="1">
      <alignment vertical="center" wrapText="1"/>
    </xf>
    <xf numFmtId="0" fontId="5" fillId="11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10" borderId="5" xfId="0" applyFont="1" applyFill="1" applyBorder="1" applyAlignment="1">
      <alignment vertical="center" wrapText="1"/>
    </xf>
    <xf numFmtId="0" fontId="10" fillId="11" borderId="5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2" borderId="5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10" fillId="9" borderId="5" xfId="0" applyFont="1" applyFill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4" fillId="0" borderId="0" xfId="1"/>
    <xf numFmtId="164" fontId="15" fillId="14" borderId="6" xfId="1" applyNumberFormat="1" applyFont="1" applyFill="1" applyBorder="1" applyAlignment="1">
      <alignment horizontal="right" vertical="center"/>
    </xf>
    <xf numFmtId="0" fontId="16" fillId="0" borderId="0" xfId="1" applyFont="1" applyAlignment="1">
      <alignment horizontal="left" vertical="center"/>
    </xf>
    <xf numFmtId="165" fontId="17" fillId="0" borderId="7" xfId="1" applyNumberFormat="1" applyFont="1" applyBorder="1"/>
    <xf numFmtId="165" fontId="17" fillId="0" borderId="8" xfId="1" applyNumberFormat="1" applyFont="1" applyBorder="1"/>
    <xf numFmtId="0" fontId="17" fillId="0" borderId="9" xfId="1" applyFont="1" applyBorder="1"/>
    <xf numFmtId="165" fontId="17" fillId="0" borderId="7" xfId="1" applyNumberFormat="1" applyFont="1" applyBorder="1" applyAlignment="1">
      <alignment horizontal="right" vertical="center"/>
    </xf>
    <xf numFmtId="0" fontId="17" fillId="0" borderId="9" xfId="1" applyFont="1" applyBorder="1" applyAlignment="1">
      <alignment shrinkToFit="1"/>
    </xf>
    <xf numFmtId="0" fontId="17" fillId="0" borderId="0" xfId="1" applyFont="1" applyAlignment="1">
      <alignment horizontal="left" vertical="center"/>
    </xf>
    <xf numFmtId="0" fontId="17" fillId="0" borderId="7" xfId="1" applyFont="1" applyBorder="1"/>
    <xf numFmtId="0" fontId="17" fillId="0" borderId="8" xfId="1" applyFont="1" applyBorder="1"/>
    <xf numFmtId="165" fontId="18" fillId="0" borderId="8" xfId="1" applyNumberFormat="1" applyFont="1" applyBorder="1"/>
    <xf numFmtId="0" fontId="18" fillId="0" borderId="0" xfId="1" applyFont="1" applyAlignment="1">
      <alignment horizontal="left" vertical="center" wrapText="1"/>
    </xf>
    <xf numFmtId="164" fontId="15" fillId="16" borderId="0" xfId="1" applyNumberFormat="1" applyFont="1" applyFill="1" applyAlignment="1">
      <alignment horizontal="center" vertical="center"/>
    </xf>
    <xf numFmtId="0" fontId="15" fillId="16" borderId="0" xfId="1" applyFont="1" applyFill="1" applyAlignment="1">
      <alignment horizontal="left" vertical="center" wrapText="1"/>
    </xf>
    <xf numFmtId="0" fontId="15" fillId="0" borderId="0" xfId="1" applyFont="1" applyAlignment="1">
      <alignment horizontal="left" vertical="center" wrapText="1"/>
    </xf>
    <xf numFmtId="164" fontId="15" fillId="16" borderId="0" xfId="1" applyNumberFormat="1" applyFont="1" applyFill="1" applyAlignment="1">
      <alignment horizontal="left" vertical="center"/>
    </xf>
    <xf numFmtId="0" fontId="16" fillId="16" borderId="0" xfId="1" applyFont="1" applyFill="1" applyAlignment="1">
      <alignment horizontal="left" vertical="center" wrapText="1"/>
    </xf>
    <xf numFmtId="0" fontId="16" fillId="0" borderId="0" xfId="1" applyFont="1" applyAlignment="1">
      <alignment horizontal="left" vertical="center" wrapText="1"/>
    </xf>
    <xf numFmtId="164" fontId="16" fillId="15" borderId="6" xfId="1" applyNumberFormat="1" applyFont="1" applyFill="1" applyBorder="1" applyAlignment="1">
      <alignment horizontal="right" vertical="center"/>
    </xf>
    <xf numFmtId="0" fontId="16" fillId="16" borderId="0" xfId="1" applyFont="1" applyFill="1" applyAlignment="1">
      <alignment horizontal="left" vertical="center"/>
    </xf>
    <xf numFmtId="0" fontId="15" fillId="16" borderId="0" xfId="1" applyFont="1" applyFill="1" applyAlignment="1">
      <alignment vertical="center" wrapText="1"/>
    </xf>
    <xf numFmtId="0" fontId="15" fillId="0" borderId="0" xfId="1" applyFont="1" applyAlignment="1">
      <alignment vertical="center" wrapText="1"/>
    </xf>
    <xf numFmtId="0" fontId="16" fillId="0" borderId="0" xfId="1" applyFont="1" applyAlignment="1">
      <alignment horizontal="left"/>
    </xf>
    <xf numFmtId="0" fontId="20" fillId="0" borderId="0" xfId="1" applyFont="1" applyAlignment="1">
      <alignment horizontal="left" wrapText="1"/>
    </xf>
    <xf numFmtId="0" fontId="2" fillId="2" borderId="0" xfId="0" applyFont="1" applyFill="1" applyAlignment="1">
      <alignment horizontal="left" vertical="center"/>
    </xf>
    <xf numFmtId="0" fontId="0" fillId="0" borderId="0" xfId="0"/>
    <xf numFmtId="0" fontId="3" fillId="7" borderId="3" xfId="0" applyFont="1" applyFill="1" applyBorder="1" applyAlignment="1">
      <alignment horizontal="center" vertical="center"/>
    </xf>
    <xf numFmtId="0" fontId="4" fillId="0" borderId="2" xfId="0" applyFont="1" applyBorder="1"/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4" fontId="15" fillId="14" borderId="6" xfId="1" applyNumberFormat="1" applyFont="1" applyFill="1" applyBorder="1" applyAlignment="1">
      <alignment horizontal="right" vertical="center"/>
    </xf>
    <xf numFmtId="0" fontId="15" fillId="15" borderId="6" xfId="1" applyFont="1" applyFill="1" applyBorder="1" applyAlignment="1">
      <alignment horizontal="left" vertical="center" shrinkToFit="1"/>
    </xf>
    <xf numFmtId="0" fontId="15" fillId="15" borderId="15" xfId="1" applyFont="1" applyFill="1" applyBorder="1" applyAlignment="1">
      <alignment horizontal="left" vertical="center" shrinkToFit="1"/>
    </xf>
    <xf numFmtId="0" fontId="15" fillId="15" borderId="14" xfId="1" applyFont="1" applyFill="1" applyBorder="1" applyAlignment="1">
      <alignment horizontal="left" vertical="center" shrinkToFit="1"/>
    </xf>
    <xf numFmtId="0" fontId="15" fillId="15" borderId="13" xfId="1" applyFont="1" applyFill="1" applyBorder="1" applyAlignment="1">
      <alignment horizontal="left" vertical="center" shrinkToFit="1"/>
    </xf>
    <xf numFmtId="0" fontId="16" fillId="0" borderId="0" xfId="1" applyFont="1" applyAlignment="1">
      <alignment horizontal="left" vertical="center" wrapText="1"/>
    </xf>
    <xf numFmtId="0" fontId="15" fillId="15" borderId="12" xfId="1" applyFont="1" applyFill="1" applyBorder="1" applyAlignment="1">
      <alignment horizontal="left" vertical="center" wrapText="1"/>
    </xf>
    <xf numFmtId="0" fontId="15" fillId="15" borderId="11" xfId="1" applyFont="1" applyFill="1" applyBorder="1" applyAlignment="1">
      <alignment horizontal="left" vertical="center" wrapText="1"/>
    </xf>
    <xf numFmtId="0" fontId="16" fillId="0" borderId="10" xfId="1" applyFont="1" applyBorder="1" applyAlignment="1">
      <alignment horizontal="left" vertical="center"/>
    </xf>
    <xf numFmtId="0" fontId="19" fillId="0" borderId="0" xfId="1" applyFont="1" applyAlignment="1">
      <alignment vertical="center"/>
    </xf>
    <xf numFmtId="0" fontId="15" fillId="14" borderId="12" xfId="1" applyFont="1" applyFill="1" applyBorder="1" applyAlignment="1">
      <alignment horizontal="left" vertical="center" wrapText="1"/>
    </xf>
    <xf numFmtId="0" fontId="15" fillId="14" borderId="11" xfId="1" applyFont="1" applyFill="1" applyBorder="1" applyAlignment="1">
      <alignment horizontal="left" vertical="center" wrapText="1"/>
    </xf>
    <xf numFmtId="0" fontId="17" fillId="0" borderId="0" xfId="1" applyFont="1" applyAlignment="1">
      <alignment horizontal="left" vertical="center"/>
    </xf>
  </cellXfs>
  <cellStyles count="2">
    <cellStyle name="Normal" xfId="0" builtinId="0"/>
    <cellStyle name="Normal 2" xfId="1" xr:uid="{5E2DD29D-403C-479D-9BAC-B76B2575036E}"/>
  </cellStyles>
  <dxfs count="144"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Arial"/>
        <scheme val="minor"/>
      </font>
      <numFmt numFmtId="167" formatCode="\$#,##0.00"/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Arial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Arial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Arial"/>
        <scheme val="minor"/>
      </font>
    </dxf>
    <dxf>
      <font>
        <u val="none"/>
        <vertAlign val="baseline"/>
        <name val="Arial"/>
        <scheme val="minor"/>
      </font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4</xdr:row>
      <xdr:rowOff>76200</xdr:rowOff>
    </xdr:from>
    <xdr:ext cx="3743325" cy="2790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21</xdr:row>
      <xdr:rowOff>114300</xdr:rowOff>
    </xdr:from>
    <xdr:ext cx="2990850" cy="31432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CB575-7DF6-426A-AE84-8DEB5983EF6F}" name="Table1" displayName="Table1" ref="B11:E22" totalsRowCount="1" headerRowDxfId="143" dataDxfId="142" totalsRowDxfId="140" tableBorderDxfId="141">
  <autoFilter ref="B11:E21" xr:uid="{00000000-0009-0000-0100-000001000000}"/>
  <tableColumns count="4">
    <tableColumn id="1" xr3:uid="{00000000-0010-0000-0000-000001000000}" name="HOUSING" totalsRowLabel="Total" dataDxfId="139" totalsRowDxfId="138"/>
    <tableColumn id="2" xr3:uid="{00000000-0010-0000-0000-000002000000}" name="Projected Cost" totalsRowFunction="sum" dataDxfId="137" totalsRowDxfId="136"/>
    <tableColumn id="3" xr3:uid="{00000000-0010-0000-0000-000003000000}" name="Actual Cost" totalsRowFunction="sum" dataDxfId="135" totalsRowDxfId="134"/>
    <tableColumn id="4" xr3:uid="{00000000-0010-0000-0000-000004000000}" name="Difference" totalsRowFunction="sum" dataDxfId="133" totalsRowDxfId="132">
      <calculatedColumnFormula>Table1[[#This Row],[Projected Cost]]-Table1[[#This Row],[Actual Cost]]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AD558F4-178B-42C9-9AD2-BA15D2E49038}" name="Table10" displayName="Table10" ref="G39:J43" totalsRowCount="1" headerRowDxfId="35" dataDxfId="34" totalsRowDxfId="32" tableBorderDxfId="33">
  <autoFilter ref="G39:J42" xr:uid="{00000000-0009-0000-0100-00000A000000}"/>
  <tableColumns count="4">
    <tableColumn id="1" xr3:uid="{00000000-0010-0000-0900-000001000000}" name="SAVINGS OR INVESTMENTS" totalsRowLabel="Total" dataDxfId="31" totalsRowDxfId="30"/>
    <tableColumn id="2" xr3:uid="{00000000-0010-0000-0900-000002000000}" name="Projected Cost" totalsRowFunction="sum" dataDxfId="29" totalsRowDxfId="28"/>
    <tableColumn id="3" xr3:uid="{00000000-0010-0000-0900-000003000000}" name="Actual Cost" totalsRowFunction="sum" dataDxfId="27" totalsRowDxfId="26"/>
    <tableColumn id="4" xr3:uid="{00000000-0010-0000-0900-000004000000}" name="Difference" totalsRowFunction="sum" dataDxfId="25" totalsRowDxfId="24">
      <calculatedColumnFormula>Table10[[#This Row],[Projected Cost]]-Table10[[#This Row],[Actual Cost]]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C5C0DB-2EB5-43CC-BC49-F7585F2CDFD9}" name="Table7" displayName="Table7" ref="B55:E63" totalsRowCount="1" headerRowDxfId="23" dataDxfId="22" totalsRowDxfId="20" tableBorderDxfId="21">
  <autoFilter ref="B55:E62" xr:uid="{00000000-0009-0000-0100-000007000000}"/>
  <tableColumns count="4">
    <tableColumn id="1" xr3:uid="{00000000-0010-0000-0A00-000001000000}" name="PERSONAL CARE" totalsRowLabel="Total" dataDxfId="19" totalsRowDxfId="18"/>
    <tableColumn id="2" xr3:uid="{00000000-0010-0000-0A00-000002000000}" name="Projected Cost" totalsRowFunction="sum" dataDxfId="17" totalsRowDxfId="16"/>
    <tableColumn id="3" xr3:uid="{00000000-0010-0000-0A00-000003000000}" name="Actual Cost" totalsRowFunction="sum" dataDxfId="15" totalsRowDxfId="14"/>
    <tableColumn id="4" xr3:uid="{00000000-0010-0000-0A00-000004000000}" name="Difference" totalsRowFunction="sum" dataDxfId="13" totalsRowDxfId="12">
      <calculatedColumnFormula>Table7[[#This Row],[Projected Cost]]-Table7[[#This Row],[Actual Cost]]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941234-15FF-4E9D-BD2D-94482F258215}" name="Table2" displayName="Table2" ref="G11:J21" totalsRowCount="1" headerRowDxfId="11" dataDxfId="10" totalsRowDxfId="8" tableBorderDxfId="9">
  <autoFilter ref="G11:J20" xr:uid="{00000000-0009-0000-0100-000002000000}"/>
  <tableColumns count="4">
    <tableColumn id="1" xr3:uid="{00000000-0010-0000-0B00-000001000000}" name="ENTERTAINMENT" totalsRowLabel="Total" dataDxfId="7" totalsRowDxfId="6"/>
    <tableColumn id="2" xr3:uid="{00000000-0010-0000-0B00-000002000000}" name="Projected Cost" totalsRowFunction="sum" dataDxfId="5" totalsRowDxfId="4"/>
    <tableColumn id="3" xr3:uid="{00000000-0010-0000-0B00-000003000000}" name="Actual Cost" totalsRowFunction="sum" dataDxfId="3" totalsRowDxfId="2"/>
    <tableColumn id="4" xr3:uid="{00000000-0010-0000-0B00-000004000000}" name="Difference" totalsRowFunction="sum" dataDxfId="1" totalsRowDxfId="0">
      <calculatedColumnFormula>Table2[[#This Row],[Projected Cost]]-Table2[[#This Row],[Actual Cost]]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5B60C4-2A4A-4B1B-AB4B-C82D44531990}" name="Table4" displayName="Table4" ref="B34:E39" totalsRowCount="1" headerRowDxfId="131" dataDxfId="130" totalsRowDxfId="128" tableBorderDxfId="129">
  <autoFilter ref="B34:E38" xr:uid="{00000000-0009-0000-0100-000004000000}"/>
  <tableColumns count="4">
    <tableColumn id="1" xr3:uid="{00000000-0010-0000-0100-000001000000}" name="INSURANCE" totalsRowLabel="Total" dataDxfId="127" totalsRowDxfId="126"/>
    <tableColumn id="2" xr3:uid="{00000000-0010-0000-0100-000002000000}" name="Projected Cost" totalsRowFunction="sum" dataDxfId="125" totalsRowDxfId="124"/>
    <tableColumn id="3" xr3:uid="{00000000-0010-0000-0100-000003000000}" name="Actual Cost" totalsRowFunction="sum" dataDxfId="123" totalsRowDxfId="122"/>
    <tableColumn id="4" xr3:uid="{00000000-0010-0000-0100-000004000000}" name="Difference" totalsRowFunction="sum" dataDxfId="121" totalsRowDxfId="120">
      <calculatedColumnFormula>Table4[[#This Row],[Projected Cost]]-Table4[[#This Row],[Actual Cost]]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2934AA-0D0E-4567-909D-C49FA2FD17A4}" name="Table12" displayName="Table12" ref="G51:J56" totalsRowCount="1" headerRowDxfId="119" dataDxfId="118" totalsRowDxfId="116" tableBorderDxfId="117">
  <autoFilter ref="G51:J55" xr:uid="{00000000-0009-0000-0100-00000C000000}"/>
  <tableColumns count="4">
    <tableColumn id="1" xr3:uid="{00000000-0010-0000-0200-000001000000}" name="LEGAL" totalsRowLabel="Total" dataDxfId="115" totalsRowDxfId="114"/>
    <tableColumn id="2" xr3:uid="{00000000-0010-0000-0200-000002000000}" name="Projected Cost" totalsRowFunction="sum" dataDxfId="113" totalsRowDxfId="112"/>
    <tableColumn id="3" xr3:uid="{00000000-0010-0000-0200-000003000000}" name="Actual Cost" totalsRowFunction="sum" dataDxfId="111" totalsRowDxfId="110"/>
    <tableColumn id="4" xr3:uid="{00000000-0010-0000-0200-000004000000}" name="Difference" totalsRowFunction="sum" dataDxfId="109" totalsRowDxfId="108">
      <calculatedColumnFormula>Table12[[#This Row],[Projected Cost]]-Table12[[#This Row],[Actual Cost]]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898EDE-D946-4033-AFF6-A8C5E91CAF09}" name="Table6" displayName="Table6" ref="B47:E53" totalsRowCount="1" headerRowDxfId="107" dataDxfId="106" totalsRowDxfId="104" tableBorderDxfId="105">
  <autoFilter ref="B47:E52" xr:uid="{00000000-0009-0000-0100-000006000000}"/>
  <tableColumns count="4">
    <tableColumn id="1" xr3:uid="{00000000-0010-0000-0300-000001000000}" name="PETS" totalsRowLabel="Total" dataDxfId="103" totalsRowDxfId="102"/>
    <tableColumn id="2" xr3:uid="{00000000-0010-0000-0300-000002000000}" name="Projected Cost" totalsRowFunction="sum" dataDxfId="101" totalsRowDxfId="100"/>
    <tableColumn id="3" xr3:uid="{00000000-0010-0000-0300-000003000000}" name="Actual Cost" totalsRowFunction="sum" dataDxfId="99" totalsRowDxfId="98"/>
    <tableColumn id="4" xr3:uid="{00000000-0010-0000-0300-000004000000}" name="Difference" totalsRowFunction="sum" dataDxfId="97" totalsRowDxfId="96">
      <calculatedColumnFormula>Table6[[#This Row],[Projected Cost]]-Table6[[#This Row],[Actual Cost]]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4F6B59-6DFE-4B3B-8D32-D81D02CA1F55}" name="Table11" displayName="Table11" ref="G45:J49" totalsRowCount="1" headerRowDxfId="95" dataDxfId="94" totalsRowDxfId="92" tableBorderDxfId="93">
  <autoFilter ref="G45:J48" xr:uid="{00000000-0009-0000-0100-00000B000000}"/>
  <tableColumns count="4">
    <tableColumn id="1" xr3:uid="{00000000-0010-0000-0400-000001000000}" name="GIFTS AND DONATIONS" totalsRowLabel="Total" dataDxfId="91" totalsRowDxfId="90"/>
    <tableColumn id="2" xr3:uid="{00000000-0010-0000-0400-000002000000}" name="Projected Cost" totalsRowFunction="sum" dataDxfId="89" totalsRowDxfId="88"/>
    <tableColumn id="3" xr3:uid="{00000000-0010-0000-0400-000003000000}" name="Actual Cost" totalsRowFunction="sum" dataDxfId="87" totalsRowDxfId="86"/>
    <tableColumn id="4" xr3:uid="{00000000-0010-0000-0400-000004000000}" name="Difference" totalsRowFunction="sum" dataDxfId="85" totalsRowDxfId="84">
      <calculatedColumnFormula>Table11[[#This Row],[Projected Cost]]-Table11[[#This Row],[Actual Cost]]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01BCB4-EBB8-476A-A8A6-FCF0C84C1158}" name="Table5" displayName="Table5" ref="B41:E45" totalsRowCount="1" headerRowDxfId="83" dataDxfId="82" totalsRowDxfId="80" tableBorderDxfId="81">
  <autoFilter ref="B41:E44" xr:uid="{00000000-0009-0000-0100-000005000000}"/>
  <tableColumns count="4">
    <tableColumn id="1" xr3:uid="{00000000-0010-0000-0500-000001000000}" name="FOOD" totalsRowLabel="Total" dataDxfId="79" totalsRowDxfId="78"/>
    <tableColumn id="2" xr3:uid="{00000000-0010-0000-0500-000002000000}" name="Projected Cost" totalsRowFunction="sum" dataDxfId="77" totalsRowDxfId="76"/>
    <tableColumn id="3" xr3:uid="{00000000-0010-0000-0500-000003000000}" name="Actual Cost" totalsRowFunction="sum" dataDxfId="75" totalsRowDxfId="74"/>
    <tableColumn id="4" xr3:uid="{00000000-0010-0000-0500-000004000000}" name="Difference" totalsRowFunction="sum" dataDxfId="73" totalsRowDxfId="72">
      <calculatedColumnFormula>Table5[[#This Row],[Projected Cost]]-Table5[[#This Row],[Actual Cost]]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1C973C-882F-4589-B299-5405E9DA81BF}" name="Table9" displayName="Table9" ref="G32:J37" totalsRowCount="1" headerRowDxfId="71" dataDxfId="70" totalsRowDxfId="68" tableBorderDxfId="69">
  <autoFilter ref="G32:J36" xr:uid="{00000000-0009-0000-0100-000009000000}"/>
  <tableColumns count="4">
    <tableColumn id="1" xr3:uid="{00000000-0010-0000-0600-000001000000}" name="TAXES" totalsRowLabel="Total" dataDxfId="67" totalsRowDxfId="66"/>
    <tableColumn id="2" xr3:uid="{00000000-0010-0000-0600-000002000000}" name="Projected Cost" totalsRowFunction="sum" dataDxfId="65" totalsRowDxfId="64"/>
    <tableColumn id="3" xr3:uid="{00000000-0010-0000-0600-000003000000}" name="Actual Cost" totalsRowFunction="sum" dataDxfId="63" totalsRowDxfId="62"/>
    <tableColumn id="4" xr3:uid="{00000000-0010-0000-0600-000004000000}" name="Difference" totalsRowFunction="sum" dataDxfId="61" totalsRowDxfId="60">
      <calculatedColumnFormula>Table9[[#This Row],[Projected Cost]]-Table9[[#This Row],[Actual Cost]]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79508F-1137-4EB1-B707-2EE3024A30BA}" name="Table3" displayName="Table3" ref="B24:E32" totalsRowCount="1" headerRowDxfId="59" dataDxfId="58" totalsRowDxfId="56" tableBorderDxfId="57">
  <autoFilter ref="B24:E31" xr:uid="{00000000-0009-0000-0100-000003000000}"/>
  <tableColumns count="4">
    <tableColumn id="1" xr3:uid="{00000000-0010-0000-0700-000001000000}" name="TRANSPORTATION" totalsRowLabel="Total" dataDxfId="55" totalsRowDxfId="54"/>
    <tableColumn id="2" xr3:uid="{00000000-0010-0000-0700-000002000000}" name="Projected Cost" totalsRowFunction="sum" dataDxfId="53" totalsRowDxfId="52"/>
    <tableColumn id="3" xr3:uid="{00000000-0010-0000-0700-000003000000}" name="Actual Cost" totalsRowFunction="sum" dataDxfId="51" totalsRowDxfId="50"/>
    <tableColumn id="4" xr3:uid="{00000000-0010-0000-0700-000004000000}" name="Difference" totalsRowFunction="sum" dataDxfId="49" totalsRowDxfId="48">
      <calculatedColumnFormula>Table3[[#This Row],[Projected Cost]]-Table3[[#This Row],[Actual Cost]]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B03604-051C-43A5-B078-28F4C953AEB8}" name="Table8" displayName="Table8" ref="G23:J30" totalsRowCount="1" headerRowDxfId="47" dataDxfId="46" totalsRowDxfId="44" tableBorderDxfId="45">
  <autoFilter ref="G23:J29" xr:uid="{00000000-0009-0000-0100-000008000000}"/>
  <tableColumns count="4">
    <tableColumn id="1" xr3:uid="{00000000-0010-0000-0800-000001000000}" name="LOANS" totalsRowLabel="Total" dataDxfId="43" totalsRowDxfId="42"/>
    <tableColumn id="2" xr3:uid="{00000000-0010-0000-0800-000002000000}" name="Projected Cost" totalsRowFunction="sum" dataDxfId="41" totalsRowDxfId="40"/>
    <tableColumn id="3" xr3:uid="{00000000-0010-0000-0800-000003000000}" name="Actual Cost" totalsRowFunction="sum" dataDxfId="39" totalsRowDxfId="38"/>
    <tableColumn id="4" xr3:uid="{00000000-0010-0000-0800-000004000000}" name="Difference" totalsRowFunction="sum" dataDxfId="37" totalsRowDxfId="36">
      <calculatedColumnFormula>Table8[[#This Row],[Projected Cost]]-Table8[[#This Row],[Actual Cost]]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0"/>
  <sheetViews>
    <sheetView showGridLines="0" workbookViewId="0"/>
  </sheetViews>
  <sheetFormatPr defaultColWidth="12.6640625" defaultRowHeight="15.75" customHeight="1" x14ac:dyDescent="0.25"/>
  <cols>
    <col min="2" max="2" width="3.21875" customWidth="1"/>
  </cols>
  <sheetData>
    <row r="1" spans="1:26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54" t="s">
        <v>0</v>
      </c>
      <c r="C2" s="5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2">
        <v>1</v>
      </c>
      <c r="C4" s="1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2">
        <v>2</v>
      </c>
      <c r="C21" s="1" t="s">
        <v>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X64"/>
  <sheetViews>
    <sheetView showGridLines="0" tabSelected="1" topLeftCell="A18" zoomScaleNormal="100" workbookViewId="0">
      <selection activeCell="H30" sqref="H30"/>
    </sheetView>
  </sheetViews>
  <sheetFormatPr defaultColWidth="12.6640625" defaultRowHeight="15.75" customHeight="1" x14ac:dyDescent="0.25"/>
  <cols>
    <col min="1" max="1" width="3.21875" customWidth="1"/>
    <col min="2" max="2" width="25.109375" style="15" customWidth="1"/>
    <col min="3" max="3" width="3.21875" customWidth="1"/>
    <col min="4" max="4" width="25.109375" style="15" customWidth="1"/>
    <col min="5" max="5" width="3.21875" customWidth="1"/>
    <col min="6" max="6" width="25.109375" style="15" customWidth="1"/>
    <col min="7" max="7" width="3.21875" customWidth="1"/>
    <col min="8" max="8" width="25.109375" style="15" customWidth="1"/>
    <col min="9" max="9" width="3.21875" customWidth="1"/>
    <col min="10" max="10" width="25.109375" style="15" customWidth="1"/>
    <col min="11" max="11" width="3.21875" customWidth="1"/>
    <col min="12" max="12" width="25.109375" style="15" customWidth="1"/>
    <col min="13" max="13" width="3.21875" customWidth="1"/>
    <col min="14" max="14" width="18.88671875" customWidth="1"/>
    <col min="15" max="15" width="3.21875" customWidth="1"/>
    <col min="16" max="16" width="18.88671875" customWidth="1"/>
    <col min="17" max="17" width="3.21875" customWidth="1"/>
    <col min="18" max="18" width="18.88671875" customWidth="1"/>
    <col min="19" max="19" width="3.21875" customWidth="1"/>
    <col min="20" max="20" width="18.88671875" customWidth="1"/>
    <col min="21" max="21" width="3.21875" customWidth="1"/>
    <col min="22" max="22" width="18.88671875" customWidth="1"/>
    <col min="23" max="23" width="3.21875" customWidth="1"/>
    <col min="24" max="24" width="18.88671875" customWidth="1"/>
  </cols>
  <sheetData>
    <row r="1" spans="1:12" ht="22.5" customHeight="1" x14ac:dyDescent="0.25">
      <c r="A1" s="60" t="s">
        <v>3</v>
      </c>
      <c r="B1" s="57"/>
      <c r="C1" s="61" t="s">
        <v>4</v>
      </c>
      <c r="D1" s="57"/>
      <c r="E1" s="62" t="s">
        <v>5</v>
      </c>
      <c r="F1" s="57"/>
      <c r="G1" s="63" t="s">
        <v>6</v>
      </c>
      <c r="H1" s="57"/>
      <c r="I1" s="56" t="s">
        <v>7</v>
      </c>
      <c r="J1" s="57"/>
      <c r="K1" s="58" t="s">
        <v>8</v>
      </c>
      <c r="L1" s="57"/>
    </row>
    <row r="2" spans="1:12" ht="22.5" customHeight="1" x14ac:dyDescent="0.25">
      <c r="A2" s="3">
        <v>1</v>
      </c>
      <c r="B2" s="13"/>
      <c r="C2" s="4">
        <v>1</v>
      </c>
      <c r="D2" s="14"/>
      <c r="E2" s="4">
        <v>1</v>
      </c>
      <c r="F2" s="14"/>
      <c r="G2" s="5">
        <v>1</v>
      </c>
      <c r="H2" s="18"/>
      <c r="I2" s="4">
        <v>1</v>
      </c>
      <c r="J2" s="14" t="s">
        <v>9</v>
      </c>
      <c r="K2" s="4">
        <v>1</v>
      </c>
      <c r="L2" s="14"/>
    </row>
    <row r="3" spans="1:12" ht="22.5" customHeight="1" x14ac:dyDescent="0.25">
      <c r="A3" s="6">
        <v>2</v>
      </c>
      <c r="B3" s="14"/>
      <c r="C3" s="4">
        <v>2</v>
      </c>
      <c r="D3" s="14"/>
      <c r="E3" s="4">
        <v>2</v>
      </c>
      <c r="F3" s="14"/>
      <c r="G3" s="5">
        <v>2</v>
      </c>
      <c r="H3" s="18"/>
      <c r="I3" s="4">
        <v>2</v>
      </c>
      <c r="J3" s="14" t="s">
        <v>10</v>
      </c>
      <c r="K3" s="4">
        <v>2</v>
      </c>
      <c r="L3" s="14"/>
    </row>
    <row r="4" spans="1:12" ht="22.5" customHeight="1" x14ac:dyDescent="0.25">
      <c r="A4" s="6">
        <v>3</v>
      </c>
      <c r="B4" s="14"/>
      <c r="C4" s="4">
        <v>3</v>
      </c>
      <c r="D4" s="14"/>
      <c r="E4" s="4">
        <v>3</v>
      </c>
      <c r="F4" s="14"/>
      <c r="G4" s="4">
        <v>3</v>
      </c>
      <c r="H4" s="14"/>
      <c r="I4" s="4">
        <v>3</v>
      </c>
      <c r="J4" s="21" t="s">
        <v>48</v>
      </c>
      <c r="K4" s="7">
        <v>3</v>
      </c>
      <c r="L4" s="20" t="s">
        <v>31</v>
      </c>
    </row>
    <row r="5" spans="1:12" ht="22.5" customHeight="1" x14ac:dyDescent="0.25">
      <c r="A5" s="6">
        <v>4</v>
      </c>
      <c r="B5" s="14"/>
      <c r="C5" s="8">
        <v>4</v>
      </c>
      <c r="D5" s="16"/>
      <c r="E5" s="9">
        <v>4</v>
      </c>
      <c r="F5" s="17"/>
      <c r="G5" s="4">
        <v>4</v>
      </c>
      <c r="H5" s="14"/>
      <c r="I5" s="4">
        <v>4</v>
      </c>
      <c r="J5" s="14" t="s">
        <v>21</v>
      </c>
      <c r="K5" s="7">
        <v>4</v>
      </c>
      <c r="L5" s="20"/>
    </row>
    <row r="6" spans="1:12" ht="22.5" customHeight="1" x14ac:dyDescent="0.25">
      <c r="A6" s="6">
        <v>5</v>
      </c>
      <c r="B6" s="14"/>
      <c r="C6" s="8">
        <v>5</v>
      </c>
      <c r="D6" s="16"/>
      <c r="E6" s="9">
        <v>5</v>
      </c>
      <c r="F6" s="17"/>
      <c r="G6" s="4">
        <v>5</v>
      </c>
      <c r="H6" s="14"/>
      <c r="I6" s="4">
        <v>5</v>
      </c>
      <c r="J6" s="14"/>
      <c r="K6" s="4">
        <v>5</v>
      </c>
      <c r="L6" s="14"/>
    </row>
    <row r="7" spans="1:12" ht="22.5" customHeight="1" x14ac:dyDescent="0.25">
      <c r="A7" s="6">
        <v>6</v>
      </c>
      <c r="B7" s="14"/>
      <c r="C7" s="4">
        <v>6</v>
      </c>
      <c r="D7" s="14"/>
      <c r="E7" s="4">
        <v>6</v>
      </c>
      <c r="F7" s="14"/>
      <c r="G7" s="4">
        <v>6</v>
      </c>
      <c r="H7" s="14"/>
      <c r="I7" s="10">
        <v>6</v>
      </c>
      <c r="J7" s="19"/>
      <c r="K7" s="4">
        <v>6</v>
      </c>
      <c r="L7" s="14" t="s">
        <v>30</v>
      </c>
    </row>
    <row r="8" spans="1:12" ht="22.5" customHeight="1" x14ac:dyDescent="0.25">
      <c r="A8" s="3">
        <v>7</v>
      </c>
      <c r="B8" s="13"/>
      <c r="C8" s="4">
        <v>7</v>
      </c>
      <c r="D8" s="14"/>
      <c r="E8" s="4">
        <v>7</v>
      </c>
      <c r="F8" s="14"/>
      <c r="G8" s="4">
        <v>7</v>
      </c>
      <c r="H8" s="14"/>
      <c r="I8" s="10">
        <v>7</v>
      </c>
      <c r="J8" s="19"/>
      <c r="K8" s="4">
        <v>7</v>
      </c>
      <c r="L8" s="14" t="s">
        <v>49</v>
      </c>
    </row>
    <row r="9" spans="1:12" ht="22.5" customHeight="1" x14ac:dyDescent="0.25">
      <c r="A9" s="3">
        <v>8</v>
      </c>
      <c r="B9" s="13"/>
      <c r="C9" s="4">
        <v>8</v>
      </c>
      <c r="D9" s="14"/>
      <c r="E9" s="4">
        <v>8</v>
      </c>
      <c r="F9" s="14"/>
      <c r="G9" s="5">
        <v>8</v>
      </c>
      <c r="H9" s="18"/>
      <c r="I9" s="4">
        <v>8</v>
      </c>
      <c r="J9" s="14" t="s">
        <v>20</v>
      </c>
      <c r="K9" s="4">
        <v>8</v>
      </c>
      <c r="L9" s="14"/>
    </row>
    <row r="10" spans="1:12" ht="22.5" customHeight="1" x14ac:dyDescent="0.25">
      <c r="A10" s="6">
        <v>9</v>
      </c>
      <c r="B10" s="14"/>
      <c r="C10" s="4">
        <v>9</v>
      </c>
      <c r="D10" s="14"/>
      <c r="E10" s="4">
        <v>9</v>
      </c>
      <c r="F10" s="14"/>
      <c r="G10" s="5">
        <v>9</v>
      </c>
      <c r="H10" s="18"/>
      <c r="I10" s="4">
        <v>9</v>
      </c>
      <c r="J10" s="14"/>
      <c r="K10" s="4">
        <v>9</v>
      </c>
      <c r="L10" s="14" t="s">
        <v>32</v>
      </c>
    </row>
    <row r="11" spans="1:12" ht="22.5" customHeight="1" x14ac:dyDescent="0.25">
      <c r="A11" s="6">
        <v>10</v>
      </c>
      <c r="B11" s="14"/>
      <c r="C11" s="4">
        <v>10</v>
      </c>
      <c r="D11" s="14"/>
      <c r="E11" s="4">
        <v>10</v>
      </c>
      <c r="F11" s="14"/>
      <c r="G11" s="4">
        <v>10</v>
      </c>
      <c r="H11" s="14"/>
      <c r="I11" s="4">
        <v>10</v>
      </c>
      <c r="J11" s="14" t="s">
        <v>49</v>
      </c>
      <c r="K11" s="7">
        <v>10</v>
      </c>
      <c r="L11" s="20"/>
    </row>
    <row r="12" spans="1:12" ht="22.5" customHeight="1" x14ac:dyDescent="0.25">
      <c r="A12" s="6">
        <v>11</v>
      </c>
      <c r="B12" s="14"/>
      <c r="C12" s="8">
        <v>11</v>
      </c>
      <c r="D12" s="16"/>
      <c r="E12" s="9">
        <v>11</v>
      </c>
      <c r="F12" s="17"/>
      <c r="G12" s="4">
        <v>11</v>
      </c>
      <c r="H12" s="14"/>
      <c r="I12" s="4">
        <v>11</v>
      </c>
      <c r="J12" s="14"/>
      <c r="K12" s="7">
        <v>11</v>
      </c>
      <c r="L12" s="20"/>
    </row>
    <row r="13" spans="1:12" ht="22.5" customHeight="1" x14ac:dyDescent="0.25">
      <c r="A13" s="6">
        <v>12</v>
      </c>
      <c r="B13" s="14"/>
      <c r="C13" s="8">
        <v>12</v>
      </c>
      <c r="D13" s="16"/>
      <c r="E13" s="9">
        <v>12</v>
      </c>
      <c r="F13" s="17"/>
      <c r="G13" s="4">
        <v>12</v>
      </c>
      <c r="H13" s="14"/>
      <c r="I13" s="4">
        <v>12</v>
      </c>
      <c r="J13" s="14"/>
      <c r="K13" s="4">
        <v>12</v>
      </c>
      <c r="L13" s="14"/>
    </row>
    <row r="14" spans="1:12" ht="22.5" customHeight="1" x14ac:dyDescent="0.25">
      <c r="A14" s="6">
        <v>13</v>
      </c>
      <c r="B14" s="14"/>
      <c r="C14" s="4">
        <v>13</v>
      </c>
      <c r="D14" s="14"/>
      <c r="E14" s="4">
        <v>13</v>
      </c>
      <c r="F14" s="14"/>
      <c r="G14" s="4">
        <v>13</v>
      </c>
      <c r="H14" s="14"/>
      <c r="I14" s="10">
        <v>13</v>
      </c>
      <c r="J14" s="19"/>
      <c r="K14" s="4">
        <v>13</v>
      </c>
      <c r="L14" s="14"/>
    </row>
    <row r="15" spans="1:12" ht="22.5" customHeight="1" x14ac:dyDescent="0.25">
      <c r="A15" s="3">
        <v>14</v>
      </c>
      <c r="B15" s="13"/>
      <c r="C15" s="4">
        <v>14</v>
      </c>
      <c r="D15" s="14"/>
      <c r="E15" s="4">
        <v>14</v>
      </c>
      <c r="F15" s="14"/>
      <c r="G15" s="4">
        <v>14</v>
      </c>
      <c r="H15" s="14"/>
      <c r="I15" s="10">
        <v>14</v>
      </c>
      <c r="J15" s="19" t="s">
        <v>27</v>
      </c>
      <c r="K15" s="4">
        <v>14</v>
      </c>
      <c r="L15" s="14" t="s">
        <v>49</v>
      </c>
    </row>
    <row r="16" spans="1:12" ht="22.5" customHeight="1" x14ac:dyDescent="0.25">
      <c r="A16" s="3">
        <v>15</v>
      </c>
      <c r="B16" s="13"/>
      <c r="C16" s="4">
        <v>15</v>
      </c>
      <c r="D16" s="14"/>
      <c r="E16" s="4">
        <v>15</v>
      </c>
      <c r="F16" s="14"/>
      <c r="G16" s="5">
        <v>15</v>
      </c>
      <c r="H16" s="18"/>
      <c r="I16" s="4">
        <v>15</v>
      </c>
      <c r="J16" s="14"/>
      <c r="K16" s="4">
        <v>15</v>
      </c>
      <c r="L16" s="14"/>
    </row>
    <row r="17" spans="1:12" ht="22.5" customHeight="1" x14ac:dyDescent="0.25">
      <c r="A17" s="6">
        <v>16</v>
      </c>
      <c r="B17" s="14"/>
      <c r="C17" s="4">
        <v>16</v>
      </c>
      <c r="D17" s="14"/>
      <c r="E17" s="4">
        <v>16</v>
      </c>
      <c r="F17" s="14"/>
      <c r="G17" s="5">
        <v>16</v>
      </c>
      <c r="H17" s="18"/>
      <c r="I17" s="4">
        <v>16</v>
      </c>
      <c r="J17" s="14" t="s">
        <v>29</v>
      </c>
      <c r="K17" s="4">
        <v>16</v>
      </c>
      <c r="L17" s="14"/>
    </row>
    <row r="18" spans="1:12" ht="22.5" customHeight="1" x14ac:dyDescent="0.25">
      <c r="A18" s="6">
        <v>17</v>
      </c>
      <c r="B18" s="14"/>
      <c r="C18" s="4">
        <v>17</v>
      </c>
      <c r="D18" s="14"/>
      <c r="E18" s="4">
        <v>17</v>
      </c>
      <c r="F18" s="14"/>
      <c r="G18" s="4">
        <v>17</v>
      </c>
      <c r="H18" s="14"/>
      <c r="I18" s="4">
        <v>17</v>
      </c>
      <c r="J18" s="14" t="s">
        <v>49</v>
      </c>
      <c r="K18" s="7">
        <v>17</v>
      </c>
      <c r="L18" s="20"/>
    </row>
    <row r="19" spans="1:12" ht="22.5" customHeight="1" x14ac:dyDescent="0.25">
      <c r="A19" s="6">
        <v>18</v>
      </c>
      <c r="B19" s="14"/>
      <c r="C19" s="8">
        <v>18</v>
      </c>
      <c r="D19" s="16"/>
      <c r="E19" s="9">
        <v>18</v>
      </c>
      <c r="F19" s="17"/>
      <c r="G19" s="4">
        <v>18</v>
      </c>
      <c r="H19" s="14"/>
      <c r="I19" s="4">
        <v>18</v>
      </c>
      <c r="J19" s="14"/>
      <c r="K19" s="7">
        <v>18</v>
      </c>
      <c r="L19" s="20"/>
    </row>
    <row r="20" spans="1:12" ht="22.5" customHeight="1" x14ac:dyDescent="0.25">
      <c r="A20" s="6">
        <v>19</v>
      </c>
      <c r="B20" s="14"/>
      <c r="C20" s="8">
        <v>19</v>
      </c>
      <c r="D20" s="16"/>
      <c r="E20" s="9">
        <v>19</v>
      </c>
      <c r="F20" s="17"/>
      <c r="G20" s="4">
        <v>19</v>
      </c>
      <c r="H20" s="14"/>
      <c r="I20" s="4">
        <v>19</v>
      </c>
      <c r="J20" s="14"/>
      <c r="K20" s="4">
        <v>19</v>
      </c>
      <c r="L20" s="14"/>
    </row>
    <row r="21" spans="1:12" ht="22.5" customHeight="1" x14ac:dyDescent="0.25">
      <c r="A21" s="6">
        <v>20</v>
      </c>
      <c r="B21" s="14"/>
      <c r="C21" s="4">
        <v>20</v>
      </c>
      <c r="D21" s="14"/>
      <c r="E21" s="4">
        <v>20</v>
      </c>
      <c r="F21" s="14"/>
      <c r="G21" s="4">
        <v>20</v>
      </c>
      <c r="H21" s="14"/>
      <c r="I21" s="10">
        <v>20</v>
      </c>
      <c r="J21" s="19"/>
      <c r="K21" s="4">
        <v>20</v>
      </c>
      <c r="L21" s="14" t="s">
        <v>30</v>
      </c>
    </row>
    <row r="22" spans="1:12" ht="22.5" customHeight="1" x14ac:dyDescent="0.25">
      <c r="A22" s="3">
        <v>21</v>
      </c>
      <c r="B22" s="13"/>
      <c r="C22" s="4">
        <v>21</v>
      </c>
      <c r="D22" s="14"/>
      <c r="E22" s="4">
        <v>21</v>
      </c>
      <c r="F22" s="14"/>
      <c r="G22" s="4">
        <v>21</v>
      </c>
      <c r="H22" s="14"/>
      <c r="I22" s="10">
        <v>21</v>
      </c>
      <c r="J22" s="19" t="s">
        <v>28</v>
      </c>
      <c r="K22" s="4">
        <v>21</v>
      </c>
      <c r="L22" s="14"/>
    </row>
    <row r="23" spans="1:12" ht="22.5" customHeight="1" x14ac:dyDescent="0.25">
      <c r="A23" s="3">
        <v>22</v>
      </c>
      <c r="B23" s="13"/>
      <c r="C23" s="4">
        <v>22</v>
      </c>
      <c r="D23" s="14"/>
      <c r="E23" s="4">
        <v>22</v>
      </c>
      <c r="F23" s="14"/>
      <c r="G23" s="5">
        <v>22</v>
      </c>
      <c r="H23" s="18"/>
      <c r="I23" s="4">
        <v>22</v>
      </c>
      <c r="J23" s="14"/>
      <c r="K23" s="4">
        <v>22</v>
      </c>
      <c r="L23" s="14" t="s">
        <v>49</v>
      </c>
    </row>
    <row r="24" spans="1:12" ht="22.5" customHeight="1" x14ac:dyDescent="0.25">
      <c r="A24" s="6">
        <v>23</v>
      </c>
      <c r="B24" s="14"/>
      <c r="C24" s="4">
        <v>23</v>
      </c>
      <c r="D24" s="14"/>
      <c r="E24" s="4">
        <v>23</v>
      </c>
      <c r="F24" s="14"/>
      <c r="G24" s="5">
        <v>23</v>
      </c>
      <c r="H24" s="18"/>
      <c r="I24" s="4">
        <v>23</v>
      </c>
      <c r="J24" s="14" t="s">
        <v>30</v>
      </c>
      <c r="K24" s="4">
        <v>23</v>
      </c>
      <c r="L24" s="14"/>
    </row>
    <row r="25" spans="1:12" ht="22.5" customHeight="1" x14ac:dyDescent="0.25">
      <c r="A25" s="6">
        <v>24</v>
      </c>
      <c r="B25" s="14"/>
      <c r="C25" s="4">
        <v>24</v>
      </c>
      <c r="D25" s="14"/>
      <c r="E25" s="4">
        <v>24</v>
      </c>
      <c r="F25" s="14"/>
      <c r="G25" s="4">
        <v>24</v>
      </c>
      <c r="H25" s="14"/>
      <c r="I25" s="4">
        <v>24</v>
      </c>
      <c r="J25" s="14"/>
      <c r="K25" s="7">
        <v>24</v>
      </c>
      <c r="L25" s="20" t="s">
        <v>33</v>
      </c>
    </row>
    <row r="26" spans="1:12" ht="22.5" customHeight="1" x14ac:dyDescent="0.25">
      <c r="A26" s="6">
        <v>25</v>
      </c>
      <c r="B26" s="14"/>
      <c r="C26" s="8">
        <v>25</v>
      </c>
      <c r="D26" s="16"/>
      <c r="E26" s="9">
        <v>25</v>
      </c>
      <c r="F26" s="17"/>
      <c r="G26" s="4">
        <v>25</v>
      </c>
      <c r="H26" s="14"/>
      <c r="I26" s="4">
        <v>25</v>
      </c>
      <c r="J26" s="14" t="s">
        <v>49</v>
      </c>
      <c r="K26" s="7">
        <v>25</v>
      </c>
      <c r="L26" s="20"/>
    </row>
    <row r="27" spans="1:12" ht="22.5" customHeight="1" x14ac:dyDescent="0.25">
      <c r="A27" s="6">
        <v>26</v>
      </c>
      <c r="B27" s="14"/>
      <c r="C27" s="8">
        <v>26</v>
      </c>
      <c r="D27" s="16"/>
      <c r="E27" s="9">
        <v>26</v>
      </c>
      <c r="F27" s="17"/>
      <c r="G27" s="4">
        <v>26</v>
      </c>
      <c r="H27" s="14" t="s">
        <v>11</v>
      </c>
      <c r="I27" s="4">
        <v>26</v>
      </c>
      <c r="J27" s="14" t="s">
        <v>36</v>
      </c>
      <c r="K27" s="4">
        <v>26</v>
      </c>
      <c r="L27" s="14" t="s">
        <v>22</v>
      </c>
    </row>
    <row r="28" spans="1:12" ht="22.5" customHeight="1" x14ac:dyDescent="0.25">
      <c r="A28" s="6">
        <v>27</v>
      </c>
      <c r="B28" s="14"/>
      <c r="C28" s="4">
        <v>27</v>
      </c>
      <c r="D28" s="14"/>
      <c r="E28" s="4">
        <v>27</v>
      </c>
      <c r="F28" s="14"/>
      <c r="G28" s="4">
        <v>27</v>
      </c>
      <c r="H28" s="14"/>
      <c r="I28" s="10">
        <v>27</v>
      </c>
      <c r="J28" s="19"/>
      <c r="K28" s="4">
        <v>27</v>
      </c>
      <c r="L28" s="14"/>
    </row>
    <row r="29" spans="1:12" ht="22.5" customHeight="1" x14ac:dyDescent="0.25">
      <c r="A29" s="3">
        <v>28</v>
      </c>
      <c r="B29" s="13"/>
      <c r="C29" s="4">
        <v>28</v>
      </c>
      <c r="D29" s="14"/>
      <c r="E29" s="4">
        <v>28</v>
      </c>
      <c r="F29" s="14"/>
      <c r="G29" s="4">
        <v>28</v>
      </c>
      <c r="H29" s="28" t="s">
        <v>52</v>
      </c>
      <c r="I29" s="10">
        <v>28</v>
      </c>
      <c r="J29" s="19" t="s">
        <v>50</v>
      </c>
      <c r="K29" s="4">
        <v>28</v>
      </c>
      <c r="L29" s="14" t="s">
        <v>12</v>
      </c>
    </row>
    <row r="30" spans="1:12" ht="22.5" customHeight="1" x14ac:dyDescent="0.25">
      <c r="A30" s="3">
        <v>29</v>
      </c>
      <c r="B30" s="13"/>
      <c r="C30" s="4"/>
      <c r="D30" s="14"/>
      <c r="E30" s="4">
        <v>29</v>
      </c>
      <c r="F30" s="14"/>
      <c r="G30" s="5">
        <v>29</v>
      </c>
      <c r="H30" s="22" t="s">
        <v>51</v>
      </c>
      <c r="I30" s="4">
        <v>29</v>
      </c>
      <c r="J30" s="14"/>
      <c r="K30" s="4">
        <v>29</v>
      </c>
      <c r="L30" s="14"/>
    </row>
    <row r="31" spans="1:12" ht="22.5" customHeight="1" x14ac:dyDescent="0.25">
      <c r="A31" s="6">
        <v>30</v>
      </c>
      <c r="B31" s="14"/>
      <c r="C31" s="4"/>
      <c r="D31" s="14"/>
      <c r="E31" s="4">
        <v>30</v>
      </c>
      <c r="F31" s="14"/>
      <c r="G31" s="5">
        <v>30</v>
      </c>
      <c r="H31" s="18" t="s">
        <v>26</v>
      </c>
      <c r="I31" s="4">
        <v>30</v>
      </c>
      <c r="J31" s="14"/>
      <c r="K31" s="4">
        <v>30</v>
      </c>
      <c r="L31" s="14" t="s">
        <v>25</v>
      </c>
    </row>
    <row r="32" spans="1:12" ht="22.5" customHeight="1" x14ac:dyDescent="0.25">
      <c r="A32" s="6">
        <v>31</v>
      </c>
      <c r="B32" s="14"/>
      <c r="C32" s="4"/>
      <c r="D32" s="14"/>
      <c r="E32" s="4">
        <v>31</v>
      </c>
      <c r="F32" s="14"/>
      <c r="G32" s="4"/>
      <c r="H32" s="14"/>
      <c r="I32" s="4">
        <v>31</v>
      </c>
      <c r="J32" s="14" t="s">
        <v>49</v>
      </c>
      <c r="K32" s="4"/>
      <c r="L32" s="14"/>
    </row>
    <row r="33" spans="1:24" ht="22.5" customHeight="1" x14ac:dyDescent="0.25">
      <c r="A33" s="59" t="s">
        <v>13</v>
      </c>
      <c r="B33" s="57"/>
      <c r="C33" s="61" t="s">
        <v>14</v>
      </c>
      <c r="D33" s="57"/>
      <c r="E33" s="62" t="s">
        <v>15</v>
      </c>
      <c r="F33" s="57"/>
      <c r="G33" s="63" t="s">
        <v>16</v>
      </c>
      <c r="H33" s="57"/>
      <c r="I33" s="56" t="s">
        <v>17</v>
      </c>
      <c r="J33" s="57"/>
      <c r="K33" s="58" t="s">
        <v>18</v>
      </c>
      <c r="L33" s="57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22.5" customHeight="1" x14ac:dyDescent="0.25">
      <c r="A34" s="12">
        <v>1</v>
      </c>
      <c r="B34" s="13"/>
      <c r="C34" s="4">
        <v>1</v>
      </c>
      <c r="D34" s="14" t="s">
        <v>30</v>
      </c>
      <c r="E34" s="4">
        <v>1</v>
      </c>
      <c r="F34" s="14"/>
      <c r="G34" s="5">
        <v>1</v>
      </c>
      <c r="H34" s="18"/>
      <c r="I34" s="4">
        <v>1</v>
      </c>
      <c r="J34" s="14" t="s">
        <v>49</v>
      </c>
      <c r="K34" s="4">
        <v>1</v>
      </c>
      <c r="L34" s="14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22.5" customHeight="1" x14ac:dyDescent="0.25">
      <c r="A35" s="12">
        <v>2</v>
      </c>
      <c r="B35" s="13"/>
      <c r="C35" s="4">
        <v>2</v>
      </c>
      <c r="D35" s="14" t="s">
        <v>49</v>
      </c>
      <c r="E35" s="9">
        <v>2</v>
      </c>
      <c r="F35" s="17"/>
      <c r="G35" s="4">
        <v>2</v>
      </c>
      <c r="H35" s="14"/>
      <c r="I35" s="4">
        <v>2</v>
      </c>
      <c r="J35" s="14"/>
      <c r="K35" s="7">
        <v>2</v>
      </c>
      <c r="L35" s="23" t="s">
        <v>37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22.5" customHeight="1" x14ac:dyDescent="0.25">
      <c r="A36" s="4">
        <v>3</v>
      </c>
      <c r="B36" s="14" t="s">
        <v>23</v>
      </c>
      <c r="C36" s="4">
        <v>3</v>
      </c>
      <c r="D36" s="14"/>
      <c r="E36" s="9">
        <v>3</v>
      </c>
      <c r="F36" s="17" t="s">
        <v>27</v>
      </c>
      <c r="G36" s="4">
        <v>3</v>
      </c>
      <c r="H36" s="14"/>
      <c r="I36" s="4">
        <v>3</v>
      </c>
      <c r="J36" s="14"/>
      <c r="K36" s="7">
        <v>3</v>
      </c>
      <c r="L36" s="20" t="s">
        <v>27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22.5" customHeight="1" x14ac:dyDescent="0.25">
      <c r="A37" s="4">
        <v>4</v>
      </c>
      <c r="B37" s="21" t="s">
        <v>34</v>
      </c>
      <c r="C37" s="4">
        <v>4</v>
      </c>
      <c r="D37" s="21" t="s">
        <v>40</v>
      </c>
      <c r="E37" s="4">
        <v>4</v>
      </c>
      <c r="F37" s="14"/>
      <c r="G37" s="4">
        <v>4</v>
      </c>
      <c r="H37" s="14" t="s">
        <v>49</v>
      </c>
      <c r="I37" s="10">
        <v>4</v>
      </c>
      <c r="J37" s="19"/>
      <c r="K37" s="4">
        <v>4</v>
      </c>
      <c r="L37" s="14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22.5" customHeight="1" x14ac:dyDescent="0.25">
      <c r="A38" s="4">
        <v>5</v>
      </c>
      <c r="B38" s="14" t="s">
        <v>49</v>
      </c>
      <c r="C38" s="8">
        <v>5</v>
      </c>
      <c r="D38" s="16"/>
      <c r="E38" s="4">
        <v>5</v>
      </c>
      <c r="F38" s="14"/>
      <c r="G38" s="4">
        <v>5</v>
      </c>
      <c r="H38" s="14"/>
      <c r="I38" s="10">
        <v>5</v>
      </c>
      <c r="J38" s="19"/>
      <c r="K38" s="4">
        <v>5</v>
      </c>
      <c r="L38" s="14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22.5" customHeight="1" x14ac:dyDescent="0.25">
      <c r="A39" s="4">
        <v>6</v>
      </c>
      <c r="B39" s="14"/>
      <c r="C39" s="8">
        <v>6</v>
      </c>
      <c r="D39" s="16"/>
      <c r="E39" s="4">
        <v>6</v>
      </c>
      <c r="F39" s="14" t="s">
        <v>49</v>
      </c>
      <c r="G39" s="4">
        <v>6</v>
      </c>
      <c r="H39" s="14"/>
      <c r="I39" s="4">
        <v>6</v>
      </c>
      <c r="J39" s="14"/>
      <c r="K39" s="4">
        <v>6</v>
      </c>
      <c r="L39" s="14" t="s">
        <v>49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22.5" customHeight="1" x14ac:dyDescent="0.25">
      <c r="A40" s="4">
        <v>7</v>
      </c>
      <c r="B40" s="14" t="s">
        <v>24</v>
      </c>
      <c r="C40" s="4">
        <v>7</v>
      </c>
      <c r="D40" s="14"/>
      <c r="E40" s="4">
        <v>7</v>
      </c>
      <c r="F40" s="14"/>
      <c r="G40" s="5">
        <v>7</v>
      </c>
      <c r="H40" s="18"/>
      <c r="I40" s="4">
        <v>7</v>
      </c>
      <c r="J40" s="14" t="s">
        <v>30</v>
      </c>
      <c r="K40" s="4">
        <v>7</v>
      </c>
      <c r="L40" s="14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22.5" customHeight="1" x14ac:dyDescent="0.25">
      <c r="A41" s="12">
        <v>8</v>
      </c>
      <c r="B41" s="13" t="s">
        <v>19</v>
      </c>
      <c r="C41" s="4">
        <v>8</v>
      </c>
      <c r="D41" s="14"/>
      <c r="E41" s="4">
        <v>8</v>
      </c>
      <c r="F41" s="14"/>
      <c r="G41" s="5">
        <v>8</v>
      </c>
      <c r="H41" s="18"/>
      <c r="I41" s="4">
        <v>8</v>
      </c>
      <c r="J41" s="14" t="s">
        <v>49</v>
      </c>
      <c r="K41" s="4">
        <v>8</v>
      </c>
      <c r="L41" s="24" t="s">
        <v>38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22.5" customHeight="1" x14ac:dyDescent="0.25">
      <c r="A42" s="12">
        <v>9</v>
      </c>
      <c r="B42" s="13" t="s">
        <v>27</v>
      </c>
      <c r="C42" s="4">
        <v>9</v>
      </c>
      <c r="D42" s="14" t="s">
        <v>49</v>
      </c>
      <c r="E42" s="9">
        <v>9</v>
      </c>
      <c r="F42" s="17"/>
      <c r="G42" s="4">
        <v>9</v>
      </c>
      <c r="H42" s="14"/>
      <c r="I42" s="4">
        <v>9</v>
      </c>
      <c r="J42" s="21" t="s">
        <v>46</v>
      </c>
      <c r="K42" s="7">
        <v>9</v>
      </c>
      <c r="L42" s="20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22.5" customHeight="1" x14ac:dyDescent="0.25">
      <c r="A43" s="4">
        <v>10</v>
      </c>
      <c r="B43" s="14"/>
      <c r="C43" s="4">
        <v>10</v>
      </c>
      <c r="D43" s="14"/>
      <c r="E43" s="9">
        <v>10</v>
      </c>
      <c r="F43" s="17"/>
      <c r="G43" s="4">
        <v>10</v>
      </c>
      <c r="H43" s="14" t="s">
        <v>30</v>
      </c>
      <c r="I43" s="4">
        <v>10</v>
      </c>
      <c r="J43" s="14"/>
      <c r="K43" s="7">
        <v>10</v>
      </c>
      <c r="L43" s="20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22.5" customHeight="1" x14ac:dyDescent="0.25">
      <c r="A44" s="4">
        <v>11</v>
      </c>
      <c r="B44" s="14"/>
      <c r="C44" s="4">
        <v>11</v>
      </c>
      <c r="D44" s="14"/>
      <c r="E44" s="4">
        <v>11</v>
      </c>
      <c r="F44" s="14"/>
      <c r="G44" s="4">
        <v>11</v>
      </c>
      <c r="H44" s="14" t="s">
        <v>49</v>
      </c>
      <c r="I44" s="10">
        <v>11</v>
      </c>
      <c r="J44" s="19"/>
      <c r="K44" s="4">
        <v>11</v>
      </c>
      <c r="L44" s="14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22.5" customHeight="1" x14ac:dyDescent="0.25">
      <c r="A45" s="4">
        <v>12</v>
      </c>
      <c r="B45" s="14" t="s">
        <v>49</v>
      </c>
      <c r="C45" s="8">
        <v>12</v>
      </c>
      <c r="D45" s="16"/>
      <c r="E45" s="4">
        <v>12</v>
      </c>
      <c r="F45" s="14" t="s">
        <v>30</v>
      </c>
      <c r="G45" s="4">
        <v>12</v>
      </c>
      <c r="H45" s="14"/>
      <c r="I45" s="10">
        <v>12</v>
      </c>
      <c r="J45" s="19"/>
      <c r="K45" s="4">
        <v>12</v>
      </c>
      <c r="L45" s="14" t="s">
        <v>30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22.5" customHeight="1" x14ac:dyDescent="0.25">
      <c r="A46" s="4">
        <v>13</v>
      </c>
      <c r="B46" s="14"/>
      <c r="C46" s="8">
        <v>13</v>
      </c>
      <c r="D46" s="16"/>
      <c r="E46" s="4">
        <v>13</v>
      </c>
      <c r="F46" s="14" t="s">
        <v>49</v>
      </c>
      <c r="G46" s="4">
        <v>13</v>
      </c>
      <c r="H46" s="14"/>
      <c r="I46" s="4">
        <v>13</v>
      </c>
      <c r="J46" s="14"/>
      <c r="K46" s="4">
        <v>13</v>
      </c>
      <c r="L46" s="14" t="s">
        <v>49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22.5" customHeight="1" x14ac:dyDescent="0.25">
      <c r="A47" s="4">
        <v>14</v>
      </c>
      <c r="B47" s="14"/>
      <c r="C47" s="4">
        <v>14</v>
      </c>
      <c r="D47" s="21" t="s">
        <v>41</v>
      </c>
      <c r="E47" s="4">
        <v>14</v>
      </c>
      <c r="F47" s="14"/>
      <c r="G47" s="5">
        <v>14</v>
      </c>
      <c r="H47" s="18"/>
      <c r="I47" s="4">
        <v>14</v>
      </c>
      <c r="J47" s="14"/>
      <c r="K47" s="4">
        <v>14</v>
      </c>
      <c r="L47" s="1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22.5" customHeight="1" x14ac:dyDescent="0.25">
      <c r="A48" s="12">
        <v>15</v>
      </c>
      <c r="B48" s="13"/>
      <c r="C48" s="4">
        <v>15</v>
      </c>
      <c r="D48" s="14" t="s">
        <v>30</v>
      </c>
      <c r="E48" s="4">
        <v>15</v>
      </c>
      <c r="F48" s="14"/>
      <c r="G48" s="5">
        <v>15</v>
      </c>
      <c r="H48" s="18"/>
      <c r="I48" s="4">
        <v>15</v>
      </c>
      <c r="J48" s="14" t="s">
        <v>49</v>
      </c>
      <c r="K48" s="4">
        <v>15</v>
      </c>
      <c r="L48" s="14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22.5" customHeight="1" x14ac:dyDescent="0.25">
      <c r="A49" s="12">
        <v>16</v>
      </c>
      <c r="B49" s="27" t="s">
        <v>50</v>
      </c>
      <c r="C49" s="4">
        <v>16</v>
      </c>
      <c r="D49" s="14" t="s">
        <v>49</v>
      </c>
      <c r="E49" s="9">
        <v>16</v>
      </c>
      <c r="F49" s="17" t="s">
        <v>33</v>
      </c>
      <c r="G49" s="4">
        <v>16</v>
      </c>
      <c r="H49" s="14"/>
      <c r="I49" s="4">
        <v>16</v>
      </c>
      <c r="J49" s="14"/>
      <c r="K49" s="7">
        <v>16</v>
      </c>
      <c r="L49" s="20" t="s">
        <v>33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22.5" customHeight="1" x14ac:dyDescent="0.25">
      <c r="A50" s="4">
        <v>17</v>
      </c>
      <c r="B50" s="14"/>
      <c r="C50" s="4">
        <v>17</v>
      </c>
      <c r="D50" s="14"/>
      <c r="E50" s="9">
        <v>17</v>
      </c>
      <c r="F50" s="26" t="s">
        <v>44</v>
      </c>
      <c r="G50" s="4">
        <v>17</v>
      </c>
      <c r="H50" s="14"/>
      <c r="I50" s="4">
        <v>17</v>
      </c>
      <c r="J50" s="21" t="s">
        <v>35</v>
      </c>
      <c r="K50" s="7">
        <v>17</v>
      </c>
      <c r="L50" s="20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22.5" customHeight="1" x14ac:dyDescent="0.25">
      <c r="A51" s="4">
        <v>18</v>
      </c>
      <c r="B51" s="14" t="s">
        <v>30</v>
      </c>
      <c r="C51" s="4">
        <v>18</v>
      </c>
      <c r="D51" s="14"/>
      <c r="E51" s="4">
        <v>18</v>
      </c>
      <c r="F51" s="14"/>
      <c r="G51" s="4">
        <v>18</v>
      </c>
      <c r="H51" s="14" t="s">
        <v>49</v>
      </c>
      <c r="I51" s="10">
        <v>18</v>
      </c>
      <c r="J51" s="19"/>
      <c r="K51" s="4">
        <v>18</v>
      </c>
      <c r="L51" s="1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22.5" customHeight="1" x14ac:dyDescent="0.25">
      <c r="A52" s="4">
        <v>19</v>
      </c>
      <c r="B52" s="14" t="s">
        <v>49</v>
      </c>
      <c r="C52" s="8">
        <v>19</v>
      </c>
      <c r="D52" s="25" t="s">
        <v>42</v>
      </c>
      <c r="E52" s="4">
        <v>19</v>
      </c>
      <c r="F52" s="14"/>
      <c r="G52" s="4">
        <v>19</v>
      </c>
      <c r="H52" s="14"/>
      <c r="I52" s="10">
        <v>19</v>
      </c>
      <c r="J52" s="19"/>
      <c r="K52" s="4">
        <v>19</v>
      </c>
      <c r="L52" s="1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22.5" customHeight="1" x14ac:dyDescent="0.25">
      <c r="A53" s="4">
        <v>20</v>
      </c>
      <c r="B53" s="14"/>
      <c r="C53" s="8">
        <v>20</v>
      </c>
      <c r="D53" s="16" t="s">
        <v>50</v>
      </c>
      <c r="E53" s="4">
        <v>20</v>
      </c>
      <c r="F53" s="14" t="s">
        <v>49</v>
      </c>
      <c r="G53" s="4">
        <v>20</v>
      </c>
      <c r="H53" s="14"/>
      <c r="I53" s="4">
        <v>20</v>
      </c>
      <c r="J53" s="14"/>
      <c r="K53" s="4">
        <v>20</v>
      </c>
      <c r="L53" s="14" t="s">
        <v>49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22.5" customHeight="1" x14ac:dyDescent="0.25">
      <c r="A54" s="4">
        <v>21</v>
      </c>
      <c r="B54" s="14"/>
      <c r="C54" s="4">
        <v>21</v>
      </c>
      <c r="D54" s="14"/>
      <c r="E54" s="4">
        <v>21</v>
      </c>
      <c r="F54" s="14"/>
      <c r="G54" s="5">
        <v>21</v>
      </c>
      <c r="H54" s="18"/>
      <c r="I54" s="4">
        <v>21</v>
      </c>
      <c r="J54" s="14"/>
      <c r="K54" s="4">
        <v>21</v>
      </c>
      <c r="L54" s="1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22.5" customHeight="1" x14ac:dyDescent="0.25">
      <c r="A55" s="12">
        <v>22</v>
      </c>
      <c r="B55" s="13"/>
      <c r="C55" s="4">
        <v>22</v>
      </c>
      <c r="D55" s="14"/>
      <c r="E55" s="4">
        <v>22</v>
      </c>
      <c r="F55" s="21" t="s">
        <v>43</v>
      </c>
      <c r="G55" s="5">
        <v>22</v>
      </c>
      <c r="H55" s="18" t="s">
        <v>50</v>
      </c>
      <c r="I55" s="4">
        <v>22</v>
      </c>
      <c r="J55" s="14" t="s">
        <v>49</v>
      </c>
      <c r="K55" s="4">
        <v>22</v>
      </c>
      <c r="L55" s="1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22.5" customHeight="1" x14ac:dyDescent="0.25">
      <c r="A56" s="12">
        <v>23</v>
      </c>
      <c r="B56" s="13"/>
      <c r="C56" s="4">
        <v>23</v>
      </c>
      <c r="D56" s="14" t="s">
        <v>49</v>
      </c>
      <c r="E56" s="9">
        <v>23</v>
      </c>
      <c r="F56" s="17"/>
      <c r="G56" s="4">
        <v>23</v>
      </c>
      <c r="H56" s="14"/>
      <c r="I56" s="4">
        <v>23</v>
      </c>
      <c r="J56" s="14"/>
      <c r="K56" s="7">
        <v>23</v>
      </c>
      <c r="L56" s="20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22.5" customHeight="1" x14ac:dyDescent="0.25">
      <c r="A57" s="4">
        <v>24</v>
      </c>
      <c r="B57" s="14"/>
      <c r="C57" s="4">
        <v>24</v>
      </c>
      <c r="D57" s="14"/>
      <c r="E57" s="9">
        <v>24</v>
      </c>
      <c r="F57" s="17" t="s">
        <v>50</v>
      </c>
      <c r="G57" s="4">
        <v>24</v>
      </c>
      <c r="H57" s="14" t="s">
        <v>30</v>
      </c>
      <c r="I57" s="4">
        <v>24</v>
      </c>
      <c r="J57" s="14"/>
      <c r="K57" s="7">
        <v>24</v>
      </c>
      <c r="L57" s="20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22.5" customHeight="1" x14ac:dyDescent="0.25">
      <c r="A58" s="4">
        <v>25</v>
      </c>
      <c r="B58" s="14"/>
      <c r="C58" s="4">
        <v>25</v>
      </c>
      <c r="D58" s="14"/>
      <c r="E58" s="4">
        <v>25</v>
      </c>
      <c r="F58" s="14"/>
      <c r="G58" s="4">
        <v>25</v>
      </c>
      <c r="H58" s="14" t="s">
        <v>49</v>
      </c>
      <c r="I58" s="10">
        <v>25</v>
      </c>
      <c r="J58" s="19"/>
      <c r="K58" s="4">
        <v>25</v>
      </c>
      <c r="L58" s="21" t="s">
        <v>47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22.5" customHeight="1" x14ac:dyDescent="0.25">
      <c r="A59" s="4">
        <v>26</v>
      </c>
      <c r="B59" s="14" t="s">
        <v>49</v>
      </c>
      <c r="C59" s="8">
        <v>26</v>
      </c>
      <c r="D59" s="16" t="s">
        <v>33</v>
      </c>
      <c r="E59" s="4">
        <v>26</v>
      </c>
      <c r="F59" s="14" t="s">
        <v>30</v>
      </c>
      <c r="G59" s="4">
        <v>26</v>
      </c>
      <c r="H59" s="14"/>
      <c r="I59" s="10">
        <v>26</v>
      </c>
      <c r="J59" s="19" t="s">
        <v>50</v>
      </c>
      <c r="K59" s="4">
        <v>26</v>
      </c>
      <c r="L59" s="14" t="s">
        <v>30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22.5" customHeight="1" x14ac:dyDescent="0.25">
      <c r="A60" s="4">
        <v>27</v>
      </c>
      <c r="B60" s="14"/>
      <c r="C60" s="8">
        <v>27</v>
      </c>
      <c r="D60" s="16"/>
      <c r="E60" s="4">
        <v>27</v>
      </c>
      <c r="F60" s="14" t="s">
        <v>49</v>
      </c>
      <c r="G60" s="4">
        <v>27</v>
      </c>
      <c r="H60" s="14"/>
      <c r="I60" s="4">
        <v>27</v>
      </c>
      <c r="J60" s="14"/>
      <c r="K60" s="4">
        <v>27</v>
      </c>
      <c r="L60" s="14" t="s">
        <v>49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22.5" customHeight="1" x14ac:dyDescent="0.25">
      <c r="A61" s="4">
        <v>28</v>
      </c>
      <c r="B61" s="21" t="s">
        <v>39</v>
      </c>
      <c r="C61" s="4">
        <v>28</v>
      </c>
      <c r="D61" s="14"/>
      <c r="E61" s="4">
        <v>28</v>
      </c>
      <c r="F61" s="21" t="s">
        <v>45</v>
      </c>
      <c r="G61" s="5">
        <v>28</v>
      </c>
      <c r="H61" s="18"/>
      <c r="I61" s="4">
        <v>28</v>
      </c>
      <c r="J61" s="14" t="s">
        <v>30</v>
      </c>
      <c r="K61" s="4">
        <v>28</v>
      </c>
      <c r="L61" s="14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22.5" customHeight="1" x14ac:dyDescent="0.25">
      <c r="A62" s="12">
        <v>29</v>
      </c>
      <c r="B62" s="13"/>
      <c r="C62" s="4">
        <v>29</v>
      </c>
      <c r="D62" s="14" t="s">
        <v>30</v>
      </c>
      <c r="E62" s="4">
        <v>29</v>
      </c>
      <c r="F62" s="21" t="s">
        <v>36</v>
      </c>
      <c r="G62" s="5">
        <v>29</v>
      </c>
      <c r="H62" s="22" t="s">
        <v>28</v>
      </c>
      <c r="I62" s="4">
        <v>29</v>
      </c>
      <c r="J62" s="14" t="s">
        <v>49</v>
      </c>
      <c r="K62" s="4">
        <v>29</v>
      </c>
      <c r="L62" s="21" t="s">
        <v>36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22.5" customHeight="1" x14ac:dyDescent="0.25">
      <c r="A63" s="12">
        <v>30</v>
      </c>
      <c r="B63" s="13" t="s">
        <v>28</v>
      </c>
      <c r="C63" s="4">
        <v>30</v>
      </c>
      <c r="D63" s="14" t="s">
        <v>49</v>
      </c>
      <c r="E63" s="9">
        <v>30</v>
      </c>
      <c r="F63" s="17"/>
      <c r="G63" s="4">
        <v>30</v>
      </c>
      <c r="H63" s="14"/>
      <c r="I63" s="4">
        <v>30</v>
      </c>
      <c r="J63" s="14"/>
      <c r="K63" s="7">
        <v>30</v>
      </c>
      <c r="L63" s="20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22.5" customHeight="1" x14ac:dyDescent="0.25">
      <c r="A64" s="4">
        <v>31</v>
      </c>
      <c r="B64" s="14"/>
      <c r="C64" s="4">
        <v>31</v>
      </c>
      <c r="D64" s="14"/>
      <c r="E64" s="4"/>
      <c r="F64" s="14"/>
      <c r="G64" s="4">
        <v>31</v>
      </c>
      <c r="H64" s="14"/>
      <c r="I64" s="4">
        <v>31</v>
      </c>
      <c r="J64" s="14"/>
      <c r="K64" s="7">
        <v>31</v>
      </c>
      <c r="L64" s="20" t="s">
        <v>50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</sheetData>
  <mergeCells count="12">
    <mergeCell ref="I1:J1"/>
    <mergeCell ref="K1:L1"/>
    <mergeCell ref="A33:B33"/>
    <mergeCell ref="A1:B1"/>
    <mergeCell ref="C1:D1"/>
    <mergeCell ref="E1:F1"/>
    <mergeCell ref="G1:H1"/>
    <mergeCell ref="C33:D33"/>
    <mergeCell ref="E33:F33"/>
    <mergeCell ref="G33:H33"/>
    <mergeCell ref="I33:J33"/>
    <mergeCell ref="K33:L33"/>
  </mergeCells>
  <printOptions horizontalCentered="1" gridLines="1"/>
  <pageMargins left="0.19685039370078738" right="0.19685039370078738" top="0.39370078740157477" bottom="0.39370078740157477" header="0" footer="0"/>
  <pageSetup scale="81"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E099-D44C-4CA2-8672-F761BF8B43C4}">
  <sheetPr>
    <pageSetUpPr autoPageBreaks="0" fitToPage="1"/>
  </sheetPr>
  <dimension ref="A1:J64"/>
  <sheetViews>
    <sheetView showGridLines="0" workbookViewId="0">
      <selection activeCell="B2" sqref="B2:J2"/>
    </sheetView>
  </sheetViews>
  <sheetFormatPr defaultRowHeight="13.2" x14ac:dyDescent="0.25"/>
  <cols>
    <col min="1" max="1" width="1.6640625" style="29" customWidth="1"/>
    <col min="2" max="2" width="30.109375" style="29" customWidth="1"/>
    <col min="3" max="3" width="16.5546875" style="29" customWidth="1"/>
    <col min="4" max="4" width="13.44140625" style="29" customWidth="1"/>
    <col min="5" max="5" width="12.5546875" style="29" customWidth="1"/>
    <col min="6" max="6" width="2.88671875" style="29" customWidth="1"/>
    <col min="7" max="7" width="29.33203125" style="29" customWidth="1"/>
    <col min="8" max="8" width="16.5546875" style="29" customWidth="1"/>
    <col min="9" max="9" width="13.44140625" style="29" customWidth="1"/>
    <col min="10" max="10" width="12.5546875" style="29" customWidth="1"/>
    <col min="11" max="16384" width="8.88671875" style="29"/>
  </cols>
  <sheetData>
    <row r="1" spans="1:10" ht="8.1" customHeight="1" x14ac:dyDescent="0.6">
      <c r="A1" s="52"/>
      <c r="B1" s="53"/>
      <c r="C1" s="53"/>
      <c r="D1" s="53"/>
      <c r="E1" s="53"/>
      <c r="F1" s="53"/>
      <c r="G1" s="53"/>
      <c r="H1" s="53"/>
      <c r="I1" s="53"/>
      <c r="J1" s="31"/>
    </row>
    <row r="2" spans="1:10" ht="51.9" customHeight="1" x14ac:dyDescent="0.25">
      <c r="A2" s="52"/>
      <c r="B2" s="73" t="s">
        <v>130</v>
      </c>
      <c r="C2" s="73"/>
      <c r="D2" s="73"/>
      <c r="E2" s="73"/>
      <c r="F2" s="73"/>
      <c r="G2" s="73"/>
      <c r="H2" s="73"/>
      <c r="I2" s="73"/>
      <c r="J2" s="73"/>
    </row>
    <row r="3" spans="1:10" ht="8.1" customHeight="1" x14ac:dyDescent="0.25">
      <c r="A3" s="31"/>
      <c r="B3" s="69"/>
      <c r="C3" s="69"/>
      <c r="D3" s="69"/>
      <c r="E3" s="31"/>
      <c r="F3" s="44"/>
      <c r="G3" s="31"/>
      <c r="H3" s="51"/>
      <c r="I3" s="50"/>
      <c r="J3" s="49"/>
    </row>
    <row r="4" spans="1:10" ht="15.9" customHeight="1" x14ac:dyDescent="0.25">
      <c r="A4" s="31"/>
      <c r="B4" s="66" t="s">
        <v>129</v>
      </c>
      <c r="C4" s="70" t="s">
        <v>125</v>
      </c>
      <c r="D4" s="71"/>
      <c r="E4" s="48">
        <v>2500</v>
      </c>
      <c r="F4" s="44"/>
      <c r="G4" s="65" t="s">
        <v>128</v>
      </c>
      <c r="H4" s="65"/>
      <c r="I4" s="65"/>
      <c r="J4" s="64">
        <f>E6-J58</f>
        <v>940</v>
      </c>
    </row>
    <row r="5" spans="1:10" ht="15.9" customHeight="1" x14ac:dyDescent="0.25">
      <c r="A5" s="31"/>
      <c r="B5" s="67"/>
      <c r="C5" s="70" t="s">
        <v>124</v>
      </c>
      <c r="D5" s="71"/>
      <c r="E5" s="48">
        <v>500</v>
      </c>
      <c r="F5" s="44"/>
      <c r="G5" s="65"/>
      <c r="H5" s="65"/>
      <c r="I5" s="65"/>
      <c r="J5" s="64"/>
    </row>
    <row r="6" spans="1:10" ht="15.9" customHeight="1" x14ac:dyDescent="0.25">
      <c r="A6" s="31"/>
      <c r="B6" s="68"/>
      <c r="C6" s="74" t="s">
        <v>122</v>
      </c>
      <c r="D6" s="75"/>
      <c r="E6" s="30">
        <f>SUM(E4:E5)</f>
        <v>3000</v>
      </c>
      <c r="F6" s="44"/>
      <c r="G6" s="65" t="s">
        <v>127</v>
      </c>
      <c r="H6" s="65"/>
      <c r="I6" s="65"/>
      <c r="J6" s="64">
        <f>E9-J60</f>
        <v>960</v>
      </c>
    </row>
    <row r="7" spans="1:10" ht="15.9" customHeight="1" x14ac:dyDescent="0.25">
      <c r="A7" s="31"/>
      <c r="B7" s="66" t="s">
        <v>126</v>
      </c>
      <c r="C7" s="70" t="s">
        <v>125</v>
      </c>
      <c r="D7" s="71"/>
      <c r="E7" s="48">
        <v>2500</v>
      </c>
      <c r="F7" s="44"/>
      <c r="G7" s="65"/>
      <c r="H7" s="65"/>
      <c r="I7" s="65"/>
      <c r="J7" s="64"/>
    </row>
    <row r="8" spans="1:10" ht="15.9" customHeight="1" x14ac:dyDescent="0.25">
      <c r="A8" s="31"/>
      <c r="B8" s="67"/>
      <c r="C8" s="70" t="s">
        <v>124</v>
      </c>
      <c r="D8" s="71"/>
      <c r="E8" s="48">
        <v>500</v>
      </c>
      <c r="F8" s="44"/>
      <c r="G8" s="65" t="s">
        <v>123</v>
      </c>
      <c r="H8" s="65"/>
      <c r="I8" s="65"/>
      <c r="J8" s="64">
        <f>J6-J4</f>
        <v>20</v>
      </c>
    </row>
    <row r="9" spans="1:10" ht="15.9" customHeight="1" x14ac:dyDescent="0.25">
      <c r="A9" s="31"/>
      <c r="B9" s="68"/>
      <c r="C9" s="74" t="s">
        <v>122</v>
      </c>
      <c r="D9" s="75"/>
      <c r="E9" s="30">
        <f>SUM(E7:E8)</f>
        <v>3000</v>
      </c>
      <c r="F9" s="44"/>
      <c r="G9" s="65"/>
      <c r="H9" s="65"/>
      <c r="I9" s="65"/>
      <c r="J9" s="64"/>
    </row>
    <row r="10" spans="1:10" ht="15.9" customHeight="1" x14ac:dyDescent="0.25">
      <c r="A10" s="31"/>
      <c r="B10" s="47"/>
      <c r="C10" s="47"/>
      <c r="D10" s="46"/>
      <c r="E10" s="45"/>
      <c r="F10" s="44"/>
      <c r="G10" s="43"/>
      <c r="H10" s="43"/>
      <c r="I10" s="43"/>
      <c r="J10" s="42"/>
    </row>
    <row r="11" spans="1:10" ht="15.9" customHeight="1" x14ac:dyDescent="0.25">
      <c r="A11" s="31"/>
      <c r="B11" s="34" t="s">
        <v>121</v>
      </c>
      <c r="C11" s="39" t="s">
        <v>66</v>
      </c>
      <c r="D11" s="39" t="s">
        <v>65</v>
      </c>
      <c r="E11" s="38" t="s">
        <v>64</v>
      </c>
      <c r="F11" s="41"/>
      <c r="G11" s="34" t="s">
        <v>120</v>
      </c>
      <c r="H11" s="39" t="s">
        <v>66</v>
      </c>
      <c r="I11" s="39" t="s">
        <v>65</v>
      </c>
      <c r="J11" s="38" t="s">
        <v>64</v>
      </c>
    </row>
    <row r="12" spans="1:10" ht="15.75" customHeight="1" x14ac:dyDescent="0.25">
      <c r="A12" s="31"/>
      <c r="B12" s="36" t="s">
        <v>119</v>
      </c>
      <c r="C12" s="33">
        <v>1500</v>
      </c>
      <c r="D12" s="33">
        <v>1400</v>
      </c>
      <c r="E12" s="35">
        <f>Table1[[#This Row],[Projected Cost]]-Table1[[#This Row],[Actual Cost]]</f>
        <v>100</v>
      </c>
      <c r="F12" s="37"/>
      <c r="G12" s="36" t="s">
        <v>118</v>
      </c>
      <c r="H12" s="33">
        <v>0</v>
      </c>
      <c r="I12" s="33">
        <v>50</v>
      </c>
      <c r="J12" s="35">
        <f>Table2[[#This Row],[Projected Cost]]-Table2[[#This Row],[Actual Cost]]</f>
        <v>-50</v>
      </c>
    </row>
    <row r="13" spans="1:10" ht="15.75" customHeight="1" x14ac:dyDescent="0.25">
      <c r="A13" s="31"/>
      <c r="B13" s="36" t="s">
        <v>117</v>
      </c>
      <c r="C13" s="33">
        <v>60</v>
      </c>
      <c r="D13" s="33">
        <v>100</v>
      </c>
      <c r="E13" s="35">
        <f>Table1[[#This Row],[Projected Cost]]-Table1[[#This Row],[Actual Cost]]</f>
        <v>-40</v>
      </c>
      <c r="F13" s="37"/>
      <c r="G13" s="36" t="s">
        <v>116</v>
      </c>
      <c r="H13" s="33"/>
      <c r="I13" s="33"/>
      <c r="J13" s="35">
        <f>Table2[[#This Row],[Projected Cost]]-Table2[[#This Row],[Actual Cost]]</f>
        <v>0</v>
      </c>
    </row>
    <row r="14" spans="1:10" ht="15.75" customHeight="1" x14ac:dyDescent="0.25">
      <c r="A14" s="31"/>
      <c r="B14" s="36" t="s">
        <v>115</v>
      </c>
      <c r="C14" s="33">
        <v>50</v>
      </c>
      <c r="D14" s="33">
        <v>60</v>
      </c>
      <c r="E14" s="35">
        <f>Table1[[#This Row],[Projected Cost]]-Table1[[#This Row],[Actual Cost]]</f>
        <v>-10</v>
      </c>
      <c r="F14" s="37"/>
      <c r="G14" s="36" t="s">
        <v>114</v>
      </c>
      <c r="H14" s="33"/>
      <c r="I14" s="33"/>
      <c r="J14" s="35">
        <f>Table2[[#This Row],[Projected Cost]]-Table2[[#This Row],[Actual Cost]]</f>
        <v>0</v>
      </c>
    </row>
    <row r="15" spans="1:10" ht="15.75" customHeight="1" x14ac:dyDescent="0.25">
      <c r="A15" s="31"/>
      <c r="B15" s="36" t="s">
        <v>113</v>
      </c>
      <c r="C15" s="33">
        <v>200</v>
      </c>
      <c r="D15" s="33">
        <v>180</v>
      </c>
      <c r="E15" s="35">
        <f>Table1[[#This Row],[Projected Cost]]-Table1[[#This Row],[Actual Cost]]</f>
        <v>20</v>
      </c>
      <c r="F15" s="37"/>
      <c r="G15" s="36" t="s">
        <v>112</v>
      </c>
      <c r="H15" s="33"/>
      <c r="I15" s="33"/>
      <c r="J15" s="35">
        <f>Table2[[#This Row],[Projected Cost]]-Table2[[#This Row],[Actual Cost]]</f>
        <v>0</v>
      </c>
    </row>
    <row r="16" spans="1:10" ht="15.75" customHeight="1" x14ac:dyDescent="0.25">
      <c r="A16" s="31"/>
      <c r="B16" s="36" t="s">
        <v>111</v>
      </c>
      <c r="C16" s="33"/>
      <c r="D16" s="33"/>
      <c r="E16" s="35">
        <f>Table1[[#This Row],[Projected Cost]]-Table1[[#This Row],[Actual Cost]]</f>
        <v>0</v>
      </c>
      <c r="F16" s="37"/>
      <c r="G16" s="36" t="s">
        <v>110</v>
      </c>
      <c r="H16" s="33"/>
      <c r="I16" s="33"/>
      <c r="J16" s="35">
        <f>Table2[[#This Row],[Projected Cost]]-Table2[[#This Row],[Actual Cost]]</f>
        <v>0</v>
      </c>
    </row>
    <row r="17" spans="1:10" ht="15.75" customHeight="1" x14ac:dyDescent="0.25">
      <c r="A17" s="31"/>
      <c r="B17" s="36" t="s">
        <v>109</v>
      </c>
      <c r="C17" s="33"/>
      <c r="D17" s="33"/>
      <c r="E17" s="35">
        <f>Table1[[#This Row],[Projected Cost]]-Table1[[#This Row],[Actual Cost]]</f>
        <v>0</v>
      </c>
      <c r="F17" s="37"/>
      <c r="G17" s="36" t="s">
        <v>108</v>
      </c>
      <c r="H17" s="33"/>
      <c r="I17" s="33"/>
      <c r="J17" s="35">
        <f>Table2[[#This Row],[Projected Cost]]-Table2[[#This Row],[Actual Cost]]</f>
        <v>0</v>
      </c>
    </row>
    <row r="18" spans="1:10" ht="15.75" customHeight="1" x14ac:dyDescent="0.25">
      <c r="A18" s="31"/>
      <c r="B18" s="36" t="s">
        <v>107</v>
      </c>
      <c r="C18" s="33"/>
      <c r="D18" s="33"/>
      <c r="E18" s="35">
        <f>Table1[[#This Row],[Projected Cost]]-Table1[[#This Row],[Actual Cost]]</f>
        <v>0</v>
      </c>
      <c r="F18" s="37"/>
      <c r="G18" s="36" t="s">
        <v>55</v>
      </c>
      <c r="H18" s="33"/>
      <c r="I18" s="33"/>
      <c r="J18" s="35">
        <f>Table2[[#This Row],[Projected Cost]]-Table2[[#This Row],[Actual Cost]]</f>
        <v>0</v>
      </c>
    </row>
    <row r="19" spans="1:10" ht="15.75" customHeight="1" x14ac:dyDescent="0.25">
      <c r="A19" s="31"/>
      <c r="B19" s="36" t="s">
        <v>106</v>
      </c>
      <c r="C19" s="33"/>
      <c r="D19" s="33"/>
      <c r="E19" s="35">
        <f>Table1[[#This Row],[Projected Cost]]-Table1[[#This Row],[Actual Cost]]</f>
        <v>0</v>
      </c>
      <c r="F19" s="37"/>
      <c r="G19" s="36" t="s">
        <v>55</v>
      </c>
      <c r="H19" s="33"/>
      <c r="I19" s="33"/>
      <c r="J19" s="35">
        <f>Table2[[#This Row],[Projected Cost]]-Table2[[#This Row],[Actual Cost]]</f>
        <v>0</v>
      </c>
    </row>
    <row r="20" spans="1:10" ht="15.75" customHeight="1" x14ac:dyDescent="0.25">
      <c r="A20" s="31"/>
      <c r="B20" s="36" t="s">
        <v>105</v>
      </c>
      <c r="C20" s="33"/>
      <c r="D20" s="33"/>
      <c r="E20" s="35">
        <f>Table1[[#This Row],[Projected Cost]]-Table1[[#This Row],[Actual Cost]]</f>
        <v>0</v>
      </c>
      <c r="F20" s="37"/>
      <c r="G20" s="36" t="s">
        <v>55</v>
      </c>
      <c r="H20" s="33"/>
      <c r="I20" s="33"/>
      <c r="J20" s="35">
        <f>Table2[[#This Row],[Projected Cost]]-Table2[[#This Row],[Actual Cost]]</f>
        <v>0</v>
      </c>
    </row>
    <row r="21" spans="1:10" ht="15.75" customHeight="1" x14ac:dyDescent="0.25">
      <c r="A21" s="31"/>
      <c r="B21" s="36" t="s">
        <v>55</v>
      </c>
      <c r="C21" s="33"/>
      <c r="D21" s="33"/>
      <c r="E21" s="35">
        <f>Table1[[#This Row],[Projected Cost]]-Table1[[#This Row],[Actual Cost]]</f>
        <v>0</v>
      </c>
      <c r="F21" s="37"/>
      <c r="G21" s="34" t="s">
        <v>53</v>
      </c>
      <c r="H21" s="40">
        <f>SUBTOTAL(109,Table2[Projected Cost])</f>
        <v>0</v>
      </c>
      <c r="I21" s="33">
        <f>SUBTOTAL(109,Table2[Actual Cost])</f>
        <v>50</v>
      </c>
      <c r="J21" s="32">
        <f>SUBTOTAL(109,Table2[Difference])</f>
        <v>-50</v>
      </c>
    </row>
    <row r="22" spans="1:10" ht="15.75" customHeight="1" x14ac:dyDescent="0.25">
      <c r="A22" s="31"/>
      <c r="B22" s="34" t="s">
        <v>53</v>
      </c>
      <c r="C22" s="33">
        <f>SUBTOTAL(109,Table1[Projected Cost])</f>
        <v>1810</v>
      </c>
      <c r="D22" s="33">
        <f>SUBTOTAL(109,Table1[Actual Cost])</f>
        <v>1740</v>
      </c>
      <c r="E22" s="32">
        <f>SUBTOTAL(109,Table1[Difference])</f>
        <v>70</v>
      </c>
      <c r="F22" s="37"/>
      <c r="G22" s="76"/>
      <c r="H22" s="76"/>
      <c r="I22" s="76"/>
      <c r="J22" s="76"/>
    </row>
    <row r="23" spans="1:10" ht="15.75" customHeight="1" x14ac:dyDescent="0.25">
      <c r="A23" s="31"/>
      <c r="B23" s="76"/>
      <c r="C23" s="76"/>
      <c r="D23" s="76"/>
      <c r="E23" s="76"/>
      <c r="F23" s="37"/>
      <c r="G23" s="34" t="s">
        <v>104</v>
      </c>
      <c r="H23" s="39" t="s">
        <v>66</v>
      </c>
      <c r="I23" s="39" t="s">
        <v>65</v>
      </c>
      <c r="J23" s="38" t="s">
        <v>64</v>
      </c>
    </row>
    <row r="24" spans="1:10" ht="15.75" customHeight="1" x14ac:dyDescent="0.25">
      <c r="A24" s="31"/>
      <c r="B24" s="34" t="s">
        <v>103</v>
      </c>
      <c r="C24" s="39" t="s">
        <v>66</v>
      </c>
      <c r="D24" s="39" t="s">
        <v>65</v>
      </c>
      <c r="E24" s="38" t="s">
        <v>64</v>
      </c>
      <c r="F24" s="37"/>
      <c r="G24" s="36" t="s">
        <v>102</v>
      </c>
      <c r="H24" s="33"/>
      <c r="I24" s="33"/>
      <c r="J24" s="35">
        <f>Table8[[#This Row],[Projected Cost]]-Table8[[#This Row],[Actual Cost]]</f>
        <v>0</v>
      </c>
    </row>
    <row r="25" spans="1:10" ht="15.75" customHeight="1" x14ac:dyDescent="0.25">
      <c r="A25" s="31"/>
      <c r="B25" s="36" t="s">
        <v>101</v>
      </c>
      <c r="C25" s="33">
        <v>250</v>
      </c>
      <c r="D25" s="33">
        <v>250</v>
      </c>
      <c r="E25" s="35">
        <f>Table3[[#This Row],[Projected Cost]]-Table3[[#This Row],[Actual Cost]]</f>
        <v>0</v>
      </c>
      <c r="F25" s="37"/>
      <c r="G25" s="36" t="s">
        <v>100</v>
      </c>
      <c r="H25" s="33"/>
      <c r="I25" s="33"/>
      <c r="J25" s="35">
        <f>Table8[[#This Row],[Projected Cost]]-Table8[[#This Row],[Actual Cost]]</f>
        <v>0</v>
      </c>
    </row>
    <row r="26" spans="1:10" ht="15.75" customHeight="1" x14ac:dyDescent="0.25">
      <c r="A26" s="31"/>
      <c r="B26" s="36" t="s">
        <v>99</v>
      </c>
      <c r="C26" s="33"/>
      <c r="D26" s="33"/>
      <c r="E26" s="35">
        <f>Table3[[#This Row],[Projected Cost]]-Table3[[#This Row],[Actual Cost]]</f>
        <v>0</v>
      </c>
      <c r="F26" s="37"/>
      <c r="G26" s="36" t="s">
        <v>96</v>
      </c>
      <c r="H26" s="33"/>
      <c r="I26" s="33"/>
      <c r="J26" s="35">
        <f>Table8[[#This Row],[Projected Cost]]-Table8[[#This Row],[Actual Cost]]</f>
        <v>0</v>
      </c>
    </row>
    <row r="27" spans="1:10" ht="15.75" customHeight="1" x14ac:dyDescent="0.25">
      <c r="A27" s="31"/>
      <c r="B27" s="36" t="s">
        <v>98</v>
      </c>
      <c r="C27" s="33"/>
      <c r="D27" s="33"/>
      <c r="E27" s="35">
        <f>Table3[[#This Row],[Projected Cost]]-Table3[[#This Row],[Actual Cost]]</f>
        <v>0</v>
      </c>
      <c r="F27" s="37"/>
      <c r="G27" s="36" t="s">
        <v>96</v>
      </c>
      <c r="H27" s="33"/>
      <c r="I27" s="33"/>
      <c r="J27" s="35">
        <f>Table8[[#This Row],[Projected Cost]]-Table8[[#This Row],[Actual Cost]]</f>
        <v>0</v>
      </c>
    </row>
    <row r="28" spans="1:10" ht="15.75" customHeight="1" x14ac:dyDescent="0.25">
      <c r="A28" s="31"/>
      <c r="B28" s="36" t="s">
        <v>97</v>
      </c>
      <c r="C28" s="33"/>
      <c r="D28" s="33"/>
      <c r="E28" s="35">
        <f>Table3[[#This Row],[Projected Cost]]-Table3[[#This Row],[Actual Cost]]</f>
        <v>0</v>
      </c>
      <c r="F28" s="37"/>
      <c r="G28" s="36" t="s">
        <v>96</v>
      </c>
      <c r="H28" s="33"/>
      <c r="I28" s="33"/>
      <c r="J28" s="35">
        <f>Table8[[#This Row],[Projected Cost]]-Table8[[#This Row],[Actual Cost]]</f>
        <v>0</v>
      </c>
    </row>
    <row r="29" spans="1:10" ht="15.75" customHeight="1" x14ac:dyDescent="0.25">
      <c r="A29" s="31"/>
      <c r="B29" s="36" t="s">
        <v>95</v>
      </c>
      <c r="C29" s="33"/>
      <c r="D29" s="33"/>
      <c r="E29" s="35">
        <f>Table3[[#This Row],[Projected Cost]]-Table3[[#This Row],[Actual Cost]]</f>
        <v>0</v>
      </c>
      <c r="F29" s="37"/>
      <c r="G29" s="36" t="s">
        <v>55</v>
      </c>
      <c r="H29" s="33"/>
      <c r="I29" s="33"/>
      <c r="J29" s="35">
        <f>Table8[[#This Row],[Projected Cost]]-Table8[[#This Row],[Actual Cost]]</f>
        <v>0</v>
      </c>
    </row>
    <row r="30" spans="1:10" ht="15.75" customHeight="1" x14ac:dyDescent="0.25">
      <c r="A30" s="31"/>
      <c r="B30" s="36" t="s">
        <v>94</v>
      </c>
      <c r="C30" s="33"/>
      <c r="D30" s="33"/>
      <c r="E30" s="35">
        <f>Table3[[#This Row],[Projected Cost]]-Table3[[#This Row],[Actual Cost]]</f>
        <v>0</v>
      </c>
      <c r="F30" s="37"/>
      <c r="G30" s="34" t="s">
        <v>53</v>
      </c>
      <c r="H30" s="33">
        <f>SUBTOTAL(109,Table8[Projected Cost])</f>
        <v>0</v>
      </c>
      <c r="I30" s="33">
        <f>SUBTOTAL(109,Table8[Actual Cost])</f>
        <v>0</v>
      </c>
      <c r="J30" s="32">
        <f>SUBTOTAL(109,Table8[Difference])</f>
        <v>0</v>
      </c>
    </row>
    <row r="31" spans="1:10" ht="15.75" customHeight="1" x14ac:dyDescent="0.25">
      <c r="A31" s="31"/>
      <c r="B31" s="36" t="s">
        <v>55</v>
      </c>
      <c r="C31" s="33"/>
      <c r="D31" s="33"/>
      <c r="E31" s="35">
        <f>Table3[[#This Row],[Projected Cost]]-Table3[[#This Row],[Actual Cost]]</f>
        <v>0</v>
      </c>
      <c r="F31" s="37"/>
      <c r="G31" s="76"/>
      <c r="H31" s="76"/>
      <c r="I31" s="76"/>
      <c r="J31" s="76"/>
    </row>
    <row r="32" spans="1:10" ht="15.75" customHeight="1" x14ac:dyDescent="0.25">
      <c r="A32" s="31"/>
      <c r="B32" s="34" t="s">
        <v>53</v>
      </c>
      <c r="C32" s="33">
        <f>SUBTOTAL(109,Table3[Projected Cost])</f>
        <v>250</v>
      </c>
      <c r="D32" s="33">
        <f>SUBTOTAL(109,Table3[Actual Cost])</f>
        <v>250</v>
      </c>
      <c r="E32" s="32">
        <f>SUBTOTAL(109,Table3[Difference])</f>
        <v>0</v>
      </c>
      <c r="F32" s="37"/>
      <c r="G32" s="34" t="s">
        <v>93</v>
      </c>
      <c r="H32" s="39" t="s">
        <v>66</v>
      </c>
      <c r="I32" s="39" t="s">
        <v>65</v>
      </c>
      <c r="J32" s="38" t="s">
        <v>64</v>
      </c>
    </row>
    <row r="33" spans="1:10" ht="15.75" customHeight="1" x14ac:dyDescent="0.25">
      <c r="A33" s="31"/>
      <c r="B33" s="76"/>
      <c r="C33" s="76"/>
      <c r="D33" s="76"/>
      <c r="E33" s="76"/>
      <c r="F33" s="37"/>
      <c r="G33" s="36" t="s">
        <v>92</v>
      </c>
      <c r="H33" s="33"/>
      <c r="I33" s="33"/>
      <c r="J33" s="35">
        <f>Table9[[#This Row],[Projected Cost]]-Table9[[#This Row],[Actual Cost]]</f>
        <v>0</v>
      </c>
    </row>
    <row r="34" spans="1:10" ht="15.75" customHeight="1" x14ac:dyDescent="0.25">
      <c r="A34" s="31"/>
      <c r="B34" s="34" t="s">
        <v>91</v>
      </c>
      <c r="C34" s="39" t="s">
        <v>66</v>
      </c>
      <c r="D34" s="39" t="s">
        <v>65</v>
      </c>
      <c r="E34" s="38" t="s">
        <v>64</v>
      </c>
      <c r="F34" s="37"/>
      <c r="G34" s="36" t="s">
        <v>90</v>
      </c>
      <c r="H34" s="33"/>
      <c r="I34" s="33"/>
      <c r="J34" s="35">
        <f>Table9[[#This Row],[Projected Cost]]-Table9[[#This Row],[Actual Cost]]</f>
        <v>0</v>
      </c>
    </row>
    <row r="35" spans="1:10" ht="15.75" customHeight="1" x14ac:dyDescent="0.25">
      <c r="A35" s="31"/>
      <c r="B35" s="36" t="s">
        <v>89</v>
      </c>
      <c r="C35" s="33"/>
      <c r="D35" s="33"/>
      <c r="E35" s="35">
        <f>Table4[[#This Row],[Projected Cost]]-Table4[[#This Row],[Actual Cost]]</f>
        <v>0</v>
      </c>
      <c r="F35" s="37"/>
      <c r="G35" s="36" t="s">
        <v>88</v>
      </c>
      <c r="H35" s="33"/>
      <c r="I35" s="33"/>
      <c r="J35" s="35">
        <f>Table9[[#This Row],[Projected Cost]]-Table9[[#This Row],[Actual Cost]]</f>
        <v>0</v>
      </c>
    </row>
    <row r="36" spans="1:10" ht="15.75" customHeight="1" x14ac:dyDescent="0.25">
      <c r="A36" s="31"/>
      <c r="B36" s="36" t="s">
        <v>87</v>
      </c>
      <c r="C36" s="33"/>
      <c r="D36" s="33"/>
      <c r="E36" s="35">
        <f>Table4[[#This Row],[Projected Cost]]-Table4[[#This Row],[Actual Cost]]</f>
        <v>0</v>
      </c>
      <c r="F36" s="37"/>
      <c r="G36" s="36" t="s">
        <v>55</v>
      </c>
      <c r="H36" s="33"/>
      <c r="I36" s="33"/>
      <c r="J36" s="35">
        <f>Table9[[#This Row],[Projected Cost]]-Table9[[#This Row],[Actual Cost]]</f>
        <v>0</v>
      </c>
    </row>
    <row r="37" spans="1:10" ht="15.75" customHeight="1" x14ac:dyDescent="0.25">
      <c r="A37" s="31"/>
      <c r="B37" s="36" t="s">
        <v>86</v>
      </c>
      <c r="C37" s="33"/>
      <c r="D37" s="33"/>
      <c r="E37" s="35">
        <f>Table4[[#This Row],[Projected Cost]]-Table4[[#This Row],[Actual Cost]]</f>
        <v>0</v>
      </c>
      <c r="F37" s="37"/>
      <c r="G37" s="34" t="s">
        <v>53</v>
      </c>
      <c r="H37" s="33">
        <f>SUBTOTAL(109,Table9[Projected Cost])</f>
        <v>0</v>
      </c>
      <c r="I37" s="33">
        <f>SUBTOTAL(109,Table9[Actual Cost])</f>
        <v>0</v>
      </c>
      <c r="J37" s="32">
        <f>SUBTOTAL(109,Table9[Difference])</f>
        <v>0</v>
      </c>
    </row>
    <row r="38" spans="1:10" ht="15.75" customHeight="1" x14ac:dyDescent="0.25">
      <c r="A38" s="31"/>
      <c r="B38" s="36" t="s">
        <v>55</v>
      </c>
      <c r="C38" s="33"/>
      <c r="D38" s="33"/>
      <c r="E38" s="35">
        <f>Table4[[#This Row],[Projected Cost]]-Table4[[#This Row],[Actual Cost]]</f>
        <v>0</v>
      </c>
      <c r="F38" s="37"/>
      <c r="G38" s="76"/>
      <c r="H38" s="76"/>
      <c r="I38" s="76"/>
      <c r="J38" s="76"/>
    </row>
    <row r="39" spans="1:10" ht="15.75" customHeight="1" x14ac:dyDescent="0.25">
      <c r="A39" s="31"/>
      <c r="B39" s="34" t="s">
        <v>53</v>
      </c>
      <c r="C39" s="33">
        <f>SUBTOTAL(109,Table4[Projected Cost])</f>
        <v>0</v>
      </c>
      <c r="D39" s="33">
        <f>SUBTOTAL(109,Table4[Actual Cost])</f>
        <v>0</v>
      </c>
      <c r="E39" s="32">
        <f>SUBTOTAL(109,Table4[Difference])</f>
        <v>0</v>
      </c>
      <c r="F39" s="37"/>
      <c r="G39" s="34" t="s">
        <v>85</v>
      </c>
      <c r="H39" s="39" t="s">
        <v>66</v>
      </c>
      <c r="I39" s="39" t="s">
        <v>65</v>
      </c>
      <c r="J39" s="38" t="s">
        <v>64</v>
      </c>
    </row>
    <row r="40" spans="1:10" ht="15.75" customHeight="1" x14ac:dyDescent="0.25">
      <c r="A40" s="31"/>
      <c r="B40" s="76"/>
      <c r="C40" s="76"/>
      <c r="D40" s="76"/>
      <c r="E40" s="76"/>
      <c r="F40" s="37"/>
      <c r="G40" s="36" t="s">
        <v>84</v>
      </c>
      <c r="H40" s="33"/>
      <c r="I40" s="33"/>
      <c r="J40" s="35">
        <f>Table10[[#This Row],[Projected Cost]]-Table10[[#This Row],[Actual Cost]]</f>
        <v>0</v>
      </c>
    </row>
    <row r="41" spans="1:10" ht="15.75" customHeight="1" x14ac:dyDescent="0.25">
      <c r="A41" s="31"/>
      <c r="B41" s="34" t="s">
        <v>83</v>
      </c>
      <c r="C41" s="39" t="s">
        <v>66</v>
      </c>
      <c r="D41" s="39" t="s">
        <v>65</v>
      </c>
      <c r="E41" s="38" t="s">
        <v>64</v>
      </c>
      <c r="F41" s="37"/>
      <c r="G41" s="36" t="s">
        <v>82</v>
      </c>
      <c r="H41" s="33"/>
      <c r="I41" s="33"/>
      <c r="J41" s="35">
        <f>Table10[[#This Row],[Projected Cost]]-Table10[[#This Row],[Actual Cost]]</f>
        <v>0</v>
      </c>
    </row>
    <row r="42" spans="1:10" ht="15.75" customHeight="1" x14ac:dyDescent="0.25">
      <c r="A42" s="31"/>
      <c r="B42" s="36" t="s">
        <v>81</v>
      </c>
      <c r="C42" s="33"/>
      <c r="D42" s="33"/>
      <c r="E42" s="35">
        <f>Table5[[#This Row],[Projected Cost]]-Table5[[#This Row],[Actual Cost]]</f>
        <v>0</v>
      </c>
      <c r="F42" s="37"/>
      <c r="G42" s="36" t="s">
        <v>55</v>
      </c>
      <c r="H42" s="33"/>
      <c r="I42" s="33"/>
      <c r="J42" s="35">
        <f>Table10[[#This Row],[Projected Cost]]-Table10[[#This Row],[Actual Cost]]</f>
        <v>0</v>
      </c>
    </row>
    <row r="43" spans="1:10" ht="15.75" customHeight="1" x14ac:dyDescent="0.25">
      <c r="A43" s="31"/>
      <c r="B43" s="36" t="s">
        <v>80</v>
      </c>
      <c r="C43" s="33"/>
      <c r="D43" s="33"/>
      <c r="E43" s="35">
        <f>Table5[[#This Row],[Projected Cost]]-Table5[[#This Row],[Actual Cost]]</f>
        <v>0</v>
      </c>
      <c r="F43" s="37"/>
      <c r="G43" s="34" t="s">
        <v>53</v>
      </c>
      <c r="H43" s="33">
        <f>SUBTOTAL(109,Table10[Projected Cost])</f>
        <v>0</v>
      </c>
      <c r="I43" s="33">
        <f>SUBTOTAL(109,Table10[Actual Cost])</f>
        <v>0</v>
      </c>
      <c r="J43" s="32">
        <f>SUBTOTAL(109,Table10[Difference])</f>
        <v>0</v>
      </c>
    </row>
    <row r="44" spans="1:10" ht="15.75" customHeight="1" x14ac:dyDescent="0.25">
      <c r="A44" s="31"/>
      <c r="B44" s="36" t="s">
        <v>55</v>
      </c>
      <c r="C44" s="33"/>
      <c r="D44" s="33"/>
      <c r="E44" s="35">
        <f>Table5[[#This Row],[Projected Cost]]-Table5[[#This Row],[Actual Cost]]</f>
        <v>0</v>
      </c>
      <c r="F44" s="37"/>
      <c r="G44" s="76"/>
      <c r="H44" s="76"/>
      <c r="I44" s="76"/>
      <c r="J44" s="76"/>
    </row>
    <row r="45" spans="1:10" ht="15.75" customHeight="1" x14ac:dyDescent="0.25">
      <c r="A45" s="31"/>
      <c r="B45" s="34" t="s">
        <v>53</v>
      </c>
      <c r="C45" s="33">
        <f>SUBTOTAL(109,Table5[Projected Cost])</f>
        <v>0</v>
      </c>
      <c r="D45" s="33">
        <f>SUBTOTAL(109,Table5[Actual Cost])</f>
        <v>0</v>
      </c>
      <c r="E45" s="32">
        <f>SUBTOTAL(109,Table5[Difference])</f>
        <v>0</v>
      </c>
      <c r="F45" s="37"/>
      <c r="G45" s="34" t="s">
        <v>79</v>
      </c>
      <c r="H45" s="39" t="s">
        <v>66</v>
      </c>
      <c r="I45" s="39" t="s">
        <v>65</v>
      </c>
      <c r="J45" s="38" t="s">
        <v>64</v>
      </c>
    </row>
    <row r="46" spans="1:10" ht="15.75" customHeight="1" x14ac:dyDescent="0.25">
      <c r="A46" s="31"/>
      <c r="B46" s="76"/>
      <c r="C46" s="76"/>
      <c r="D46" s="76"/>
      <c r="E46" s="76"/>
      <c r="F46" s="37"/>
      <c r="G46" s="36" t="s">
        <v>78</v>
      </c>
      <c r="H46" s="33"/>
      <c r="I46" s="33"/>
      <c r="J46" s="35">
        <f>Table11[[#This Row],[Projected Cost]]-Table11[[#This Row],[Actual Cost]]</f>
        <v>0</v>
      </c>
    </row>
    <row r="47" spans="1:10" ht="15.75" customHeight="1" x14ac:dyDescent="0.25">
      <c r="A47" s="31"/>
      <c r="B47" s="34" t="s">
        <v>77</v>
      </c>
      <c r="C47" s="39" t="s">
        <v>66</v>
      </c>
      <c r="D47" s="39" t="s">
        <v>65</v>
      </c>
      <c r="E47" s="38" t="s">
        <v>64</v>
      </c>
      <c r="F47" s="37"/>
      <c r="G47" s="36" t="s">
        <v>76</v>
      </c>
      <c r="H47" s="33"/>
      <c r="I47" s="33"/>
      <c r="J47" s="35">
        <f>Table11[[#This Row],[Projected Cost]]-Table11[[#This Row],[Actual Cost]]</f>
        <v>0</v>
      </c>
    </row>
    <row r="48" spans="1:10" ht="15.75" customHeight="1" x14ac:dyDescent="0.25">
      <c r="A48" s="31"/>
      <c r="B48" s="36" t="s">
        <v>75</v>
      </c>
      <c r="C48" s="33"/>
      <c r="D48" s="33"/>
      <c r="E48" s="35">
        <f>Table6[[#This Row],[Projected Cost]]-Table6[[#This Row],[Actual Cost]]</f>
        <v>0</v>
      </c>
      <c r="F48" s="37"/>
      <c r="G48" s="36" t="s">
        <v>74</v>
      </c>
      <c r="H48" s="33"/>
      <c r="I48" s="33"/>
      <c r="J48" s="35">
        <f>Table11[[#This Row],[Projected Cost]]-Table11[[#This Row],[Actual Cost]]</f>
        <v>0</v>
      </c>
    </row>
    <row r="49" spans="1:10" ht="15.75" customHeight="1" x14ac:dyDescent="0.25">
      <c r="A49" s="31"/>
      <c r="B49" s="36" t="s">
        <v>63</v>
      </c>
      <c r="C49" s="33"/>
      <c r="D49" s="33"/>
      <c r="E49" s="35">
        <f>Table6[[#This Row],[Projected Cost]]-Table6[[#This Row],[Actual Cost]]</f>
        <v>0</v>
      </c>
      <c r="F49" s="37"/>
      <c r="G49" s="34" t="s">
        <v>53</v>
      </c>
      <c r="H49" s="33">
        <f>SUBTOTAL(109,Table11[Projected Cost])</f>
        <v>0</v>
      </c>
      <c r="I49" s="33">
        <f>SUBTOTAL(109,Table11[Actual Cost])</f>
        <v>0</v>
      </c>
      <c r="J49" s="32">
        <f>SUBTOTAL(109,Table11[Difference])</f>
        <v>0</v>
      </c>
    </row>
    <row r="50" spans="1:10" ht="15.75" customHeight="1" x14ac:dyDescent="0.25">
      <c r="A50" s="31"/>
      <c r="B50" s="36" t="s">
        <v>73</v>
      </c>
      <c r="C50" s="33"/>
      <c r="D50" s="33"/>
      <c r="E50" s="35">
        <f>Table6[[#This Row],[Projected Cost]]-Table6[[#This Row],[Actual Cost]]</f>
        <v>0</v>
      </c>
      <c r="F50" s="37"/>
      <c r="G50" s="76"/>
      <c r="H50" s="76"/>
      <c r="I50" s="76"/>
      <c r="J50" s="76"/>
    </row>
    <row r="51" spans="1:10" ht="15.75" customHeight="1" x14ac:dyDescent="0.25">
      <c r="A51" s="31"/>
      <c r="B51" s="36" t="s">
        <v>72</v>
      </c>
      <c r="C51" s="33"/>
      <c r="D51" s="33"/>
      <c r="E51" s="35">
        <f>Table6[[#This Row],[Projected Cost]]-Table6[[#This Row],[Actual Cost]]</f>
        <v>0</v>
      </c>
      <c r="F51" s="37"/>
      <c r="G51" s="34" t="s">
        <v>71</v>
      </c>
      <c r="H51" s="39" t="s">
        <v>66</v>
      </c>
      <c r="I51" s="39" t="s">
        <v>65</v>
      </c>
      <c r="J51" s="38" t="s">
        <v>64</v>
      </c>
    </row>
    <row r="52" spans="1:10" ht="15.75" customHeight="1" x14ac:dyDescent="0.25">
      <c r="A52" s="31"/>
      <c r="B52" s="36" t="s">
        <v>55</v>
      </c>
      <c r="C52" s="33"/>
      <c r="D52" s="33"/>
      <c r="E52" s="35">
        <f>Table6[[#This Row],[Projected Cost]]-Table6[[#This Row],[Actual Cost]]</f>
        <v>0</v>
      </c>
      <c r="F52" s="37"/>
      <c r="G52" s="36" t="s">
        <v>70</v>
      </c>
      <c r="H52" s="33"/>
      <c r="I52" s="33"/>
      <c r="J52" s="35">
        <f>Table12[[#This Row],[Projected Cost]]-Table12[[#This Row],[Actual Cost]]</f>
        <v>0</v>
      </c>
    </row>
    <row r="53" spans="1:10" ht="15.75" customHeight="1" x14ac:dyDescent="0.25">
      <c r="A53" s="31"/>
      <c r="B53" s="34" t="s">
        <v>53</v>
      </c>
      <c r="C53" s="33">
        <f>SUBTOTAL(109,Table6[Projected Cost])</f>
        <v>0</v>
      </c>
      <c r="D53" s="33">
        <f>SUBTOTAL(109,Table6[Actual Cost])</f>
        <v>0</v>
      </c>
      <c r="E53" s="32">
        <f>SUBTOTAL(109,Table6[Difference])</f>
        <v>0</v>
      </c>
      <c r="F53" s="37"/>
      <c r="G53" s="36" t="s">
        <v>69</v>
      </c>
      <c r="H53" s="33"/>
      <c r="I53" s="33"/>
      <c r="J53" s="35">
        <f>Table12[[#This Row],[Projected Cost]]-Table12[[#This Row],[Actual Cost]]</f>
        <v>0</v>
      </c>
    </row>
    <row r="54" spans="1:10" ht="15.75" customHeight="1" x14ac:dyDescent="0.25">
      <c r="A54" s="31"/>
      <c r="B54" s="76"/>
      <c r="C54" s="76"/>
      <c r="D54" s="76"/>
      <c r="E54" s="76"/>
      <c r="F54" s="37"/>
      <c r="G54" s="36" t="s">
        <v>68</v>
      </c>
      <c r="H54" s="33"/>
      <c r="I54" s="33"/>
      <c r="J54" s="35">
        <f>Table12[[#This Row],[Projected Cost]]-Table12[[#This Row],[Actual Cost]]</f>
        <v>0</v>
      </c>
    </row>
    <row r="55" spans="1:10" ht="15.75" customHeight="1" x14ac:dyDescent="0.25">
      <c r="A55" s="31"/>
      <c r="B55" s="34" t="s">
        <v>67</v>
      </c>
      <c r="C55" s="39" t="s">
        <v>66</v>
      </c>
      <c r="D55" s="39" t="s">
        <v>65</v>
      </c>
      <c r="E55" s="38" t="s">
        <v>64</v>
      </c>
      <c r="F55" s="37"/>
      <c r="G55" s="36" t="s">
        <v>55</v>
      </c>
      <c r="H55" s="33"/>
      <c r="I55" s="33"/>
      <c r="J55" s="35">
        <f>Table12[[#This Row],[Projected Cost]]-Table12[[#This Row],[Actual Cost]]</f>
        <v>0</v>
      </c>
    </row>
    <row r="56" spans="1:10" ht="15.75" customHeight="1" x14ac:dyDescent="0.25">
      <c r="A56" s="31"/>
      <c r="B56" s="36" t="s">
        <v>63</v>
      </c>
      <c r="C56" s="33"/>
      <c r="D56" s="33"/>
      <c r="E56" s="35">
        <f>Table7[[#This Row],[Projected Cost]]-Table7[[#This Row],[Actual Cost]]</f>
        <v>0</v>
      </c>
      <c r="F56" s="37"/>
      <c r="G56" s="34" t="s">
        <v>53</v>
      </c>
      <c r="H56" s="33">
        <f>SUBTOTAL(109,Table12[Projected Cost])</f>
        <v>0</v>
      </c>
      <c r="I56" s="33">
        <f>SUBTOTAL(109,Table12[Actual Cost])</f>
        <v>0</v>
      </c>
      <c r="J56" s="32">
        <f>SUBTOTAL(109,Table12[Difference])</f>
        <v>0</v>
      </c>
    </row>
    <row r="57" spans="1:10" ht="15.75" customHeight="1" x14ac:dyDescent="0.25">
      <c r="A57" s="31"/>
      <c r="B57" s="36" t="s">
        <v>62</v>
      </c>
      <c r="C57" s="33"/>
      <c r="D57" s="33"/>
      <c r="E57" s="35">
        <f>Table7[[#This Row],[Projected Cost]]-Table7[[#This Row],[Actual Cost]]</f>
        <v>0</v>
      </c>
      <c r="F57" s="31"/>
      <c r="G57" s="72"/>
      <c r="H57" s="72"/>
      <c r="I57" s="72"/>
      <c r="J57" s="72"/>
    </row>
    <row r="58" spans="1:10" ht="15.75" customHeight="1" x14ac:dyDescent="0.25">
      <c r="A58" s="31"/>
      <c r="B58" s="36" t="s">
        <v>61</v>
      </c>
      <c r="C58" s="33"/>
      <c r="D58" s="33"/>
      <c r="E58" s="35">
        <f>Table7[[#This Row],[Projected Cost]]-Table7[[#This Row],[Actual Cost]]</f>
        <v>0</v>
      </c>
      <c r="F58" s="31"/>
      <c r="G58" s="65" t="s">
        <v>60</v>
      </c>
      <c r="H58" s="65"/>
      <c r="I58" s="65"/>
      <c r="J58" s="64">
        <f>SUM(C22,C32,C39,C45,C53,C63,H21,H30,H37,H43,H49,H56)</f>
        <v>2060</v>
      </c>
    </row>
    <row r="59" spans="1:10" ht="15.75" customHeight="1" x14ac:dyDescent="0.25">
      <c r="A59" s="31"/>
      <c r="B59" s="36" t="s">
        <v>59</v>
      </c>
      <c r="C59" s="33"/>
      <c r="D59" s="33"/>
      <c r="E59" s="35">
        <f>Table7[[#This Row],[Projected Cost]]-Table7[[#This Row],[Actual Cost]]</f>
        <v>0</v>
      </c>
      <c r="F59" s="31"/>
      <c r="G59" s="65"/>
      <c r="H59" s="65"/>
      <c r="I59" s="65"/>
      <c r="J59" s="64"/>
    </row>
    <row r="60" spans="1:10" ht="15.75" customHeight="1" x14ac:dyDescent="0.25">
      <c r="A60" s="31"/>
      <c r="B60" s="36" t="s">
        <v>58</v>
      </c>
      <c r="C60" s="33"/>
      <c r="D60" s="33"/>
      <c r="E60" s="35">
        <f>Table7[[#This Row],[Projected Cost]]-Table7[[#This Row],[Actual Cost]]</f>
        <v>0</v>
      </c>
      <c r="F60" s="31"/>
      <c r="G60" s="65" t="s">
        <v>57</v>
      </c>
      <c r="H60" s="65"/>
      <c r="I60" s="65"/>
      <c r="J60" s="64">
        <f>SUM(D22,D32,D39,D45,D53,D63,I21,I30,I37,I43,I49,I56)</f>
        <v>2040</v>
      </c>
    </row>
    <row r="61" spans="1:10" ht="15.75" customHeight="1" x14ac:dyDescent="0.25">
      <c r="A61" s="31"/>
      <c r="B61" s="36" t="s">
        <v>56</v>
      </c>
      <c r="C61" s="33"/>
      <c r="D61" s="33"/>
      <c r="E61" s="35">
        <f>Table7[[#This Row],[Projected Cost]]-Table7[[#This Row],[Actual Cost]]</f>
        <v>0</v>
      </c>
      <c r="F61" s="31"/>
      <c r="G61" s="65"/>
      <c r="H61" s="65"/>
      <c r="I61" s="65"/>
      <c r="J61" s="64"/>
    </row>
    <row r="62" spans="1:10" ht="15.75" customHeight="1" x14ac:dyDescent="0.25">
      <c r="A62" s="31"/>
      <c r="B62" s="36" t="s">
        <v>55</v>
      </c>
      <c r="C62" s="33"/>
      <c r="D62" s="33"/>
      <c r="E62" s="35">
        <f>Table7[[#This Row],[Projected Cost]]-Table7[[#This Row],[Actual Cost]]</f>
        <v>0</v>
      </c>
      <c r="F62" s="31"/>
      <c r="G62" s="65" t="s">
        <v>54</v>
      </c>
      <c r="H62" s="65"/>
      <c r="I62" s="65"/>
      <c r="J62" s="64">
        <f>SUM(E22,E32,E39,E45,E53,E63,J21,J30,J37,J43,J49,J56)</f>
        <v>20</v>
      </c>
    </row>
    <row r="63" spans="1:10" ht="15.75" customHeight="1" x14ac:dyDescent="0.25">
      <c r="A63" s="31"/>
      <c r="B63" s="34" t="s">
        <v>53</v>
      </c>
      <c r="C63" s="33">
        <f>SUBTOTAL(109,Table7[Projected Cost])</f>
        <v>0</v>
      </c>
      <c r="D63" s="33">
        <f>SUBTOTAL(109,Table7[Actual Cost])</f>
        <v>0</v>
      </c>
      <c r="E63" s="32">
        <f>SUBTOTAL(109,Table7[Difference])</f>
        <v>0</v>
      </c>
      <c r="F63" s="31"/>
      <c r="G63" s="65"/>
      <c r="H63" s="65"/>
      <c r="I63" s="65"/>
      <c r="J63" s="64"/>
    </row>
    <row r="64" spans="1:10" ht="15.75" customHeight="1" x14ac:dyDescent="0.25"/>
  </sheetData>
  <mergeCells count="33">
    <mergeCell ref="B23:E23"/>
    <mergeCell ref="B33:E33"/>
    <mergeCell ref="B40:E40"/>
    <mergeCell ref="B46:E46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54:E54"/>
    <mergeCell ref="G22:J22"/>
    <mergeCell ref="G31:J31"/>
    <mergeCell ref="G38:J38"/>
    <mergeCell ref="G44:J44"/>
    <mergeCell ref="G50:J50"/>
    <mergeCell ref="B4:B6"/>
    <mergeCell ref="B3:D3"/>
    <mergeCell ref="G6:I7"/>
    <mergeCell ref="G4:I5"/>
    <mergeCell ref="J6:J7"/>
    <mergeCell ref="C4:D4"/>
    <mergeCell ref="C5:D5"/>
    <mergeCell ref="J62:J63"/>
    <mergeCell ref="G62:I63"/>
    <mergeCell ref="J60:J61"/>
    <mergeCell ref="G60:I61"/>
    <mergeCell ref="G58:I59"/>
    <mergeCell ref="J58:J59"/>
  </mergeCells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6728-359A-4D97-9B00-693BFB361672}">
  <dimension ref="A1"/>
  <sheetViews>
    <sheetView workbookViewId="0">
      <selection activeCell="D21" sqref="D21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2023</vt:lpstr>
      <vt:lpstr>Personal Monthly Budget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</dc:creator>
  <cp:lastModifiedBy>Nadeem Koondhar</cp:lastModifiedBy>
  <cp:lastPrinted>2023-04-27T05:55:06Z</cp:lastPrinted>
  <dcterms:created xsi:type="dcterms:W3CDTF">2023-11-10T04:36:30Z</dcterms:created>
  <dcterms:modified xsi:type="dcterms:W3CDTF">2023-11-10T04:36:30Z</dcterms:modified>
</cp:coreProperties>
</file>