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sabik-my.sharepoint.com/personal/n_eskaf_adsis_sabikgroup_net/Documents/Arduino/Projekte/"/>
    </mc:Choice>
  </mc:AlternateContent>
  <xr:revisionPtr revIDLastSave="375" documentId="11_AD4DB114E441178AC67DF4958E14D492683EDF1B" xr6:coauthVersionLast="47" xr6:coauthVersionMax="47" xr10:uidLastSave="{4B65E4CF-C588-43DC-A609-1621B5CB2E48}"/>
  <bookViews>
    <workbookView xWindow="28680" yWindow="-120" windowWidth="29040" windowHeight="17640" activeTab="1" xr2:uid="{00000000-000D-0000-FFFF-FFFF00000000}"/>
  </bookViews>
  <sheets>
    <sheet name="Calculation_R00" sheetId="1" r:id="rId1"/>
    <sheet name="Calculation_R0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2" l="1"/>
  <c r="B51" i="2"/>
  <c r="C43" i="2"/>
  <c r="B9" i="2"/>
  <c r="B8" i="2"/>
  <c r="C32" i="2" s="1"/>
  <c r="B38" i="1"/>
  <c r="C33" i="1"/>
  <c r="C15" i="1"/>
  <c r="C14" i="1"/>
  <c r="C25" i="1" s="1"/>
  <c r="B33" i="2" l="1"/>
  <c r="B44" i="2"/>
  <c r="B18" i="2"/>
  <c r="B19" i="2" s="1"/>
  <c r="G18" i="1"/>
  <c r="G29" i="1"/>
  <c r="G6" i="1"/>
  <c r="G7" i="1" s="1"/>
</calcChain>
</file>

<file path=xl/sharedStrings.xml><?xml version="1.0" encoding="utf-8"?>
<sst xmlns="http://schemas.openxmlformats.org/spreadsheetml/2006/main" count="124" uniqueCount="69">
  <si>
    <t xml:space="preserve">Buck Converter Design </t>
  </si>
  <si>
    <t>L = (Vin – Vout) * (D / Fsw ) / Iripple</t>
  </si>
  <si>
    <t>Iripple = 0.3 * ILOAD (typically 30%)</t>
  </si>
  <si>
    <t xml:space="preserve">L = </t>
  </si>
  <si>
    <t>Vin=</t>
  </si>
  <si>
    <t>Vout=</t>
  </si>
  <si>
    <t xml:space="preserve">F= </t>
  </si>
  <si>
    <t>D=</t>
  </si>
  <si>
    <t xml:space="preserve">D=  Vout/Vin </t>
  </si>
  <si>
    <t>VL=L  * ΔI / ΔT</t>
  </si>
  <si>
    <t>ILOAD=</t>
  </si>
  <si>
    <t>Iripple =</t>
  </si>
  <si>
    <t>KHz</t>
  </si>
  <si>
    <t>mH</t>
  </si>
  <si>
    <t>A</t>
  </si>
  <si>
    <t>V</t>
  </si>
  <si>
    <t>x</t>
  </si>
  <si>
    <t>Output Capacitance</t>
  </si>
  <si>
    <t xml:space="preserve"> </t>
  </si>
  <si>
    <t>C = (ΔI * ΔT) / (ΔV - (ΔI * ESR))</t>
  </si>
  <si>
    <t>ΔV = ΔI (ESR + ΔT / C + ESL / ΔT)</t>
  </si>
  <si>
    <t>ΔT= D / Fsw</t>
  </si>
  <si>
    <t>ESR=</t>
  </si>
  <si>
    <t>ESL=</t>
  </si>
  <si>
    <t xml:space="preserve">ΔI = </t>
  </si>
  <si>
    <t>ΔT=</t>
  </si>
  <si>
    <t>C=</t>
  </si>
  <si>
    <t>uH</t>
  </si>
  <si>
    <t>uF</t>
  </si>
  <si>
    <t>minimum</t>
  </si>
  <si>
    <t>Input Capacitor</t>
  </si>
  <si>
    <t>C = ΔT / ( (Vripple / Iripple) - ESR)</t>
  </si>
  <si>
    <t>Vripple=</t>
  </si>
  <si>
    <t>I rippl</t>
  </si>
  <si>
    <t>Ohm</t>
  </si>
  <si>
    <t>16V, 470 uf</t>
  </si>
  <si>
    <t>Diode Selection</t>
  </si>
  <si>
    <t>ID = (1-D) ILOAD</t>
  </si>
  <si>
    <t>iD=</t>
  </si>
  <si>
    <t>Max Diode Reverse Voltage = 20V</t>
  </si>
  <si>
    <t>Synchronous Buck</t>
  </si>
  <si>
    <t>H</t>
  </si>
  <si>
    <t>us</t>
  </si>
  <si>
    <t>Conductor</t>
  </si>
  <si>
    <t>Parameter</t>
  </si>
  <si>
    <t>ILOAD</t>
  </si>
  <si>
    <t>Vin</t>
  </si>
  <si>
    <t>Vout</t>
  </si>
  <si>
    <t>F=</t>
  </si>
  <si>
    <t>D</t>
  </si>
  <si>
    <t xml:space="preserve">Iripple </t>
  </si>
  <si>
    <t>P</t>
  </si>
  <si>
    <t>soll</t>
  </si>
  <si>
    <t>Unit</t>
  </si>
  <si>
    <t>Description</t>
  </si>
  <si>
    <t>current to charge Battary</t>
  </si>
  <si>
    <t>Solarpanel Voltage</t>
  </si>
  <si>
    <t>Battary Voltage</t>
  </si>
  <si>
    <t>Vout/Vin</t>
  </si>
  <si>
    <t>Typically 30% from Iload</t>
  </si>
  <si>
    <t>switching Frequency</t>
  </si>
  <si>
    <t>Iripple = 0.3 * ILOAD</t>
  </si>
  <si>
    <t>L=</t>
  </si>
  <si>
    <t>Calculation:</t>
  </si>
  <si>
    <t>uh</t>
  </si>
  <si>
    <t>ΔV=</t>
  </si>
  <si>
    <t>Minimum</t>
  </si>
  <si>
    <t>Calculation</t>
  </si>
  <si>
    <t>Max Diode Reverse Voltage = 40V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</si>
</sst>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1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/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/>
    <xf numFmtId="11" fontId="0" fillId="0" borderId="0" xfId="0" applyNumberFormat="1" applyAlignment="1">
      <alignment horizontal="left"/>
    </xf>
    <xf numFmtId="0" fontId="0" fillId="0" borderId="0" xfId="0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</xdr:colOff>
      <xdr:row>5</xdr:row>
      <xdr:rowOff>19051</xdr:rowOff>
    </xdr:from>
    <xdr:to>
      <xdr:col>20</xdr:col>
      <xdr:colOff>266700</xdr:colOff>
      <xdr:row>21</xdr:row>
      <xdr:rowOff>1437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81496E4-E13A-4C9C-A5FF-F3C4D25B8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4725" y="400051"/>
          <a:ext cx="5133975" cy="3030386"/>
        </a:xfrm>
        <a:prstGeom prst="rect">
          <a:avLst/>
        </a:prstGeom>
      </xdr:spPr>
    </xdr:pic>
    <xdr:clientData/>
  </xdr:twoCellAnchor>
  <xdr:twoCellAnchor editAs="oneCell">
    <xdr:from>
      <xdr:col>11</xdr:col>
      <xdr:colOff>590550</xdr:colOff>
      <xdr:row>28</xdr:row>
      <xdr:rowOff>152401</xdr:rowOff>
    </xdr:from>
    <xdr:to>
      <xdr:col>20</xdr:col>
      <xdr:colOff>285750</xdr:colOff>
      <xdr:row>40</xdr:row>
      <xdr:rowOff>142875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F2D35A31-58B9-4E82-B449-EA51D4FAC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81900" y="5486401"/>
          <a:ext cx="5181600" cy="22764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819150</xdr:colOff>
      <xdr:row>17</xdr:row>
      <xdr:rowOff>38101</xdr:rowOff>
    </xdr:from>
    <xdr:to>
      <xdr:col>13</xdr:col>
      <xdr:colOff>447675</xdr:colOff>
      <xdr:row>33</xdr:row>
      <xdr:rowOff>20487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26B7479-99E5-4895-BE5F-511D0DA58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38875" y="3381376"/>
          <a:ext cx="4219575" cy="3030386"/>
        </a:xfrm>
        <a:prstGeom prst="rect">
          <a:avLst/>
        </a:prstGeom>
      </xdr:spPr>
    </xdr:pic>
    <xdr:clientData/>
  </xdr:twoCellAnchor>
  <xdr:twoCellAnchor editAs="oneCell">
    <xdr:from>
      <xdr:col>6</xdr:col>
      <xdr:colOff>428625</xdr:colOff>
      <xdr:row>41</xdr:row>
      <xdr:rowOff>152401</xdr:rowOff>
    </xdr:from>
    <xdr:to>
      <xdr:col>12</xdr:col>
      <xdr:colOff>561975</xdr:colOff>
      <xdr:row>53</xdr:row>
      <xdr:rowOff>142875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BF7371EB-D866-40A8-988E-7D267BCDC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48350" y="8067676"/>
          <a:ext cx="4114800" cy="22764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workbookViewId="0">
      <pane ySplit="1" topLeftCell="A2" activePane="bottomLeft" state="frozen"/>
      <selection pane="bottomLeft" activeCell="G18" sqref="G18"/>
    </sheetView>
  </sheetViews>
  <sheetFormatPr baseColWidth="10" defaultColWidth="9.140625" defaultRowHeight="15" x14ac:dyDescent="0.25"/>
  <cols>
    <col min="3" max="3" width="8.5703125" customWidth="1"/>
    <col min="7" max="7" width="14" customWidth="1"/>
  </cols>
  <sheetData>
    <row r="1" spans="1:8" x14ac:dyDescent="0.25">
      <c r="A1" s="14" t="s">
        <v>0</v>
      </c>
      <c r="B1" s="14"/>
      <c r="C1" s="14"/>
    </row>
    <row r="4" spans="1:8" x14ac:dyDescent="0.25">
      <c r="A4" s="12" t="s">
        <v>43</v>
      </c>
      <c r="B4" s="12"/>
    </row>
    <row r="6" spans="1:8" x14ac:dyDescent="0.25">
      <c r="A6" t="s">
        <v>18</v>
      </c>
      <c r="B6" t="s">
        <v>9</v>
      </c>
      <c r="G6" s="5">
        <f>(C11-C12)*(C14/C13)/C15</f>
        <v>1.629166666666667E-2</v>
      </c>
      <c r="H6" t="s">
        <v>13</v>
      </c>
    </row>
    <row r="7" spans="1:8" x14ac:dyDescent="0.25">
      <c r="B7" s="15" t="s">
        <v>1</v>
      </c>
      <c r="C7" s="15"/>
      <c r="D7" s="15"/>
      <c r="E7" s="15"/>
      <c r="F7" s="2" t="s">
        <v>3</v>
      </c>
      <c r="G7" s="4">
        <f>G6*1000</f>
        <v>16.291666666666668</v>
      </c>
      <c r="H7" t="s">
        <v>27</v>
      </c>
    </row>
    <row r="8" spans="1:8" x14ac:dyDescent="0.25">
      <c r="B8" t="s">
        <v>8</v>
      </c>
    </row>
    <row r="9" spans="1:8" x14ac:dyDescent="0.25">
      <c r="B9" s="15" t="s">
        <v>2</v>
      </c>
      <c r="C9" s="15"/>
      <c r="D9" s="15"/>
      <c r="E9" s="15"/>
    </row>
    <row r="10" spans="1:8" x14ac:dyDescent="0.25">
      <c r="B10" s="2" t="s">
        <v>10</v>
      </c>
      <c r="C10" s="3">
        <v>3</v>
      </c>
      <c r="D10" t="s">
        <v>14</v>
      </c>
    </row>
    <row r="11" spans="1:8" x14ac:dyDescent="0.25">
      <c r="B11" s="2" t="s">
        <v>4</v>
      </c>
      <c r="C11" s="3">
        <v>24</v>
      </c>
      <c r="D11" t="s">
        <v>15</v>
      </c>
    </row>
    <row r="12" spans="1:8" x14ac:dyDescent="0.25">
      <c r="B12" s="2" t="s">
        <v>5</v>
      </c>
      <c r="C12" s="3">
        <v>13.8</v>
      </c>
      <c r="D12" t="s">
        <v>15</v>
      </c>
    </row>
    <row r="13" spans="1:8" x14ac:dyDescent="0.25">
      <c r="B13" s="2" t="s">
        <v>6</v>
      </c>
      <c r="C13" s="3">
        <v>400</v>
      </c>
      <c r="D13" t="s">
        <v>12</v>
      </c>
    </row>
    <row r="14" spans="1:8" x14ac:dyDescent="0.25">
      <c r="B14" s="2" t="s">
        <v>7</v>
      </c>
      <c r="C14" s="3">
        <f>C12/C11</f>
        <v>0.57500000000000007</v>
      </c>
      <c r="D14" t="s">
        <v>16</v>
      </c>
    </row>
    <row r="15" spans="1:8" x14ac:dyDescent="0.25">
      <c r="B15" s="2" t="s">
        <v>11</v>
      </c>
      <c r="C15" s="3">
        <f>0.3*C10</f>
        <v>0.89999999999999991</v>
      </c>
      <c r="D15" t="s">
        <v>14</v>
      </c>
    </row>
    <row r="17" spans="1:9" x14ac:dyDescent="0.25">
      <c r="A17" s="16" t="s">
        <v>17</v>
      </c>
      <c r="B17" s="16"/>
    </row>
    <row r="18" spans="1:9" x14ac:dyDescent="0.25">
      <c r="B18" s="17" t="s">
        <v>20</v>
      </c>
      <c r="C18" s="17"/>
      <c r="D18" s="17"/>
      <c r="G18" s="6">
        <f>(C24*C25)/(0.05-(C24*C22))</f>
        <v>2.6953125000000003E-5</v>
      </c>
    </row>
    <row r="19" spans="1:9" x14ac:dyDescent="0.25">
      <c r="B19" s="15" t="s">
        <v>19</v>
      </c>
      <c r="C19" s="15"/>
      <c r="D19" s="15"/>
      <c r="F19" s="1" t="s">
        <v>26</v>
      </c>
      <c r="G19" s="7">
        <v>33</v>
      </c>
      <c r="H19" t="s">
        <v>28</v>
      </c>
      <c r="I19" t="s">
        <v>29</v>
      </c>
    </row>
    <row r="20" spans="1:9" x14ac:dyDescent="0.25">
      <c r="B20" s="15" t="s">
        <v>21</v>
      </c>
      <c r="C20" s="15"/>
    </row>
    <row r="22" spans="1:9" x14ac:dyDescent="0.25">
      <c r="B22" s="1" t="s">
        <v>22</v>
      </c>
      <c r="C22">
        <v>0.03</v>
      </c>
      <c r="D22" t="s">
        <v>34</v>
      </c>
    </row>
    <row r="23" spans="1:9" x14ac:dyDescent="0.25">
      <c r="B23" s="1" t="s">
        <v>23</v>
      </c>
      <c r="C23">
        <v>0</v>
      </c>
      <c r="D23" t="s">
        <v>41</v>
      </c>
    </row>
    <row r="24" spans="1:9" x14ac:dyDescent="0.25">
      <c r="B24" s="1" t="s">
        <v>24</v>
      </c>
      <c r="C24">
        <v>0.6</v>
      </c>
      <c r="D24" t="s">
        <v>14</v>
      </c>
    </row>
    <row r="25" spans="1:9" x14ac:dyDescent="0.25">
      <c r="B25" s="1" t="s">
        <v>25</v>
      </c>
      <c r="C25" s="6">
        <f>C14/C13/1000</f>
        <v>1.4375000000000002E-6</v>
      </c>
      <c r="D25" t="s">
        <v>42</v>
      </c>
    </row>
    <row r="26" spans="1:9" x14ac:dyDescent="0.25">
      <c r="C26" s="6"/>
    </row>
    <row r="27" spans="1:9" x14ac:dyDescent="0.25">
      <c r="A27" s="13" t="s">
        <v>30</v>
      </c>
      <c r="B27" s="13"/>
    </row>
    <row r="29" spans="1:9" x14ac:dyDescent="0.25">
      <c r="A29" s="15" t="s">
        <v>31</v>
      </c>
      <c r="B29" s="15"/>
      <c r="C29" s="15"/>
      <c r="D29" s="15"/>
      <c r="G29" s="6">
        <f>C25/((C32/C33)-C31)</f>
        <v>1.078125E-4</v>
      </c>
    </row>
    <row r="30" spans="1:9" x14ac:dyDescent="0.25">
      <c r="F30" s="1" t="s">
        <v>26</v>
      </c>
      <c r="G30">
        <v>13</v>
      </c>
      <c r="H30" t="s">
        <v>28</v>
      </c>
      <c r="I30" t="s">
        <v>35</v>
      </c>
    </row>
    <row r="31" spans="1:9" x14ac:dyDescent="0.25">
      <c r="B31" t="s">
        <v>22</v>
      </c>
      <c r="C31">
        <v>0.12</v>
      </c>
      <c r="D31" t="s">
        <v>34</v>
      </c>
    </row>
    <row r="32" spans="1:9" x14ac:dyDescent="0.25">
      <c r="B32" t="s">
        <v>32</v>
      </c>
      <c r="C32">
        <v>0.2</v>
      </c>
      <c r="D32" t="s">
        <v>15</v>
      </c>
    </row>
    <row r="33" spans="1:17" x14ac:dyDescent="0.25">
      <c r="B33" t="s">
        <v>33</v>
      </c>
      <c r="C33">
        <f>C10/2</f>
        <v>1.5</v>
      </c>
      <c r="D33" t="s">
        <v>14</v>
      </c>
    </row>
    <row r="35" spans="1:17" x14ac:dyDescent="0.25">
      <c r="A35" s="13" t="s">
        <v>36</v>
      </c>
      <c r="B35" s="13"/>
    </row>
    <row r="37" spans="1:17" x14ac:dyDescent="0.25">
      <c r="A37" t="s">
        <v>37</v>
      </c>
    </row>
    <row r="38" spans="1:17" x14ac:dyDescent="0.25">
      <c r="A38" s="1" t="s">
        <v>38</v>
      </c>
      <c r="B38">
        <f>(1-C14)*C10</f>
        <v>1.2749999999999999</v>
      </c>
    </row>
    <row r="39" spans="1:17" x14ac:dyDescent="0.25">
      <c r="A39" s="15" t="s">
        <v>39</v>
      </c>
      <c r="B39" s="15"/>
      <c r="C39" s="15"/>
      <c r="D39" s="15"/>
    </row>
    <row r="43" spans="1:17" x14ac:dyDescent="0.25">
      <c r="O43" s="13" t="s">
        <v>40</v>
      </c>
      <c r="P43" s="13"/>
      <c r="Q43" s="8"/>
    </row>
  </sheetData>
  <mergeCells count="13">
    <mergeCell ref="A4:B4"/>
    <mergeCell ref="O43:P43"/>
    <mergeCell ref="A1:C1"/>
    <mergeCell ref="B7:E7"/>
    <mergeCell ref="B9:E9"/>
    <mergeCell ref="A17:B17"/>
    <mergeCell ref="B19:D19"/>
    <mergeCell ref="B18:D18"/>
    <mergeCell ref="B20:C20"/>
    <mergeCell ref="A27:B27"/>
    <mergeCell ref="A29:D29"/>
    <mergeCell ref="A35:B35"/>
    <mergeCell ref="A39:D3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A4ADC-9A0D-456B-8042-55F93A5B583E}">
  <dimension ref="A1:Q56"/>
  <sheetViews>
    <sheetView tabSelected="1" topLeftCell="A19" workbookViewId="0">
      <selection activeCell="E45" sqref="E45"/>
    </sheetView>
  </sheetViews>
  <sheetFormatPr baseColWidth="10" defaultColWidth="9.140625" defaultRowHeight="15" x14ac:dyDescent="0.25"/>
  <cols>
    <col min="1" max="1" width="15" bestFit="1" customWidth="1"/>
    <col min="2" max="2" width="11.28515625" customWidth="1"/>
    <col min="3" max="3" width="8.5703125" customWidth="1"/>
    <col min="4" max="4" width="30.28515625" bestFit="1" customWidth="1"/>
    <col min="7" max="7" width="14" customWidth="1"/>
  </cols>
  <sheetData>
    <row r="1" spans="1:7" ht="18.75" x14ac:dyDescent="0.3">
      <c r="A1" s="18" t="s">
        <v>0</v>
      </c>
      <c r="B1" s="18"/>
      <c r="C1" s="18"/>
      <c r="D1" s="18"/>
    </row>
    <row r="2" spans="1:7" ht="18.75" x14ac:dyDescent="0.3">
      <c r="A2" s="20" t="s">
        <v>44</v>
      </c>
      <c r="B2" s="19"/>
      <c r="C2" s="19"/>
      <c r="D2" s="19"/>
    </row>
    <row r="3" spans="1:7" s="21" customFormat="1" ht="15.75" x14ac:dyDescent="0.25">
      <c r="A3" s="22" t="s">
        <v>51</v>
      </c>
      <c r="B3" s="22" t="s">
        <v>52</v>
      </c>
      <c r="C3" s="22" t="s">
        <v>53</v>
      </c>
      <c r="D3" s="22" t="s">
        <v>54</v>
      </c>
    </row>
    <row r="4" spans="1:7" x14ac:dyDescent="0.25">
      <c r="A4" s="9" t="s">
        <v>45</v>
      </c>
      <c r="B4" s="10">
        <v>5</v>
      </c>
      <c r="C4" t="s">
        <v>14</v>
      </c>
      <c r="D4" s="23" t="s">
        <v>55</v>
      </c>
    </row>
    <row r="5" spans="1:7" x14ac:dyDescent="0.25">
      <c r="A5" s="9" t="s">
        <v>46</v>
      </c>
      <c r="B5" s="10">
        <v>36</v>
      </c>
      <c r="C5" t="s">
        <v>15</v>
      </c>
      <c r="D5" s="23" t="s">
        <v>56</v>
      </c>
    </row>
    <row r="6" spans="1:7" x14ac:dyDescent="0.25">
      <c r="A6" s="9" t="s">
        <v>47</v>
      </c>
      <c r="B6" s="10">
        <v>14</v>
      </c>
      <c r="C6" t="s">
        <v>15</v>
      </c>
      <c r="D6" s="23" t="s">
        <v>57</v>
      </c>
    </row>
    <row r="7" spans="1:7" x14ac:dyDescent="0.25">
      <c r="A7" s="9" t="s">
        <v>48</v>
      </c>
      <c r="B7" s="10">
        <v>300</v>
      </c>
      <c r="C7" t="s">
        <v>12</v>
      </c>
      <c r="D7" s="23" t="s">
        <v>60</v>
      </c>
    </row>
    <row r="8" spans="1:7" x14ac:dyDescent="0.25">
      <c r="A8" s="9" t="s">
        <v>49</v>
      </c>
      <c r="B8" s="10">
        <f>B6/B5</f>
        <v>0.3888888888888889</v>
      </c>
      <c r="C8" t="s">
        <v>16</v>
      </c>
      <c r="D8" s="23" t="s">
        <v>58</v>
      </c>
    </row>
    <row r="9" spans="1:7" x14ac:dyDescent="0.25">
      <c r="A9" s="9" t="s">
        <v>50</v>
      </c>
      <c r="B9" s="10">
        <f>0.3*B4</f>
        <v>1.5</v>
      </c>
      <c r="C9" t="s">
        <v>14</v>
      </c>
      <c r="D9" s="23" t="s">
        <v>59</v>
      </c>
    </row>
    <row r="10" spans="1:7" x14ac:dyDescent="0.25">
      <c r="D10" s="23"/>
    </row>
    <row r="11" spans="1:7" x14ac:dyDescent="0.25">
      <c r="A11" s="12" t="s">
        <v>43</v>
      </c>
      <c r="B11" s="12"/>
    </row>
    <row r="13" spans="1:7" x14ac:dyDescent="0.25">
      <c r="A13" t="s">
        <v>18</v>
      </c>
      <c r="B13" s="17" t="s">
        <v>9</v>
      </c>
      <c r="C13" s="17"/>
      <c r="G13" s="5"/>
    </row>
    <row r="14" spans="1:7" x14ac:dyDescent="0.25">
      <c r="B14" s="15" t="s">
        <v>1</v>
      </c>
      <c r="C14" s="15"/>
      <c r="D14" s="15"/>
      <c r="E14" s="15"/>
      <c r="F14" s="2"/>
      <c r="G14" s="4"/>
    </row>
    <row r="15" spans="1:7" x14ac:dyDescent="0.25">
      <c r="B15" s="17" t="s">
        <v>8</v>
      </c>
      <c r="C15" s="17"/>
    </row>
    <row r="16" spans="1:7" x14ac:dyDescent="0.25">
      <c r="B16" s="15" t="s">
        <v>61</v>
      </c>
      <c r="C16" s="15"/>
      <c r="D16" s="15"/>
      <c r="E16" s="15"/>
    </row>
    <row r="18" spans="1:7" x14ac:dyDescent="0.25">
      <c r="A18" t="s">
        <v>63</v>
      </c>
      <c r="B18">
        <f>(B5-B6)*(B8/B7)/B9</f>
        <v>1.9012345679012346E-2</v>
      </c>
    </row>
    <row r="19" spans="1:7" x14ac:dyDescent="0.25">
      <c r="A19" s="24" t="s">
        <v>62</v>
      </c>
      <c r="B19">
        <f>B18*1000</f>
        <v>19.012345679012345</v>
      </c>
      <c r="C19" t="s">
        <v>64</v>
      </c>
    </row>
    <row r="24" spans="1:7" x14ac:dyDescent="0.25">
      <c r="A24" s="13" t="s">
        <v>17</v>
      </c>
      <c r="B24" s="13"/>
    </row>
    <row r="25" spans="1:7" x14ac:dyDescent="0.25">
      <c r="B25" s="15" t="s">
        <v>20</v>
      </c>
      <c r="C25" s="15"/>
      <c r="D25" s="15"/>
      <c r="G25" s="6"/>
    </row>
    <row r="26" spans="1:7" x14ac:dyDescent="0.25">
      <c r="B26" s="15" t="s">
        <v>19</v>
      </c>
      <c r="C26" s="15"/>
      <c r="D26" s="15"/>
      <c r="F26" s="1"/>
      <c r="G26" s="7"/>
    </row>
    <row r="27" spans="1:7" x14ac:dyDescent="0.25">
      <c r="B27" s="15" t="s">
        <v>21</v>
      </c>
      <c r="C27" s="15"/>
    </row>
    <row r="28" spans="1:7" x14ac:dyDescent="0.25">
      <c r="B28" t="s">
        <v>65</v>
      </c>
      <c r="C28" s="10">
        <v>0.05</v>
      </c>
      <c r="D28" t="s">
        <v>15</v>
      </c>
    </row>
    <row r="29" spans="1:7" x14ac:dyDescent="0.25">
      <c r="B29" s="10" t="s">
        <v>22</v>
      </c>
      <c r="C29" s="10">
        <v>0.03</v>
      </c>
      <c r="D29" t="s">
        <v>34</v>
      </c>
    </row>
    <row r="30" spans="1:7" x14ac:dyDescent="0.25">
      <c r="B30" s="10" t="s">
        <v>23</v>
      </c>
      <c r="C30" s="10">
        <v>0</v>
      </c>
      <c r="D30" t="s">
        <v>41</v>
      </c>
    </row>
    <row r="31" spans="1:7" x14ac:dyDescent="0.25">
      <c r="B31" s="10" t="s">
        <v>24</v>
      </c>
      <c r="C31" s="7">
        <v>1.5</v>
      </c>
      <c r="D31" t="s">
        <v>14</v>
      </c>
    </row>
    <row r="32" spans="1:7" x14ac:dyDescent="0.25">
      <c r="B32" s="10" t="s">
        <v>25</v>
      </c>
      <c r="C32" s="25">
        <f>B8/B7/1000</f>
        <v>1.2962962962962962E-6</v>
      </c>
      <c r="D32" t="s">
        <v>42</v>
      </c>
    </row>
    <row r="33" spans="1:10" x14ac:dyDescent="0.25">
      <c r="A33" t="s">
        <v>63</v>
      </c>
      <c r="B33" s="6">
        <f>(B9*C32)/(C28-(B9*C29))</f>
        <v>3.8888888888888854E-4</v>
      </c>
      <c r="C33" s="6" t="s">
        <v>28</v>
      </c>
    </row>
    <row r="34" spans="1:10" x14ac:dyDescent="0.25">
      <c r="A34" t="s">
        <v>26</v>
      </c>
      <c r="B34" s="7">
        <v>38.9</v>
      </c>
      <c r="C34" s="6" t="s">
        <v>28</v>
      </c>
      <c r="D34" t="s">
        <v>66</v>
      </c>
    </row>
    <row r="35" spans="1:10" x14ac:dyDescent="0.25">
      <c r="C35" s="6"/>
    </row>
    <row r="36" spans="1:10" x14ac:dyDescent="0.25">
      <c r="C36" s="6"/>
    </row>
    <row r="37" spans="1:10" x14ac:dyDescent="0.25">
      <c r="A37" s="13" t="s">
        <v>30</v>
      </c>
      <c r="B37" s="13"/>
    </row>
    <row r="39" spans="1:10" x14ac:dyDescent="0.25">
      <c r="A39" s="15" t="s">
        <v>31</v>
      </c>
      <c r="B39" s="15"/>
      <c r="C39" s="15"/>
      <c r="D39" s="15"/>
      <c r="G39" s="6"/>
    </row>
    <row r="40" spans="1:10" x14ac:dyDescent="0.25">
      <c r="F40" s="1"/>
    </row>
    <row r="41" spans="1:10" x14ac:dyDescent="0.25">
      <c r="B41" t="s">
        <v>22</v>
      </c>
      <c r="C41">
        <v>0.12</v>
      </c>
      <c r="D41" t="s">
        <v>34</v>
      </c>
      <c r="I41" s="13" t="s">
        <v>40</v>
      </c>
      <c r="J41" s="13"/>
    </row>
    <row r="42" spans="1:10" x14ac:dyDescent="0.25">
      <c r="B42" t="s">
        <v>32</v>
      </c>
      <c r="C42">
        <v>0.2</v>
      </c>
      <c r="D42" t="s">
        <v>15</v>
      </c>
    </row>
    <row r="43" spans="1:10" x14ac:dyDescent="0.25">
      <c r="B43" t="s">
        <v>33</v>
      </c>
      <c r="C43">
        <f>B4/2</f>
        <v>2.5</v>
      </c>
      <c r="D43" t="s">
        <v>14</v>
      </c>
    </row>
    <row r="44" spans="1:10" x14ac:dyDescent="0.25">
      <c r="A44" t="s">
        <v>67</v>
      </c>
      <c r="B44" s="6">
        <f>(C32/((C42/C43)-C41))</f>
        <v>-3.2407407407407408E-5</v>
      </c>
      <c r="C44" t="s">
        <v>28</v>
      </c>
    </row>
    <row r="45" spans="1:10" x14ac:dyDescent="0.25">
      <c r="A45" t="s">
        <v>26</v>
      </c>
      <c r="B45" s="7">
        <v>33</v>
      </c>
      <c r="C45" t="s">
        <v>28</v>
      </c>
    </row>
    <row r="46" spans="1:10" x14ac:dyDescent="0.25">
      <c r="B46" s="6"/>
    </row>
    <row r="47" spans="1:10" x14ac:dyDescent="0.25">
      <c r="B47" s="6"/>
    </row>
    <row r="48" spans="1:10" x14ac:dyDescent="0.25">
      <c r="A48" s="13" t="s">
        <v>36</v>
      </c>
      <c r="B48" s="13"/>
    </row>
    <row r="50" spans="1:17" x14ac:dyDescent="0.25">
      <c r="A50" t="s">
        <v>37</v>
      </c>
    </row>
    <row r="51" spans="1:17" x14ac:dyDescent="0.25">
      <c r="A51" s="10" t="s">
        <v>38</v>
      </c>
      <c r="B51">
        <f>(1-B8)*B4</f>
        <v>3.0555555555555558</v>
      </c>
      <c r="C51" t="s">
        <v>14</v>
      </c>
    </row>
    <row r="52" spans="1:17" x14ac:dyDescent="0.25">
      <c r="A52" s="26" t="s">
        <v>68</v>
      </c>
      <c r="B52" s="26"/>
      <c r="C52" s="26">
        <f>B5</f>
        <v>36</v>
      </c>
      <c r="D52" s="26" t="s">
        <v>15</v>
      </c>
    </row>
    <row r="56" spans="1:17" x14ac:dyDescent="0.25">
      <c r="Q56" s="11"/>
    </row>
  </sheetData>
  <mergeCells count="14">
    <mergeCell ref="I41:J41"/>
    <mergeCell ref="A1:D1"/>
    <mergeCell ref="B13:C13"/>
    <mergeCell ref="B15:C15"/>
    <mergeCell ref="B26:D26"/>
    <mergeCell ref="B27:C27"/>
    <mergeCell ref="A37:B37"/>
    <mergeCell ref="A39:D39"/>
    <mergeCell ref="A48:B48"/>
    <mergeCell ref="A11:B11"/>
    <mergeCell ref="B14:E14"/>
    <mergeCell ref="B16:E16"/>
    <mergeCell ref="A24:B24"/>
    <mergeCell ref="B25:D25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Calculation_R00</vt:lpstr>
      <vt:lpstr>Calculation_R01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Nader Eskaf</dc:creator>
  <cp:lastModifiedBy>Nader Eskaf</cp:lastModifiedBy>
  <dcterms:created xsi:type="dcterms:W3CDTF">2015-06-05T18:19:34Z</dcterms:created>
  <dcterms:modified xsi:type="dcterms:W3CDTF">2022-10-20T12:54:41Z</dcterms:modified>
</cp:coreProperties>
</file>