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mc:AlternateContent xmlns:mc="http://schemas.openxmlformats.org/markup-compatibility/2006">
    <mc:Choice Requires="x15">
      <x15ac:absPath xmlns:x15ac="http://schemas.microsoft.com/office/spreadsheetml/2010/11/ac" url="C:\Users\User\Desktop\ЭК АНАЛИЗ РАР\ФИНАЛЬНЫЕ ВЕРСИИ\"/>
    </mc:Choice>
  </mc:AlternateContent>
  <xr:revisionPtr revIDLastSave="0" documentId="13_ncr:1_{4F7D2059-6C7F-40D5-96B9-0F438180527E}" xr6:coauthVersionLast="47" xr6:coauthVersionMax="47" xr10:uidLastSave="{00000000-0000-0000-0000-000000000000}"/>
  <bookViews>
    <workbookView xWindow="-120" yWindow="-120" windowWidth="29040" windowHeight="16440" xr2:uid="{00000000-000D-0000-FFFF-FFFF00000000}"/>
  </bookViews>
  <sheets>
    <sheet name="ТЛ" sheetId="1" r:id="rId1"/>
    <sheet name="Приложение" sheetId="2" r:id="rId2"/>
    <sheet name="З1" sheetId="3" r:id="rId3"/>
    <sheet name="З2" sheetId="4" r:id="rId4"/>
    <sheet name="З3" sheetId="5" r:id="rId5"/>
    <sheet name="З4" sheetId="6" r:id="rId6"/>
    <sheet name="З5" sheetId="7" r:id="rId7"/>
    <sheet name="З7" sheetId="9" r:id="rId8"/>
    <sheet name="З8" sheetId="10" r:id="rId9"/>
    <sheet name="З9" sheetId="12" r:id="rId10"/>
    <sheet name="З10" sheetId="13" r:id="rId11"/>
    <sheet name="З11" sheetId="15" r:id="rId12"/>
    <sheet name="З12" sheetId="16" r:id="rId13"/>
    <sheet name="ROE" sheetId="17" r:id="rId14"/>
  </sheets>
  <definedNames>
    <definedName name="_GoBack" localSheetId="2">З1!$D$12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fdx2E61VgQIl9EuTRu4k4N+zgTBhQzLrqnfSniXL+4c="/>
    </ext>
  </extLst>
</workbook>
</file>

<file path=xl/calcChain.xml><?xml version="1.0" encoding="utf-8"?>
<calcChain xmlns="http://schemas.openxmlformats.org/spreadsheetml/2006/main">
  <c r="D7" i="17" l="1"/>
  <c r="D6" i="17"/>
  <c r="C6" i="17"/>
  <c r="D5" i="17"/>
  <c r="E5" i="17" s="1"/>
  <c r="C5" i="17"/>
  <c r="E4" i="17"/>
  <c r="D4" i="17"/>
  <c r="C4" i="17"/>
  <c r="C7" i="17" s="1"/>
  <c r="E8" i="15"/>
  <c r="F8" i="15" s="1"/>
  <c r="D8" i="15"/>
  <c r="E7" i="15"/>
  <c r="D7" i="15"/>
  <c r="E6" i="15"/>
  <c r="F6" i="15" s="1"/>
  <c r="D6" i="15"/>
  <c r="E5" i="15"/>
  <c r="D5" i="15"/>
  <c r="E4" i="15"/>
  <c r="D4" i="15"/>
  <c r="F5" i="15"/>
  <c r="E7" i="17" l="1"/>
  <c r="E6" i="17"/>
  <c r="F7" i="15"/>
  <c r="D9" i="15"/>
  <c r="E9" i="15"/>
  <c r="F4" i="15"/>
  <c r="D10" i="13"/>
  <c r="C10" i="13"/>
  <c r="E7" i="13"/>
  <c r="D6" i="13"/>
  <c r="D8" i="13" s="1"/>
  <c r="C6" i="13"/>
  <c r="C8" i="13" s="1"/>
  <c r="E5" i="13"/>
  <c r="E4" i="13"/>
  <c r="F16" i="12"/>
  <c r="F17" i="12" s="1"/>
  <c r="E16" i="12"/>
  <c r="E17" i="12" s="1"/>
  <c r="F14" i="12"/>
  <c r="F15" i="12" s="1"/>
  <c r="E14" i="12"/>
  <c r="E15" i="12" s="1"/>
  <c r="F12" i="12"/>
  <c r="F13" i="12" s="1"/>
  <c r="E12" i="12"/>
  <c r="F10" i="12"/>
  <c r="E10" i="12"/>
  <c r="F8" i="12"/>
  <c r="F9" i="12" s="1"/>
  <c r="E8" i="12"/>
  <c r="E9" i="12" s="1"/>
  <c r="F6" i="12"/>
  <c r="E6" i="12"/>
  <c r="F4" i="12"/>
  <c r="F5" i="12" s="1"/>
  <c r="E4" i="12"/>
  <c r="E5" i="12" s="1"/>
  <c r="E13" i="12"/>
  <c r="F11" i="12"/>
  <c r="E11" i="12"/>
  <c r="E7" i="12"/>
  <c r="F7" i="12"/>
  <c r="C9" i="13" l="1"/>
  <c r="D11" i="13"/>
  <c r="F9" i="15"/>
  <c r="E10" i="13"/>
  <c r="D9" i="13"/>
  <c r="E9" i="13" s="1"/>
  <c r="E8" i="13"/>
  <c r="E6" i="13"/>
  <c r="D15" i="10"/>
  <c r="C15" i="10"/>
  <c r="D14" i="10"/>
  <c r="C14" i="10"/>
  <c r="D13" i="10"/>
  <c r="C13" i="10"/>
  <c r="D12" i="10"/>
  <c r="C12" i="10"/>
  <c r="E12" i="10" s="1"/>
  <c r="D11" i="10"/>
  <c r="C11" i="10"/>
  <c r="D10" i="10"/>
  <c r="C10" i="10"/>
  <c r="D9" i="10"/>
  <c r="C9" i="10"/>
  <c r="D8" i="10"/>
  <c r="C8" i="10"/>
  <c r="D7" i="10"/>
  <c r="E7" i="10" s="1"/>
  <c r="C7" i="10"/>
  <c r="D6" i="10"/>
  <c r="C6" i="10"/>
  <c r="E6" i="10" s="1"/>
  <c r="D6" i="9"/>
  <c r="D8" i="9" s="1"/>
  <c r="C6" i="9"/>
  <c r="C8" i="9" s="1"/>
  <c r="D12" i="7"/>
  <c r="C12" i="7"/>
  <c r="D11" i="7"/>
  <c r="C11" i="7"/>
  <c r="D10" i="7"/>
  <c r="C10" i="7"/>
  <c r="E9" i="7"/>
  <c r="E8" i="7"/>
  <c r="E7" i="7"/>
  <c r="E6" i="7"/>
  <c r="E5" i="7"/>
  <c r="E4" i="7"/>
  <c r="H12" i="6"/>
  <c r="G12" i="6"/>
  <c r="D12" i="6"/>
  <c r="J12" i="6" s="1"/>
  <c r="C12" i="6"/>
  <c r="I12" i="6" s="1"/>
  <c r="I11" i="6"/>
  <c r="D11" i="6"/>
  <c r="J11" i="6" s="1"/>
  <c r="C11" i="6"/>
  <c r="H10" i="6"/>
  <c r="H13" i="6" s="1"/>
  <c r="G10" i="6"/>
  <c r="D10" i="6"/>
  <c r="J10" i="6" s="1"/>
  <c r="C10" i="6"/>
  <c r="I10" i="6" s="1"/>
  <c r="D9" i="6"/>
  <c r="J9" i="6" s="1"/>
  <c r="C9" i="6"/>
  <c r="I9" i="6" s="1"/>
  <c r="H10" i="5"/>
  <c r="G10" i="5"/>
  <c r="H8" i="5"/>
  <c r="F8" i="5"/>
  <c r="E8" i="5"/>
  <c r="D7" i="5"/>
  <c r="F7" i="5" s="1"/>
  <c r="C7" i="5"/>
  <c r="C9" i="5" s="1"/>
  <c r="E5" i="4"/>
  <c r="E4" i="4"/>
  <c r="I30" i="3"/>
  <c r="G30" i="3"/>
  <c r="I29" i="3"/>
  <c r="G29" i="3"/>
  <c r="F29" i="3"/>
  <c r="E29" i="3"/>
  <c r="I27" i="3"/>
  <c r="G27" i="3"/>
  <c r="F27" i="3"/>
  <c r="E27" i="3"/>
  <c r="I26" i="3"/>
  <c r="G26" i="3"/>
  <c r="F26" i="3"/>
  <c r="E26" i="3"/>
  <c r="I24" i="3"/>
  <c r="G24" i="3"/>
  <c r="F24" i="3"/>
  <c r="E24" i="3"/>
  <c r="I23" i="3"/>
  <c r="G23" i="3"/>
  <c r="F23" i="3"/>
  <c r="E23" i="3"/>
  <c r="I22" i="3"/>
  <c r="G22" i="3"/>
  <c r="F22" i="3"/>
  <c r="E22" i="3"/>
  <c r="I21" i="3"/>
  <c r="G21" i="3"/>
  <c r="F21" i="3"/>
  <c r="E21" i="3"/>
  <c r="H21" i="3" s="1"/>
  <c r="I20" i="3"/>
  <c r="G20" i="3"/>
  <c r="F20" i="3"/>
  <c r="E20" i="3"/>
  <c r="I18" i="3"/>
  <c r="G18" i="3"/>
  <c r="I17" i="3"/>
  <c r="G17" i="3"/>
  <c r="F17" i="3"/>
  <c r="E17" i="3"/>
  <c r="I16" i="3"/>
  <c r="G16" i="3"/>
  <c r="F16" i="3"/>
  <c r="E16" i="3"/>
  <c r="I15" i="3"/>
  <c r="G15" i="3"/>
  <c r="F15" i="3"/>
  <c r="H15" i="3" s="1"/>
  <c r="E15" i="3"/>
  <c r="I13" i="3"/>
  <c r="G13" i="3"/>
  <c r="F13" i="3"/>
  <c r="E13" i="3"/>
  <c r="I12" i="3"/>
  <c r="G12" i="3"/>
  <c r="F12" i="3"/>
  <c r="H12" i="3" s="1"/>
  <c r="E12" i="3"/>
  <c r="I11" i="3"/>
  <c r="G11" i="3"/>
  <c r="F11" i="3"/>
  <c r="H11" i="3" s="1"/>
  <c r="E11" i="3"/>
  <c r="I9" i="3"/>
  <c r="G9" i="3"/>
  <c r="F9" i="3"/>
  <c r="H9" i="3" s="1"/>
  <c r="E9" i="3"/>
  <c r="I8" i="3"/>
  <c r="G8" i="3"/>
  <c r="F8" i="3"/>
  <c r="H8" i="3" s="1"/>
  <c r="E8" i="3"/>
  <c r="H17" i="3" l="1"/>
  <c r="E12" i="7"/>
  <c r="H23" i="3"/>
  <c r="H26" i="3"/>
  <c r="H16" i="3"/>
  <c r="E10" i="7"/>
  <c r="E10" i="10"/>
  <c r="E14" i="10"/>
  <c r="H20" i="3"/>
  <c r="H22" i="3"/>
  <c r="H27" i="3"/>
  <c r="E11" i="7"/>
  <c r="E11" i="10"/>
  <c r="H13" i="3"/>
  <c r="H7" i="5"/>
  <c r="E13" i="10"/>
  <c r="G13" i="6"/>
  <c r="E8" i="10"/>
  <c r="H24" i="3"/>
  <c r="H29" i="3"/>
  <c r="D9" i="5"/>
  <c r="F9" i="5" s="1"/>
  <c r="E9" i="10"/>
  <c r="E15" i="10"/>
  <c r="C10" i="9"/>
  <c r="C14" i="9" s="1"/>
  <c r="C13" i="9"/>
  <c r="E9" i="5"/>
  <c r="D10" i="9"/>
  <c r="D14" i="9" s="1"/>
  <c r="D13" i="9"/>
  <c r="D13" i="6"/>
  <c r="C13" i="6"/>
  <c r="D12" i="9"/>
  <c r="G7" i="5"/>
  <c r="C12" i="9"/>
  <c r="E7" i="5"/>
  <c r="H9" i="5" l="1"/>
  <c r="G9" i="5"/>
</calcChain>
</file>

<file path=xl/sharedStrings.xml><?xml version="1.0" encoding="utf-8"?>
<sst xmlns="http://schemas.openxmlformats.org/spreadsheetml/2006/main" count="307" uniqueCount="251">
  <si>
    <r>
      <rPr>
        <b/>
        <sz val="12"/>
        <color theme="1"/>
        <rFont val="Times New Roman"/>
        <family val="1"/>
      </rPr>
      <t>Задание 1.</t>
    </r>
    <r>
      <rPr>
        <sz val="12"/>
        <color theme="1"/>
        <rFont val="Times New Roman"/>
        <family val="1"/>
      </rPr>
      <t xml:space="preserve"> Дать общую предварительную оценку финансового состояния организации. Для этого построить, на основе данных бухгалтерского баланса, сравнительный аналитический баланс за предыдущий и отчетный годы по форме, представленной в таблице 1.1.
Анализ проводится на основании абсолютный и относительных показателей. Рекомендуется определить изменение показателей в структуре баланса за рассматриваемый  период и направленность изменений (увеличение, стабильность, снижение).
Уменьшение валюты баланса может свидетельствовать о сокращении организацией хозяйственного оборота, что иногда влечет за собой неплатежеспособность. Поэтому требуется определить причины сворачивания хозяйственной деятельности (сокращение платежеспособности, спроса на товары, работы и услуги данной организации, ограничение доступа на рынки необходимого сырья, материалов и полуфабрикатов, постепенное включение в активный хозяйственный оборот дочерних предприятий за счет материнской компании и т.д.)</t>
    </r>
  </si>
  <si>
    <r>
      <rPr>
        <b/>
        <sz val="14"/>
        <color theme="1"/>
        <rFont val="Times New Roman"/>
        <family val="1"/>
      </rPr>
      <t xml:space="preserve">
Таблица 1.1 "Актив и пассив сравнительного аналитического баланса ПАО «РусГидро»"</t>
    </r>
    <r>
      <rPr>
        <sz val="14"/>
        <color theme="1"/>
        <rFont val="Times New Roman"/>
        <family val="1"/>
      </rPr>
      <t xml:space="preserve">
</t>
    </r>
  </si>
  <si>
    <t>Показатель</t>
  </si>
  <si>
    <t>Значение показателя</t>
  </si>
  <si>
    <t>Изменение за анализируемый период</t>
  </si>
  <si>
    <t>в тыс. руб.</t>
  </si>
  <si>
    <t>структура, %</t>
  </si>
  <si>
    <t>абсол., тыс. руб.</t>
  </si>
  <si>
    <t>струк., %</t>
  </si>
  <si>
    <t>относ., %темп роста</t>
  </si>
  <si>
    <t>предыдущий год (2023)</t>
  </si>
  <si>
    <t>отчетный год (2024)</t>
  </si>
  <si>
    <t>предыдущий год</t>
  </si>
  <si>
    <t>отчетный год</t>
  </si>
  <si>
    <t>Актив</t>
  </si>
  <si>
    <t>1. Внеоборотные активы 1100</t>
  </si>
  <si>
    <t>в том числе:</t>
  </si>
  <si>
    <t>основные средства 1150</t>
  </si>
  <si>
    <t>финансовые вложения 1170</t>
  </si>
  <si>
    <t>2. Оборотные, всего 1200</t>
  </si>
  <si>
    <t>запасы 1210</t>
  </si>
  <si>
    <t>дебиторская задолженность 1230</t>
  </si>
  <si>
    <t>краткосрочные финансовые вложения 1240</t>
  </si>
  <si>
    <t>денежные средства 1250</t>
  </si>
  <si>
    <t>БАЛАНС 1600</t>
  </si>
  <si>
    <t>-</t>
  </si>
  <si>
    <t>Пассив</t>
  </si>
  <si>
    <t>1. Собственный капитал 1300</t>
  </si>
  <si>
    <t>Нераспределенная прибыль 1370</t>
  </si>
  <si>
    <t>Добавочный капитал 1350</t>
  </si>
  <si>
    <t>2. Долгосрочные обязательства, всего 1400</t>
  </si>
  <si>
    <t>заемные средства 1410</t>
  </si>
  <si>
    <t>3. Краткосрочные обязательства, всего 1500</t>
  </si>
  <si>
    <t>заемные средства 1510</t>
  </si>
  <si>
    <t>кредиторская задолженность 1520</t>
  </si>
  <si>
    <t>Валюта баланса</t>
  </si>
  <si>
    <t>Выводы:</t>
  </si>
  <si>
    <t>Обобщённая оценка финансового состояния ПАО «РусГидро» на основании анализа абсолютных и относительных показателей свидетельствует о стабильной и поступательной динамике развития компании. Валюта баланса за отчётный период увеличилась на 12,01%, что полностью соответствует темпу прироста выручки от продаж (12,013%), что говорит о сбалансированном и планомерном расширении хозяйственной деятельности. Это подтверждает отсутствие признаков сворачивания оборота и указывает на активное участие предприятия в инвестиционных и операционных процессах.
Рост внеоборотных активов на 11,15% обусловлен, прежде всего, увеличением стоимости основных средств на 18,94%, что может свидетельствовать о расширении или модернизации производственных мощностей. Одновременно наблюдается снижение долгосрочных финансовых вложений на 6,6%, что, вероятно, связано с перераспределением ресурсов в более ликвидные активы. Показательно, что оборотные активы увеличились на 14,54%, что превышает темпы роста выручки и говорит о сохранении достаточного запаса ликвидности для покрытия краткосрочных обязательств.
Сравнение выручки с основными компонентами активов позволяет выявить несколько ключевых тенденций. Дебиторская задолженность снизилась на 9,1 млрд руб. (на 3,24%), несмотря на рост выручки более чем на 26 млрд руб., что указывает на улучшение дисциплины расчётов со стороны контрагентов и повышение качества управления дебиторской политикой. В 2023 году дебиторская задолженность составляла около 129% от выручки, а в 2024 году — уже 111%, что демонстрирует позитивную динамику в сторону повышения оборачиваемости активов.
Резкий рост денежных средств — с 9,8 млрд до 54 млрд руб. (на 449,53%) — в сочетании с приростом краткосрочных финансовых вложений более чем в 40 раз (с 0,19 до 7,7 млрд руб.) свидетельствует о формировании значительного ликвидного резерва. Эти изменения происходят на фоне роста выручки, что может говорить о росте финансовой устойчивости и способности компании аккумулировать ресурсы без немедленного направления их на покрытие обязательств. Так, если в 2023 году денежные средства составляли лишь 4,5% от выручки, то в 2024 году — уже более 22%, что указывает на повышение ликвидности.
На стороне пассивов наблюдается разнонаправленная динамика. Собственный капитал сократился на 13,3 млрд руб. (на 1,73%), что привело к снижению его доли в валюте баланса с 65,36% до 57,35%. Это может быть связано с дивидендными выплатами или списанием убытков. В то же время долгосрочные обязательства выросли на 61,46%, а краткосрочные заемные средства — на 36,17%, что увеличивает общую долговую нагрузку. Однако одновременное снижение кредиторской задолженности на 38,9 млрд руб. свидетельствует о том, что предприятие выполняет свои краткосрочные обязательства в срок, что положительно отражается на его деловой репутации и платёжеспособности.
Таким образом, по результатам анализа можно сделать вывод, что при умеренном росте долговой нагрузки и снижении доли собственного капитала, ПАО «РусГидро» демонстрирует высокую выручку, эффективное управление дебиторской задолженностью, значительное укрепление ликвидности и активное участие в инвестиционной деятельности. Финансовое состояние организации характеризуется как устойчивое, с положительной динамикой ключевых показателей и достаточным потенциалом для дальнейшего развития.</t>
  </si>
  <si>
    <r>
      <rPr>
        <b/>
        <sz val="11"/>
        <color theme="1"/>
        <rFont val="Times New Roman"/>
        <family val="1"/>
      </rPr>
      <t>Задание 2.</t>
    </r>
    <r>
      <rPr>
        <sz val="11"/>
        <color theme="1"/>
        <rFont val="Times New Roman"/>
        <family val="1"/>
      </rPr>
      <t xml:space="preserve"> Дать общую оценку динамики финансового состояния за отчетный период путем сопоставления изменения итога баланса с изменениями за отчетный период результатов хозяйственной деятельности (выручкой от продаж) (таблица 2.1).</t>
    </r>
  </si>
  <si>
    <t xml:space="preserve"> Таблица 2.1 "Сопоставление показателей прироста выручки от продаж продукции и прироста среднего значения итога баланса за отчетный период"</t>
  </si>
  <si>
    <t>Показатели</t>
  </si>
  <si>
    <t>Предыдущий год (2023)</t>
  </si>
  <si>
    <t>Отчетный год (2024)</t>
  </si>
  <si>
    <t>Темпы прироста, %</t>
  </si>
  <si>
    <t>Выручка от продаж, тыс. руб.</t>
  </si>
  <si>
    <t>Средняя стоимость капитала (итог баланса), тыс. руб.</t>
  </si>
  <si>
    <r>
      <rPr>
        <b/>
        <u/>
        <sz val="11"/>
        <color theme="1"/>
        <rFont val="Times New Roman"/>
        <family val="1"/>
      </rPr>
      <t>Сравнение темпов прироста:</t>
    </r>
    <r>
      <rPr>
        <sz val="11"/>
        <color theme="1"/>
        <rFont val="Times New Roman"/>
        <family val="1"/>
      </rPr>
      <t xml:space="preserve">
 • Темп прироста выручки от продаж за отчетный период составил 12,013%.
 • Темп прироста итога баланса (средней стоимости капитала) — 12,006%.
Таким образом, темп прироста выручки от продаж незначительно превысил прирост стоимости активов.
</t>
    </r>
    <r>
      <rPr>
        <b/>
        <u/>
        <sz val="11"/>
        <color theme="1"/>
        <rFont val="Times New Roman"/>
        <family val="1"/>
      </rPr>
      <t>Оценка эффективности использования ресурсов:</t>
    </r>
    <r>
      <rPr>
        <sz val="11"/>
        <color theme="1"/>
        <rFont val="Times New Roman"/>
        <family val="1"/>
      </rPr>
      <t xml:space="preserve">
 • Поскольку прирост выручки выше, чем прирост капитала (пусть и незначительно), это свидетельствует о том, что использование финансовых ресурсов в отчетном периоде было более эффективным, чем в предыдущем.
 • Компания сумела обеспечить рост выручки пропорционально или даже чуть быстрее, чем нарастила активы, что говорит о повышении отдачи на вложенный капитал и стабильности хозяйственной деятельности.
Финансовое состояние ПАО «РусГидро» в отчетном периоде оценивается положительно. Незначительное опережение темпа прироста выручки по сравнению с приростом капитала свидетельствует об эффективном использовании ресурсов, сохранении операционной устойчивости и умеренно положительной динамике деловой активности компании.</t>
    </r>
  </si>
  <si>
    <r>
      <rPr>
        <b/>
        <sz val="11"/>
        <color theme="1"/>
        <rFont val="Times New Roman"/>
        <family val="1"/>
      </rPr>
      <t>Задание 3.</t>
    </r>
    <r>
      <rPr>
        <sz val="11"/>
        <color theme="1"/>
        <rFont val="Times New Roman"/>
        <family val="1"/>
      </rPr>
      <t xml:space="preserve"> Определить величину чистых активов предприятия и тенденцию их изменения за анализируемый период (таблица 3.1).
Стоимость чистых активов определяется по данным бухгалтерского баланса по формуле (Приказ Минфина России от 28 августа 2014 г. N 84н «Об утверждении Порядка определения стоимости чистых активов»):
</t>
    </r>
  </si>
  <si>
    <r>
      <rPr>
        <b/>
        <sz val="11"/>
        <color theme="1"/>
        <rFont val="Times New Roman"/>
        <family val="1"/>
      </rPr>
      <t>!</t>
    </r>
    <r>
      <rPr>
        <sz val="11"/>
        <color theme="1"/>
        <rFont val="Times New Roman"/>
        <family val="1"/>
      </rPr>
      <t xml:space="preserve"> Задолженность участников по вкладам в уставной капитал отсутствует в составе строки 1170, поэтому не учитываем</t>
    </r>
  </si>
  <si>
    <t>Таблица 3.1 "Оценка стоимости чистых активов организации"</t>
  </si>
  <si>
    <t>Изменение</t>
  </si>
  <si>
    <t>в % к валюте баланса</t>
  </si>
  <si>
    <t>тыс. руб.</t>
  </si>
  <si>
    <t>± %</t>
  </si>
  <si>
    <t>Предыдущий год</t>
  </si>
  <si>
    <t>Отчетный год</t>
  </si>
  <si>
    <t>Темп роста</t>
  </si>
  <si>
    <r>
      <rPr>
        <sz val="12"/>
        <color theme="1"/>
        <rFont val="Times New Roman"/>
        <family val="1"/>
      </rPr>
      <t>1.</t>
    </r>
    <r>
      <rPr>
        <b/>
        <sz val="12"/>
        <color theme="1"/>
        <rFont val="Times New Roman"/>
        <family val="1"/>
      </rPr>
      <t xml:space="preserve"> </t>
    </r>
    <r>
      <rPr>
        <sz val="12"/>
        <color theme="1"/>
        <rFont val="Times New Roman"/>
        <family val="1"/>
      </rPr>
      <t>Чистые активы</t>
    </r>
  </si>
  <si>
    <t>2. Уставный капитал</t>
  </si>
  <si>
    <t>3. Превышение чистых активов над уставным капиталом (стр.1-стр.2)</t>
  </si>
  <si>
    <t>БАЛАНС</t>
  </si>
  <si>
    <r>
      <rPr>
        <b/>
        <u/>
        <sz val="12"/>
        <color theme="1"/>
        <rFont val="Times New Roman"/>
        <family val="1"/>
      </rPr>
      <t>Динамика чистых активов:</t>
    </r>
    <r>
      <rPr>
        <sz val="12"/>
        <color theme="1"/>
        <rFont val="Times New Roman"/>
        <family val="1"/>
      </rPr>
      <t xml:space="preserve">
 • Величина чистых активов снизилась с 769 177 480 тыс. руб. до 755 852 795 тыс. руб., что составляет снижение на 13 324 685 тыс. руб. или –1,73% (темп роста — 98,27%).
 • В структуре баланса удельный вес чистых активов сократился с 65,37% до 57,35% (–8,02 п.п.), что свидетельствует о снижении финансовой устойчивости компании.
</t>
    </r>
    <r>
      <rPr>
        <b/>
        <u/>
        <sz val="12"/>
        <color theme="1"/>
        <rFont val="Times New Roman"/>
        <family val="1"/>
      </rPr>
      <t>Уставный капитал:</t>
    </r>
    <r>
      <rPr>
        <sz val="12"/>
        <color theme="1"/>
        <rFont val="Times New Roman"/>
        <family val="1"/>
      </rPr>
      <t xml:space="preserve">
 • Размер уставного капитала остался неизменным — 444 793 377 тыс. руб..
 • Его удельный вес в балансе уменьшился с 37,80% до 33,75%, что связано с общим ростом валюты баланса.
</t>
    </r>
    <r>
      <rPr>
        <b/>
        <u/>
        <sz val="12"/>
        <color theme="1"/>
        <rFont val="Times New Roman"/>
        <family val="1"/>
      </rPr>
      <t>Превышение чистых активов над уставным капиталом:</t>
    </r>
    <r>
      <rPr>
        <sz val="12"/>
        <color theme="1"/>
        <rFont val="Times New Roman"/>
        <family val="1"/>
      </rPr>
      <t xml:space="preserve">
 • Разница между чистыми активами и уставным капиталом, отражающая величину накопленного собственного капитала сверх уставного, также снизилась на 13 324 685 тыс. руб. — с 324 384 103 тыс. руб. до 311 059 418 тыс. руб. (темп роста — 95,89%).
 • Это означает, что в отчетном году произошло сокращение внутренних источников развития, что требует внимания к вопросам прибыльности и капитализации.
</t>
    </r>
    <r>
      <rPr>
        <b/>
        <u/>
        <sz val="12"/>
        <color theme="1"/>
        <rFont val="Times New Roman"/>
        <family val="1"/>
      </rPr>
      <t>Общая оценка:</t>
    </r>
    <r>
      <rPr>
        <sz val="12"/>
        <color theme="1"/>
        <rFont val="Times New Roman"/>
        <family val="1"/>
      </rPr>
      <t xml:space="preserve">
 • Несмотря на рост общего баланса на 12,01%, наблюдается снижение чистых активов, что может указывать на сокращение накопленной прибыли или увеличение обязательств за счет заемного финансирования.
 • Однако важно отметить, что чистые активы всё ещё значительно превышают уставный капитал, что соответствует требованиям законодательства и свидетельствует о формальном финансовом благополучии.
В отчетном периоде у ПАО «РусГидро» наблюдается тенденция к снижению стоимости чистых активов, что говорит о уменьшении доли собственного капитала в общем объеме активов. Несмотря на то что чистые активы продолжают превышать уставный капитал, снижение их величины и доли в балансе указывает на ослабление финансовой устойчивости и требует усиления контроля за прибыльностью и структурой капитала в последующих периодах.</t>
    </r>
  </si>
  <si>
    <r>
      <rPr>
        <b/>
        <sz val="12"/>
        <color theme="1"/>
        <rFont val="Times New Roman"/>
        <family val="1"/>
      </rPr>
      <t xml:space="preserve">Задание 4. </t>
    </r>
    <r>
      <rPr>
        <sz val="12"/>
        <color theme="1"/>
        <rFont val="Times New Roman"/>
        <family val="1"/>
      </rPr>
      <t>Оценить ликвидность баланса предприятия.
Анализ заключается в сравнении средств по активу, сгруппированных по степени их ликвидности и расположенных в порядке убывания ликвидности, с обязательствами по пассиву, объединенными по срокам их погашения и в порядке возрастания сроков (таблица 4.1).
Баланс считается абсолютно ликвидным, если по первым 3 составляющим баланса имеется превышение активов над пассивами, а по 4-й – наоборот, т.е. излишек обеспечения, собственный капитал больше внеоборотных активов.</t>
    </r>
  </si>
  <si>
    <t>Таблица 4 .1 "Анализ соотношения активов по степени ликвидности и обязательств по сроку погашения"</t>
  </si>
  <si>
    <t>Активы по степени ликвидности</t>
  </si>
  <si>
    <t>Значение, тыс. руб.</t>
  </si>
  <si>
    <t>Норм. соотно-шение</t>
  </si>
  <si>
    <t>Пассивы по сроку погашения</t>
  </si>
  <si>
    <t>Излишек/недостаток платеж. средств тыс. руб.,</t>
  </si>
  <si>
    <t>На начало отчетного периода</t>
  </si>
  <si>
    <t>На конец отчетного периода</t>
  </si>
  <si>
    <t>8=2-6</t>
  </si>
  <si>
    <t>9=3-7</t>
  </si>
  <si>
    <t>А1. Наиболее ликвидные активы (денежные средства + краткосрочные фин. Вложения) 1240+1250</t>
  </si>
  <si>
    <t>≥</t>
  </si>
  <si>
    <t>П1. Наиболее срочные пассивы (привлеченные средства) (текущ. Кред. Задолж.) 1520</t>
  </si>
  <si>
    <t>А2. Быстрореализуемые активы (дебиторская задолженность и прочие активы) 1230+1260</t>
  </si>
  <si>
    <t>П2. Краткосрочные пассивы (краткосроч. Кредиты и заемные средства) 1510+1550</t>
  </si>
  <si>
    <t>А3. Медленно реализуемые активы (запасы + долгосрочные финансовые вложения + НДС) 1210+1170+1220</t>
  </si>
  <si>
    <t>П3. Долгосрочные пассивы (долгосрочные кредиты и заемные средства) 1400</t>
  </si>
  <si>
    <t>А4. Труднореализуемые активы (внеоборотные активы – долгосрочные фин.вложения) 1100-1170</t>
  </si>
  <si>
    <t>≤</t>
  </si>
  <si>
    <t>П4. Постоянные пассивы (собственный капитал) 1300+1530+1540</t>
  </si>
  <si>
    <r>
      <rPr>
        <b/>
        <u/>
        <sz val="14"/>
        <color theme="1"/>
        <rFont val="Times New Roman"/>
        <family val="1"/>
      </rPr>
      <t>Наиболее ликвидные активы (А1) и наиболее срочные обязательства (П1):</t>
    </r>
    <r>
      <rPr>
        <sz val="14"/>
        <color theme="1"/>
        <rFont val="Times New Roman"/>
        <family val="1"/>
      </rPr>
      <t xml:space="preserve">
 • На конец 2024 года:
А1 = 61 747 641 тыс. руб.,
П1 = 19 896 938 тыс. руб.
Излишек = +41 850 703 тыс. руб.
 • На начало 2024 года:
А1 = 10 021 474 тыс. руб.,
П1 = 58 761 567 тыс. руб.
Недостаток = –48 740 093 тыс. руб.
</t>
    </r>
    <r>
      <rPr>
        <b/>
        <sz val="14"/>
        <color theme="1"/>
        <rFont val="Times New Roman"/>
        <family val="1"/>
      </rPr>
      <t>Вывод:</t>
    </r>
    <r>
      <rPr>
        <sz val="14"/>
        <color theme="1"/>
        <rFont val="Times New Roman"/>
        <family val="1"/>
      </rPr>
      <t xml:space="preserve"> ситуация значительно улучшилась — в начале года у компании не хватало высоколиквидных средств для покрытия срочных обязательств, а к концу года возник существенный профицит. Это говорит о росте платёжеспособности за счёт увеличения денежных средств и краткосрочных вложений.
</t>
    </r>
    <r>
      <rPr>
        <b/>
        <u/>
        <sz val="14"/>
        <color theme="1"/>
        <rFont val="Times New Roman"/>
        <family val="1"/>
      </rPr>
      <t>Быстрореализуемые активы (А2) и краткосрочные обязательства (П2):</t>
    </r>
    <r>
      <rPr>
        <sz val="14"/>
        <color theme="1"/>
        <rFont val="Times New Roman"/>
        <family val="1"/>
      </rPr>
      <t xml:space="preserve">
 • На конец 2024 года:
А2 = 270 967 409 тыс. руб.,
П2 = 99 602 448 тыс. руб.
Излишек = +171 364 961 тыс. руб.
 • На начало 2024 года:
А2 = 280 112 227 тыс. руб.,
П2 = 73 187 529 тыс. руб.
Излишек = +206 924 698 тыс. руб.
</t>
    </r>
    <r>
      <rPr>
        <b/>
        <sz val="14"/>
        <color theme="1"/>
        <rFont val="Times New Roman"/>
        <family val="1"/>
      </rPr>
      <t xml:space="preserve">Вывод: </t>
    </r>
    <r>
      <rPr>
        <sz val="14"/>
        <color theme="1"/>
        <rFont val="Times New Roman"/>
        <family val="1"/>
      </rPr>
      <t xml:space="preserve">активы в этой группе стабильно превышают обязательства, что указывает на устойчивую способность компании погашать краткосрочные долги за счёт дебиторской задолженности и прочих быстро реализуемых активов.
</t>
    </r>
    <r>
      <rPr>
        <b/>
        <u/>
        <sz val="14"/>
        <color theme="1"/>
        <rFont val="Times New Roman"/>
        <family val="1"/>
      </rPr>
      <t>Медленно реализуемые активы (А3) и долгосрочные обязательства (П3):</t>
    </r>
    <r>
      <rPr>
        <sz val="14"/>
        <color theme="1"/>
        <rFont val="Times New Roman"/>
        <family val="1"/>
      </rPr>
      <t xml:space="preserve">
 • На конец 2024 года:
А3 = 263 124 289 тыс. руб.,
П3 = 433 576 765 тыс. руб.
Недостаток = –170 452 476 тыс. руб.
 • На начало 2024 года:
А3 = 280 642 139 тыс. руб.,
П3 = 268 542 818 тыс. руб.
Излишек = +12 099 321 тыс. руб.
</t>
    </r>
    <r>
      <rPr>
        <b/>
        <sz val="14"/>
        <color theme="1"/>
        <rFont val="Times New Roman"/>
        <family val="1"/>
      </rPr>
      <t>Вывод:</t>
    </r>
    <r>
      <rPr>
        <sz val="14"/>
        <color theme="1"/>
        <rFont val="Times New Roman"/>
        <family val="1"/>
      </rPr>
      <t xml:space="preserve"> на конец периода структура нарушена — долгосрочные обязательства превышают объем медленно реализуемых активов, что говорит о снижении способности покрывать долгосрочные долги за счет запасов, долгосрочных вложений и НДС. Возможная причина — рост заемного капитала в пассиве.
</t>
    </r>
    <r>
      <rPr>
        <b/>
        <u/>
        <sz val="14"/>
        <color theme="1"/>
        <rFont val="Times New Roman"/>
        <family val="1"/>
      </rPr>
      <t>Труднореализуемые активы (А4) и постоянные пассивы (П4):</t>
    </r>
    <r>
      <rPr>
        <sz val="14"/>
        <color theme="1"/>
        <rFont val="Times New Roman"/>
        <family val="1"/>
      </rPr>
      <t xml:space="preserve">
 • На конец 2024 года:
А4 = 722 134 360 тыс. руб.,
П4 = 764 897 548 тыс. руб.
Излишек = -42 763 188 тыс. руб.
 • На начало 2024 года:
А4 = 605 927 647 тыс. руб.,
П4 = 776 211 573 тыс. руб.
Излишек = -170 283 926 тыс. руб.
</t>
    </r>
    <r>
      <rPr>
        <b/>
        <sz val="14"/>
        <color theme="1"/>
        <rFont val="Times New Roman"/>
        <family val="1"/>
      </rPr>
      <t>Вывод:</t>
    </r>
    <r>
      <rPr>
        <sz val="14"/>
        <color theme="1"/>
        <rFont val="Times New Roman"/>
        <family val="1"/>
      </rPr>
      <t xml:space="preserve"> структура этой части баланса остаётся положительной — собственный капитал превышает внеоборотные активы (за вычетом долгосрочных вложений), что говорит об устойчивом обеспечении на долгосрочную перспективу. Однако, излишек уменьшился, что может указывать на частичное замещение собственных средств долгосрочными заимствованиями.
</t>
    </r>
    <r>
      <rPr>
        <b/>
        <u/>
        <sz val="14"/>
        <color theme="1"/>
        <rFont val="Times New Roman"/>
        <family val="1"/>
      </rPr>
      <t>Общая оценка ликвидности баланса:</t>
    </r>
    <r>
      <rPr>
        <sz val="14"/>
        <color theme="1"/>
        <rFont val="Times New Roman"/>
        <family val="1"/>
      </rPr>
      <t xml:space="preserve">
На конец 2024 года из четырёх условий ликвидности баланса выполнены три (А1 &gt; П1, А2 &gt; П2, А4 &lt; П4), не выполнено только третье (А3 &lt; П3). В то же время на начало года было выполнено три условия (А2 &gt; П2, А3 &gt; П3, А4 &lt; П4), не выполнялось только первое (А1 &lt; П1). Это свидетельствует об улучшении ликвидности баланса ПАО «РусГидро» за анализируемый период за счёт значительного увеличения наиболее ликвидных активов.
 • Краткосрочная платёжеспособность значительно выросла: прирост ликвидных активов составил более 500%.
 • Однако в структуре долгосрочных обязательств наблюдается рост финансовой нагрузки: долгосрочные пассивы выросли с 268,5 до 433,6 млрд руб.
 • Собственный капитал остаётся достаточным для покрытия внеоборотных активов, несмотря на снижение излишка.
ПАО «РусГидро» обладает хорошей краткосрочной ликвидностью и умеренно стабильной финансовой позицией в долгосрочной перспективе, однако требуется внимание к структуре долгов и контроль над ростом долгосрочных заимствований.</t>
    </r>
  </si>
  <si>
    <r>
      <rPr>
        <b/>
        <sz val="11"/>
        <color theme="1"/>
        <rFont val="Times New Roman"/>
        <family val="1"/>
      </rPr>
      <t>Задание 5.</t>
    </r>
    <r>
      <rPr>
        <sz val="11"/>
        <color theme="1"/>
        <rFont val="Times New Roman"/>
        <family val="1"/>
      </rPr>
      <t xml:space="preserve"> Установить уровень платежеспособности организации. Для этого рассчитать основные показатели ликвидности и динамику их изменений (таблица 5.1). Показатели ликвидности характеризуют способность организации удовлетворять претензии держателей краткосрочных долговых обязательств.</t>
    </r>
  </si>
  <si>
    <t>Таблица 5.1 "Анализ платежеспособности организации по коэффициентам ликвидности"</t>
  </si>
  <si>
    <t>На начало отчетного года</t>
  </si>
  <si>
    <t>На конец отчетного года</t>
  </si>
  <si>
    <t>Абсолютное изменение за отчетный год</t>
  </si>
  <si>
    <t>1. Денежные средства, тыс. руб. 1250</t>
  </si>
  <si>
    <t>2. Краткосрочные финансовые вложения, тыс. руб. 1240</t>
  </si>
  <si>
    <t>3. Дебиторская задолженность, тыс. руб. 1230</t>
  </si>
  <si>
    <t>4. Запасы, тыс. руб. 1210</t>
  </si>
  <si>
    <t>5. Оборотные активы, тыс. руб. 1200</t>
  </si>
  <si>
    <t>6. Краткосрочные обязательства, тыс. руб. 1500</t>
  </si>
  <si>
    <t>7. Коэффициент абсолютной ликвидности (стр.1 + стр.2)/стр.6</t>
  </si>
  <si>
    <t>8. Коэффициент срочной (критической) ликвидности (стр.1 + стр.2 + стр.3)/стр.6</t>
  </si>
  <si>
    <t>9. Коэффициент текущей ликвидности (стр. 5/стр. 6)</t>
  </si>
  <si>
    <t>При оценке ликвидности можно использовать рекомендуемые значения или критерии показателей, приведенные в таблице 5.2.</t>
  </si>
  <si>
    <t>Таблица 5.2 "Анализ динамики изменений коэффициентов ликвидности"</t>
  </si>
  <si>
    <t>Коэффициенты ликвидности</t>
  </si>
  <si>
    <t>Критерий</t>
  </si>
  <si>
    <t>Характеристика показателя</t>
  </si>
  <si>
    <t>Коэффициент абсолютной ликвидности</t>
  </si>
  <si>
    <t>≥0,2-0,25</t>
  </si>
  <si>
    <t xml:space="preserve">Является наиболее жестким критерием ликвидности организации; показывает, какая доля краткосрочных долговых обязательств может быть покрыта за счет денежных средств и их эквивалентов в виде  рыночных ценных бумаг и депозитов, т.е. практически абсолютно ликвидных активов </t>
  </si>
  <si>
    <t>Коэффициент срочной (критической) ликвидности</t>
  </si>
  <si>
    <t>≥0,7-0,8</t>
  </si>
  <si>
    <r>
      <rPr>
        <sz val="11"/>
        <color theme="1"/>
        <rFont val="Times New Roman"/>
        <family val="1"/>
      </rPr>
      <t>Характеризует ту часть текущих обязательств, которая может быть погашена не только за счет наличности, но и за счет ожидаемых поступлений за отгруженную продукцию, выполненные работы или оказанные услуги</t>
    </r>
    <r>
      <rPr>
        <b/>
        <sz val="11"/>
        <color theme="1"/>
        <rFont val="Times New Roman"/>
        <family val="1"/>
      </rPr>
      <t xml:space="preserve"> </t>
    </r>
  </si>
  <si>
    <t>Коэффициент текущей ликвидности</t>
  </si>
  <si>
    <t>≥2 (1,5 -2,5)</t>
  </si>
  <si>
    <t>Показывает, достаточно ли у организации средств, которые могут быть использованы для краткосрочных обязательств в течение определенного периода</t>
  </si>
  <si>
    <r>
      <rPr>
        <b/>
        <u/>
        <sz val="12"/>
        <color theme="1"/>
        <rFont val="Times New Roman"/>
        <family val="1"/>
      </rPr>
      <t>Коэффициент абсолютной ликвидности</t>
    </r>
    <r>
      <rPr>
        <sz val="12"/>
        <color theme="1"/>
        <rFont val="Times New Roman"/>
        <family val="1"/>
      </rPr>
      <t xml:space="preserve"> на начало 2024 года составлял 0,0721, что значительно ниже рекомендуемого минимального значения 0,2, что свидетельствовало о недостаточном объёме высоколиквидных активов для немедленного погашения краткосрочной задолженности. Однако к концу года данный показатель вырос до 0,4802, что превысило норматив, указывая на существенное укрепление краткосрочной платёжеспособности за счёт роста денежных средств (с 9,8 до 54,0 млрд руб.) и краткосрочных финансовых вложений (с 0,19 до 7,7 млрд руб.).
</t>
    </r>
    <r>
      <rPr>
        <b/>
        <u/>
        <sz val="12"/>
        <color theme="1"/>
        <rFont val="Times New Roman"/>
        <family val="1"/>
      </rPr>
      <t>Коэффициент срочной (критической) ликвидности</t>
    </r>
    <r>
      <rPr>
        <sz val="12"/>
        <color theme="1"/>
        <rFont val="Times New Roman"/>
        <family val="1"/>
      </rPr>
      <t xml:space="preserve"> увеличился с 2,0849 до 2,5853, что более чем в 3 раза превышает минимальное нормативное значение (0,7–0,8). Это говорит о высокой способности организации погашать текущие обязательства за счёт денежных средств, краткосрочных вложений и дебиторской задолженности.
</t>
    </r>
    <r>
      <rPr>
        <b/>
        <u/>
        <sz val="12"/>
        <color theme="1"/>
        <rFont val="Times New Roman"/>
        <family val="1"/>
      </rPr>
      <t>Коэффициент текущей ликвидности</t>
    </r>
    <r>
      <rPr>
        <sz val="12"/>
        <color theme="1"/>
        <rFont val="Times New Roman"/>
        <family val="1"/>
      </rPr>
      <t xml:space="preserve"> также продемонстрировал положительную динамику — с 2,1350 до 2,6440, что выше рекомендуемого значения (1,5–2,5). Это указывает на наличие у компании достаточного объёма оборотных активов для покрытия краткосрочных обязательств.
Все три коэффициента ликвидности на конец отчётного года находятся на высоком уровне и соответствуют или превышают рекомендуемые нормативы, что свидетельствует о высокой платёжеспособности ПАО «РусГидро» и устойчивом финансовом положении в краткосрочной перспективе. Особенно значительное улучшение наблюдается по коэффициенту абсолютной ликвидности, что подчёркивает рост мгновенной способности к расчетам.</t>
    </r>
  </si>
  <si>
    <r>
      <rPr>
        <b/>
        <sz val="11"/>
        <color theme="1"/>
        <rFont val="Times New Roman"/>
        <family val="1"/>
      </rPr>
      <t>Задание 7.</t>
    </r>
    <r>
      <rPr>
        <sz val="11"/>
        <color theme="1"/>
        <rFont val="Times New Roman"/>
        <family val="1"/>
      </rPr>
      <t xml:space="preserve"> Провести анализ финансовой устойчивости организации.
Финансовая устойчивость организации определяется степенью обеспечения запасов и затрат собственными и заемными источниками их формирования, соотношением объемов собственных и заемных средств и характеризуется системой абсолютных и относительных показателей. Анализируя соответствие или несоответствие (излишек или недостаток) средств для формирования запасов и затрат, определить абсолютные показатели финансовой устойчивости. Расчеты представить в таблице 7.1.
</t>
    </r>
  </si>
  <si>
    <t>Таблица 7.1 "Анализ финансовой устойчивости по величине излишка (недостатка) собственных оборотных средств"</t>
  </si>
  <si>
    <t>1. Источники собственных средств (E)</t>
  </si>
  <si>
    <t>2. Внеоборотные активы (FA)</t>
  </si>
  <si>
    <r>
      <rPr>
        <sz val="12"/>
        <color theme="1"/>
        <rFont val="Times New Roman"/>
        <family val="1"/>
      </rPr>
      <t>3. Собственные оборотные средства (E</t>
    </r>
    <r>
      <rPr>
        <vertAlign val="superscript"/>
        <sz val="12"/>
        <color theme="1"/>
        <rFont val="Times New Roman"/>
        <family val="1"/>
      </rPr>
      <t>C</t>
    </r>
    <r>
      <rPr>
        <sz val="12"/>
        <color theme="1"/>
        <rFont val="Times New Roman"/>
        <family val="1"/>
      </rPr>
      <t>)</t>
    </r>
  </si>
  <si>
    <t>4. Долгосрочные кредиты и заемные средства (DL)</t>
  </si>
  <si>
    <r>
      <rPr>
        <sz val="12"/>
        <color theme="1"/>
        <rFont val="Times New Roman"/>
        <family val="1"/>
      </rPr>
      <t>5. Наличие собственных оборотных средств и долгосрочных заемных источников для формирования запасов и затрат (E</t>
    </r>
    <r>
      <rPr>
        <vertAlign val="superscript"/>
        <sz val="12"/>
        <color theme="1"/>
        <rFont val="Times New Roman"/>
        <family val="1"/>
      </rPr>
      <t>D</t>
    </r>
    <r>
      <rPr>
        <sz val="12"/>
        <color theme="1"/>
        <rFont val="Times New Roman"/>
        <family val="1"/>
      </rPr>
      <t xml:space="preserve"> = E</t>
    </r>
    <r>
      <rPr>
        <vertAlign val="superscript"/>
        <sz val="12"/>
        <color theme="1"/>
        <rFont val="Times New Roman"/>
        <family val="1"/>
      </rPr>
      <t>C</t>
    </r>
    <r>
      <rPr>
        <sz val="12"/>
        <color theme="1"/>
        <rFont val="Times New Roman"/>
        <family val="1"/>
      </rPr>
      <t xml:space="preserve"> + DL)</t>
    </r>
  </si>
  <si>
    <t>6. Краткосрочные кредиты и займы (CS)</t>
  </si>
  <si>
    <r>
      <rPr>
        <sz val="12"/>
        <color theme="1"/>
        <rFont val="Times New Roman"/>
        <family val="1"/>
      </rPr>
      <t>7. Общая величина основных источников формирования запасов и затрат (E</t>
    </r>
    <r>
      <rPr>
        <vertAlign val="superscript"/>
        <sz val="12"/>
        <color theme="1"/>
        <rFont val="Times New Roman"/>
        <family val="1"/>
      </rPr>
      <t>∑</t>
    </r>
    <r>
      <rPr>
        <sz val="12"/>
        <color theme="1"/>
        <rFont val="Times New Roman"/>
        <family val="1"/>
      </rPr>
      <t xml:space="preserve"> = E</t>
    </r>
    <r>
      <rPr>
        <vertAlign val="superscript"/>
        <sz val="12"/>
        <color theme="1"/>
        <rFont val="Times New Roman"/>
        <family val="1"/>
      </rPr>
      <t>D</t>
    </r>
    <r>
      <rPr>
        <sz val="12"/>
        <color theme="1"/>
        <rFont val="Times New Roman"/>
        <family val="1"/>
      </rPr>
      <t xml:space="preserve"> + CS)</t>
    </r>
  </si>
  <si>
    <t>8. Величина запасов и затрат (ZA)</t>
  </si>
  <si>
    <r>
      <rPr>
        <sz val="12"/>
        <color theme="1"/>
        <rFont val="Times New Roman"/>
        <family val="1"/>
      </rPr>
      <t>9. Излишек (недостаток) собственных оборотных средств  для формирования запасов и затрат (ΔE</t>
    </r>
    <r>
      <rPr>
        <vertAlign val="superscript"/>
        <sz val="12"/>
        <color theme="1"/>
        <rFont val="Times New Roman"/>
        <family val="1"/>
      </rPr>
      <t xml:space="preserve">C  </t>
    </r>
    <r>
      <rPr>
        <sz val="12"/>
        <color theme="1"/>
        <rFont val="Times New Roman"/>
        <family val="1"/>
      </rPr>
      <t>= E</t>
    </r>
    <r>
      <rPr>
        <vertAlign val="superscript"/>
        <sz val="12"/>
        <color theme="1"/>
        <rFont val="Times New Roman"/>
        <family val="1"/>
      </rPr>
      <t>C</t>
    </r>
    <r>
      <rPr>
        <sz val="12"/>
        <color theme="1"/>
        <rFont val="Times New Roman"/>
        <family val="1"/>
      </rPr>
      <t xml:space="preserve"> – ZA)</t>
    </r>
  </si>
  <si>
    <r>
      <rPr>
        <sz val="12"/>
        <color theme="1"/>
        <rFont val="Times New Roman"/>
        <family val="1"/>
      </rPr>
      <t>10. Излишек (недостаток) собственных оборотных средств  и долгосрочных заемных средств для формирования запасов и затрат (ΔE</t>
    </r>
    <r>
      <rPr>
        <vertAlign val="superscript"/>
        <sz val="12"/>
        <color theme="1"/>
        <rFont val="Times New Roman"/>
        <family val="1"/>
      </rPr>
      <t xml:space="preserve">D  </t>
    </r>
    <r>
      <rPr>
        <sz val="12"/>
        <color theme="1"/>
        <rFont val="Times New Roman"/>
        <family val="1"/>
      </rPr>
      <t>= E</t>
    </r>
    <r>
      <rPr>
        <vertAlign val="superscript"/>
        <sz val="12"/>
        <color theme="1"/>
        <rFont val="Times New Roman"/>
        <family val="1"/>
      </rPr>
      <t>D</t>
    </r>
    <r>
      <rPr>
        <sz val="12"/>
        <color theme="1"/>
        <rFont val="Times New Roman"/>
        <family val="1"/>
      </rPr>
      <t xml:space="preserve"> – ZA)</t>
    </r>
  </si>
  <si>
    <r>
      <rPr>
        <sz val="12"/>
        <color theme="1"/>
        <rFont val="Times New Roman"/>
        <family val="1"/>
      </rPr>
      <t>11. Излишек (недостаток) общей величины основных источников формирования запасов и затрат (ΔE</t>
    </r>
    <r>
      <rPr>
        <vertAlign val="superscript"/>
        <sz val="12"/>
        <color theme="1"/>
        <rFont val="Times New Roman"/>
        <family val="1"/>
      </rPr>
      <t xml:space="preserve">∑  </t>
    </r>
    <r>
      <rPr>
        <sz val="12"/>
        <color theme="1"/>
        <rFont val="Times New Roman"/>
        <family val="1"/>
      </rPr>
      <t>= E</t>
    </r>
    <r>
      <rPr>
        <vertAlign val="superscript"/>
        <sz val="12"/>
        <color theme="1"/>
        <rFont val="Times New Roman"/>
        <family val="1"/>
      </rPr>
      <t>∑</t>
    </r>
    <r>
      <rPr>
        <sz val="12"/>
        <color theme="1"/>
        <rFont val="Times New Roman"/>
        <family val="1"/>
      </rPr>
      <t xml:space="preserve"> – ZA)</t>
    </r>
  </si>
  <si>
    <t>12. Трехкомпонентный показатель типа финансовой устойчивости (S), (строка 9,10,11)</t>
  </si>
  <si>
    <t>(0,1,1)</t>
  </si>
  <si>
    <t xml:space="preserve">Показатели обеспеченности запасов и затрат источниками их формирования (ΔEC, ΔED, ΔE∑) являются базой для классификации финансового положения организации по степени устойчивости.
При определении типа финансовой устойчивости следует использовать трехмерный (трехкомпонентный) показатель: 
S = {S1(x1); S2(x2); S3(x3)},
где x1 = ΔEC;
       x2 = ΔED;
       x2 = ΔE∑.
Функция S(x) определяется следующим образом:
S(x) = 1, если x ≥ 0;
S(x) = 0, если x ≤ 0.
Выделяются четыре основных типа финансовой устойчивости организации.
</t>
  </si>
  <si>
    <t>Таблица 7.2 "Типы финансовой устойчивости организации"</t>
  </si>
  <si>
    <t>Тип финансовой устойчивости</t>
  </si>
  <si>
    <t>Трехмерный показатель</t>
  </si>
  <si>
    <t>Используемые источники покрытия затрат</t>
  </si>
  <si>
    <t>Краткая характеристика</t>
  </si>
  <si>
    <t>1. Абсолютная финансовая устойчивость</t>
  </si>
  <si>
    <t>S = (1, 1, 1)</t>
  </si>
  <si>
    <t>Собственные оборотные средства</t>
  </si>
  <si>
    <t>Высокая платежеспособность; организация не зависит от кредиторов</t>
  </si>
  <si>
    <t>2. Нормальная финансовая устойчивость</t>
  </si>
  <si>
    <t>S = (0, 1, 1)</t>
  </si>
  <si>
    <t>Собственные оборотные средства плюс долгосрочные кредиты</t>
  </si>
  <si>
    <t>Нормальная платежеспособность; эффективное использование заемных средств; высокая доходность производственной деятельности</t>
  </si>
  <si>
    <t>3. Неустойчивое финансовое состояние</t>
  </si>
  <si>
    <t>S = (0, 0, 1)</t>
  </si>
  <si>
    <t>Собственные оборотные средства плюс долгосрочные и краткосрочные кредиты и займы</t>
  </si>
  <si>
    <t>Нарушение платежеспособности; необходимость привлечения дополнительных источников; возможность улучшения ситуации</t>
  </si>
  <si>
    <t>4. Кризисное финансовое состояние</t>
  </si>
  <si>
    <t>S = (0, 0, 0)</t>
  </si>
  <si>
    <t>Неплатежеспособность организации, грань банкротства</t>
  </si>
  <si>
    <t>Анализ финансовой устойчивости ПАО «РусГидро» на основании данных о структуре источников финансирования запасов и затрат позволяет отнести его финансовое состояние к категории нормальной финансовой устойчивости в течение всего анализируемого периода. Это подтверждается сохранением трёхкомпонентного показателя финансовой устойчивости на уровне (0, 1, 1) как на начало, так и на конец отчётного года. Данный тип устойчивости характеризуется тем, что организация не располагает достаточными собственными оборотными средствами для покрытия запасов и затрат, однако в совокупности с долгосрочными обязательствами такие источники становятся достаточными. Это свидетельствует о рациональной политике управления капиталом, при которой используются как собственные, так и заемные средства при сохранении платежеспособности.
При этом наблюдается отрицательное значение собственного оборотного капитала в течение всего периода, причём его дефицит увеличился с -110,7 млн руб. до -222,2 млн руб., что указывает на недостаточность собственных средств для покрытия даже минимальных потребностей в запасах. Вместе с тем, излишек собственных оборотных и долгосрочных заемных источников (показатель ΔED) превышает запасы, увеличившись с 151,1 млн руб. до 204,1 млн руб., что говорит о том, что организация располагает долгосрочными и устойчивыми ресурсами, достаточными для формирования оборотных активов.
Общая величина источников формирования запасов и затрат также превышает фактический объём запасов: излишек составляет 290,1 млн руб. на начало и 332,7 млн руб. на конец отчётного года. Это указывает на наличие финансового резерва, который позволяет гибко управлять краткосрочными обязательствами и не зависеть от срочных внешних заимствований. Увеличение данного показателя подтверждает постепенное укрепление текущей платёжеспособности предприятия.
Следует отметить, что несмотря на формальное соответствие нормальному типу финансовой устойчивости, нарастающий отрицательный объём собственных оборотных средств требует особого внимания. Если подобная тенденция сохранится, это может негативно сказаться на автономии компании и устойчивости её финансовой структуры. Тем не менее в текущем периоде уровень финансовой устойчивости можно оценить как достаточный: организация эффективно использует долгосрочные источники для поддержания операционной деятельности, не прибегая к чрезмерному краткосрочному заимствованию и сохраняя положительное сальдо по основным источникам покрытия запасов.
Таким образом, финансовое состояние ПАО «РусГидро» на конец отчётного года характеризуется как устойчивое, с достаточным запасом прочности, нормальным уровнем финансовой независимости и эффективным распределением источников финансирования, несмотря на наличие дефицита собственных оборотных средств.</t>
  </si>
  <si>
    <r>
      <rPr>
        <b/>
        <sz val="12"/>
        <color theme="1"/>
        <rFont val="Times New Roman"/>
        <family val="1"/>
      </rPr>
      <t xml:space="preserve">Задание 8. </t>
    </r>
    <r>
      <rPr>
        <sz val="12"/>
        <color theme="1"/>
        <rFont val="Times New Roman"/>
        <family val="1"/>
      </rPr>
      <t xml:space="preserve">Дать оценку финансовой устойчивости организации с помощью финансовых коэффициентов или показателей структуры капитала, охарактеризовать независимость от заемных источников (таблица 8.1). </t>
    </r>
  </si>
  <si>
    <t>Таблица 8.1 "Основные показатели финансовой устойчивости организации"</t>
  </si>
  <si>
    <t>Изменение показателя</t>
  </si>
  <si>
    <t>Описание показателя и его нормативное значение</t>
  </si>
  <si>
    <t>1. Коэффициент автономии</t>
  </si>
  <si>
    <t>Отношение собственного капитала к общей сумме капитала. Нормальное значение для данной отрасли: 0,5 и более (оптимальное 0,6-0,75).</t>
  </si>
  <si>
    <t>2. Коэффициент финансового левериджа</t>
  </si>
  <si>
    <t>Отношение заемного капитала к собственному. Нормальное значение для данной отрасли: 1 и менее (оптимальное 0,33-0,67).</t>
  </si>
  <si>
    <t>3. Коэффициент обеспеченности собственными оборотными средствами</t>
  </si>
  <si>
    <t>Отношение собственных оборотных средств к оборотным активам. Нормальное значение: не менее 0,1.</t>
  </si>
  <si>
    <t>4. Индекс постоянного актива</t>
  </si>
  <si>
    <t>Отношение стоимости внеоборотных активов к величине собственного капитала организации.</t>
  </si>
  <si>
    <t>5. Коэффициент покрытия инвестиций</t>
  </si>
  <si>
    <t>Отношение собственного капитала и долгосрочных обязательств к общей сумме капитала. Нормальное значение: не менее 0,75.</t>
  </si>
  <si>
    <t>6. Коэффициент маневренности собственного капитала</t>
  </si>
  <si>
    <t>Отношение собственных оборотных средств к источникам собственных средств. Нормальное значение: не менее 0,1.</t>
  </si>
  <si>
    <t>7. Коэффициент мобильности имущества</t>
  </si>
  <si>
    <t>Отношение оборотных средств к стоимости всего имущества. Характеризует отраслевую специфику организации.</t>
  </si>
  <si>
    <t>8. Коэффициент мобильности оборотных средств</t>
  </si>
  <si>
    <t>Отношение наиболее мобильной части оборотных средств к общей стоимости оборотных активов.</t>
  </si>
  <si>
    <t>9. Коэффициент обеспеченности запасов</t>
  </si>
  <si>
    <t>Отношение собственных оборотных средств к стоимости запасов. Нормальное значение: не менее 0,5.</t>
  </si>
  <si>
    <t>10. Коэффициент краткосрочной задолженности</t>
  </si>
  <si>
    <t>Отношение краткосрочной задолженности к общей сумме задолженности.</t>
  </si>
  <si>
    <t>Оценка финансовой устойчивости ПАО «РусГидро» на основе системы коэффициентов позволяет сформировать представление о степени независимости организации от заемных источников, сбалансированности структуры капитала, а также гибкости использования собственных ресурсов. На протяжении анализируемого периода в динамике наблюдаются как позитивные, так и негативные изменения, отражающие особенности функционирования компании в условиях активной инвестиционной и операционной деятельности.
+Снижение коэффициента автономии с 0,6536 до 0,5735 свидетельствует о сокращении доли собственного капитала в общей сумме источников финансирования. Несмотря на то, что данный показатель остаётся в пределах допустимых нормативов, приближение к нижней границе отраслевой нормы (0,5) может указывать на повышение зависимости компании от привлечённых средств. Это подтверждается и ростом коэффициента финансового левериджа с 0,5299 до 0,7438, что означает увеличение доли заемного капитала по отношению к собственному. При этом значение остаётся в пределах допустимого диапазона, однако динамика указывает на возрастание финансового риска.
На фоне указанных изменений резко ухудшилось значение коэффициента обеспеченности собственными оборотными средствами, снизившись с -0,3731 до -0,6535. Это отражает существенный дефицит собственных источников для финансирования оборотных активов и свидетельствует о неблагоприятной ситуации в части краткосрочной финансовой устойчивости. Подтверждением данной тенденции служит отрицательная и убывающая величина коэффициента маневренности собственного капитала, снижение которого с -0,1440 до -0,2940 говорит о недостатке гибкости в структуре собственного капитала и невозможности оперативного перераспределения средств на покрытие текущих нужд.
Индекс постоянного актива увеличился с 1,1440 до 1,2940, что указывает на превышение объема внеоборотных активов над величиной собственного капитала, подтверждая тенденцию к недостаточности внутренних источников финансирования долгосрочных вложений. Это косвенно усиливает зависимость от внешних ресурсов. В то же время коэффициент покрытия инвестиций вырос с 0,8818 до 0,9024, что свидетельствует о достаточности долгосрочных источников для покрытия капитальных затрат и соответствует нормативным критериям.
Относительно структуры имущества можно отметить незначительное увеличение коэффициента мобильности имущества (с 0,2523 до 0,2580), отражающее стабильную долю оборотных активов в общей структуре активов. Более выраженное улучшение продемонстрировал коэффициент мобильности оборотных средств, увеличившись с 0,0338 до 0,1816, что свидетельствует о росте доли наиболее ликвидной части оборотных активов и позитивной динамике в части ликвидности текущих активов.
Отрицательное значение коэффициента обеспеченности запасов, ухудшившееся с -16,5205 до -30,5308, указывает на полное отсутствие собственных средств для формирования запасов и подчеркивает высокую степень зависимости от заемных источников даже в части финансирования базовых элементов оборотного капитала. В то же время коэффициент краткосрочной задолженности снизился с 0,1442 до 0,0354, что свидетельствует о перераспределении долга в сторону долгосрочных обязательств, потенциально уменьшая краткосрочную нагрузку на ликвидность.
В целом, анализ коэффициентов финансовой устойчивости позволяет сделать вывод о сохранении допустимого уровня общей устойчивости ПАО «РусГидро» при наличии негативных тенденций, связанных с растущей зависимостью от заемных источников, дефицитом собственных оборотных средств и снижением гибкости использования капитала. Финансовая политика компании ориентирована на привлечение долгосрочного заемного финансирования, что позволяет сохранять достаточный уровень инвестиционного покрытия, однако текущая структура баланса требует повышенного внимания к восстановлению доли собственных оборотных ресурсов и повышению внутренней маневренности.</t>
  </si>
  <si>
    <t>№ п/п</t>
  </si>
  <si>
    <t>Формула расчета</t>
  </si>
  <si>
    <t>Коэффициент оборачиваемости активов, раз</t>
  </si>
  <si>
    <t>Характеризует эффективность использования организацией всех имеющихся в ее распоряжении ресурсов, независимо от источников их привлечения. Данный коэффициент показывает сколько раз за год совершается полный цикл производства и обращения, приносящий соответствующий эффект в виде прибыли.</t>
  </si>
  <si>
    <t>Скорость оборачиваемости активов, дней</t>
  </si>
  <si>
    <r>
      <t>Д(К</t>
    </r>
    <r>
      <rPr>
        <vertAlign val="subscript"/>
        <sz val="11"/>
        <color theme="1"/>
        <rFont val="Calibri"/>
        <family val="2"/>
        <charset val="204"/>
        <scheme val="minor"/>
      </rPr>
      <t>ОА</t>
    </r>
    <r>
      <rPr>
        <sz val="11"/>
        <color theme="1"/>
        <rFont val="Calibri"/>
        <family val="2"/>
        <scheme val="minor"/>
      </rPr>
      <t>)</t>
    </r>
    <r>
      <rPr>
        <sz val="12"/>
        <color theme="1"/>
        <rFont val="Times New Roman"/>
        <family val="1"/>
      </rPr>
      <t>= 365/К</t>
    </r>
    <r>
      <rPr>
        <vertAlign val="subscript"/>
        <sz val="12"/>
        <color theme="1"/>
        <rFont val="Times New Roman"/>
        <family val="1"/>
        <charset val="204"/>
      </rPr>
      <t>ОА</t>
    </r>
  </si>
  <si>
    <t>Этот коэффициент характеризует эффективность использования организацией имеющихся в распоряжении основных средств. Чем выше значение коэффициента, тем более эффективно организация использует основные средства. Низкий уровень фондоотдачи свидетельствует о недостаточном объеме продаж или о слишком высоком уровне капитальных вложений.</t>
  </si>
  <si>
    <t>Скорость оборачиваемости основных средств (фондоотдача), дней</t>
  </si>
  <si>
    <t>Д(Фо)= 365/Фо</t>
  </si>
  <si>
    <t xml:space="preserve"> Коэффициент оборачиваемости запасов, раз</t>
  </si>
  <si>
    <r>
      <t>К</t>
    </r>
    <r>
      <rPr>
        <vertAlign val="subscript"/>
        <sz val="12"/>
        <color theme="1"/>
        <rFont val="Times New Roman"/>
        <family val="1"/>
      </rPr>
      <t>ОЗ</t>
    </r>
    <r>
      <rPr>
        <sz val="12"/>
        <color theme="1"/>
        <rFont val="Times New Roman"/>
        <family val="1"/>
      </rPr>
      <t>=Себестоимость реализованной продукции/Запасы</t>
    </r>
  </si>
  <si>
    <t>Отражает скорость реализации запасов. Для расчета коэффициента в днях необходимо 365 дн. Разделить на значение коэффициента. В целом, чем выше показатель оборачиваемости запасов, тем меньше средств связано в этой наименее ликвидной группе активов. Особенно актуально повышение оборачиваемости и снижение запасов при наличии значительной задолженности в пассивах компании</t>
  </si>
  <si>
    <t xml:space="preserve"> Скорость оборачиваемости запасов, дней</t>
  </si>
  <si>
    <r>
      <t>Д(К</t>
    </r>
    <r>
      <rPr>
        <vertAlign val="subscript"/>
        <sz val="12"/>
        <color theme="1"/>
        <rFont val="Times New Roman"/>
        <family val="1"/>
        <charset val="204"/>
      </rPr>
      <t>ОЗ</t>
    </r>
    <r>
      <rPr>
        <sz val="12"/>
        <color theme="1"/>
        <rFont val="Times New Roman"/>
        <family val="1"/>
        <charset val="204"/>
      </rPr>
      <t>)= 365/К</t>
    </r>
    <r>
      <rPr>
        <vertAlign val="subscript"/>
        <sz val="12"/>
        <color theme="1"/>
        <rFont val="Times New Roman"/>
        <family val="1"/>
        <charset val="204"/>
      </rPr>
      <t>ОЗ</t>
    </r>
  </si>
  <si>
    <t>Коэффициент оборачиваемости денежных средств, раз</t>
  </si>
  <si>
    <r>
      <t>К</t>
    </r>
    <r>
      <rPr>
        <vertAlign val="subscript"/>
        <sz val="12"/>
        <color theme="1"/>
        <rFont val="Times New Roman"/>
        <family val="1"/>
      </rPr>
      <t>ОДС</t>
    </r>
    <r>
      <rPr>
        <sz val="12"/>
        <color theme="1"/>
        <rFont val="Times New Roman"/>
        <family val="1"/>
      </rPr>
      <t>=Выручка/Денежные средства</t>
    </r>
  </si>
  <si>
    <t>Скорость оборачиваемости денежных средств, дней</t>
  </si>
  <si>
    <r>
      <t>Д(К</t>
    </r>
    <r>
      <rPr>
        <vertAlign val="subscript"/>
        <sz val="12"/>
        <color theme="1"/>
        <rFont val="Times New Roman"/>
        <family val="1"/>
        <charset val="204"/>
      </rPr>
      <t>ОДС</t>
    </r>
    <r>
      <rPr>
        <sz val="12"/>
        <color theme="1"/>
        <rFont val="Times New Roman"/>
        <family val="1"/>
        <charset val="204"/>
      </rPr>
      <t>)= 365/К</t>
    </r>
    <r>
      <rPr>
        <vertAlign val="subscript"/>
        <sz val="12"/>
        <color theme="1"/>
        <rFont val="Times New Roman"/>
        <family val="1"/>
        <charset val="204"/>
      </rPr>
      <t>ОДС</t>
    </r>
  </si>
  <si>
    <t>Коэффициент оборачиваемости финансовых вложений, раз</t>
  </si>
  <si>
    <r>
      <t>К</t>
    </r>
    <r>
      <rPr>
        <vertAlign val="subscript"/>
        <sz val="12"/>
        <color theme="1"/>
        <rFont val="Times New Roman"/>
        <family val="1"/>
      </rPr>
      <t>ОФВ</t>
    </r>
    <r>
      <rPr>
        <sz val="12"/>
        <color theme="1"/>
        <rFont val="Times New Roman"/>
        <family val="1"/>
      </rPr>
      <t>=Выручка/Финансовые вложения</t>
    </r>
  </si>
  <si>
    <t>Скорость оборачиваемости финансовых вложений, дней</t>
  </si>
  <si>
    <r>
      <t>Д(К</t>
    </r>
    <r>
      <rPr>
        <vertAlign val="subscript"/>
        <sz val="12"/>
        <color theme="1"/>
        <rFont val="Times New Roman"/>
        <family val="1"/>
        <charset val="204"/>
      </rPr>
      <t>ОФВ</t>
    </r>
    <r>
      <rPr>
        <sz val="12"/>
        <color theme="1"/>
        <rFont val="Times New Roman"/>
        <family val="1"/>
        <charset val="204"/>
      </rPr>
      <t>)= 365/К</t>
    </r>
    <r>
      <rPr>
        <vertAlign val="subscript"/>
        <sz val="12"/>
        <color theme="1"/>
        <rFont val="Times New Roman"/>
        <family val="1"/>
        <charset val="204"/>
      </rPr>
      <t>ОФВ</t>
    </r>
  </si>
  <si>
    <t>Коэффициент оборачиваемости кредиторской задолженности, раз</t>
  </si>
  <si>
    <r>
      <t>К</t>
    </r>
    <r>
      <rPr>
        <vertAlign val="subscript"/>
        <sz val="12"/>
        <color theme="1"/>
        <rFont val="Times New Roman"/>
        <family val="1"/>
      </rPr>
      <t>ОКЗ</t>
    </r>
    <r>
      <rPr>
        <sz val="12"/>
        <color theme="1"/>
        <rFont val="Times New Roman"/>
        <family val="1"/>
      </rPr>
      <t>=Себестоимость реализованной продукции/Кредиторская задолженность</t>
    </r>
  </si>
  <si>
    <t>Скорость оборачиваемости кредиторской задолженности, дней</t>
  </si>
  <si>
    <r>
      <t>Д(К</t>
    </r>
    <r>
      <rPr>
        <vertAlign val="subscript"/>
        <sz val="12"/>
        <color theme="1"/>
        <rFont val="Times New Roman"/>
        <family val="1"/>
        <charset val="204"/>
      </rPr>
      <t>ОКЗ</t>
    </r>
    <r>
      <rPr>
        <sz val="12"/>
        <color theme="1"/>
        <rFont val="Times New Roman"/>
        <family val="1"/>
        <charset val="204"/>
      </rPr>
      <t>)= 365/К</t>
    </r>
    <r>
      <rPr>
        <vertAlign val="subscript"/>
        <sz val="12"/>
        <color theme="1"/>
        <rFont val="Times New Roman"/>
        <family val="1"/>
        <charset val="204"/>
      </rPr>
      <t>ОКЗ</t>
    </r>
  </si>
  <si>
    <t>Коэффициент оборачиваемости дебиторской задолженности, раз</t>
  </si>
  <si>
    <r>
      <t>К</t>
    </r>
    <r>
      <rPr>
        <vertAlign val="subscript"/>
        <sz val="12"/>
        <color theme="1"/>
        <rFont val="Times New Roman"/>
        <family val="1"/>
      </rPr>
      <t>ОДЗ</t>
    </r>
    <r>
      <rPr>
        <sz val="12"/>
        <color theme="1"/>
        <rFont val="Times New Roman"/>
        <family val="1"/>
      </rPr>
      <t>=Выручка/Дебиторская задолженность</t>
    </r>
  </si>
  <si>
    <t>Скорость оборачиваемости дебиторской задолженности, дней</t>
  </si>
  <si>
    <r>
      <t>Д(К</t>
    </r>
    <r>
      <rPr>
        <vertAlign val="subscript"/>
        <sz val="12"/>
        <color theme="1"/>
        <rFont val="Times New Roman"/>
        <family val="1"/>
        <charset val="204"/>
      </rPr>
      <t>ОДЗ</t>
    </r>
    <r>
      <rPr>
        <sz val="12"/>
        <color theme="1"/>
        <rFont val="Times New Roman"/>
        <family val="1"/>
        <charset val="204"/>
      </rPr>
      <t>)= 365/К</t>
    </r>
    <r>
      <rPr>
        <vertAlign val="subscript"/>
        <sz val="12"/>
        <color theme="1"/>
        <rFont val="Times New Roman"/>
        <family val="1"/>
        <charset val="204"/>
      </rPr>
      <t>ОДЗ</t>
    </r>
  </si>
  <si>
    <t>Таблица 9.1 "Анализ коэффициентов деловой активности"</t>
  </si>
  <si>
    <r>
      <rPr>
        <b/>
        <sz val="12"/>
        <color theme="1"/>
        <rFont val="Times New Roman"/>
        <family val="1"/>
      </rPr>
      <t xml:space="preserve">Задание 9. </t>
    </r>
    <r>
      <rPr>
        <sz val="12"/>
        <color theme="1"/>
        <rFont val="Times New Roman"/>
        <family val="1"/>
      </rPr>
      <t>Рассчитать коэффициенты деловой активности и оценить насколько эффективно организация использует свои средства.</t>
    </r>
  </si>
  <si>
    <r>
      <t>К</t>
    </r>
    <r>
      <rPr>
        <vertAlign val="subscript"/>
        <sz val="12"/>
        <color theme="1"/>
        <rFont val="Times New Roman"/>
        <family val="1"/>
        <charset val="204"/>
      </rPr>
      <t>ОА</t>
    </r>
    <r>
      <rPr>
        <sz val="12"/>
        <color theme="1"/>
        <rFont val="Times New Roman"/>
        <family val="1"/>
        <charset val="204"/>
      </rPr>
      <t xml:space="preserve">= Выручка/Суммарный актив </t>
    </r>
  </si>
  <si>
    <t>Фо = Выручка/Долгосрочные активы</t>
  </si>
  <si>
    <t>Коэффициент оборачиваемости основных средств (фондоотдача), раз</t>
  </si>
  <si>
    <t>В отчетном периоде ПАО «РусГидро» продемонстрировало положительную динамику по всем показателям, характеризующим скорость оборачиваемости активов. Снижение продолжительности оборачиваемости свидетельствует об ускорении делового цикла и более эффективном использовании ресурсов компании. Так, общая скорость оборачиваемости активов сократилась с 2099,71 до 1874,52 дней, что указывает на рост эффективности использования совокупных активов предприятия. Аналогичная тенденция наблюдается и по основным средствам: длительность их оборота уменьшилась с 1106,47 до 987,81 дней, что может быть результатом повышения фондоотдачи и оптимизации загрузки производственных мощностей.
Сокращение продолжительности оборачиваемости запасов с 22,33 до 21,80 дней отражает ускорение оборачиваемости товарно-материальных ценностей и более рациональное управление складскими остатками. Скорость оборачиваемости денежных средств снизилась с 53,75 до 47,99 дней, что свидетельствует о повышении эффективности использования высоколиквидных активов и интенсификации движения денежных потоков. Ускорение оборачиваемости финансовых вложений с 6,65 до 5,94 дней указывает на рост доходности и более оперативное обращение временно свободных средств.
Особое внимание заслуживает анализ расчетов с контрагентами. Скорость оборачиваемости дебиторской задолженности сократилась с 463,37 до 413,67 дней, что свидетельствует об улучшении дисциплины платежей со стороны покупателей и ускорении поступления денежных средств на счета организации. Одновременно отмечено снижение продолжительности расчетов с поставщиками: срок оборачиваемости кредиторской задолженности уменьшился с 125,66 до 122,64 дней. Несмотря на положительную динамику обоих показателей, сохраняется временной разрыв между сроками получения и осуществления платежей: организация получает оплату от дебиторов значительно позже, чем сама рассчитывается по своим обязательствам. Это может указывать на определённые риски в управлении ликвидностью и потребность в более строгом контроле за дебиторской задолженностью.</t>
  </si>
  <si>
    <t>Абсолютное изменение</t>
  </si>
  <si>
    <t>1.Выручка, тыс. руб.</t>
  </si>
  <si>
    <t>2. Количество дней анализируемого периода</t>
  </si>
  <si>
    <t>3. Однодневная выручка, тыс. руб. (стр.1/стр. 2)</t>
  </si>
  <si>
    <t>5. Продолжительность одного оборота, дн. (стр.4 /стр. 3)</t>
  </si>
  <si>
    <t>6. Коэффициент оборачиваемости средств, оборотов (стр. 2/стр. 5)</t>
  </si>
  <si>
    <t>7. Коэффициент загрузки средств в обороте, % (стр. 4/ стр.1*100)</t>
  </si>
  <si>
    <t>8. Экономический результат (высвобождение при ускорении «-», привлечение при замедлении «+») оборачиваемости:</t>
  </si>
  <si>
    <r>
      <rPr>
        <b/>
        <sz val="11"/>
        <color theme="1"/>
        <rFont val="Times New Roman"/>
        <family val="1"/>
        <charset val="204"/>
      </rPr>
      <t>Задание 10.</t>
    </r>
    <r>
      <rPr>
        <sz val="11"/>
        <color theme="1"/>
        <rFont val="Times New Roman"/>
        <family val="1"/>
        <charset val="204"/>
      </rPr>
      <t xml:space="preserve"> На основе расчетов показателей оборачиваемости оборотных средств определить сумму высвобожденных или дополнительно привлеченных средств, вследствие изменения оборачиваемости всех оборотных средств. Определить влияние факторов на изменение оборачиваемости оборотных средств способом цепных подстановок (таблица 10.2).</t>
    </r>
  </si>
  <si>
    <t>Таблица 10.1
Анализ оборачиваемости оборотных средств организации</t>
  </si>
  <si>
    <t xml:space="preserve">4. Средний остаток оборотных средств, тыс. руб. </t>
  </si>
  <si>
    <t>Основным итогом анализа стал экономический результат в виде высвобождения оборотных средств в сумме 38 251 570 тыс. руб., что стало возможным благодаря ускорению оборачиваемости. Продолжительность одного оборота сократилась с 536 до 478,52 дней, то есть на 57,48 дня, что указывает на более эффективное использование оборотных активов в отчетном году. Ускорение оборачиваемости означает, что те же объёмы выручки компания смогла получить при меньших затратах времени на оборот средств, что освободило значительный объём ресурсов для других направлений деятельности или инвестиций.
На данный результат повлияли и прочие показатели. Так, выручка от реализации возросла на 26 048 035 тыс. руб., что, при неизменном среднем остатке оборотных средств, повысило однодневную выручку на 71 364,48 тыс. руб. Повышение этого показателя указывает на рост деловой активности компании. В результате увеличения выручки и роста интенсивности использования ресурсов коэффициент оборачиваемости оборотных средств вырос с 0,68 до 0,76, что дополнительно свидетельствует об улучшении их использования. Одновременно снизился коэффициент загрузки оборотных средств в выручке с 146,85% до 131,10%, что указывает на снижение относительной потребности в капитале для обеспечения текущей деятельности.
Таким образом, все выявленные изменения — рост выручки, повышение однодневной выручки, снижение продолжительности оборота и коэффициента загрузки, а также рост коэффициента оборачиваемости — способствовали высвобождению значительного объёма оборотных средств и повышению общей финансовой эффективности компании.</t>
  </si>
  <si>
    <r>
      <t>Х</t>
    </r>
    <r>
      <rPr>
        <vertAlign val="subscript"/>
        <sz val="12"/>
        <color theme="1"/>
        <rFont val="Times New Roman"/>
        <family val="1"/>
        <charset val="204"/>
      </rPr>
      <t>1</t>
    </r>
  </si>
  <si>
    <t>Отношение собственных оборотных активов (чистого оборотного капитала) в сумме активов (1200-1500)/1600</t>
  </si>
  <si>
    <r>
      <t>Х</t>
    </r>
    <r>
      <rPr>
        <vertAlign val="subscript"/>
        <sz val="12"/>
        <color theme="1"/>
        <rFont val="Times New Roman"/>
        <family val="1"/>
        <charset val="204"/>
      </rPr>
      <t>2</t>
    </r>
  </si>
  <si>
    <t>Рентабельность активов (нераспределенная прибыль к сумме активов)</t>
  </si>
  <si>
    <r>
      <t>Х</t>
    </r>
    <r>
      <rPr>
        <vertAlign val="subscript"/>
        <sz val="12"/>
        <color theme="1"/>
        <rFont val="Times New Roman"/>
        <family val="1"/>
        <charset val="204"/>
      </rPr>
      <t>3</t>
    </r>
  </si>
  <si>
    <r>
      <t>Х</t>
    </r>
    <r>
      <rPr>
        <vertAlign val="subscript"/>
        <sz val="12"/>
        <color theme="1"/>
        <rFont val="Times New Roman"/>
        <family val="1"/>
        <charset val="204"/>
      </rPr>
      <t>4</t>
    </r>
  </si>
  <si>
    <t>Коэффициент соотношения собственного и заемного капитала</t>
  </si>
  <si>
    <r>
      <t>Х</t>
    </r>
    <r>
      <rPr>
        <vertAlign val="subscript"/>
        <sz val="12"/>
        <color theme="1"/>
        <rFont val="Times New Roman"/>
        <family val="1"/>
        <charset val="204"/>
      </rPr>
      <t>5</t>
    </r>
  </si>
  <si>
    <t>Оборачиваемость активов (или отношение выручки от продаж к сумме активов)</t>
  </si>
  <si>
    <t>Z</t>
  </si>
  <si>
    <r>
      <t>1,2Х</t>
    </r>
    <r>
      <rPr>
        <vertAlign val="subscript"/>
        <sz val="12"/>
        <color theme="1"/>
        <rFont val="Times New Roman"/>
        <family val="1"/>
        <charset val="204"/>
      </rPr>
      <t>1</t>
    </r>
    <r>
      <rPr>
        <sz val="12"/>
        <color theme="1"/>
        <rFont val="Times New Roman"/>
        <family val="1"/>
        <charset val="204"/>
      </rPr>
      <t xml:space="preserve"> + 1,4 Х</t>
    </r>
    <r>
      <rPr>
        <vertAlign val="subscript"/>
        <sz val="12"/>
        <color theme="1"/>
        <rFont val="Times New Roman"/>
        <family val="1"/>
        <charset val="204"/>
      </rPr>
      <t>2</t>
    </r>
    <r>
      <rPr>
        <sz val="12"/>
        <color theme="1"/>
        <rFont val="Times New Roman"/>
        <family val="1"/>
        <charset val="204"/>
      </rPr>
      <t xml:space="preserve"> +3,3Х</t>
    </r>
    <r>
      <rPr>
        <vertAlign val="subscript"/>
        <sz val="12"/>
        <color theme="1"/>
        <rFont val="Times New Roman"/>
        <family val="1"/>
        <charset val="204"/>
      </rPr>
      <t xml:space="preserve">3 </t>
    </r>
    <r>
      <rPr>
        <sz val="12"/>
        <color theme="1"/>
        <rFont val="Times New Roman"/>
        <family val="1"/>
        <charset val="204"/>
      </rPr>
      <t>+ 0,6Х</t>
    </r>
    <r>
      <rPr>
        <vertAlign val="subscript"/>
        <sz val="12"/>
        <color theme="1"/>
        <rFont val="Times New Roman"/>
        <family val="1"/>
        <charset val="204"/>
      </rPr>
      <t>4</t>
    </r>
    <r>
      <rPr>
        <sz val="12"/>
        <color theme="1"/>
        <rFont val="Times New Roman"/>
        <family val="1"/>
        <charset val="204"/>
      </rPr>
      <t xml:space="preserve"> +1,0Х</t>
    </r>
    <r>
      <rPr>
        <vertAlign val="subscript"/>
        <sz val="12"/>
        <color theme="1"/>
        <rFont val="Times New Roman"/>
        <family val="1"/>
        <charset val="204"/>
      </rPr>
      <t>5</t>
    </r>
  </si>
  <si>
    <t>Таблица 11.1
Диагностика банкротства  на основе оригинальной модели Альтмана</t>
  </si>
  <si>
    <r>
      <rPr>
        <b/>
        <sz val="11"/>
        <color theme="1"/>
        <rFont val="Times New Roman"/>
        <family val="1"/>
      </rPr>
      <t>Задание 11.</t>
    </r>
    <r>
      <rPr>
        <sz val="11"/>
        <color theme="1"/>
        <rFont val="Times New Roman"/>
        <family val="1"/>
      </rPr>
      <t xml:space="preserve"> Оценить вероятность угрозы банкротства организации на основе модели Альтмана.
</t>
    </r>
  </si>
  <si>
    <t xml:space="preserve"> </t>
  </si>
  <si>
    <t>Уровень доходности активов (отношение прибыли до налогообложения к сумме активов)</t>
  </si>
  <si>
    <r>
      <t xml:space="preserve">Задание 12. </t>
    </r>
    <r>
      <rPr>
        <sz val="12"/>
        <color theme="1"/>
        <rFont val="Times New Roman"/>
        <family val="1"/>
      </rPr>
      <t xml:space="preserve">На основании проведенного анализа финансового состояния сделать прогноз возможных негативных последствий изменений тех или иных элементов баланса и указать возможные пути их преодоления. Оценить состояние баланса с позиции разных пользователей информации. </t>
    </r>
  </si>
  <si>
    <t>Итоговый вывод:</t>
  </si>
  <si>
    <t>Анализ финансового состояния ПАО «РусГидро» на основе оригинальной модели Альтмана позволяет сделать вывод о наличии выраженной угрозы потери платёжеспособности в среднесрочной перспективе. Интегральный коэффициент Z по итогам отчётного года составил 1,4604, что значительно ниже минимального порогового значения 1,8, соответствующего зоне высокой вероятности банкротства. Это указывает на то, что компания находится в так называемой “красной зоне” риска, и при сохранении текущих тенденций может столкнуться с серьёзными финансовыми трудностями в течение ближайших двух лет.
Динамика значений факторов, входящих в формулу Альтмана, демонстрирует неоднозначную картину. Несмотря на положительное изменение коэффициента Х1 (удельного веса чистого оборотного капитала в структуре активов), а также небольшое улучшение показателя оборачиваемости активов (Х5), общее значение Z снизилось на 0,0444 пункта по сравнению с предыдущим годом. Основным негативным фактором стало ухудшение рентабельности активов (Х2) и уровня доходности (Х3), что отразило снижение способности компании генерировать прибыль относительно объёма используемых ресурсов. Кроме того, незначительное сокращение коэффициента финансовой автономии (Х4) может свидетельствовать о небольшой, но устойчивой зависимости предприятия от внешних источников финансирования.
Таким образом, несмотря на наличие отдельных положительных сдвигов в структуре активов и деловой активности, их влияние оказалось недостаточным для компенсации негативной динамики ключевых показателей прибыли. Это формирует тревожную картину и указывает на необходимость проведения корректирующих управленческих мероприятий, направленных на восстановление финансовой устойчивости: в частности, на повышение эффективности использования активов, снижение затрат и активизацию политики по росту доходов. Без оперативного реагирования со стороны менеджмента компании сохранение текущего положения может привести к углублению кризисных явлений в ближайшей перспективе.</t>
  </si>
  <si>
    <t>На основании комплексного анализа финансовой отчетности ПАО «РусГидро» за отчетный период можно сделать вывод о преимущественно стабильном, сбалансированном, но при этом требующем точечного управления финансовом положении компании. Организация демонстрирует позитивную динамику по ряду ключевых показателей, включая рост выручки и активов, улучшение ликвидности, укрепление платёжеспособности и эффективное управление дебиторской задолженностью. Существенное увеличение объема наиболее ликвидных активов, включая денежные средства и краткосрочные финансовые вложения, позволило обеспечить исполнение краткосрочных обязательств в полном объеме, что находит отражение в высоких значениях коэффициентов ликвидности. Это подтверждает, что в краткосрочном периоде предприятие обладает высокой финансовой гибкостью и устойчивостью.
Тем не менее, наряду с позитивными тенденциями, выявлен ряд потенциально уязвимых аспектов, которые могут повлечь за собой негативные последствия при неблагоприятной внешней или внутренней конъюнктуре. Прежде всего, внимание заслуживает динамика собственного капитала: его абсолютное снижение на фоне роста валюты баланса привело к сокращению доли чистых активов, что с точки зрения инвесторов и кредиторов может восприниматься как ослабление долгосрочной финансовой устойчивости. При этом структура капитала претерпела изменения в сторону увеличения доли заемных средств, особенно в долгосрочном сегменте, что сопровождается снижением излишка по обеспеченности внеоборотных активов собственными источниками. Такая тенденция повышает риски долговой нагрузки, особенно в условиях возможного удорожания заимствований или изменения условий обслуживания долгов.
Наибольшую обеспокоенность вызывает нарушение третьего условия ликвидности баланса (А3 &lt; П3), что говорит о недостаточном покрытии долгосрочных обязательств медленно реализуемыми активами. Если эта тенденция сохранится, возможны затруднения в обслуживании долгосрочного долга, особенно при возникновении внешних экономических или отраслевых шоков. Кроме того, наблюдаемое сокращение излишка чистых активов над уставным капиталом указывает на частичное истощение внутренних источников развития, что потенциально ограничивает возможности для самофинансирования инвестиционной и инновационной деятельности компании.
С точки зрения различных пользователей финансовой информации, структура и состояние баланса ПАО «РусГидро» вызывают разнонаправленные оценки. Так, для инвесторов важным сигналом является снижение доли собственного капитала и избыточной доходности по отношению к приросту активов, что может снизить инвестиционную привлекательность в долгосрочной перспективе. Кредиторы, напротив, могут положительно оценить высокий уровень ликвидности и способность своевременно обслуживать краткосрочные обязательства. Для менеджмента ключевым ориентиром должна выступать необходимость балансировки между приростом долгового финансирования и сохранением устойчивой структуры капитала, особенно в условиях активной инвестиционной политики и расширения операционного бизнеса.
Во избежание негативных последствий текущих изменений в структуре баланса, ПАО «РусГидро» целесообразно предпринять следующие меры: оптимизировать структуру заемного капитала, контролировать долговую нагрузку с учетом принципа обеспечения долгосрочных вложений за счет устойчивых источников; усилить политику капитализации прибыли, направляя её на формирование резервов и увеличение чистых активов; а также продолжать политику аккумулирования ликвидности без избыточной концентрации денежных средств, обеспечивая баланс между инвестиционной активностью и финансовой гибкостью.
В целом финансовое состояние ПАО «РусГидро» на конец отчетного периода можно охарактеризовать как устойчивое и сбалансированное в краткосрочном аспекте, с умеренно положительными перспективами при условии активного управления долговой структурой и поддержания достаточного уровня собственного капитала.В то же время результаты диагностики банкротства по оригинальной модели Альтмана демонстрируют тревожные сигналы: интегральный показатель Z составил 1,4604, что значительно ниже порогового значения 1,8 и свидетельствует о высокой вероятности банкротства в среднесрочной перспективе. Основные причины снижения значения Z-критерия — ухудшение рентабельности активов и снижение уровня доходности, при этом положительные изменения в структуре активов и деловой активности оказались недостаточны для компенсации этого спада. Таким образом, при общем положительном состоянии текущей ликвидности и краткосрочной устойчивости, компании необходимо принять меры по повышению эффективности использования активов, сокращению затрат и росту прибыли, чтобы устранить потенциальные риски потери платёжеспособности в будущем.</t>
  </si>
  <si>
    <t>Рентабельность продаж ROS</t>
  </si>
  <si>
    <t>Оборачиваемость активов</t>
  </si>
  <si>
    <t>Финансовый леверидж</t>
  </si>
  <si>
    <t>ROE (формула Дюпон)</t>
  </si>
  <si>
    <t>По результатам анализа рентабельности собственного капитала (ROE) за отчетный период наблюдается снижение показателя на 0,71%, что свидетельствует о снижении эффективности использования собственного капитала компанией. Ключевым фактором, повлиявшим на снижение ROE, стало существенное падение рентабельности продаж (ROS) — с 0,1507 до 0,0553, что указывает на заметное ухудшение операционной прибыльности и может быть связано с ростом издержек, изменением тарифной политики или снижением доходов от основной деятельности. Оборачиваемость активов осталась практически неизменной, что говорит о стабильности в использовании активов для генерации выручки. Несмотря на увеличение финансового левериджа с 0,5299 до 0,7438, то есть усиление роли заемного капитала в структуре источников финансирования, его позитивный эффект был недостаточным для компенсации снижения операционной эффективности. Таким образом, совокупное влияние негативной динамики рентабельности продаж и нейтрального поведения прочих факторов привело к снижению общего уровня доходности собственного капитала, что требует повышения операционной эффективности и возможного пересмотра затратной политики компании.</t>
  </si>
  <si>
    <r>
      <t xml:space="preserve">
</t>
    </r>
    <r>
      <rPr>
        <b/>
        <sz val="16"/>
        <color theme="1"/>
        <rFont val="Times New Roman"/>
        <family val="1"/>
      </rPr>
      <t>ПАО «РусГидро»</t>
    </r>
    <r>
      <rPr>
        <sz val="16"/>
        <color theme="1"/>
        <rFont val="Times New Roman"/>
        <family val="1"/>
      </rPr>
      <t xml:space="preserve">
</t>
    </r>
  </si>
  <si>
    <t>Выполнила:</t>
  </si>
  <si>
    <t>Надежина Анфиса Валерьевна</t>
  </si>
  <si>
    <t>КФиБА23-1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</si>
</sst>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 _₽_-;\-* #,##0\ _₽_-;_-* &quot;-&quot;\ _₽_-;_-@"/>
    <numFmt numFmtId="165" formatCode="0.000%"/>
    <numFmt numFmtId="166" formatCode="0.0000"/>
    <numFmt numFmtId="167" formatCode="#,##0.0000"/>
    <numFmt numFmtId="168" formatCode="_-* #,##0.00\ _₽_-;\-* #,##0.00\ _₽_-;_-* &quot;-&quot;\ _₽_-;_-@"/>
    <numFmt numFmtId="169" formatCode="0.00000"/>
  </numFmts>
  <fonts count="30" x14ac:knownFonts="1">
    <font>
      <sz val="11"/>
      <color theme="1"/>
      <name val="Calibri"/>
      <scheme val="minor"/>
    </font>
    <font>
      <sz val="11"/>
      <color theme="1"/>
      <name val="Calibri"/>
      <family val="2"/>
      <charset val="204"/>
      <scheme val="minor"/>
    </font>
    <font>
      <sz val="11"/>
      <color theme="1"/>
      <name val="Calibri"/>
      <family val="2"/>
      <charset val="204"/>
      <scheme val="minor"/>
    </font>
    <font>
      <sz val="11"/>
      <color theme="1"/>
      <name val="Calibri"/>
      <family val="2"/>
    </font>
    <font>
      <sz val="16"/>
      <color theme="1"/>
      <name val="Times New Roman"/>
      <family val="1"/>
    </font>
    <font>
      <b/>
      <sz val="16"/>
      <color theme="1"/>
      <name val="Times New Roman"/>
      <family val="1"/>
    </font>
    <font>
      <sz val="12"/>
      <color theme="1"/>
      <name val="Times New Roman"/>
      <family val="1"/>
    </font>
    <font>
      <sz val="14"/>
      <color theme="1"/>
      <name val="Times New Roman"/>
      <family val="1"/>
    </font>
    <font>
      <sz val="11"/>
      <name val="Calibri"/>
      <family val="2"/>
    </font>
    <font>
      <b/>
      <sz val="12"/>
      <color theme="1"/>
      <name val="Times New Roman"/>
      <family val="1"/>
    </font>
    <font>
      <b/>
      <sz val="14"/>
      <color theme="1"/>
      <name val="Times New Roman"/>
      <family val="1"/>
    </font>
    <font>
      <sz val="11"/>
      <color theme="1"/>
      <name val="Times New Roman"/>
      <family val="1"/>
    </font>
    <font>
      <b/>
      <sz val="11"/>
      <color theme="1"/>
      <name val="Times New Roman"/>
      <family val="1"/>
    </font>
    <font>
      <sz val="11"/>
      <color theme="1"/>
      <name val="Calibri"/>
      <family val="2"/>
      <scheme val="minor"/>
    </font>
    <font>
      <b/>
      <u/>
      <sz val="11"/>
      <color theme="1"/>
      <name val="Times New Roman"/>
      <family val="1"/>
    </font>
    <font>
      <b/>
      <u/>
      <sz val="12"/>
      <color theme="1"/>
      <name val="Times New Roman"/>
      <family val="1"/>
    </font>
    <font>
      <b/>
      <u/>
      <sz val="14"/>
      <color theme="1"/>
      <name val="Times New Roman"/>
      <family val="1"/>
    </font>
    <font>
      <vertAlign val="superscript"/>
      <sz val="12"/>
      <color theme="1"/>
      <name val="Times New Roman"/>
      <family val="1"/>
    </font>
    <font>
      <sz val="12"/>
      <color theme="1"/>
      <name val="Times New Roman"/>
      <family val="1"/>
      <charset val="204"/>
    </font>
    <font>
      <vertAlign val="subscript"/>
      <sz val="12"/>
      <color theme="1"/>
      <name val="Times New Roman"/>
      <family val="1"/>
    </font>
    <font>
      <vertAlign val="subscript"/>
      <sz val="11"/>
      <color theme="1"/>
      <name val="Calibri"/>
      <family val="2"/>
      <charset val="204"/>
      <scheme val="minor"/>
    </font>
    <font>
      <vertAlign val="subscript"/>
      <sz val="12"/>
      <color theme="1"/>
      <name val="Times New Roman"/>
      <family val="1"/>
      <charset val="204"/>
    </font>
    <font>
      <sz val="12"/>
      <name val="Calibri"/>
      <family val="2"/>
    </font>
    <font>
      <sz val="11"/>
      <color theme="1"/>
      <name val="Calibri"/>
      <family val="2"/>
      <scheme val="minor"/>
    </font>
    <font>
      <sz val="12"/>
      <color theme="1"/>
      <name val="Times New Roman"/>
      <family val="1"/>
    </font>
    <font>
      <b/>
      <sz val="14"/>
      <color theme="1"/>
      <name val="Times New Roman"/>
      <family val="1"/>
    </font>
    <font>
      <sz val="11"/>
      <color theme="1"/>
      <name val="Times New Roman"/>
      <family val="1"/>
      <charset val="204"/>
    </font>
    <font>
      <b/>
      <sz val="11"/>
      <color theme="1"/>
      <name val="Times New Roman"/>
      <family val="1"/>
      <charset val="204"/>
    </font>
    <font>
      <b/>
      <sz val="12"/>
      <color theme="1"/>
      <name val="Times New Roman"/>
      <family val="1"/>
      <charset val="204"/>
    </font>
    <font>
      <sz val="11"/>
      <color theme="1"/>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99"/>
        <bgColor rgb="FFC6D9F0"/>
      </patternFill>
    </fill>
    <fill>
      <patternFill patternType="solid">
        <fgColor rgb="FFFFFF99"/>
        <bgColor indexed="64"/>
      </patternFill>
    </fill>
    <fill>
      <patternFill patternType="solid">
        <fgColor theme="0"/>
        <bgColor indexed="64"/>
      </patternFill>
    </fill>
  </fills>
  <borders count="34">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13" fillId="0" borderId="31"/>
    <xf numFmtId="0" fontId="23" fillId="0" borderId="31"/>
    <xf numFmtId="9" fontId="23" fillId="0" borderId="31" applyFont="0" applyFill="0" applyBorder="0" applyAlignment="0" applyProtection="0"/>
    <xf numFmtId="9" fontId="29" fillId="0" borderId="0" applyFont="0" applyFill="0" applyBorder="0" applyAlignment="0" applyProtection="0"/>
  </cellStyleXfs>
  <cellXfs count="210">
    <xf numFmtId="0" fontId="0" fillId="0" borderId="0" xfId="0"/>
    <xf numFmtId="0" fontId="3" fillId="2" borderId="1" xfId="0" applyFont="1" applyFill="1" applyBorder="1"/>
    <xf numFmtId="0" fontId="9" fillId="0" borderId="5" xfId="0" applyFont="1" applyBorder="1" applyAlignment="1">
      <alignment vertical="top" wrapText="1"/>
    </xf>
    <xf numFmtId="164" fontId="9" fillId="0" borderId="11" xfId="0" applyNumberFormat="1" applyFont="1" applyBorder="1" applyAlignment="1">
      <alignment vertical="center" wrapText="1"/>
    </xf>
    <xf numFmtId="10" fontId="9" fillId="0" borderId="11" xfId="0" applyNumberFormat="1" applyFont="1" applyBorder="1" applyAlignment="1">
      <alignment horizontal="center" vertical="center" wrapText="1"/>
    </xf>
    <xf numFmtId="10" fontId="3" fillId="0" borderId="0" xfId="0" applyNumberFormat="1" applyFont="1"/>
    <xf numFmtId="0" fontId="6" fillId="0" borderId="5" xfId="0" applyFont="1" applyBorder="1" applyAlignment="1">
      <alignment vertical="top" wrapText="1"/>
    </xf>
    <xf numFmtId="0" fontId="6" fillId="0" borderId="10" xfId="0" applyFont="1" applyBorder="1" applyAlignment="1">
      <alignment vertical="top" wrapText="1"/>
    </xf>
    <xf numFmtId="164" fontId="6" fillId="0" borderId="11" xfId="0" applyNumberFormat="1" applyFont="1" applyBorder="1" applyAlignment="1">
      <alignment vertical="center" wrapText="1"/>
    </xf>
    <xf numFmtId="10" fontId="6" fillId="0" borderId="11" xfId="0" applyNumberFormat="1" applyFont="1" applyBorder="1" applyAlignment="1">
      <alignment horizontal="center" vertical="center" wrapText="1"/>
    </xf>
    <xf numFmtId="164" fontId="9" fillId="0" borderId="11" xfId="0" applyNumberFormat="1" applyFont="1" applyBorder="1" applyAlignment="1">
      <alignment horizontal="center" vertical="center" wrapText="1"/>
    </xf>
    <xf numFmtId="0" fontId="6" fillId="0" borderId="11" xfId="0" applyFont="1" applyBorder="1" applyAlignment="1">
      <alignment vertical="top" wrapText="1"/>
    </xf>
    <xf numFmtId="164" fontId="6" fillId="0" borderId="11" xfId="0" applyNumberFormat="1" applyFont="1" applyBorder="1" applyAlignment="1">
      <alignment horizontal="left" vertical="center" wrapText="1"/>
    </xf>
    <xf numFmtId="165" fontId="6" fillId="0" borderId="11" xfId="0" applyNumberFormat="1" applyFont="1" applyBorder="1" applyAlignment="1">
      <alignment horizontal="center" vertical="center" wrapText="1"/>
    </xf>
    <xf numFmtId="0" fontId="9" fillId="0" borderId="11" xfId="0" applyFont="1" applyBorder="1" applyAlignment="1">
      <alignment vertical="top" wrapText="1"/>
    </xf>
    <xf numFmtId="9" fontId="9" fillId="0" borderId="11" xfId="0" applyNumberFormat="1" applyFont="1" applyBorder="1" applyAlignment="1">
      <alignment horizontal="center" wrapText="1"/>
    </xf>
    <xf numFmtId="0" fontId="9" fillId="0" borderId="11" xfId="0" applyFont="1" applyBorder="1" applyAlignment="1">
      <alignment horizontal="center" wrapText="1"/>
    </xf>
    <xf numFmtId="0" fontId="9" fillId="0" borderId="11" xfId="0" applyFont="1" applyBorder="1" applyAlignment="1">
      <alignment horizontal="left" vertical="top" wrapText="1"/>
    </xf>
    <xf numFmtId="164" fontId="9" fillId="0" borderId="0" xfId="0" applyNumberFormat="1" applyFont="1" applyAlignment="1">
      <alignment vertical="center" wrapText="1"/>
    </xf>
    <xf numFmtId="0" fontId="6" fillId="0" borderId="11" xfId="0" applyFont="1" applyBorder="1" applyAlignment="1">
      <alignment horizontal="left" vertical="top" wrapText="1"/>
    </xf>
    <xf numFmtId="164" fontId="6" fillId="0" borderId="11" xfId="0" applyNumberFormat="1" applyFont="1" applyBorder="1" applyAlignment="1">
      <alignment horizontal="center" vertical="center" wrapText="1"/>
    </xf>
    <xf numFmtId="0" fontId="9" fillId="0" borderId="9" xfId="0" applyFont="1" applyBorder="1" applyAlignment="1">
      <alignment vertical="top" wrapText="1"/>
    </xf>
    <xf numFmtId="9" fontId="6" fillId="0" borderId="11" xfId="0" applyNumberFormat="1" applyFont="1" applyBorder="1" applyAlignment="1">
      <alignment horizontal="center" wrapText="1"/>
    </xf>
    <xf numFmtId="0" fontId="6" fillId="0" borderId="11" xfId="0" applyFont="1" applyBorder="1" applyAlignment="1">
      <alignment horizontal="center" wrapText="1"/>
    </xf>
    <xf numFmtId="0" fontId="7" fillId="0" borderId="0" xfId="0" applyFont="1" applyAlignment="1">
      <alignment vertical="top" wrapText="1"/>
    </xf>
    <xf numFmtId="0" fontId="3" fillId="0" borderId="0" xfId="0" applyFont="1" applyAlignment="1">
      <alignment vertical="top" wrapText="1"/>
    </xf>
    <xf numFmtId="0" fontId="11" fillId="0" borderId="0" xfId="0" applyFont="1" applyAlignment="1">
      <alignment vertical="top" wrapText="1"/>
    </xf>
    <xf numFmtId="0" fontId="11" fillId="0" borderId="0" xfId="0" applyFont="1" applyAlignment="1">
      <alignment wrapText="1"/>
    </xf>
    <xf numFmtId="0" fontId="6" fillId="0" borderId="11" xfId="0" applyFont="1" applyBorder="1" applyAlignment="1">
      <alignment wrapText="1"/>
    </xf>
    <xf numFmtId="10" fontId="6" fillId="0" borderId="11" xfId="0" applyNumberFormat="1" applyFont="1" applyBorder="1" applyAlignment="1">
      <alignment horizontal="center" wrapText="1"/>
    </xf>
    <xf numFmtId="164" fontId="6" fillId="0" borderId="11" xfId="0" applyNumberFormat="1" applyFont="1" applyBorder="1" applyAlignment="1">
      <alignment vertical="center"/>
    </xf>
    <xf numFmtId="10" fontId="6" fillId="0" borderId="11" xfId="0" applyNumberFormat="1" applyFont="1" applyBorder="1" applyAlignment="1">
      <alignment horizontal="center"/>
    </xf>
    <xf numFmtId="164" fontId="6" fillId="0" borderId="11" xfId="0" applyNumberFormat="1" applyFont="1" applyBorder="1" applyAlignment="1">
      <alignment horizontal="left" vertical="top" wrapText="1"/>
    </xf>
    <xf numFmtId="0" fontId="6" fillId="0" borderId="11" xfId="0" applyFont="1" applyBorder="1" applyAlignment="1">
      <alignment horizontal="center" vertical="center"/>
    </xf>
    <xf numFmtId="10" fontId="6" fillId="0" borderId="11" xfId="0" applyNumberFormat="1" applyFont="1" applyBorder="1" applyAlignment="1">
      <alignment horizontal="center" vertical="center"/>
    </xf>
    <xf numFmtId="0" fontId="3" fillId="0" borderId="0" xfId="0" applyFont="1"/>
    <xf numFmtId="0" fontId="6" fillId="0" borderId="11" xfId="0" applyFont="1" applyBorder="1" applyAlignment="1">
      <alignment horizontal="center" vertical="center" wrapText="1"/>
    </xf>
    <xf numFmtId="0" fontId="7" fillId="0" borderId="0" xfId="0" applyFont="1" applyAlignment="1">
      <alignment vertical="top"/>
    </xf>
    <xf numFmtId="164" fontId="6" fillId="0" borderId="5" xfId="0" applyNumberFormat="1" applyFont="1" applyBorder="1" applyAlignment="1">
      <alignment horizontal="left" vertical="center" wrapText="1"/>
    </xf>
    <xf numFmtId="166" fontId="6" fillId="0" borderId="11" xfId="0" applyNumberFormat="1" applyFont="1" applyBorder="1" applyAlignment="1">
      <alignment horizontal="center" vertical="center" wrapText="1"/>
    </xf>
    <xf numFmtId="0" fontId="3" fillId="0" borderId="0" xfId="0" applyFont="1" applyAlignment="1">
      <alignment vertical="top"/>
    </xf>
    <xf numFmtId="0" fontId="11" fillId="0" borderId="11" xfId="0" applyFont="1" applyBorder="1" applyAlignment="1">
      <alignment horizontal="center" vertical="center" wrapText="1"/>
    </xf>
    <xf numFmtId="0" fontId="12" fillId="0" borderId="11" xfId="0" applyFont="1" applyBorder="1" applyAlignment="1">
      <alignment horizontal="center" vertical="center" wrapText="1"/>
    </xf>
    <xf numFmtId="0" fontId="3" fillId="0" borderId="0" xfId="0" applyFont="1" applyAlignment="1">
      <alignment horizontal="center" vertical="center"/>
    </xf>
    <xf numFmtId="164" fontId="6" fillId="0" borderId="11" xfId="0" applyNumberFormat="1" applyFont="1" applyBorder="1" applyAlignment="1">
      <alignment horizontal="center" vertical="top" wrapText="1"/>
    </xf>
    <xf numFmtId="164" fontId="6" fillId="0" borderId="8" xfId="0" applyNumberFormat="1" applyFont="1" applyBorder="1" applyAlignment="1">
      <alignment vertical="center" wrapText="1"/>
    </xf>
    <xf numFmtId="0" fontId="6" fillId="0" borderId="11" xfId="0" applyFont="1" applyBorder="1" applyAlignment="1">
      <alignment horizontal="center" vertical="top" wrapText="1"/>
    </xf>
    <xf numFmtId="0" fontId="6" fillId="2" borderId="11" xfId="0" applyFont="1" applyFill="1" applyBorder="1" applyAlignment="1">
      <alignment vertical="top" wrapText="1"/>
    </xf>
    <xf numFmtId="166" fontId="6" fillId="2" borderId="11" xfId="0" applyNumberFormat="1" applyFont="1" applyFill="1" applyBorder="1" applyAlignment="1">
      <alignment horizontal="center" vertical="center" wrapText="1"/>
    </xf>
    <xf numFmtId="166" fontId="6" fillId="2" borderId="11" xfId="0" applyNumberFormat="1" applyFont="1" applyFill="1" applyBorder="1" applyAlignment="1">
      <alignment horizontal="center" vertical="center"/>
    </xf>
    <xf numFmtId="164" fontId="9" fillId="2" borderId="0" xfId="0" applyNumberFormat="1" applyFont="1" applyFill="1" applyAlignment="1">
      <alignment vertical="center" wrapText="1"/>
    </xf>
    <xf numFmtId="0" fontId="3" fillId="2" borderId="16" xfId="0" applyFont="1" applyFill="1" applyBorder="1"/>
    <xf numFmtId="167" fontId="6" fillId="0" borderId="11" xfId="0" applyNumberFormat="1" applyFont="1" applyBorder="1" applyAlignment="1">
      <alignment horizontal="center" vertical="center" wrapText="1"/>
    </xf>
    <xf numFmtId="164" fontId="9" fillId="0" borderId="0" xfId="0" applyNumberFormat="1" applyFont="1" applyAlignment="1">
      <alignment horizontal="center" vertical="center" wrapText="1"/>
    </xf>
    <xf numFmtId="0" fontId="3" fillId="2" borderId="0" xfId="0" applyFont="1" applyFill="1"/>
    <xf numFmtId="164" fontId="6" fillId="0" borderId="0" xfId="0" applyNumberFormat="1" applyFont="1" applyAlignment="1">
      <alignment vertical="center" wrapText="1"/>
    </xf>
    <xf numFmtId="164" fontId="6" fillId="2" borderId="16" xfId="0" applyNumberFormat="1" applyFont="1" applyFill="1" applyBorder="1" applyAlignment="1">
      <alignment vertical="center" wrapText="1"/>
    </xf>
    <xf numFmtId="0" fontId="9" fillId="2" borderId="0" xfId="0" applyFont="1" applyFill="1" applyAlignment="1">
      <alignment vertical="top" wrapText="1"/>
    </xf>
    <xf numFmtId="164" fontId="9" fillId="2" borderId="0" xfId="0" applyNumberFormat="1" applyFont="1" applyFill="1" applyAlignment="1">
      <alignment horizontal="center" vertical="center" wrapText="1"/>
    </xf>
    <xf numFmtId="164" fontId="9" fillId="2" borderId="16" xfId="0" applyNumberFormat="1" applyFont="1" applyFill="1" applyBorder="1" applyAlignment="1">
      <alignment vertical="center" wrapText="1"/>
    </xf>
    <xf numFmtId="0" fontId="13" fillId="0" borderId="31" xfId="1"/>
    <xf numFmtId="0" fontId="6" fillId="0" borderId="32" xfId="1" applyFont="1" applyBorder="1" applyAlignment="1">
      <alignment horizontal="center" vertical="center" wrapText="1"/>
    </xf>
    <xf numFmtId="0" fontId="18" fillId="0" borderId="32" xfId="1" applyFont="1" applyBorder="1" applyAlignment="1">
      <alignment horizontal="center" vertical="center" wrapText="1"/>
    </xf>
    <xf numFmtId="166" fontId="6" fillId="0" borderId="32" xfId="1" applyNumberFormat="1" applyFont="1" applyBorder="1" applyAlignment="1">
      <alignment horizontal="center" vertical="center" wrapText="1"/>
    </xf>
    <xf numFmtId="0" fontId="13" fillId="0" borderId="31" xfId="1" applyAlignment="1">
      <alignment vertical="center"/>
    </xf>
    <xf numFmtId="166" fontId="6" fillId="0" borderId="32" xfId="0" applyNumberFormat="1" applyFont="1" applyBorder="1" applyAlignment="1">
      <alignment horizontal="center" vertical="center" wrapText="1"/>
    </xf>
    <xf numFmtId="0" fontId="6" fillId="0" borderId="32" xfId="1" applyFont="1" applyBorder="1" applyAlignment="1">
      <alignment horizontal="left" vertical="center" wrapText="1"/>
    </xf>
    <xf numFmtId="164" fontId="6" fillId="0" borderId="31" xfId="0" applyNumberFormat="1" applyFont="1" applyBorder="1" applyAlignment="1">
      <alignment vertical="center" wrapText="1"/>
    </xf>
    <xf numFmtId="164" fontId="9" fillId="0" borderId="31" xfId="0" applyNumberFormat="1" applyFont="1" applyBorder="1" applyAlignment="1">
      <alignment vertical="center" wrapText="1"/>
    </xf>
    <xf numFmtId="0" fontId="2" fillId="0" borderId="31" xfId="1" applyFont="1" applyAlignment="1">
      <alignment horizontal="center" vertical="center"/>
    </xf>
    <xf numFmtId="0" fontId="13" fillId="0" borderId="31" xfId="1" applyAlignment="1">
      <alignment horizontal="center" vertical="center"/>
    </xf>
    <xf numFmtId="0" fontId="2" fillId="0" borderId="31" xfId="1" applyFont="1"/>
    <xf numFmtId="164" fontId="6" fillId="0" borderId="31" xfId="1" applyNumberFormat="1" applyFont="1" applyAlignment="1">
      <alignment vertical="center" wrapText="1"/>
    </xf>
    <xf numFmtId="164" fontId="6" fillId="0" borderId="31" xfId="0" applyNumberFormat="1" applyFont="1" applyBorder="1" applyAlignment="1">
      <alignment horizontal="left" vertical="center" wrapText="1"/>
    </xf>
    <xf numFmtId="0" fontId="0" fillId="0" borderId="31" xfId="2" applyFont="1"/>
    <xf numFmtId="0" fontId="24" fillId="0" borderId="11" xfId="2" applyFont="1" applyBorder="1" applyAlignment="1">
      <alignment vertical="center" wrapText="1"/>
    </xf>
    <xf numFmtId="164" fontId="24" fillId="0" borderId="11" xfId="2" applyNumberFormat="1" applyFont="1" applyBorder="1" applyAlignment="1">
      <alignment horizontal="center" vertical="center" wrapText="1"/>
    </xf>
    <xf numFmtId="168" fontId="24" fillId="0" borderId="11" xfId="2" applyNumberFormat="1" applyFont="1" applyBorder="1" applyAlignment="1">
      <alignment horizontal="center" vertical="center" wrapText="1"/>
    </xf>
    <xf numFmtId="164" fontId="24" fillId="0" borderId="31" xfId="2" applyNumberFormat="1" applyFont="1" applyAlignment="1">
      <alignment vertical="center" wrapText="1"/>
    </xf>
    <xf numFmtId="2" fontId="24" fillId="0" borderId="11" xfId="2" applyNumberFormat="1" applyFont="1" applyBorder="1" applyAlignment="1">
      <alignment horizontal="center" vertical="center" wrapText="1"/>
    </xf>
    <xf numFmtId="0" fontId="24" fillId="0" borderId="5" xfId="2" applyFont="1" applyBorder="1" applyAlignment="1">
      <alignment vertical="center" wrapText="1"/>
    </xf>
    <xf numFmtId="10" fontId="24" fillId="0" borderId="5" xfId="3" applyNumberFormat="1" applyFont="1" applyBorder="1" applyAlignment="1">
      <alignment horizontal="center" vertical="center" wrapText="1"/>
    </xf>
    <xf numFmtId="10" fontId="24" fillId="0" borderId="11" xfId="3" applyNumberFormat="1" applyFont="1" applyBorder="1" applyAlignment="1">
      <alignment horizontal="center" vertical="center" wrapText="1"/>
    </xf>
    <xf numFmtId="0" fontId="24" fillId="0" borderId="32" xfId="2" applyFont="1" applyBorder="1" applyAlignment="1">
      <alignment vertical="center" wrapText="1"/>
    </xf>
    <xf numFmtId="166" fontId="24" fillId="0" borderId="32" xfId="2" applyNumberFormat="1" applyFont="1" applyBorder="1" applyAlignment="1">
      <alignment horizontal="center" vertical="center" wrapText="1"/>
    </xf>
    <xf numFmtId="0" fontId="24" fillId="0" borderId="31" xfId="2" applyFont="1" applyAlignment="1">
      <alignment vertical="center" wrapText="1"/>
    </xf>
    <xf numFmtId="168" fontId="24" fillId="0" borderId="31" xfId="2" applyNumberFormat="1" applyFont="1" applyAlignment="1">
      <alignment vertical="center" wrapText="1"/>
    </xf>
    <xf numFmtId="0" fontId="25" fillId="0" borderId="31" xfId="2" applyFont="1" applyAlignment="1">
      <alignment horizontal="center" vertical="center" wrapText="1"/>
    </xf>
    <xf numFmtId="0" fontId="18" fillId="0" borderId="11" xfId="2" applyFont="1" applyBorder="1" applyAlignment="1">
      <alignment vertical="center" wrapText="1"/>
    </xf>
    <xf numFmtId="164" fontId="9" fillId="0" borderId="31" xfId="0" applyNumberFormat="1" applyFont="1" applyBorder="1" applyAlignment="1">
      <alignment horizontal="center" vertical="center" wrapText="1"/>
    </xf>
    <xf numFmtId="166" fontId="24" fillId="0" borderId="11" xfId="2" applyNumberFormat="1" applyFont="1" applyBorder="1" applyAlignment="1">
      <alignment horizontal="center" vertical="center" wrapText="1"/>
    </xf>
    <xf numFmtId="0" fontId="18" fillId="0" borderId="32" xfId="1" applyFont="1" applyBorder="1" applyAlignment="1">
      <alignment vertical="center" wrapText="1"/>
    </xf>
    <xf numFmtId="166" fontId="18" fillId="0" borderId="32" xfId="1" applyNumberFormat="1" applyFont="1" applyBorder="1" applyAlignment="1">
      <alignment horizontal="center" vertical="center" wrapText="1"/>
    </xf>
    <xf numFmtId="166" fontId="6" fillId="0" borderId="11" xfId="1" applyNumberFormat="1" applyFont="1" applyBorder="1" applyAlignment="1">
      <alignment horizontal="center" vertical="center"/>
    </xf>
    <xf numFmtId="0" fontId="3" fillId="3" borderId="1" xfId="0" applyFont="1" applyFill="1" applyBorder="1"/>
    <xf numFmtId="0" fontId="0" fillId="4" borderId="0" xfId="0" applyFill="1"/>
    <xf numFmtId="0" fontId="3" fillId="4" borderId="1" xfId="0" applyFont="1" applyFill="1" applyBorder="1"/>
    <xf numFmtId="0" fontId="4" fillId="5" borderId="1" xfId="0" applyFont="1" applyFill="1" applyBorder="1" applyAlignment="1">
      <alignment horizontal="center" vertical="center" wrapText="1"/>
    </xf>
    <xf numFmtId="0" fontId="3" fillId="5" borderId="1" xfId="0" applyFont="1" applyFill="1" applyBorder="1"/>
    <xf numFmtId="0" fontId="5"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9" fillId="3" borderId="11" xfId="0" applyFont="1" applyFill="1" applyBorder="1" applyAlignment="1">
      <alignment horizontal="center" vertical="top" wrapText="1"/>
    </xf>
    <xf numFmtId="0" fontId="6" fillId="3" borderId="11" xfId="0" applyFont="1" applyFill="1" applyBorder="1" applyAlignment="1">
      <alignment horizontal="center" wrapText="1"/>
    </xf>
    <xf numFmtId="0" fontId="6" fillId="3" borderId="11" xfId="0" applyFont="1" applyFill="1" applyBorder="1" applyAlignment="1">
      <alignment horizontal="center" vertical="top" wrapText="1"/>
    </xf>
    <xf numFmtId="0" fontId="9" fillId="3" borderId="11" xfId="0" applyFont="1" applyFill="1" applyBorder="1" applyAlignment="1">
      <alignment horizontal="center" vertical="center" wrapText="1"/>
    </xf>
    <xf numFmtId="0" fontId="12" fillId="4" borderId="11" xfId="0" applyFont="1" applyFill="1" applyBorder="1" applyAlignment="1">
      <alignment horizontal="center" vertical="top" wrapText="1"/>
    </xf>
    <xf numFmtId="0" fontId="9" fillId="4" borderId="11"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28" fillId="4" borderId="32" xfId="1" applyFont="1" applyFill="1" applyBorder="1" applyAlignment="1">
      <alignment horizontal="center" vertical="center" wrapText="1"/>
    </xf>
    <xf numFmtId="0" fontId="13" fillId="0" borderId="0" xfId="0" applyFont="1"/>
    <xf numFmtId="0" fontId="11" fillId="0" borderId="0" xfId="0" applyFont="1"/>
    <xf numFmtId="0" fontId="6" fillId="0" borderId="32" xfId="0" applyFont="1" applyBorder="1"/>
    <xf numFmtId="166" fontId="6" fillId="0" borderId="32" xfId="0" applyNumberFormat="1" applyFont="1" applyBorder="1" applyAlignment="1">
      <alignment horizontal="center"/>
    </xf>
    <xf numFmtId="166" fontId="6" fillId="0" borderId="32" xfId="0" applyNumberFormat="1" applyFont="1" applyBorder="1" applyAlignment="1">
      <alignment horizontal="center" vertical="center"/>
    </xf>
    <xf numFmtId="169" fontId="6" fillId="0" borderId="11" xfId="0" applyNumberFormat="1" applyFont="1" applyBorder="1" applyAlignment="1">
      <alignment horizontal="center" vertical="center" wrapText="1"/>
    </xf>
    <xf numFmtId="0" fontId="0" fillId="0" borderId="31" xfId="0" applyBorder="1"/>
    <xf numFmtId="0" fontId="13" fillId="0" borderId="31" xfId="0" applyFont="1" applyBorder="1"/>
    <xf numFmtId="169" fontId="6" fillId="0" borderId="32" xfId="0" applyNumberFormat="1" applyFont="1" applyBorder="1" applyAlignment="1">
      <alignment horizontal="center"/>
    </xf>
    <xf numFmtId="10" fontId="6" fillId="0" borderId="32" xfId="4" applyNumberFormat="1" applyFont="1" applyBorder="1" applyAlignment="1">
      <alignment horizontal="center" vertical="center"/>
    </xf>
    <xf numFmtId="10" fontId="6" fillId="0" borderId="32" xfId="4" applyNumberFormat="1" applyFont="1" applyBorder="1" applyAlignment="1">
      <alignment horizontal="center"/>
    </xf>
    <xf numFmtId="0" fontId="6" fillId="0" borderId="0" xfId="0" applyFont="1" applyAlignment="1">
      <alignment horizontal="left" vertical="center" wrapText="1"/>
    </xf>
    <xf numFmtId="0" fontId="0" fillId="0" borderId="0" xfId="0"/>
    <xf numFmtId="0" fontId="7" fillId="2" borderId="2" xfId="0" applyFont="1" applyFill="1" applyBorder="1" applyAlignment="1">
      <alignment horizontal="center" vertical="top" wrapText="1"/>
    </xf>
    <xf numFmtId="0" fontId="8" fillId="0" borderId="3" xfId="0" applyFont="1" applyBorder="1"/>
    <xf numFmtId="0" fontId="8" fillId="0" borderId="4" xfId="0" applyFont="1" applyBorder="1"/>
    <xf numFmtId="0" fontId="9" fillId="3" borderId="5" xfId="0" applyFont="1" applyFill="1" applyBorder="1" applyAlignment="1">
      <alignment horizontal="center" wrapText="1"/>
    </xf>
    <xf numFmtId="0" fontId="8" fillId="4" borderId="9" xfId="0" applyFont="1" applyFill="1" applyBorder="1"/>
    <xf numFmtId="0" fontId="8" fillId="4" borderId="10" xfId="0" applyFont="1" applyFill="1" applyBorder="1"/>
    <xf numFmtId="0" fontId="9" fillId="3" borderId="6" xfId="0" applyFont="1" applyFill="1" applyBorder="1" applyAlignment="1">
      <alignment horizontal="center" vertical="top" wrapText="1"/>
    </xf>
    <xf numFmtId="0" fontId="8" fillId="4" borderId="7" xfId="0" applyFont="1" applyFill="1" applyBorder="1"/>
    <xf numFmtId="0" fontId="8" fillId="4" borderId="8" xfId="0" applyFont="1" applyFill="1" applyBorder="1"/>
    <xf numFmtId="10" fontId="6" fillId="0" borderId="5" xfId="0" applyNumberFormat="1" applyFont="1" applyBorder="1" applyAlignment="1">
      <alignment horizontal="center" vertical="center" wrapText="1"/>
    </xf>
    <xf numFmtId="0" fontId="8" fillId="0" borderId="10" xfId="0" applyFont="1" applyBorder="1"/>
    <xf numFmtId="0" fontId="9" fillId="3" borderId="5" xfId="0" applyFont="1" applyFill="1" applyBorder="1" applyAlignment="1">
      <alignment horizontal="center" vertical="top" wrapText="1"/>
    </xf>
    <xf numFmtId="0" fontId="9" fillId="3" borderId="6" xfId="0" applyFont="1" applyFill="1" applyBorder="1" applyAlignment="1">
      <alignment horizontal="left" vertical="top" wrapText="1"/>
    </xf>
    <xf numFmtId="164" fontId="6" fillId="0" borderId="12" xfId="0" applyNumberFormat="1" applyFont="1" applyBorder="1" applyAlignment="1">
      <alignment vertical="center" wrapText="1"/>
    </xf>
    <xf numFmtId="0" fontId="8" fillId="0" borderId="13" xfId="0" applyFont="1" applyBorder="1"/>
    <xf numFmtId="164" fontId="6" fillId="0" borderId="5" xfId="0" applyNumberFormat="1" applyFont="1" applyBorder="1" applyAlignment="1">
      <alignment vertical="center" wrapText="1"/>
    </xf>
    <xf numFmtId="164" fontId="6" fillId="0" borderId="5" xfId="0" applyNumberFormat="1" applyFont="1" applyBorder="1" applyAlignment="1">
      <alignment horizontal="center" vertical="center" wrapText="1"/>
    </xf>
    <xf numFmtId="0" fontId="10" fillId="3" borderId="14" xfId="0" applyFont="1" applyFill="1" applyBorder="1" applyAlignment="1">
      <alignment horizontal="center" vertical="top" wrapText="1"/>
    </xf>
    <xf numFmtId="0" fontId="8" fillId="4" borderId="15" xfId="0" applyFont="1" applyFill="1" applyBorder="1"/>
    <xf numFmtId="0" fontId="8" fillId="4" borderId="16" xfId="0" applyFont="1" applyFill="1" applyBorder="1"/>
    <xf numFmtId="0" fontId="6" fillId="0" borderId="0" xfId="0" applyFont="1" applyAlignment="1">
      <alignment horizontal="left" vertical="top" wrapText="1"/>
    </xf>
    <xf numFmtId="0" fontId="11" fillId="0" borderId="0" xfId="0" applyFont="1" applyAlignment="1">
      <alignment horizontal="left" vertical="top" wrapText="1"/>
    </xf>
    <xf numFmtId="0" fontId="9" fillId="0" borderId="17" xfId="0" applyFont="1" applyBorder="1" applyAlignment="1">
      <alignment horizontal="center" vertical="center" wrapText="1"/>
    </xf>
    <xf numFmtId="0" fontId="8" fillId="0" borderId="17" xfId="0" applyFont="1" applyBorder="1"/>
    <xf numFmtId="0" fontId="12" fillId="3" borderId="14" xfId="0" applyFont="1" applyFill="1" applyBorder="1" applyAlignment="1">
      <alignment horizontal="center"/>
    </xf>
    <xf numFmtId="0" fontId="9" fillId="3" borderId="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8" fillId="4" borderId="12" xfId="0" applyFont="1" applyFill="1" applyBorder="1"/>
    <xf numFmtId="0" fontId="8" fillId="4" borderId="22" xfId="0" applyFont="1" applyFill="1" applyBorder="1"/>
    <xf numFmtId="0" fontId="8" fillId="4" borderId="21" xfId="0" applyFont="1" applyFill="1" applyBorder="1"/>
    <xf numFmtId="0" fontId="8" fillId="4" borderId="24" xfId="0" applyFont="1" applyFill="1" applyBorder="1"/>
    <xf numFmtId="0" fontId="8" fillId="4" borderId="13" xfId="0" applyFont="1" applyFill="1" applyBorder="1"/>
    <xf numFmtId="0" fontId="10" fillId="3" borderId="14" xfId="0" applyFont="1" applyFill="1" applyBorder="1" applyAlignment="1">
      <alignment horizontal="center" vertical="center" wrapText="1"/>
    </xf>
    <xf numFmtId="0" fontId="7" fillId="0" borderId="0" xfId="0" applyFont="1" applyAlignment="1">
      <alignment horizontal="left" vertical="top" wrapText="1"/>
    </xf>
    <xf numFmtId="0" fontId="10" fillId="0" borderId="17" xfId="0" applyFont="1" applyBorder="1" applyAlignment="1">
      <alignment horizontal="center" vertical="center" wrapText="1"/>
    </xf>
    <xf numFmtId="0" fontId="9" fillId="3" borderId="18" xfId="0" applyFont="1" applyFill="1" applyBorder="1" applyAlignment="1">
      <alignment horizontal="center" vertical="center" wrapText="1"/>
    </xf>
    <xf numFmtId="0" fontId="8" fillId="4" borderId="20" xfId="0" applyFont="1" applyFill="1" applyBorder="1"/>
    <xf numFmtId="0" fontId="8" fillId="4" borderId="23" xfId="0" applyFont="1" applyFill="1" applyBorder="1"/>
    <xf numFmtId="0" fontId="11" fillId="0" borderId="6" xfId="0" applyFont="1" applyBorder="1" applyAlignment="1">
      <alignment horizontal="center" vertical="top" wrapText="1"/>
    </xf>
    <xf numFmtId="0" fontId="8" fillId="0" borderId="8" xfId="0" applyFont="1" applyBorder="1"/>
    <xf numFmtId="0" fontId="9" fillId="3" borderId="14" xfId="0" applyFont="1" applyFill="1" applyBorder="1" applyAlignment="1">
      <alignment horizontal="center" vertical="top"/>
    </xf>
    <xf numFmtId="0" fontId="11" fillId="0" borderId="0" xfId="0" applyFont="1" applyAlignment="1">
      <alignment horizontal="left" vertical="center" wrapText="1"/>
    </xf>
    <xf numFmtId="0" fontId="9" fillId="3" borderId="14" xfId="0" applyFont="1" applyFill="1" applyBorder="1" applyAlignment="1">
      <alignment horizontal="center" vertical="top" wrapText="1"/>
    </xf>
    <xf numFmtId="0" fontId="12" fillId="4" borderId="6" xfId="0" applyFont="1" applyFill="1" applyBorder="1" applyAlignment="1">
      <alignment horizontal="center" vertical="top" wrapText="1"/>
    </xf>
    <xf numFmtId="0" fontId="6" fillId="0" borderId="6" xfId="0" applyFont="1" applyBorder="1" applyAlignment="1">
      <alignment horizontal="center" vertical="center" wrapText="1"/>
    </xf>
    <xf numFmtId="0" fontId="9" fillId="3" borderId="14" xfId="0" applyFont="1" applyFill="1" applyBorder="1" applyAlignment="1">
      <alignment horizontal="center"/>
    </xf>
    <xf numFmtId="0" fontId="13" fillId="0" borderId="0" xfId="0" applyFont="1" applyAlignment="1">
      <alignment horizontal="left" vertical="top" wrapText="1"/>
    </xf>
    <xf numFmtId="0" fontId="9" fillId="4" borderId="6" xfId="0" applyFont="1" applyFill="1" applyBorder="1" applyAlignment="1">
      <alignment horizontal="center" vertical="center" wrapText="1"/>
    </xf>
    <xf numFmtId="0" fontId="9" fillId="0" borderId="0" xfId="0" applyFont="1" applyAlignment="1">
      <alignment horizontal="center" vertical="center" wrapText="1"/>
    </xf>
    <xf numFmtId="0" fontId="3" fillId="3" borderId="14" xfId="0" applyFont="1" applyFill="1" applyBorder="1" applyAlignment="1">
      <alignment horizontal="center"/>
    </xf>
    <xf numFmtId="0" fontId="12" fillId="0" borderId="17" xfId="0" applyFont="1" applyBorder="1" applyAlignment="1">
      <alignment horizontal="center" vertical="center" wrapText="1"/>
    </xf>
    <xf numFmtId="164" fontId="6" fillId="0" borderId="0" xfId="0" applyNumberFormat="1" applyFont="1" applyAlignment="1">
      <alignment vertical="center" wrapText="1"/>
    </xf>
    <xf numFmtId="0" fontId="3" fillId="2" borderId="0" xfId="0" applyFont="1" applyFill="1" applyAlignment="1">
      <alignment horizontal="center"/>
    </xf>
    <xf numFmtId="0" fontId="10" fillId="3" borderId="14" xfId="0" applyFont="1" applyFill="1" applyBorder="1" applyAlignment="1">
      <alignment horizontal="center"/>
    </xf>
    <xf numFmtId="0" fontId="11" fillId="2" borderId="25" xfId="0" applyFont="1" applyFill="1" applyBorder="1" applyAlignment="1">
      <alignment horizontal="left" vertical="top" wrapText="1"/>
    </xf>
    <xf numFmtId="0" fontId="8" fillId="0" borderId="26" xfId="0" applyFont="1" applyBorder="1"/>
    <xf numFmtId="0" fontId="8" fillId="0" borderId="27" xfId="0" applyFont="1" applyBorder="1"/>
    <xf numFmtId="0" fontId="8" fillId="0" borderId="22" xfId="0" applyFont="1" applyBorder="1"/>
    <xf numFmtId="0" fontId="8" fillId="0" borderId="28" xfId="0" applyFont="1" applyBorder="1"/>
    <xf numFmtId="0" fontId="8" fillId="0" borderId="29" xfId="0" applyFont="1" applyBorder="1"/>
    <xf numFmtId="0" fontId="8" fillId="0" borderId="30" xfId="0" applyFont="1" applyBorder="1"/>
    <xf numFmtId="0" fontId="8" fillId="0" borderId="31" xfId="0" applyFont="1" applyBorder="1"/>
    <xf numFmtId="164" fontId="6" fillId="2" borderId="25" xfId="0" applyNumberFormat="1" applyFont="1" applyFill="1" applyBorder="1" applyAlignment="1">
      <alignment horizontal="center" vertical="center" wrapText="1"/>
    </xf>
    <xf numFmtId="0" fontId="9" fillId="0" borderId="17" xfId="0" applyFont="1" applyBorder="1" applyAlignment="1">
      <alignment horizontal="center"/>
    </xf>
    <xf numFmtId="0" fontId="22" fillId="0" borderId="17" xfId="0" applyFont="1" applyBorder="1"/>
    <xf numFmtId="0" fontId="9" fillId="3" borderId="10"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6" fillId="0" borderId="31" xfId="1" applyFont="1" applyAlignment="1">
      <alignment horizontal="left" vertical="center" wrapText="1"/>
    </xf>
    <xf numFmtId="0" fontId="9" fillId="0" borderId="24" xfId="1" applyFont="1" applyBorder="1" applyAlignment="1">
      <alignment horizontal="center" wrapText="1"/>
    </xf>
    <xf numFmtId="0" fontId="10" fillId="3" borderId="31" xfId="0" applyFont="1" applyFill="1" applyBorder="1" applyAlignment="1">
      <alignment horizontal="center" vertical="center" wrapText="1"/>
    </xf>
    <xf numFmtId="0" fontId="7" fillId="0" borderId="31" xfId="1" applyFont="1" applyAlignment="1">
      <alignment horizontal="left" vertical="top" wrapText="1"/>
    </xf>
    <xf numFmtId="0" fontId="2" fillId="0" borderId="31" xfId="1" applyFont="1" applyAlignment="1">
      <alignment horizontal="center"/>
    </xf>
    <xf numFmtId="0" fontId="13" fillId="0" borderId="31" xfId="1" applyAlignment="1">
      <alignment horizontal="center"/>
    </xf>
    <xf numFmtId="164" fontId="6" fillId="0" borderId="31" xfId="0" applyNumberFormat="1" applyFont="1" applyBorder="1" applyAlignment="1">
      <alignment vertical="center" wrapText="1"/>
    </xf>
    <xf numFmtId="0" fontId="26" fillId="0" borderId="31" xfId="2" applyFont="1" applyAlignment="1">
      <alignment horizontal="left" wrapText="1"/>
    </xf>
    <xf numFmtId="0" fontId="27" fillId="0" borderId="24" xfId="2" applyFont="1" applyBorder="1" applyAlignment="1">
      <alignment horizontal="center" vertical="center" wrapText="1"/>
    </xf>
    <xf numFmtId="0" fontId="26" fillId="0" borderId="24" xfId="2" applyFont="1" applyBorder="1" applyAlignment="1">
      <alignment horizontal="center" vertical="center"/>
    </xf>
    <xf numFmtId="0" fontId="9" fillId="3" borderId="31" xfId="0" applyFont="1" applyFill="1" applyBorder="1" applyAlignment="1">
      <alignment horizontal="center" vertical="center" wrapText="1"/>
    </xf>
    <xf numFmtId="0" fontId="1" fillId="0" borderId="31" xfId="2" applyFont="1" applyAlignment="1">
      <alignment horizontal="left" vertical="top" wrapText="1"/>
    </xf>
    <xf numFmtId="0" fontId="0" fillId="0" borderId="31" xfId="2" applyFont="1" applyAlignment="1">
      <alignment horizontal="left" vertical="top"/>
    </xf>
    <xf numFmtId="0" fontId="11" fillId="0" borderId="31" xfId="1" applyFont="1" applyAlignment="1">
      <alignment horizontal="left" vertical="center" wrapText="1"/>
    </xf>
    <xf numFmtId="0" fontId="12" fillId="0" borderId="33" xfId="1" applyFont="1" applyBorder="1" applyAlignment="1">
      <alignment horizontal="center" vertical="center" wrapText="1"/>
    </xf>
    <xf numFmtId="0" fontId="11" fillId="0" borderId="33" xfId="1" applyFont="1" applyBorder="1" applyAlignment="1">
      <alignment horizontal="center" vertical="center" wrapText="1"/>
    </xf>
    <xf numFmtId="0" fontId="12" fillId="4" borderId="31" xfId="1" applyFont="1" applyFill="1" applyAlignment="1">
      <alignment horizontal="center"/>
    </xf>
    <xf numFmtId="0" fontId="13" fillId="0" borderId="31" xfId="1" applyAlignment="1">
      <alignment horizontal="left" vertical="top" wrapText="1"/>
    </xf>
    <xf numFmtId="0" fontId="9" fillId="0" borderId="0" xfId="0" applyFont="1" applyAlignment="1">
      <alignment horizontal="left" vertical="top" wrapText="1"/>
    </xf>
    <xf numFmtId="0" fontId="9" fillId="4" borderId="0" xfId="0" applyFont="1" applyFill="1" applyAlignment="1">
      <alignment horizontal="center"/>
    </xf>
    <xf numFmtId="0" fontId="0" fillId="0" borderId="0" xfId="0" applyAlignment="1">
      <alignment horizontal="left" vertical="top" wrapText="1"/>
    </xf>
  </cellXfs>
  <cellStyles count="5">
    <cellStyle name="Обычный" xfId="0" builtinId="0"/>
    <cellStyle name="Обычный 2" xfId="1" xr:uid="{00000000-0005-0000-0000-000001000000}"/>
    <cellStyle name="Обычный 3" xfId="2" xr:uid="{00000000-0005-0000-0000-000002000000}"/>
    <cellStyle name="Процентный" xfId="4" builtinId="5"/>
    <cellStyle name="Процентный 2" xfId="3" xr:uid="{00000000-0005-0000-0000-000004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114300</xdr:colOff>
      <xdr:row>1</xdr:row>
      <xdr:rowOff>76200</xdr:rowOff>
    </xdr:from>
    <xdr:ext cx="5514975" cy="91630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xdr:row>
      <xdr:rowOff>9525</xdr:rowOff>
    </xdr:from>
    <xdr:ext cx="5610225" cy="755332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304800</xdr:colOff>
      <xdr:row>49</xdr:row>
      <xdr:rowOff>66675</xdr:rowOff>
    </xdr:from>
    <xdr:ext cx="5400675" cy="6829425"/>
    <xdr:pic>
      <xdr:nvPicPr>
        <xdr:cNvPr id="4" name="image3.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495300</xdr:colOff>
      <xdr:row>0</xdr:row>
      <xdr:rowOff>1238250</xdr:rowOff>
    </xdr:from>
    <xdr:ext cx="3019425" cy="114300"/>
    <xdr:grpSp>
      <xdr:nvGrpSpPr>
        <xdr:cNvPr id="2" name="Shape 2">
          <a:extLst>
            <a:ext uri="{FF2B5EF4-FFF2-40B4-BE49-F238E27FC236}">
              <a16:creationId xmlns:a16="http://schemas.microsoft.com/office/drawing/2014/main" id="{00000000-0008-0000-0400-000002000000}"/>
            </a:ext>
          </a:extLst>
        </xdr:cNvPr>
        <xdr:cNvGrpSpPr/>
      </xdr:nvGrpSpPr>
      <xdr:grpSpPr>
        <a:xfrm>
          <a:off x="5915025" y="1238250"/>
          <a:ext cx="3019425" cy="114300"/>
          <a:chOff x="3836288" y="3722850"/>
          <a:chExt cx="3019500" cy="114300"/>
        </a:xfrm>
      </xdr:grpSpPr>
      <xdr:cxnSp macro="">
        <xdr:nvCxnSpPr>
          <xdr:cNvPr id="3" name="Shape 3">
            <a:extLst>
              <a:ext uri="{FF2B5EF4-FFF2-40B4-BE49-F238E27FC236}">
                <a16:creationId xmlns:a16="http://schemas.microsoft.com/office/drawing/2014/main" id="{00000000-0008-0000-0400-000003000000}"/>
              </a:ext>
            </a:extLst>
          </xdr:cNvPr>
          <xdr:cNvCxnSpPr>
            <a:stCxn id="4" idx="3"/>
          </xdr:cNvCxnSpPr>
        </xdr:nvCxnSpPr>
        <xdr:spPr>
          <a:xfrm>
            <a:off x="3836288" y="3722850"/>
            <a:ext cx="3019500" cy="114300"/>
          </a:xfrm>
          <a:prstGeom prst="straightConnector1">
            <a:avLst/>
          </a:prstGeom>
          <a:noFill/>
          <a:ln w="9525" cap="flat" cmpd="sng">
            <a:solidFill>
              <a:srgbClr val="4A7DBA"/>
            </a:solidFill>
            <a:prstDash val="solid"/>
            <a:round/>
            <a:headEnd type="none" w="sm" len="sm"/>
            <a:tailEnd type="stealth" w="med" len="med"/>
          </a:ln>
        </xdr:spPr>
      </xdr:cxnSp>
    </xdr:grpSp>
    <xdr:clientData fLocksWithSheet="0"/>
  </xdr:oneCellAnchor>
  <xdr:oneCellAnchor>
    <xdr:from>
      <xdr:col>0</xdr:col>
      <xdr:colOff>590550</xdr:colOff>
      <xdr:row>0</xdr:row>
      <xdr:rowOff>885825</xdr:rowOff>
    </xdr:from>
    <xdr:ext cx="5334000" cy="723900"/>
    <xdr:pic>
      <xdr:nvPicPr>
        <xdr:cNvPr id="4" name="image4.jpg" descr="Стоимость чистых активов">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5" sqref="B15"/>
    </sheetView>
  </sheetViews>
  <sheetFormatPr defaultColWidth="14.42578125" defaultRowHeight="15" customHeight="1" x14ac:dyDescent="0.25"/>
  <cols>
    <col min="1" max="1" width="9.140625" style="95" customWidth="1"/>
    <col min="2" max="2" width="69.85546875" style="95" customWidth="1"/>
    <col min="3" max="6" width="9.140625" style="95" customWidth="1"/>
    <col min="7" max="26" width="8.7109375" style="95" customWidth="1"/>
    <col min="27" max="16384" width="14.42578125" style="95"/>
  </cols>
  <sheetData>
    <row r="1" spans="1:26" x14ac:dyDescent="0.25">
      <c r="A1" s="94"/>
      <c r="B1" s="94"/>
      <c r="C1" s="94"/>
      <c r="D1" s="94"/>
      <c r="E1" s="94"/>
      <c r="F1" s="94"/>
      <c r="G1" s="94"/>
      <c r="H1" s="94"/>
      <c r="I1" s="94"/>
      <c r="J1" s="94"/>
      <c r="K1" s="94"/>
      <c r="L1" s="94"/>
      <c r="M1" s="94"/>
      <c r="N1" s="94"/>
      <c r="O1" s="94"/>
      <c r="P1" s="94"/>
      <c r="Q1" s="94"/>
      <c r="R1" s="94"/>
      <c r="S1" s="94"/>
      <c r="T1" s="94"/>
      <c r="U1" s="94"/>
      <c r="V1" s="94"/>
      <c r="W1" s="94"/>
      <c r="X1" s="94"/>
      <c r="Y1" s="94"/>
      <c r="Z1" s="94"/>
    </row>
    <row r="2" spans="1:26" x14ac:dyDescent="0.25">
      <c r="A2" s="94"/>
      <c r="B2" s="94"/>
      <c r="C2" s="94"/>
      <c r="D2" s="94"/>
      <c r="E2" s="94"/>
      <c r="F2" s="94"/>
      <c r="G2" s="94"/>
      <c r="H2" s="94"/>
      <c r="I2" s="94"/>
      <c r="J2" s="94"/>
      <c r="K2" s="94"/>
      <c r="L2" s="94"/>
      <c r="M2" s="94"/>
      <c r="N2" s="94"/>
      <c r="O2" s="94"/>
      <c r="P2" s="94"/>
      <c r="Q2" s="94"/>
      <c r="R2" s="94"/>
      <c r="S2" s="94"/>
      <c r="T2" s="94"/>
      <c r="U2" s="94"/>
      <c r="V2" s="94"/>
      <c r="W2" s="94"/>
      <c r="X2" s="94"/>
      <c r="Y2" s="94"/>
      <c r="Z2" s="94"/>
    </row>
    <row r="3" spans="1:26" ht="121.5" customHeight="1" x14ac:dyDescent="0.25">
      <c r="A3" s="94"/>
      <c r="B3" s="97" t="s">
        <v>247</v>
      </c>
      <c r="C3" s="94"/>
      <c r="D3" s="94"/>
      <c r="E3" s="94"/>
      <c r="F3" s="94"/>
      <c r="G3" s="94"/>
      <c r="H3" s="94"/>
      <c r="I3" s="94"/>
      <c r="J3" s="94"/>
      <c r="K3" s="94"/>
      <c r="L3" s="94"/>
      <c r="M3" s="94"/>
      <c r="N3" s="94"/>
      <c r="O3" s="94"/>
      <c r="P3" s="94"/>
      <c r="Q3" s="94"/>
      <c r="R3" s="94"/>
      <c r="S3" s="94"/>
      <c r="T3" s="94"/>
      <c r="U3" s="94"/>
      <c r="V3" s="94"/>
      <c r="W3" s="94"/>
      <c r="X3" s="94"/>
      <c r="Y3" s="94"/>
      <c r="Z3" s="94"/>
    </row>
    <row r="4" spans="1:26" x14ac:dyDescent="0.25">
      <c r="A4" s="94"/>
      <c r="B4" s="98"/>
      <c r="C4" s="94"/>
      <c r="D4" s="94"/>
      <c r="E4" s="94"/>
      <c r="F4" s="94"/>
      <c r="G4" s="94"/>
      <c r="H4" s="94"/>
      <c r="I4" s="94"/>
      <c r="J4" s="94"/>
      <c r="K4" s="94"/>
      <c r="L4" s="94"/>
      <c r="M4" s="94"/>
      <c r="N4" s="94"/>
      <c r="O4" s="94"/>
      <c r="P4" s="94"/>
      <c r="Q4" s="94"/>
      <c r="R4" s="94"/>
      <c r="S4" s="94"/>
      <c r="T4" s="94"/>
      <c r="U4" s="94"/>
      <c r="V4" s="94"/>
      <c r="W4" s="94"/>
      <c r="X4" s="94"/>
      <c r="Y4" s="94"/>
      <c r="Z4" s="94"/>
    </row>
    <row r="5" spans="1:26" x14ac:dyDescent="0.25">
      <c r="A5" s="94"/>
      <c r="B5" s="98"/>
      <c r="C5" s="94"/>
      <c r="D5" s="94"/>
      <c r="E5" s="94"/>
      <c r="F5" s="94"/>
      <c r="G5" s="94"/>
      <c r="H5" s="94"/>
      <c r="I5" s="94"/>
      <c r="J5" s="94"/>
      <c r="K5" s="94"/>
      <c r="L5" s="94"/>
      <c r="M5" s="94"/>
      <c r="N5" s="94"/>
      <c r="O5" s="94"/>
      <c r="P5" s="94"/>
      <c r="Q5" s="94"/>
      <c r="R5" s="94"/>
      <c r="S5" s="94"/>
      <c r="T5" s="94"/>
      <c r="U5" s="94"/>
      <c r="V5" s="94"/>
      <c r="W5" s="94"/>
      <c r="X5" s="94"/>
      <c r="Y5" s="94"/>
      <c r="Z5" s="94"/>
    </row>
    <row r="6" spans="1:26" x14ac:dyDescent="0.25">
      <c r="A6" s="94"/>
      <c r="B6" s="98"/>
      <c r="C6" s="94"/>
      <c r="D6" s="94"/>
      <c r="E6" s="94"/>
      <c r="F6" s="94"/>
      <c r="G6" s="94"/>
      <c r="H6" s="94"/>
      <c r="I6" s="94"/>
      <c r="J6" s="94"/>
      <c r="K6" s="94"/>
      <c r="L6" s="94"/>
      <c r="M6" s="94"/>
      <c r="N6" s="94"/>
      <c r="O6" s="94"/>
      <c r="P6" s="94"/>
      <c r="Q6" s="94"/>
      <c r="R6" s="94"/>
      <c r="S6" s="94"/>
      <c r="T6" s="94"/>
      <c r="U6" s="94"/>
      <c r="V6" s="94"/>
      <c r="W6" s="94"/>
      <c r="X6" s="94"/>
      <c r="Y6" s="94"/>
      <c r="Z6" s="94"/>
    </row>
    <row r="7" spans="1:26" x14ac:dyDescent="0.25">
      <c r="A7" s="94"/>
      <c r="B7" s="98"/>
      <c r="C7" s="94"/>
      <c r="D7" s="94"/>
      <c r="E7" s="94"/>
      <c r="F7" s="94"/>
      <c r="G7" s="94"/>
      <c r="H7" s="94"/>
      <c r="I7" s="94"/>
      <c r="J7" s="94"/>
      <c r="K7" s="94"/>
      <c r="L7" s="94"/>
      <c r="M7" s="94"/>
      <c r="N7" s="94"/>
      <c r="O7" s="94"/>
      <c r="P7" s="94"/>
      <c r="Q7" s="94"/>
      <c r="R7" s="94"/>
      <c r="S7" s="94"/>
      <c r="T7" s="94"/>
      <c r="U7" s="94"/>
      <c r="V7" s="94"/>
      <c r="W7" s="94"/>
      <c r="X7" s="94"/>
      <c r="Y7" s="94"/>
      <c r="Z7" s="94"/>
    </row>
    <row r="8" spans="1:26" x14ac:dyDescent="0.25">
      <c r="A8" s="94"/>
      <c r="B8" s="98"/>
      <c r="C8" s="94"/>
      <c r="D8" s="94"/>
      <c r="E8" s="94"/>
      <c r="F8" s="94"/>
      <c r="G8" s="94"/>
      <c r="H8" s="94"/>
      <c r="I8" s="94"/>
      <c r="J8" s="94"/>
      <c r="K8" s="94"/>
      <c r="L8" s="94"/>
      <c r="M8" s="94"/>
      <c r="N8" s="94"/>
      <c r="O8" s="94"/>
      <c r="P8" s="94"/>
      <c r="Q8" s="94"/>
      <c r="R8" s="94"/>
      <c r="S8" s="94"/>
      <c r="T8" s="94"/>
      <c r="U8" s="94"/>
      <c r="V8" s="94"/>
      <c r="W8" s="94"/>
      <c r="X8" s="94"/>
      <c r="Y8" s="94"/>
      <c r="Z8" s="94"/>
    </row>
    <row r="9" spans="1:26" x14ac:dyDescent="0.25">
      <c r="A9" s="94"/>
      <c r="B9" s="98"/>
      <c r="C9" s="94"/>
      <c r="D9" s="94"/>
      <c r="E9" s="94"/>
      <c r="F9" s="94"/>
      <c r="G9" s="94"/>
      <c r="H9" s="94"/>
      <c r="I9" s="94"/>
      <c r="J9" s="94"/>
      <c r="K9" s="94"/>
      <c r="L9" s="94"/>
      <c r="M9" s="94"/>
      <c r="N9" s="94"/>
      <c r="O9" s="94"/>
      <c r="P9" s="94"/>
      <c r="Q9" s="94"/>
      <c r="R9" s="94"/>
      <c r="S9" s="94"/>
      <c r="T9" s="94"/>
      <c r="U9" s="94"/>
      <c r="V9" s="94"/>
      <c r="W9" s="94"/>
      <c r="X9" s="94"/>
      <c r="Y9" s="94"/>
      <c r="Z9" s="94"/>
    </row>
    <row r="10" spans="1:26" x14ac:dyDescent="0.25">
      <c r="A10" s="94"/>
      <c r="B10" s="98"/>
      <c r="C10" s="94"/>
      <c r="D10" s="94"/>
      <c r="E10" s="94"/>
      <c r="F10" s="94"/>
      <c r="G10" s="94"/>
      <c r="H10" s="94"/>
      <c r="I10" s="94"/>
      <c r="J10" s="94"/>
      <c r="K10" s="94"/>
      <c r="L10" s="94"/>
      <c r="M10" s="94"/>
      <c r="N10" s="94"/>
      <c r="O10" s="94"/>
      <c r="P10" s="94"/>
      <c r="Q10" s="94"/>
      <c r="R10" s="94"/>
      <c r="S10" s="94"/>
      <c r="T10" s="94"/>
      <c r="U10" s="94"/>
      <c r="V10" s="94"/>
      <c r="W10" s="94"/>
      <c r="X10" s="94"/>
      <c r="Y10" s="94"/>
      <c r="Z10" s="94"/>
    </row>
    <row r="11" spans="1:26" x14ac:dyDescent="0.25">
      <c r="A11" s="94"/>
      <c r="B11" s="98"/>
      <c r="C11" s="94"/>
      <c r="D11" s="94"/>
      <c r="E11" s="94"/>
      <c r="F11" s="94"/>
      <c r="G11" s="94"/>
      <c r="H11" s="94"/>
      <c r="I11" s="94"/>
      <c r="J11" s="94"/>
      <c r="K11" s="94"/>
      <c r="L11" s="94"/>
      <c r="M11" s="94"/>
      <c r="N11" s="94"/>
      <c r="O11" s="94"/>
      <c r="P11" s="94"/>
      <c r="Q11" s="94"/>
      <c r="R11" s="94"/>
      <c r="S11" s="94"/>
      <c r="T11" s="94"/>
      <c r="U11" s="94"/>
      <c r="V11" s="94"/>
      <c r="W11" s="94"/>
      <c r="X11" s="94"/>
      <c r="Y11" s="94"/>
      <c r="Z11" s="94"/>
    </row>
    <row r="12" spans="1:26" x14ac:dyDescent="0.25">
      <c r="A12" s="94"/>
      <c r="B12" s="98"/>
      <c r="C12" s="94"/>
      <c r="D12" s="94"/>
      <c r="E12" s="94"/>
      <c r="F12" s="94"/>
      <c r="G12" s="94"/>
      <c r="H12" s="94"/>
      <c r="I12" s="94"/>
      <c r="J12" s="94"/>
      <c r="K12" s="94"/>
      <c r="L12" s="94"/>
      <c r="M12" s="94"/>
      <c r="N12" s="94"/>
      <c r="O12" s="94"/>
      <c r="P12" s="94"/>
      <c r="Q12" s="94"/>
      <c r="R12" s="94"/>
      <c r="S12" s="94"/>
      <c r="T12" s="94"/>
      <c r="U12" s="94"/>
      <c r="V12" s="94"/>
      <c r="W12" s="94"/>
      <c r="X12" s="94"/>
      <c r="Y12" s="94"/>
      <c r="Z12" s="94"/>
    </row>
    <row r="13" spans="1:26" ht="20.25" x14ac:dyDescent="0.25">
      <c r="A13" s="94"/>
      <c r="B13" s="99" t="s">
        <v>248</v>
      </c>
      <c r="C13" s="94"/>
      <c r="D13" s="94"/>
      <c r="E13" s="94"/>
      <c r="F13" s="94"/>
      <c r="G13" s="94"/>
      <c r="H13" s="94"/>
      <c r="I13" s="94"/>
      <c r="J13" s="94"/>
      <c r="K13" s="94"/>
      <c r="L13" s="94"/>
      <c r="M13" s="94"/>
      <c r="N13" s="94"/>
      <c r="O13" s="94"/>
      <c r="P13" s="94"/>
      <c r="Q13" s="94"/>
      <c r="R13" s="94"/>
      <c r="S13" s="94"/>
      <c r="T13" s="94"/>
      <c r="U13" s="94"/>
      <c r="V13" s="94"/>
      <c r="W13" s="94"/>
      <c r="X13" s="94"/>
      <c r="Y13" s="94"/>
      <c r="Z13" s="94"/>
    </row>
    <row r="14" spans="1:26" ht="20.25" x14ac:dyDescent="0.25">
      <c r="A14" s="94"/>
      <c r="B14" s="100" t="s">
        <v>249</v>
      </c>
      <c r="C14" s="94"/>
      <c r="D14" s="94"/>
      <c r="E14" s="94"/>
      <c r="F14" s="94"/>
      <c r="G14" s="94"/>
      <c r="H14" s="94"/>
      <c r="I14" s="94"/>
      <c r="J14" s="94"/>
      <c r="K14" s="94"/>
      <c r="L14" s="94"/>
      <c r="M14" s="94"/>
      <c r="N14" s="94"/>
      <c r="O14" s="94"/>
      <c r="P14" s="94"/>
      <c r="Q14" s="94"/>
      <c r="R14" s="94"/>
      <c r="S14" s="94"/>
      <c r="T14" s="94"/>
      <c r="U14" s="94"/>
      <c r="V14" s="94"/>
      <c r="W14" s="94"/>
      <c r="X14" s="94"/>
      <c r="Y14" s="94"/>
      <c r="Z14" s="94"/>
    </row>
    <row r="15" spans="1:26" ht="20.25" x14ac:dyDescent="0.25">
      <c r="A15" s="94"/>
      <c r="B15" s="100" t="s">
        <v>250</v>
      </c>
      <c r="C15" s="94"/>
      <c r="D15" s="94"/>
      <c r="E15" s="94"/>
      <c r="F15" s="94"/>
      <c r="G15" s="94"/>
      <c r="H15" s="94"/>
      <c r="I15" s="94"/>
      <c r="J15" s="94"/>
      <c r="K15" s="94"/>
      <c r="L15" s="94"/>
      <c r="M15" s="94"/>
      <c r="N15" s="94"/>
      <c r="O15" s="94"/>
      <c r="P15" s="94"/>
      <c r="Q15" s="94"/>
      <c r="R15" s="94"/>
      <c r="S15" s="94"/>
      <c r="T15" s="94"/>
      <c r="U15" s="94"/>
      <c r="V15" s="94"/>
      <c r="W15" s="94"/>
      <c r="X15" s="94"/>
      <c r="Y15" s="94"/>
      <c r="Z15" s="94"/>
    </row>
    <row r="16" spans="1:26" x14ac:dyDescent="0.25">
      <c r="A16" s="94"/>
      <c r="B16" s="98"/>
      <c r="C16" s="94"/>
      <c r="D16" s="94"/>
      <c r="E16" s="94"/>
      <c r="F16" s="94"/>
      <c r="G16" s="94"/>
      <c r="H16" s="94"/>
      <c r="I16" s="94"/>
      <c r="J16" s="94"/>
      <c r="K16" s="94"/>
      <c r="L16" s="94"/>
      <c r="M16" s="94"/>
      <c r="N16" s="94"/>
      <c r="O16" s="94"/>
      <c r="P16" s="94"/>
      <c r="Q16" s="94"/>
      <c r="R16" s="94"/>
      <c r="S16" s="94"/>
      <c r="T16" s="94"/>
      <c r="U16" s="94"/>
      <c r="V16" s="94"/>
      <c r="W16" s="94"/>
      <c r="X16" s="94"/>
      <c r="Y16" s="94"/>
      <c r="Z16" s="94"/>
    </row>
    <row r="17" spans="1:26" x14ac:dyDescent="0.25">
      <c r="A17" s="94"/>
      <c r="B17" s="96"/>
      <c r="C17" s="94"/>
      <c r="D17" s="94"/>
      <c r="E17" s="94"/>
      <c r="F17" s="94"/>
      <c r="G17" s="94"/>
      <c r="H17" s="94"/>
      <c r="I17" s="94"/>
      <c r="J17" s="94"/>
      <c r="K17" s="94"/>
      <c r="L17" s="94"/>
      <c r="M17" s="94"/>
      <c r="N17" s="94"/>
      <c r="O17" s="94"/>
      <c r="P17" s="94"/>
      <c r="Q17" s="94"/>
      <c r="R17" s="94"/>
      <c r="S17" s="94"/>
      <c r="T17" s="94"/>
      <c r="U17" s="94"/>
      <c r="V17" s="94"/>
      <c r="W17" s="94"/>
      <c r="X17" s="94"/>
      <c r="Y17" s="94"/>
      <c r="Z17" s="94"/>
    </row>
    <row r="18" spans="1:26" x14ac:dyDescent="0.25">
      <c r="A18" s="94"/>
      <c r="B18" s="96"/>
      <c r="C18" s="94"/>
      <c r="D18" s="94"/>
      <c r="E18" s="94"/>
      <c r="F18" s="94"/>
      <c r="G18" s="94"/>
      <c r="H18" s="94"/>
      <c r="I18" s="94"/>
      <c r="J18" s="94"/>
      <c r="K18" s="94"/>
      <c r="L18" s="94"/>
      <c r="M18" s="94"/>
      <c r="N18" s="94"/>
      <c r="O18" s="94"/>
      <c r="P18" s="94"/>
      <c r="Q18" s="94"/>
      <c r="R18" s="94"/>
      <c r="S18" s="94"/>
      <c r="T18" s="94"/>
      <c r="U18" s="94"/>
      <c r="V18" s="94"/>
      <c r="W18" s="94"/>
      <c r="X18" s="94"/>
      <c r="Y18" s="94"/>
      <c r="Z18" s="94"/>
    </row>
    <row r="19" spans="1:26" x14ac:dyDescent="0.25">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row>
    <row r="20" spans="1:26" x14ac:dyDescent="0.25">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spans="1:26" ht="15.75" customHeight="1" x14ac:dyDescent="0.25">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spans="1:26" ht="15.75" customHeight="1" x14ac:dyDescent="0.25">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spans="1:26" ht="15.75" customHeight="1" x14ac:dyDescent="0.25">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spans="1:26" ht="15.75" customHeight="1" x14ac:dyDescent="0.25">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row>
    <row r="25" spans="1:26" ht="15.75" customHeight="1" x14ac:dyDescent="0.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row>
    <row r="26" spans="1:26" ht="15.75" customHeight="1" x14ac:dyDescent="0.25">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row>
    <row r="27" spans="1:26" ht="15.75" customHeight="1" x14ac:dyDescent="0.25">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row>
    <row r="28" spans="1:26" ht="15.75" customHeight="1" x14ac:dyDescent="0.25">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row>
    <row r="29" spans="1:26" ht="15.75" customHeight="1" x14ac:dyDescent="0.25">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row>
    <row r="30" spans="1:26" ht="15.75" customHeight="1" x14ac:dyDescent="0.25">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row>
    <row r="31" spans="1:26" ht="15.75" customHeight="1" x14ac:dyDescent="0.25">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row>
    <row r="32" spans="1:26" ht="15.75" customHeight="1" x14ac:dyDescent="0.25">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row>
    <row r="33" spans="1:26" ht="15.75" customHeight="1" x14ac:dyDescent="0.25">
      <c r="A33" s="94"/>
      <c r="B33" s="94"/>
      <c r="C33" s="94"/>
      <c r="D33" s="94"/>
      <c r="E33" s="94"/>
      <c r="F33" s="94"/>
      <c r="G33" s="94"/>
      <c r="H33" s="94"/>
      <c r="I33" s="94"/>
      <c r="J33" s="94"/>
      <c r="K33" s="94"/>
      <c r="L33" s="94"/>
      <c r="M33" s="94"/>
      <c r="N33" s="94"/>
      <c r="O33" s="94"/>
      <c r="P33" s="94"/>
      <c r="Q33" s="94"/>
      <c r="R33" s="94"/>
      <c r="S33" s="94"/>
      <c r="T33" s="94"/>
      <c r="U33" s="94"/>
      <c r="V33" s="94"/>
      <c r="W33" s="94"/>
      <c r="X33" s="94"/>
      <c r="Y33" s="94"/>
      <c r="Z33" s="94"/>
    </row>
    <row r="34" spans="1:26" ht="15.75" customHeight="1" x14ac:dyDescent="0.25">
      <c r="A34" s="94"/>
      <c r="B34" s="94"/>
      <c r="C34" s="94"/>
      <c r="D34" s="94"/>
      <c r="E34" s="94"/>
      <c r="F34" s="94"/>
      <c r="G34" s="94"/>
      <c r="H34" s="94"/>
      <c r="I34" s="94"/>
      <c r="J34" s="94"/>
      <c r="K34" s="94"/>
      <c r="L34" s="94"/>
      <c r="M34" s="94"/>
      <c r="N34" s="94"/>
      <c r="O34" s="94"/>
      <c r="P34" s="94"/>
      <c r="Q34" s="94"/>
      <c r="R34" s="94"/>
      <c r="S34" s="94"/>
      <c r="T34" s="94"/>
      <c r="U34" s="94"/>
      <c r="V34" s="94"/>
      <c r="W34" s="94"/>
      <c r="X34" s="94"/>
      <c r="Y34" s="94"/>
      <c r="Z34" s="94"/>
    </row>
    <row r="35" spans="1:26" ht="15.75" customHeight="1" x14ac:dyDescent="0.25">
      <c r="A35" s="94"/>
      <c r="B35" s="94"/>
      <c r="C35" s="94"/>
      <c r="D35" s="94"/>
      <c r="E35" s="94"/>
      <c r="F35" s="94"/>
      <c r="G35" s="94"/>
      <c r="H35" s="94"/>
      <c r="I35" s="94"/>
      <c r="J35" s="94"/>
      <c r="K35" s="94"/>
      <c r="L35" s="94"/>
      <c r="M35" s="94"/>
      <c r="N35" s="94"/>
      <c r="O35" s="94"/>
      <c r="P35" s="94"/>
      <c r="Q35" s="94"/>
      <c r="R35" s="94"/>
      <c r="S35" s="94"/>
      <c r="T35" s="94"/>
      <c r="U35" s="94"/>
      <c r="V35" s="94"/>
      <c r="W35" s="94"/>
      <c r="X35" s="94"/>
      <c r="Y35" s="94"/>
      <c r="Z35" s="94"/>
    </row>
    <row r="36" spans="1:26" ht="15.75" customHeight="1" x14ac:dyDescent="0.25">
      <c r="A36" s="94"/>
      <c r="B36" s="94"/>
      <c r="C36" s="94"/>
      <c r="D36" s="94"/>
      <c r="E36" s="94"/>
      <c r="F36" s="94"/>
      <c r="G36" s="94"/>
      <c r="H36" s="94"/>
      <c r="I36" s="94"/>
      <c r="J36" s="94"/>
      <c r="K36" s="94"/>
      <c r="L36" s="94"/>
      <c r="M36" s="94"/>
      <c r="N36" s="94"/>
      <c r="O36" s="94"/>
      <c r="P36" s="94"/>
      <c r="Q36" s="94"/>
      <c r="R36" s="94"/>
      <c r="S36" s="94"/>
      <c r="T36" s="94"/>
      <c r="U36" s="94"/>
      <c r="V36" s="94"/>
      <c r="W36" s="94"/>
      <c r="X36" s="94"/>
      <c r="Y36" s="94"/>
      <c r="Z36" s="94"/>
    </row>
    <row r="37" spans="1:26" ht="15.75" customHeight="1" x14ac:dyDescent="0.25">
      <c r="A37" s="94"/>
      <c r="B37" s="94"/>
      <c r="C37" s="94"/>
      <c r="D37" s="94"/>
      <c r="E37" s="94"/>
      <c r="F37" s="94"/>
      <c r="G37" s="94"/>
      <c r="H37" s="94"/>
      <c r="I37" s="94"/>
      <c r="J37" s="94"/>
      <c r="K37" s="94"/>
      <c r="L37" s="94"/>
      <c r="M37" s="94"/>
      <c r="N37" s="94"/>
      <c r="O37" s="94"/>
      <c r="P37" s="94"/>
      <c r="Q37" s="94"/>
      <c r="R37" s="94"/>
      <c r="S37" s="94"/>
      <c r="T37" s="94"/>
      <c r="U37" s="94"/>
      <c r="V37" s="94"/>
      <c r="W37" s="94"/>
      <c r="X37" s="94"/>
      <c r="Y37" s="94"/>
      <c r="Z37" s="94"/>
    </row>
    <row r="38" spans="1:26" ht="15.75" customHeight="1" x14ac:dyDescent="0.25">
      <c r="A38" s="94"/>
      <c r="B38" s="94"/>
      <c r="C38" s="94"/>
      <c r="D38" s="94"/>
      <c r="E38" s="94"/>
      <c r="F38" s="94"/>
      <c r="G38" s="94"/>
      <c r="H38" s="94"/>
      <c r="I38" s="94"/>
      <c r="J38" s="94"/>
      <c r="K38" s="94"/>
      <c r="L38" s="94"/>
      <c r="M38" s="94"/>
      <c r="N38" s="94"/>
      <c r="O38" s="94"/>
      <c r="P38" s="94"/>
      <c r="Q38" s="94"/>
      <c r="R38" s="94"/>
      <c r="S38" s="94"/>
      <c r="T38" s="94"/>
      <c r="U38" s="94"/>
      <c r="V38" s="94"/>
      <c r="W38" s="94"/>
      <c r="X38" s="94"/>
      <c r="Y38" s="94"/>
      <c r="Z38" s="94"/>
    </row>
    <row r="39" spans="1:26" ht="15.75" customHeight="1" x14ac:dyDescent="0.25">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row>
    <row r="40" spans="1:26" ht="15.75" customHeight="1" x14ac:dyDescent="0.25">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ht="15.75" customHeight="1" x14ac:dyDescent="0.25">
      <c r="A41" s="94"/>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spans="1:26" ht="15.75" customHeight="1" x14ac:dyDescent="0.25">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spans="1:26" ht="15.75" customHeight="1" x14ac:dyDescent="0.25">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spans="1:26" ht="15.75" customHeight="1" x14ac:dyDescent="0.25">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spans="1:26" ht="15.75" customHeight="1" x14ac:dyDescent="0.25">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spans="1:26" ht="15.75" customHeight="1" x14ac:dyDescent="0.25">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ht="15.75" customHeight="1" x14ac:dyDescent="0.25">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spans="1:26" ht="15.75" customHeight="1" x14ac:dyDescent="0.25">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spans="1:26" ht="15.75" customHeight="1" x14ac:dyDescent="0.25">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spans="1:26" ht="15.75" customHeight="1" x14ac:dyDescent="0.25">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ht="15.75" customHeight="1" x14ac:dyDescent="0.25">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spans="1:26" ht="15.75" customHeight="1" x14ac:dyDescent="0.25">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spans="1:26" ht="15.75" customHeight="1" x14ac:dyDescent="0.25">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spans="1:26" ht="15.75" customHeight="1" x14ac:dyDescent="0.25">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spans="1:26" ht="15.75" customHeight="1" x14ac:dyDescent="0.25">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spans="1:26" ht="15.75" customHeight="1" x14ac:dyDescent="0.25">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ht="15.75" customHeight="1" x14ac:dyDescent="0.25">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ht="15.75" customHeight="1" x14ac:dyDescent="0.25">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spans="1:26" ht="15.75" customHeight="1" x14ac:dyDescent="0.25">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ht="15.75" customHeight="1" x14ac:dyDescent="0.25">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spans="1:26" ht="15.75" customHeight="1" x14ac:dyDescent="0.25">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spans="1:26" ht="15.75" customHeight="1" x14ac:dyDescent="0.25">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ht="15.75" customHeight="1" x14ac:dyDescent="0.25">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spans="1:26" ht="15.75" customHeight="1" x14ac:dyDescent="0.25">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26" ht="15.75" customHeight="1" x14ac:dyDescent="0.25">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ht="15.75" customHeight="1" x14ac:dyDescent="0.25">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spans="1:26" ht="15.75" customHeight="1" x14ac:dyDescent="0.25">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spans="1:26" ht="15.75" customHeight="1" x14ac:dyDescent="0.25">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spans="1:26" ht="15.75" customHeight="1" x14ac:dyDescent="0.25">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26" ht="15.75" customHeight="1" x14ac:dyDescent="0.25">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spans="1:26" ht="15.75" customHeight="1" x14ac:dyDescent="0.25">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spans="1:26" ht="15.75" customHeight="1" x14ac:dyDescent="0.25">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spans="1:26" ht="15.75" customHeight="1" x14ac:dyDescent="0.25">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ht="15.75" customHeight="1" x14ac:dyDescent="0.25">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spans="1:26" ht="15.75" customHeight="1" x14ac:dyDescent="0.2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spans="1:26" ht="15.75" customHeight="1" x14ac:dyDescent="0.25">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spans="1:26" ht="15.75" customHeight="1" x14ac:dyDescent="0.25">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spans="1:26" ht="15.75" customHeight="1" x14ac:dyDescent="0.25">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spans="1:26" ht="15.75" customHeight="1" x14ac:dyDescent="0.25">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spans="1:26" ht="15.75" customHeight="1" x14ac:dyDescent="0.25">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spans="1:26" ht="15.75" customHeight="1" x14ac:dyDescent="0.25">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spans="1:26" ht="15.75" customHeight="1" x14ac:dyDescent="0.25">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spans="1:26" ht="15.75" customHeight="1" x14ac:dyDescent="0.25">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spans="1:26" ht="15.75" customHeight="1" x14ac:dyDescent="0.25">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spans="1:26" ht="15.75" customHeight="1" x14ac:dyDescent="0.2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spans="1:26" ht="15.75" customHeight="1" x14ac:dyDescent="0.25">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spans="1:26" ht="15.75" customHeight="1" x14ac:dyDescent="0.25">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spans="1:26" ht="15.75" customHeight="1" x14ac:dyDescent="0.25">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spans="1:26" ht="15.75" customHeight="1" x14ac:dyDescent="0.25">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spans="1:26" ht="15.75" customHeight="1" x14ac:dyDescent="0.25">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spans="1:26" ht="15.75" customHeight="1" x14ac:dyDescent="0.25">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spans="1:26" ht="15.75" customHeight="1" x14ac:dyDescent="0.25">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spans="1:26" ht="15.75" customHeight="1" x14ac:dyDescent="0.25">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spans="1:26" ht="15.75" customHeight="1" x14ac:dyDescent="0.25">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spans="1:26" ht="15.75" customHeight="1" x14ac:dyDescent="0.2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spans="1:26" ht="15.75" customHeight="1" x14ac:dyDescent="0.25">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spans="1:26" ht="15.75" customHeight="1" x14ac:dyDescent="0.25">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spans="1:26" ht="15.75" customHeight="1" x14ac:dyDescent="0.25">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spans="1:26" ht="15.75" customHeight="1" x14ac:dyDescent="0.25">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spans="1:26" ht="15.75" customHeight="1" x14ac:dyDescent="0.25">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row r="101" spans="1:26" ht="15.75" customHeight="1" x14ac:dyDescent="0.25">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row>
    <row r="102" spans="1:26" ht="15.75" customHeight="1" x14ac:dyDescent="0.25">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row>
    <row r="103" spans="1:26" ht="15.75" customHeight="1" x14ac:dyDescent="0.25">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row>
    <row r="104" spans="1:26" ht="15.75" customHeight="1" x14ac:dyDescent="0.25">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row>
    <row r="105" spans="1:26" ht="15.75" customHeight="1" x14ac:dyDescent="0.2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row>
    <row r="106" spans="1:26" ht="15.75" customHeight="1" x14ac:dyDescent="0.25">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row>
    <row r="107" spans="1:26" ht="15.75" customHeight="1" x14ac:dyDescent="0.25">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row>
    <row r="108" spans="1:26" ht="15.75" customHeight="1" x14ac:dyDescent="0.25">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row>
    <row r="109" spans="1:26" ht="15.75" customHeight="1" x14ac:dyDescent="0.25">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row>
    <row r="110" spans="1:26" ht="15.75" customHeight="1" x14ac:dyDescent="0.25">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row>
    <row r="111" spans="1:26" ht="15.75" customHeight="1" x14ac:dyDescent="0.25">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row>
    <row r="112" spans="1:26" ht="15.75" customHeight="1" x14ac:dyDescent="0.25">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row>
    <row r="113" spans="1:26" ht="15.75" customHeight="1" x14ac:dyDescent="0.25">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row>
    <row r="114" spans="1:26" ht="15.75" customHeight="1" x14ac:dyDescent="0.25">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row>
    <row r="115" spans="1:26" ht="15.75" customHeight="1" x14ac:dyDescent="0.2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row>
    <row r="116" spans="1:26" ht="15.75" customHeight="1" x14ac:dyDescent="0.25">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row>
    <row r="117" spans="1:26" ht="15.75" customHeight="1" x14ac:dyDescent="0.25">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row>
    <row r="118" spans="1:26" ht="15.75" customHeight="1" x14ac:dyDescent="0.25">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row>
    <row r="119" spans="1:26" ht="15.75" customHeight="1" x14ac:dyDescent="0.25">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row>
    <row r="120" spans="1:26" ht="15.75" customHeight="1" x14ac:dyDescent="0.25">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row>
    <row r="121" spans="1:26" ht="15.75" customHeight="1" x14ac:dyDescent="0.25">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row>
    <row r="122" spans="1:26" ht="15.75" customHeight="1" x14ac:dyDescent="0.25">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row>
    <row r="123" spans="1:26" ht="15.75" customHeight="1" x14ac:dyDescent="0.25">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row>
    <row r="124" spans="1:26" ht="15.75" customHeight="1" x14ac:dyDescent="0.25">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row>
    <row r="125" spans="1:26" ht="15.75" customHeight="1" x14ac:dyDescent="0.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row>
    <row r="126" spans="1:26" ht="15.75" customHeight="1" x14ac:dyDescent="0.25">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row>
    <row r="127" spans="1:26" ht="15.75" customHeight="1" x14ac:dyDescent="0.25">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row>
    <row r="128" spans="1:26" ht="15.75" customHeight="1" x14ac:dyDescent="0.25">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row>
    <row r="129" spans="1:26" ht="15.75" customHeight="1" x14ac:dyDescent="0.25">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row>
    <row r="130" spans="1:26" ht="15.75" customHeight="1" x14ac:dyDescent="0.25">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row>
    <row r="131" spans="1:26" ht="15.75" customHeight="1" x14ac:dyDescent="0.25">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row>
    <row r="132" spans="1:26" ht="15.75" customHeight="1" x14ac:dyDescent="0.25">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row>
    <row r="133" spans="1:26" ht="15.75" customHeight="1" x14ac:dyDescent="0.25">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row>
    <row r="134" spans="1:26" ht="15.75" customHeight="1" x14ac:dyDescent="0.25">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row>
    <row r="135" spans="1:26" ht="15.75" customHeight="1" x14ac:dyDescent="0.2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row>
    <row r="136" spans="1:26" ht="15.75" customHeight="1" x14ac:dyDescent="0.25">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row>
    <row r="137" spans="1:26" ht="15.75" customHeight="1" x14ac:dyDescent="0.25">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row>
    <row r="138" spans="1:26" ht="15.75" customHeight="1" x14ac:dyDescent="0.25">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row>
    <row r="139" spans="1:26" ht="15.75" customHeight="1" x14ac:dyDescent="0.25">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row>
    <row r="140" spans="1:26" ht="15.75" customHeight="1" x14ac:dyDescent="0.25">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row>
    <row r="141" spans="1:26" ht="15.75" customHeight="1" x14ac:dyDescent="0.25">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row>
    <row r="142" spans="1:26" ht="15.75" customHeight="1" x14ac:dyDescent="0.25">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row>
    <row r="143" spans="1:26" ht="15.75" customHeight="1" x14ac:dyDescent="0.25">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row>
    <row r="144" spans="1:26" ht="15.75" customHeight="1" x14ac:dyDescent="0.25">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row>
    <row r="145" spans="1:26" ht="15.75" customHeight="1" x14ac:dyDescent="0.2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row>
    <row r="146" spans="1:26" ht="15.75" customHeight="1" x14ac:dyDescent="0.25">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row>
    <row r="147" spans="1:26" ht="15.75" customHeight="1" x14ac:dyDescent="0.25">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row>
    <row r="148" spans="1:26" ht="15.75" customHeight="1" x14ac:dyDescent="0.25">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row>
    <row r="149" spans="1:26" ht="15.75" customHeight="1" x14ac:dyDescent="0.25">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row>
    <row r="150" spans="1:26" ht="15.75" customHeight="1" x14ac:dyDescent="0.25">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row>
    <row r="151" spans="1:26" ht="15.75" customHeight="1" x14ac:dyDescent="0.25">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row>
    <row r="152" spans="1:26" ht="15.75" customHeight="1" x14ac:dyDescent="0.25">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row>
    <row r="153" spans="1:26" ht="15.75" customHeight="1" x14ac:dyDescent="0.25">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row>
    <row r="154" spans="1:26" ht="15.75" customHeight="1" x14ac:dyDescent="0.25">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row>
    <row r="155" spans="1:26" ht="15.75" customHeight="1" x14ac:dyDescent="0.2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row>
    <row r="156" spans="1:26" ht="15.75" customHeight="1" x14ac:dyDescent="0.25">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row>
    <row r="157" spans="1:26" ht="15.75" customHeight="1" x14ac:dyDescent="0.25">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row>
    <row r="158" spans="1:26" ht="15.75" customHeight="1" x14ac:dyDescent="0.25">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row>
    <row r="159" spans="1:26" ht="15.75" customHeight="1" x14ac:dyDescent="0.25">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row>
    <row r="160" spans="1:26" ht="15.75" customHeight="1" x14ac:dyDescent="0.25">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row>
    <row r="161" spans="1:26" ht="15.75" customHeight="1" x14ac:dyDescent="0.25">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row>
    <row r="162" spans="1:26" ht="15.75" customHeight="1" x14ac:dyDescent="0.25">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row>
    <row r="163" spans="1:26" ht="15.75" customHeight="1" x14ac:dyDescent="0.25">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row>
    <row r="164" spans="1:26" ht="15.75" customHeight="1" x14ac:dyDescent="0.25">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row>
    <row r="165" spans="1:26" ht="15.75" customHeight="1" x14ac:dyDescent="0.2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row>
    <row r="166" spans="1:26" ht="15.75" customHeight="1" x14ac:dyDescent="0.25">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row>
    <row r="167" spans="1:26" ht="15.75" customHeight="1" x14ac:dyDescent="0.25">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row>
    <row r="168" spans="1:26" ht="15.75" customHeight="1" x14ac:dyDescent="0.25">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row>
    <row r="169" spans="1:26" ht="15.75" customHeight="1" x14ac:dyDescent="0.25">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row>
    <row r="170" spans="1:26" ht="15.75" customHeight="1" x14ac:dyDescent="0.25">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row>
    <row r="171" spans="1:26" ht="15.75" customHeight="1" x14ac:dyDescent="0.25">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row>
    <row r="172" spans="1:26" ht="15.75" customHeight="1" x14ac:dyDescent="0.25">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row>
    <row r="173" spans="1:26" ht="15.75" customHeight="1" x14ac:dyDescent="0.25">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row>
    <row r="174" spans="1:26" ht="15.75" customHeight="1" x14ac:dyDescent="0.25">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row>
    <row r="175" spans="1:26" ht="15.75" customHeight="1" x14ac:dyDescent="0.2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row>
    <row r="176" spans="1:26" ht="15.75" customHeight="1" x14ac:dyDescent="0.25">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row>
    <row r="177" spans="1:26" ht="15.75" customHeight="1" x14ac:dyDescent="0.25">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row>
    <row r="178" spans="1:26" ht="15.75" customHeight="1" x14ac:dyDescent="0.25">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row>
    <row r="179" spans="1:26" ht="15.75" customHeight="1" x14ac:dyDescent="0.25">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row>
    <row r="180" spans="1:26" ht="15.75" customHeight="1" x14ac:dyDescent="0.25">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row>
    <row r="181" spans="1:26" ht="15.75" customHeight="1" x14ac:dyDescent="0.25">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row>
    <row r="182" spans="1:26" ht="15.75" customHeight="1" x14ac:dyDescent="0.25">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row>
    <row r="183" spans="1:26" ht="15.75" customHeight="1" x14ac:dyDescent="0.25">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row>
    <row r="184" spans="1:26" ht="15.75" customHeight="1" x14ac:dyDescent="0.25">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row>
    <row r="185" spans="1:26" ht="15.75" customHeight="1" x14ac:dyDescent="0.2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row>
    <row r="186" spans="1:26" ht="15.75" customHeight="1" x14ac:dyDescent="0.25">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row>
    <row r="187" spans="1:26" ht="15.75" customHeight="1" x14ac:dyDescent="0.25">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row>
    <row r="188" spans="1:26" ht="15.75" customHeight="1" x14ac:dyDescent="0.25">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row>
    <row r="189" spans="1:26" ht="15.75" customHeight="1" x14ac:dyDescent="0.25">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row>
    <row r="190" spans="1:26" ht="15.75" customHeight="1" x14ac:dyDescent="0.25">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row>
    <row r="191" spans="1:26" ht="15.75" customHeight="1" x14ac:dyDescent="0.25">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row>
    <row r="192" spans="1:26" ht="15.75" customHeight="1" x14ac:dyDescent="0.25">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row>
    <row r="193" spans="1:26" ht="15.75" customHeight="1" x14ac:dyDescent="0.25">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row>
    <row r="194" spans="1:26" ht="15.75" customHeight="1" x14ac:dyDescent="0.25">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row>
    <row r="195" spans="1:26" ht="15.75" customHeight="1" x14ac:dyDescent="0.2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row>
    <row r="196" spans="1:26" ht="15.75" customHeight="1" x14ac:dyDescent="0.25">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row>
    <row r="197" spans="1:26" ht="15.75" customHeight="1" x14ac:dyDescent="0.25">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row>
    <row r="198" spans="1:26" ht="15.75" customHeight="1" x14ac:dyDescent="0.25">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row>
    <row r="199" spans="1:26" ht="15.75" customHeight="1" x14ac:dyDescent="0.25">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row>
    <row r="200" spans="1:26" ht="15.75" customHeight="1" x14ac:dyDescent="0.25">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row>
    <row r="201" spans="1:26" ht="15.75" customHeight="1" x14ac:dyDescent="0.25">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row>
    <row r="202" spans="1:26" ht="15.75" customHeight="1" x14ac:dyDescent="0.25">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row>
    <row r="203" spans="1:26" ht="15.75" customHeight="1" x14ac:dyDescent="0.25">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row>
    <row r="204" spans="1:26" ht="15.75" customHeight="1" x14ac:dyDescent="0.25">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row>
    <row r="205" spans="1:26" ht="15.75" customHeight="1" x14ac:dyDescent="0.2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row>
    <row r="206" spans="1:26" ht="15.75" customHeight="1" x14ac:dyDescent="0.25">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row>
    <row r="207" spans="1:26" ht="15.75" customHeight="1" x14ac:dyDescent="0.25">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row>
    <row r="208" spans="1:26" ht="15.75" customHeight="1" x14ac:dyDescent="0.25">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row>
    <row r="209" spans="1:26" ht="15.75" customHeight="1" x14ac:dyDescent="0.25">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row>
    <row r="210" spans="1:26" ht="15.75" customHeight="1" x14ac:dyDescent="0.25">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row>
    <row r="211" spans="1:26" ht="15.75" customHeight="1" x14ac:dyDescent="0.25">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row>
    <row r="212" spans="1:26" ht="15.75" customHeight="1" x14ac:dyDescent="0.25">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row>
    <row r="213" spans="1:26" ht="15.75" customHeight="1" x14ac:dyDescent="0.25">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row>
    <row r="214" spans="1:26" ht="15.75" customHeight="1" x14ac:dyDescent="0.25">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row>
    <row r="215" spans="1:26" ht="15.75" customHeight="1" x14ac:dyDescent="0.2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row>
    <row r="216" spans="1:26" ht="15.75" customHeight="1" x14ac:dyDescent="0.25">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row>
    <row r="217" spans="1:26" ht="15.75" customHeight="1" x14ac:dyDescent="0.25">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row>
    <row r="218" spans="1:26" ht="15.75" customHeight="1" x14ac:dyDescent="0.25">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row>
    <row r="219" spans="1:26" ht="15.75" customHeight="1" x14ac:dyDescent="0.25">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row>
    <row r="220" spans="1:26" ht="15.75" customHeight="1" x14ac:dyDescent="0.25">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row>
    <row r="221" spans="1:26" ht="15.75" customHeight="1" x14ac:dyDescent="0.25">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row>
    <row r="222" spans="1:26" ht="15.75" customHeight="1" x14ac:dyDescent="0.25">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row>
    <row r="223" spans="1:26" ht="15.75" customHeight="1" x14ac:dyDescent="0.25">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row>
    <row r="224" spans="1:26" ht="15.75" customHeight="1" x14ac:dyDescent="0.25">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row>
    <row r="225" spans="1:26" ht="15.75" customHeight="1" x14ac:dyDescent="0.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row>
    <row r="226" spans="1:26" ht="15.75" customHeight="1" x14ac:dyDescent="0.25">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row>
    <row r="227" spans="1:26" ht="15.75" customHeight="1" x14ac:dyDescent="0.25">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row>
    <row r="228" spans="1:26" ht="15.75" customHeight="1" x14ac:dyDescent="0.25">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row>
    <row r="229" spans="1:26" ht="15.75" customHeight="1" x14ac:dyDescent="0.25">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row>
    <row r="230" spans="1:26" ht="15.75" customHeight="1" x14ac:dyDescent="0.25">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row>
    <row r="231" spans="1:26" ht="15.75" customHeight="1" x14ac:dyDescent="0.25">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row>
    <row r="232" spans="1:26" ht="15.75" customHeight="1" x14ac:dyDescent="0.25">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row>
    <row r="233" spans="1:26" ht="15.75" customHeight="1" x14ac:dyDescent="0.25">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row>
    <row r="234" spans="1:26" ht="15.75" customHeight="1" x14ac:dyDescent="0.25">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row>
    <row r="235" spans="1:26" ht="15.75" customHeight="1" x14ac:dyDescent="0.2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row>
    <row r="236" spans="1:26" ht="15.75" customHeight="1" x14ac:dyDescent="0.25">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row>
    <row r="237" spans="1:26" ht="15.75" customHeight="1" x14ac:dyDescent="0.25">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row>
    <row r="238" spans="1:26" ht="15.75" customHeight="1" x14ac:dyDescent="0.25">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row>
    <row r="239" spans="1:26" ht="15.75" customHeight="1" x14ac:dyDescent="0.25">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row>
    <row r="240" spans="1:26" ht="15.75" customHeight="1" x14ac:dyDescent="0.25">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row>
    <row r="241" spans="1:26" ht="15.75" customHeight="1" x14ac:dyDescent="0.25">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row>
    <row r="242" spans="1:26" ht="15.75" customHeight="1" x14ac:dyDescent="0.25">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row>
    <row r="243" spans="1:26" ht="15.75" customHeight="1" x14ac:dyDescent="0.25">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row>
    <row r="244" spans="1:26" ht="15.75" customHeight="1" x14ac:dyDescent="0.25">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row>
    <row r="245" spans="1:26" ht="15.75" customHeight="1" x14ac:dyDescent="0.2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row>
    <row r="246" spans="1:26" ht="15.75" customHeight="1" x14ac:dyDescent="0.25">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row>
    <row r="247" spans="1:26" ht="15.75" customHeight="1" x14ac:dyDescent="0.25">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row>
    <row r="248" spans="1:26" ht="15.75" customHeight="1" x14ac:dyDescent="0.25">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row>
    <row r="249" spans="1:26" ht="15.75" customHeight="1" x14ac:dyDescent="0.25">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row>
    <row r="250" spans="1:26" ht="15.75" customHeight="1" x14ac:dyDescent="0.25">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row>
    <row r="251" spans="1:26" ht="15.75" customHeight="1" x14ac:dyDescent="0.25">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row>
    <row r="252" spans="1:26" ht="15.75" customHeight="1" x14ac:dyDescent="0.25">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row>
    <row r="253" spans="1:26" ht="15.75" customHeight="1" x14ac:dyDescent="0.25">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row>
    <row r="254" spans="1:26" ht="15.75" customHeight="1" x14ac:dyDescent="0.25">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row>
    <row r="255" spans="1:26" ht="15.75" customHeight="1" x14ac:dyDescent="0.2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row>
    <row r="256" spans="1:26" ht="15.75" customHeight="1" x14ac:dyDescent="0.25">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row>
    <row r="257" spans="1:26" ht="15.75" customHeight="1" x14ac:dyDescent="0.25">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row>
    <row r="258" spans="1:26" ht="15.75" customHeight="1" x14ac:dyDescent="0.25">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row>
    <row r="259" spans="1:26" ht="15.75" customHeight="1" x14ac:dyDescent="0.25">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row>
    <row r="260" spans="1:26" ht="15.75" customHeight="1" x14ac:dyDescent="0.25">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row>
    <row r="261" spans="1:26" ht="15.75" customHeight="1" x14ac:dyDescent="0.25">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row>
    <row r="262" spans="1:26" ht="15.75" customHeight="1" x14ac:dyDescent="0.25">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row>
    <row r="263" spans="1:26" ht="15.75" customHeight="1" x14ac:dyDescent="0.25">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row>
    <row r="264" spans="1:26" ht="15.75" customHeight="1" x14ac:dyDescent="0.25">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row>
    <row r="265" spans="1:26" ht="15.75" customHeight="1" x14ac:dyDescent="0.2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row>
    <row r="266" spans="1:26" ht="15.75" customHeight="1" x14ac:dyDescent="0.25">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row>
    <row r="267" spans="1:26" ht="15.75" customHeight="1" x14ac:dyDescent="0.25">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row>
    <row r="268" spans="1:26" ht="15.75" customHeight="1" x14ac:dyDescent="0.25">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row>
    <row r="269" spans="1:26" ht="15.75" customHeight="1" x14ac:dyDescent="0.25">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row>
    <row r="270" spans="1:26" ht="15.75" customHeight="1" x14ac:dyDescent="0.25">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row>
    <row r="271" spans="1:26" ht="15.75" customHeight="1" x14ac:dyDescent="0.25">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row>
    <row r="272" spans="1:26" ht="15.75" customHeight="1" x14ac:dyDescent="0.25">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row>
    <row r="273" spans="1:26" ht="15.75" customHeight="1" x14ac:dyDescent="0.25">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row>
    <row r="274" spans="1:26" ht="15.75" customHeight="1" x14ac:dyDescent="0.25">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row>
    <row r="275" spans="1:26" ht="15.75" customHeight="1" x14ac:dyDescent="0.2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row>
    <row r="276" spans="1:26" ht="15.75" customHeight="1" x14ac:dyDescent="0.25">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row>
    <row r="277" spans="1:26" ht="15.75" customHeight="1" x14ac:dyDescent="0.25">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row>
    <row r="278" spans="1:26" ht="15.75" customHeight="1" x14ac:dyDescent="0.25">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row>
    <row r="279" spans="1:26" ht="15.75" customHeight="1" x14ac:dyDescent="0.25">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row>
    <row r="280" spans="1:26" ht="15.75" customHeight="1" x14ac:dyDescent="0.25">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row>
    <row r="281" spans="1:26" ht="15.75" customHeight="1" x14ac:dyDescent="0.25">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row>
    <row r="282" spans="1:26" ht="15.75" customHeight="1" x14ac:dyDescent="0.25">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row>
    <row r="283" spans="1:26" ht="15.75" customHeight="1" x14ac:dyDescent="0.25">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row>
    <row r="284" spans="1:26" ht="15.75" customHeight="1" x14ac:dyDescent="0.25">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row>
    <row r="285" spans="1:26" ht="15.75" customHeight="1" x14ac:dyDescent="0.2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row>
    <row r="286" spans="1:26" ht="15.75" customHeight="1" x14ac:dyDescent="0.25">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row>
    <row r="287" spans="1:26" ht="15.75" customHeight="1" x14ac:dyDescent="0.25">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row>
    <row r="288" spans="1:26" ht="15.75" customHeight="1" x14ac:dyDescent="0.25">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row>
    <row r="289" spans="1:26" ht="15.75" customHeight="1" x14ac:dyDescent="0.25">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row>
    <row r="290" spans="1:26" ht="15.75" customHeight="1" x14ac:dyDescent="0.25">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row>
    <row r="291" spans="1:26" ht="15.75" customHeight="1" x14ac:dyDescent="0.25">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row>
    <row r="292" spans="1:26" ht="15.75" customHeight="1" x14ac:dyDescent="0.25">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row>
    <row r="293" spans="1:26" ht="15.75" customHeight="1" x14ac:dyDescent="0.25">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row>
    <row r="294" spans="1:26" ht="15.75" customHeight="1" x14ac:dyDescent="0.25">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row>
    <row r="295" spans="1:26" ht="15.75" customHeight="1" x14ac:dyDescent="0.2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row>
    <row r="296" spans="1:26" ht="15.75" customHeight="1" x14ac:dyDescent="0.25">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row>
    <row r="297" spans="1:26" ht="15.75" customHeight="1" x14ac:dyDescent="0.25">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row>
    <row r="298" spans="1:26" ht="15.75" customHeight="1" x14ac:dyDescent="0.25">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row>
    <row r="299" spans="1:26" ht="15.75" customHeight="1" x14ac:dyDescent="0.25">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row>
    <row r="300" spans="1:26" ht="15.75" customHeight="1" x14ac:dyDescent="0.25">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row>
    <row r="301" spans="1:26" ht="15.75" customHeight="1" x14ac:dyDescent="0.25">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row>
    <row r="302" spans="1:26" ht="15.75" customHeight="1" x14ac:dyDescent="0.25">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row>
    <row r="303" spans="1:26" ht="15.75" customHeight="1" x14ac:dyDescent="0.25">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row>
    <row r="304" spans="1:26" ht="15.75" customHeight="1" x14ac:dyDescent="0.25">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row>
    <row r="305" spans="1:26" ht="15.75" customHeight="1" x14ac:dyDescent="0.2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row>
    <row r="306" spans="1:26" ht="15.75" customHeight="1" x14ac:dyDescent="0.25">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row>
    <row r="307" spans="1:26" ht="15.75" customHeight="1" x14ac:dyDescent="0.25">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row>
    <row r="308" spans="1:26" ht="15.75" customHeight="1" x14ac:dyDescent="0.25">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row>
    <row r="309" spans="1:26" ht="15.75" customHeight="1" x14ac:dyDescent="0.25">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row>
    <row r="310" spans="1:26" ht="15.75" customHeight="1" x14ac:dyDescent="0.25">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row>
    <row r="311" spans="1:26" ht="15.75" customHeight="1" x14ac:dyDescent="0.25">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row>
    <row r="312" spans="1:26" ht="15.75" customHeight="1" x14ac:dyDescent="0.25">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row>
    <row r="313" spans="1:26" ht="15.75" customHeight="1" x14ac:dyDescent="0.25">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row>
    <row r="314" spans="1:26" ht="15.75" customHeight="1" x14ac:dyDescent="0.25">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row>
    <row r="315" spans="1:26" ht="15.75" customHeight="1" x14ac:dyDescent="0.2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row>
    <row r="316" spans="1:26" ht="15.75" customHeight="1" x14ac:dyDescent="0.25">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row>
    <row r="317" spans="1:26" ht="15.75" customHeight="1" x14ac:dyDescent="0.25">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row>
    <row r="318" spans="1:26" ht="15.75" customHeight="1" x14ac:dyDescent="0.25">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row>
    <row r="319" spans="1:26" ht="15.75" customHeight="1" x14ac:dyDescent="0.25">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row>
    <row r="320" spans="1:26" ht="15.75" customHeight="1" x14ac:dyDescent="0.25">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row>
    <row r="321" spans="1:26" ht="15.75" customHeight="1" x14ac:dyDescent="0.25">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row>
    <row r="322" spans="1:26" ht="15.75" customHeight="1" x14ac:dyDescent="0.25">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row>
    <row r="323" spans="1:26" ht="15.75" customHeight="1" x14ac:dyDescent="0.25">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row>
    <row r="324" spans="1:26" ht="15.75" customHeight="1" x14ac:dyDescent="0.25">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row>
    <row r="325" spans="1:26" ht="15.75" customHeight="1" x14ac:dyDescent="0.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row>
    <row r="326" spans="1:26" ht="15.75" customHeight="1" x14ac:dyDescent="0.25">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row>
    <row r="327" spans="1:26" ht="15.75" customHeight="1" x14ac:dyDescent="0.25">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row>
    <row r="328" spans="1:26" ht="15.75" customHeight="1" x14ac:dyDescent="0.25">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row>
    <row r="329" spans="1:26" ht="15.75" customHeight="1" x14ac:dyDescent="0.25">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row>
    <row r="330" spans="1:26" ht="15.75" customHeight="1" x14ac:dyDescent="0.25">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row>
    <row r="331" spans="1:26" ht="15.75" customHeight="1" x14ac:dyDescent="0.25">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row>
    <row r="332" spans="1:26" ht="15.75" customHeight="1" x14ac:dyDescent="0.25">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row>
    <row r="333" spans="1:26" ht="15.75" customHeight="1" x14ac:dyDescent="0.25">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row>
    <row r="334" spans="1:26" ht="15.75" customHeight="1" x14ac:dyDescent="0.25">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row>
    <row r="335" spans="1:26" ht="15.75" customHeight="1" x14ac:dyDescent="0.2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row>
    <row r="336" spans="1:26" ht="15.75" customHeight="1" x14ac:dyDescent="0.25">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row>
    <row r="337" spans="1:26" ht="15.75" customHeight="1" x14ac:dyDescent="0.25">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row>
    <row r="338" spans="1:26" ht="15.75" customHeight="1" x14ac:dyDescent="0.25">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row>
    <row r="339" spans="1:26" ht="15.75" customHeight="1" x14ac:dyDescent="0.25">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row>
    <row r="340" spans="1:26" ht="15.75" customHeight="1" x14ac:dyDescent="0.25">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row>
    <row r="341" spans="1:26" ht="15.75" customHeight="1" x14ac:dyDescent="0.25">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row>
    <row r="342" spans="1:26" ht="15.75" customHeight="1" x14ac:dyDescent="0.25">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row>
    <row r="343" spans="1:26" ht="15.75" customHeight="1" x14ac:dyDescent="0.25">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row>
    <row r="344" spans="1:26" ht="15.75" customHeight="1" x14ac:dyDescent="0.25">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row>
    <row r="345" spans="1:26" ht="15.75" customHeight="1" x14ac:dyDescent="0.2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row>
    <row r="346" spans="1:26" ht="15.75" customHeight="1" x14ac:dyDescent="0.25">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row>
    <row r="347" spans="1:26" ht="15.75" customHeight="1" x14ac:dyDescent="0.25">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row>
    <row r="348" spans="1:26" ht="15.75" customHeight="1" x14ac:dyDescent="0.25">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row>
    <row r="349" spans="1:26" ht="15.75" customHeight="1" x14ac:dyDescent="0.25">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row>
    <row r="350" spans="1:26" ht="15.75" customHeight="1" x14ac:dyDescent="0.25">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row>
    <row r="351" spans="1:26" ht="15.75" customHeight="1" x14ac:dyDescent="0.25">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row>
    <row r="352" spans="1:26" ht="15.75" customHeight="1" x14ac:dyDescent="0.25">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row>
    <row r="353" spans="1:26" ht="15.75" customHeight="1" x14ac:dyDescent="0.25">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row>
    <row r="354" spans="1:26" ht="15.75" customHeight="1" x14ac:dyDescent="0.25">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row>
    <row r="355" spans="1:26" ht="15.75" customHeight="1" x14ac:dyDescent="0.2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row>
    <row r="356" spans="1:26" ht="15.75" customHeight="1" x14ac:dyDescent="0.25">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row>
    <row r="357" spans="1:26" ht="15.75" customHeight="1" x14ac:dyDescent="0.25">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row>
    <row r="358" spans="1:26" ht="15.75" customHeight="1" x14ac:dyDescent="0.25">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row>
    <row r="359" spans="1:26" ht="15.75" customHeight="1" x14ac:dyDescent="0.25">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row>
    <row r="360" spans="1:26" ht="15.75" customHeight="1" x14ac:dyDescent="0.25">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row>
    <row r="361" spans="1:26" ht="15.75" customHeight="1" x14ac:dyDescent="0.25">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row>
    <row r="362" spans="1:26" ht="15.75" customHeight="1" x14ac:dyDescent="0.25">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row>
    <row r="363" spans="1:26" ht="15.75" customHeight="1" x14ac:dyDescent="0.25">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row>
    <row r="364" spans="1:26" ht="15.75" customHeight="1" x14ac:dyDescent="0.25">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row>
    <row r="365" spans="1:26" ht="15.75" customHeight="1" x14ac:dyDescent="0.2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row>
    <row r="366" spans="1:26" ht="15.75" customHeight="1" x14ac:dyDescent="0.25">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row>
    <row r="367" spans="1:26" ht="15.75" customHeight="1" x14ac:dyDescent="0.25">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row>
    <row r="368" spans="1:26" ht="15.75" customHeight="1" x14ac:dyDescent="0.25">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row>
    <row r="369" spans="1:26" ht="15.75" customHeight="1" x14ac:dyDescent="0.25">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row>
    <row r="370" spans="1:26" ht="15.75" customHeight="1" x14ac:dyDescent="0.25">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row>
    <row r="371" spans="1:26" ht="15.75" customHeight="1" x14ac:dyDescent="0.25">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row>
    <row r="372" spans="1:26" ht="15.75" customHeight="1" x14ac:dyDescent="0.25">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row>
    <row r="373" spans="1:26" ht="15.75" customHeight="1" x14ac:dyDescent="0.25">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row>
    <row r="374" spans="1:26" ht="15.75" customHeight="1" x14ac:dyDescent="0.25">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row>
    <row r="375" spans="1:26" ht="15.75" customHeight="1" x14ac:dyDescent="0.2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row>
    <row r="376" spans="1:26" ht="15.75" customHeight="1" x14ac:dyDescent="0.25">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row>
    <row r="377" spans="1:26" ht="15.75" customHeight="1" x14ac:dyDescent="0.25">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row>
    <row r="378" spans="1:26" ht="15.75" customHeight="1" x14ac:dyDescent="0.25">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row>
    <row r="379" spans="1:26" ht="15.75" customHeight="1" x14ac:dyDescent="0.25">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row>
    <row r="380" spans="1:26" ht="15.75" customHeight="1" x14ac:dyDescent="0.25">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row>
    <row r="381" spans="1:26" ht="15.75" customHeight="1" x14ac:dyDescent="0.25">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row>
    <row r="382" spans="1:26" ht="15.75" customHeight="1" x14ac:dyDescent="0.25">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row>
    <row r="383" spans="1:26" ht="15.75" customHeight="1" x14ac:dyDescent="0.25">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row>
    <row r="384" spans="1:26" ht="15.75" customHeight="1" x14ac:dyDescent="0.25">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row>
    <row r="385" spans="1:26" ht="15.75" customHeight="1" x14ac:dyDescent="0.2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row>
    <row r="386" spans="1:26" ht="15.75" customHeight="1" x14ac:dyDescent="0.25">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row>
    <row r="387" spans="1:26" ht="15.75" customHeight="1" x14ac:dyDescent="0.25">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row>
    <row r="388" spans="1:26" ht="15.75" customHeight="1" x14ac:dyDescent="0.25">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row>
    <row r="389" spans="1:26" ht="15.75" customHeight="1" x14ac:dyDescent="0.25">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row>
    <row r="390" spans="1:26" ht="15.75" customHeight="1" x14ac:dyDescent="0.25">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row>
    <row r="391" spans="1:26" ht="15.75" customHeight="1" x14ac:dyDescent="0.25">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row>
    <row r="392" spans="1:26" ht="15.75" customHeight="1" x14ac:dyDescent="0.25">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row>
    <row r="393" spans="1:26" ht="15.75" customHeight="1" x14ac:dyDescent="0.25">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row>
    <row r="394" spans="1:26" ht="15.75" customHeight="1" x14ac:dyDescent="0.25">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row>
    <row r="395" spans="1:26" ht="15.75" customHeight="1" x14ac:dyDescent="0.2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row>
    <row r="396" spans="1:26" ht="15.75" customHeight="1" x14ac:dyDescent="0.25">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row>
    <row r="397" spans="1:26" ht="15.75" customHeight="1" x14ac:dyDescent="0.25">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row>
    <row r="398" spans="1:26" ht="15.75" customHeight="1" x14ac:dyDescent="0.25">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row>
    <row r="399" spans="1:26" ht="15.75" customHeight="1" x14ac:dyDescent="0.25">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row>
    <row r="400" spans="1:26" ht="15.75" customHeight="1" x14ac:dyDescent="0.25">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row>
    <row r="401" spans="1:26" ht="15.75" customHeight="1" x14ac:dyDescent="0.25">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row>
    <row r="402" spans="1:26" ht="15.75" customHeight="1" x14ac:dyDescent="0.25">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row>
    <row r="403" spans="1:26" ht="15.75" customHeight="1" x14ac:dyDescent="0.25">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row>
    <row r="404" spans="1:26" ht="15.75" customHeight="1" x14ac:dyDescent="0.25">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row>
    <row r="405" spans="1:26" ht="15.75" customHeight="1" x14ac:dyDescent="0.2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row>
    <row r="406" spans="1:26" ht="15.75" customHeight="1" x14ac:dyDescent="0.25">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row>
    <row r="407" spans="1:26" ht="15.75" customHeight="1" x14ac:dyDescent="0.25">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row>
    <row r="408" spans="1:26" ht="15.75" customHeight="1" x14ac:dyDescent="0.25">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row>
    <row r="409" spans="1:26" ht="15.75" customHeight="1" x14ac:dyDescent="0.25">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row>
    <row r="410" spans="1:26" ht="15.75" customHeight="1" x14ac:dyDescent="0.25">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row>
    <row r="411" spans="1:26" ht="15.75" customHeight="1" x14ac:dyDescent="0.25">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row>
    <row r="412" spans="1:26" ht="15.75" customHeight="1" x14ac:dyDescent="0.25">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row>
    <row r="413" spans="1:26" ht="15.75" customHeight="1" x14ac:dyDescent="0.25">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row>
    <row r="414" spans="1:26" ht="15.75" customHeight="1" x14ac:dyDescent="0.25">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row>
    <row r="415" spans="1:26" ht="15.75" customHeight="1" x14ac:dyDescent="0.2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row>
    <row r="416" spans="1:26" ht="15.75" customHeight="1" x14ac:dyDescent="0.25">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row>
    <row r="417" spans="1:26" ht="15.75" customHeight="1" x14ac:dyDescent="0.25">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row>
    <row r="418" spans="1:26" ht="15.75" customHeight="1" x14ac:dyDescent="0.25">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row>
    <row r="419" spans="1:26" ht="15.75" customHeight="1" x14ac:dyDescent="0.25">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row>
    <row r="420" spans="1:26" ht="15.75" customHeight="1" x14ac:dyDescent="0.25">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row>
    <row r="421" spans="1:26" ht="15.75" customHeight="1" x14ac:dyDescent="0.25">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row>
    <row r="422" spans="1:26" ht="15.75" customHeight="1" x14ac:dyDescent="0.25">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row>
    <row r="423" spans="1:26" ht="15.75" customHeight="1" x14ac:dyDescent="0.25">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row>
    <row r="424" spans="1:26" ht="15.75" customHeight="1" x14ac:dyDescent="0.25">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row>
    <row r="425" spans="1:26" ht="15.75" customHeight="1" x14ac:dyDescent="0.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row>
    <row r="426" spans="1:26" ht="15.75" customHeight="1" x14ac:dyDescent="0.25">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row>
    <row r="427" spans="1:26" ht="15.75" customHeight="1" x14ac:dyDescent="0.25">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row>
    <row r="428" spans="1:26" ht="15.75" customHeight="1" x14ac:dyDescent="0.25">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row>
    <row r="429" spans="1:26" ht="15.75" customHeight="1" x14ac:dyDescent="0.25">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row>
    <row r="430" spans="1:26" ht="15.75" customHeight="1" x14ac:dyDescent="0.25">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row>
    <row r="431" spans="1:26" ht="15.75" customHeight="1" x14ac:dyDescent="0.25">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row>
    <row r="432" spans="1:26" ht="15.75" customHeight="1" x14ac:dyDescent="0.25">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row>
    <row r="433" spans="1:26" ht="15.75" customHeight="1" x14ac:dyDescent="0.25">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row>
    <row r="434" spans="1:26" ht="15.75" customHeight="1" x14ac:dyDescent="0.25">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row>
    <row r="435" spans="1:26" ht="15.75" customHeight="1" x14ac:dyDescent="0.2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row>
    <row r="436" spans="1:26" ht="15.75" customHeight="1" x14ac:dyDescent="0.25">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row>
    <row r="437" spans="1:26" ht="15.75" customHeight="1" x14ac:dyDescent="0.25">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row>
    <row r="438" spans="1:26" ht="15.75" customHeight="1" x14ac:dyDescent="0.25">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row>
    <row r="439" spans="1:26" ht="15.75" customHeight="1" x14ac:dyDescent="0.25">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row>
    <row r="440" spans="1:26" ht="15.75" customHeight="1" x14ac:dyDescent="0.25">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row>
    <row r="441" spans="1:26" ht="15.75" customHeight="1" x14ac:dyDescent="0.25">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row>
    <row r="442" spans="1:26" ht="15.75" customHeight="1" x14ac:dyDescent="0.25">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row>
    <row r="443" spans="1:26" ht="15.75" customHeight="1" x14ac:dyDescent="0.25">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row>
    <row r="444" spans="1:26" ht="15.75" customHeight="1" x14ac:dyDescent="0.25">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row>
    <row r="445" spans="1:26" ht="15.75" customHeight="1" x14ac:dyDescent="0.2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row>
    <row r="446" spans="1:26" ht="15.75" customHeight="1" x14ac:dyDescent="0.25">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row>
    <row r="447" spans="1:26" ht="15.75" customHeight="1" x14ac:dyDescent="0.25">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row>
    <row r="448" spans="1:26" ht="15.75" customHeight="1" x14ac:dyDescent="0.25">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row>
    <row r="449" spans="1:26" ht="15.75" customHeight="1" x14ac:dyDescent="0.25">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row>
    <row r="450" spans="1:26" ht="15.75" customHeight="1" x14ac:dyDescent="0.25">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row>
    <row r="451" spans="1:26" ht="15.75" customHeight="1" x14ac:dyDescent="0.25">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row>
    <row r="452" spans="1:26" ht="15.75" customHeight="1" x14ac:dyDescent="0.25">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row>
    <row r="453" spans="1:26" ht="15.75" customHeight="1" x14ac:dyDescent="0.25">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row>
    <row r="454" spans="1:26" ht="15.75" customHeight="1" x14ac:dyDescent="0.25">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row>
    <row r="455" spans="1:26" ht="15.75" customHeight="1" x14ac:dyDescent="0.2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row>
    <row r="456" spans="1:26" ht="15.75" customHeight="1" x14ac:dyDescent="0.25">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row>
    <row r="457" spans="1:26" ht="15.75" customHeight="1" x14ac:dyDescent="0.25">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row>
    <row r="458" spans="1:26" ht="15.75" customHeight="1" x14ac:dyDescent="0.25">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row>
    <row r="459" spans="1:26" ht="15.75" customHeight="1" x14ac:dyDescent="0.25">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row>
    <row r="460" spans="1:26" ht="15.75" customHeight="1" x14ac:dyDescent="0.25">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row>
    <row r="461" spans="1:26" ht="15.75" customHeight="1" x14ac:dyDescent="0.25">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row>
    <row r="462" spans="1:26" ht="15.75" customHeight="1" x14ac:dyDescent="0.25">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row>
    <row r="463" spans="1:26" ht="15.75" customHeight="1" x14ac:dyDescent="0.25">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row>
    <row r="464" spans="1:26" ht="15.75" customHeight="1" x14ac:dyDescent="0.25">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row>
    <row r="465" spans="1:26" ht="15.75" customHeight="1" x14ac:dyDescent="0.2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row>
    <row r="466" spans="1:26" ht="15.75" customHeight="1" x14ac:dyDescent="0.25">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row>
    <row r="467" spans="1:26" ht="15.75" customHeight="1" x14ac:dyDescent="0.25">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row>
    <row r="468" spans="1:26" ht="15.75" customHeight="1" x14ac:dyDescent="0.25">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row>
    <row r="469" spans="1:26" ht="15.75" customHeight="1" x14ac:dyDescent="0.25">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row>
    <row r="470" spans="1:26" ht="15.75" customHeight="1" x14ac:dyDescent="0.25">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row>
    <row r="471" spans="1:26" ht="15.75" customHeight="1" x14ac:dyDescent="0.25">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row>
    <row r="472" spans="1:26" ht="15.75" customHeight="1" x14ac:dyDescent="0.25">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row>
    <row r="473" spans="1:26" ht="15.75" customHeight="1" x14ac:dyDescent="0.25">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row>
    <row r="474" spans="1:26" ht="15.75" customHeight="1" x14ac:dyDescent="0.25">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row>
    <row r="475" spans="1:26" ht="15.75" customHeight="1" x14ac:dyDescent="0.2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row>
    <row r="476" spans="1:26" ht="15.75" customHeight="1" x14ac:dyDescent="0.25">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row>
    <row r="477" spans="1:26" ht="15.75" customHeight="1" x14ac:dyDescent="0.25">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row>
    <row r="478" spans="1:26" ht="15.75" customHeight="1" x14ac:dyDescent="0.25">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row>
    <row r="479" spans="1:26" ht="15.75" customHeight="1" x14ac:dyDescent="0.25">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row>
    <row r="480" spans="1:26" ht="15.75" customHeight="1" x14ac:dyDescent="0.25">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row>
    <row r="481" spans="1:26" ht="15.75" customHeight="1" x14ac:dyDescent="0.25">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row>
    <row r="482" spans="1:26" ht="15.75" customHeight="1" x14ac:dyDescent="0.25">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row>
    <row r="483" spans="1:26" ht="15.75" customHeight="1" x14ac:dyDescent="0.25">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row>
    <row r="484" spans="1:26" ht="15.75" customHeight="1" x14ac:dyDescent="0.25">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row>
    <row r="485" spans="1:26" ht="15.75" customHeight="1" x14ac:dyDescent="0.2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row>
    <row r="486" spans="1:26" ht="15.75" customHeight="1" x14ac:dyDescent="0.25">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row>
    <row r="487" spans="1:26" ht="15.75" customHeight="1" x14ac:dyDescent="0.25">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row>
    <row r="488" spans="1:26" ht="15.75" customHeight="1" x14ac:dyDescent="0.25">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row>
    <row r="489" spans="1:26" ht="15.75" customHeight="1" x14ac:dyDescent="0.25">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row>
    <row r="490" spans="1:26" ht="15.75" customHeight="1" x14ac:dyDescent="0.25">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row>
    <row r="491" spans="1:26" ht="15.75" customHeight="1" x14ac:dyDescent="0.25">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row>
    <row r="492" spans="1:26" ht="15.75" customHeight="1" x14ac:dyDescent="0.25">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row>
    <row r="493" spans="1:26" ht="15.75" customHeight="1" x14ac:dyDescent="0.25">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row>
    <row r="494" spans="1:26" ht="15.75" customHeight="1" x14ac:dyDescent="0.25">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row>
    <row r="495" spans="1:26" ht="15.75" customHeight="1" x14ac:dyDescent="0.2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row>
    <row r="496" spans="1:26" ht="15.75" customHeight="1" x14ac:dyDescent="0.25">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row>
    <row r="497" spans="1:26" ht="15.75" customHeight="1" x14ac:dyDescent="0.25">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row>
    <row r="498" spans="1:26" ht="15.75" customHeight="1" x14ac:dyDescent="0.25">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row>
    <row r="499" spans="1:26" ht="15.75" customHeight="1" x14ac:dyDescent="0.25">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row>
    <row r="500" spans="1:26" ht="15.75" customHeight="1" x14ac:dyDescent="0.25">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row>
    <row r="501" spans="1:26" ht="15.75" customHeight="1" x14ac:dyDescent="0.25">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row>
    <row r="502" spans="1:26" ht="15.75" customHeight="1" x14ac:dyDescent="0.25">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row>
    <row r="503" spans="1:26" ht="15.75" customHeight="1" x14ac:dyDescent="0.25">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row>
    <row r="504" spans="1:26" ht="15.75" customHeight="1" x14ac:dyDescent="0.25">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row>
    <row r="505" spans="1:26" ht="15.75" customHeight="1" x14ac:dyDescent="0.2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row>
    <row r="506" spans="1:26" ht="15.75" customHeight="1" x14ac:dyDescent="0.25">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row>
    <row r="507" spans="1:26" ht="15.75" customHeight="1" x14ac:dyDescent="0.25">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row>
    <row r="508" spans="1:26" ht="15.75" customHeight="1" x14ac:dyDescent="0.25">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row>
    <row r="509" spans="1:26" ht="15.75" customHeight="1" x14ac:dyDescent="0.25">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row>
    <row r="510" spans="1:26" ht="15.75" customHeight="1" x14ac:dyDescent="0.25">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row>
    <row r="511" spans="1:26" ht="15.75" customHeight="1" x14ac:dyDescent="0.25">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row>
    <row r="512" spans="1:26" ht="15.75" customHeight="1" x14ac:dyDescent="0.25">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row>
    <row r="513" spans="1:26" ht="15.75" customHeight="1" x14ac:dyDescent="0.25">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row>
    <row r="514" spans="1:26" ht="15.75" customHeight="1" x14ac:dyDescent="0.25">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row>
    <row r="515" spans="1:26" ht="15.75" customHeight="1" x14ac:dyDescent="0.2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row>
    <row r="516" spans="1:26" ht="15.75" customHeight="1" x14ac:dyDescent="0.25">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row>
    <row r="517" spans="1:26" ht="15.75" customHeight="1" x14ac:dyDescent="0.25">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row>
    <row r="518" spans="1:26" ht="15.75" customHeight="1" x14ac:dyDescent="0.25">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row>
    <row r="519" spans="1:26" ht="15.75" customHeight="1" x14ac:dyDescent="0.25">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row>
    <row r="520" spans="1:26" ht="15.75" customHeight="1" x14ac:dyDescent="0.25">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row>
    <row r="521" spans="1:26" ht="15.75" customHeight="1" x14ac:dyDescent="0.25">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row>
    <row r="522" spans="1:26" ht="15.75" customHeight="1" x14ac:dyDescent="0.25">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row>
    <row r="523" spans="1:26" ht="15.75" customHeight="1" x14ac:dyDescent="0.25">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row>
    <row r="524" spans="1:26" ht="15.75" customHeight="1" x14ac:dyDescent="0.25">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row>
    <row r="525" spans="1:26" ht="15.75" customHeight="1" x14ac:dyDescent="0.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row>
    <row r="526" spans="1:26" ht="15.75" customHeight="1" x14ac:dyDescent="0.25">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row>
    <row r="527" spans="1:26" ht="15.75" customHeight="1" x14ac:dyDescent="0.25">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row>
    <row r="528" spans="1:26" ht="15.75" customHeight="1" x14ac:dyDescent="0.25">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row>
    <row r="529" spans="1:26" ht="15.75" customHeight="1" x14ac:dyDescent="0.25">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row>
    <row r="530" spans="1:26" ht="15.75" customHeight="1" x14ac:dyDescent="0.25">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row>
    <row r="531" spans="1:26" ht="15.75" customHeight="1" x14ac:dyDescent="0.25">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row>
    <row r="532" spans="1:26" ht="15.75" customHeight="1" x14ac:dyDescent="0.25">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row>
    <row r="533" spans="1:26" ht="15.75" customHeight="1" x14ac:dyDescent="0.25">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row>
    <row r="534" spans="1:26" ht="15.75" customHeight="1" x14ac:dyDescent="0.25">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row>
    <row r="535" spans="1:26" ht="15.75" customHeight="1" x14ac:dyDescent="0.2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row>
    <row r="536" spans="1:26" ht="15.75" customHeight="1" x14ac:dyDescent="0.25">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row>
    <row r="537" spans="1:26" ht="15.75" customHeight="1" x14ac:dyDescent="0.25">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row>
    <row r="538" spans="1:26" ht="15.75" customHeight="1" x14ac:dyDescent="0.25">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row>
    <row r="539" spans="1:26" ht="15.75" customHeight="1" x14ac:dyDescent="0.25">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row>
    <row r="540" spans="1:26" ht="15.75" customHeight="1" x14ac:dyDescent="0.25">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row>
    <row r="541" spans="1:26" ht="15.75" customHeight="1" x14ac:dyDescent="0.25">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row>
    <row r="542" spans="1:26" ht="15.75" customHeight="1" x14ac:dyDescent="0.25">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row>
    <row r="543" spans="1:26" ht="15.75" customHeight="1" x14ac:dyDescent="0.25">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row>
    <row r="544" spans="1:26" ht="15.75" customHeight="1" x14ac:dyDescent="0.25">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row>
    <row r="545" spans="1:26" ht="15.75" customHeight="1" x14ac:dyDescent="0.2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row>
    <row r="546" spans="1:26" ht="15.75" customHeight="1" x14ac:dyDescent="0.25">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row>
    <row r="547" spans="1:26" ht="15.75" customHeight="1" x14ac:dyDescent="0.25">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row>
    <row r="548" spans="1:26" ht="15.75" customHeight="1" x14ac:dyDescent="0.25">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row>
    <row r="549" spans="1:26" ht="15.75" customHeight="1" x14ac:dyDescent="0.25">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row>
    <row r="550" spans="1:26" ht="15.75" customHeight="1" x14ac:dyDescent="0.25">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row>
    <row r="551" spans="1:26" ht="15.75" customHeight="1" x14ac:dyDescent="0.25">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row>
    <row r="552" spans="1:26" ht="15.75" customHeight="1" x14ac:dyDescent="0.25">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row>
    <row r="553" spans="1:26" ht="15.75" customHeight="1" x14ac:dyDescent="0.25">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row>
    <row r="554" spans="1:26" ht="15.75" customHeight="1" x14ac:dyDescent="0.25">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row>
    <row r="555" spans="1:26" ht="15.75" customHeight="1" x14ac:dyDescent="0.2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row>
    <row r="556" spans="1:26" ht="15.75" customHeight="1" x14ac:dyDescent="0.25">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row>
    <row r="557" spans="1:26" ht="15.75" customHeight="1" x14ac:dyDescent="0.25">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row>
    <row r="558" spans="1:26" ht="15.75" customHeight="1" x14ac:dyDescent="0.25">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row>
    <row r="559" spans="1:26" ht="15.75" customHeight="1" x14ac:dyDescent="0.25">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row>
    <row r="560" spans="1:26" ht="15.75" customHeight="1" x14ac:dyDescent="0.25">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row>
    <row r="561" spans="1:26" ht="15.75" customHeight="1" x14ac:dyDescent="0.25">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row>
    <row r="562" spans="1:26" ht="15.75" customHeight="1" x14ac:dyDescent="0.25">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row>
    <row r="563" spans="1:26" ht="15.75" customHeight="1" x14ac:dyDescent="0.25">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row>
    <row r="564" spans="1:26" ht="15.75" customHeight="1" x14ac:dyDescent="0.25">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row>
    <row r="565" spans="1:26" ht="15.75" customHeight="1" x14ac:dyDescent="0.2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row>
    <row r="566" spans="1:26" ht="15.75" customHeight="1" x14ac:dyDescent="0.25">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row>
    <row r="567" spans="1:26" ht="15.75" customHeight="1" x14ac:dyDescent="0.25">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row>
    <row r="568" spans="1:26" ht="15.75" customHeight="1" x14ac:dyDescent="0.25">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row>
    <row r="569" spans="1:26" ht="15.75" customHeight="1" x14ac:dyDescent="0.25">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row>
    <row r="570" spans="1:26" ht="15.75" customHeight="1" x14ac:dyDescent="0.25">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row>
    <row r="571" spans="1:26" ht="15.75" customHeight="1" x14ac:dyDescent="0.25">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row>
    <row r="572" spans="1:26" ht="15.75" customHeight="1" x14ac:dyDescent="0.25">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row>
    <row r="573" spans="1:26" ht="15.75" customHeight="1" x14ac:dyDescent="0.25">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row>
    <row r="574" spans="1:26" ht="15.75" customHeight="1" x14ac:dyDescent="0.25">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row>
    <row r="575" spans="1:26" ht="15.75" customHeight="1" x14ac:dyDescent="0.2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row>
    <row r="576" spans="1:26" ht="15.75" customHeight="1" x14ac:dyDescent="0.25">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row>
    <row r="577" spans="1:26" ht="15.75" customHeight="1" x14ac:dyDescent="0.25">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row>
    <row r="578" spans="1:26" ht="15.75" customHeight="1" x14ac:dyDescent="0.25">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row>
    <row r="579" spans="1:26" ht="15.75" customHeight="1" x14ac:dyDescent="0.25">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row>
    <row r="580" spans="1:26" ht="15.75" customHeight="1" x14ac:dyDescent="0.25">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row>
    <row r="581" spans="1:26" ht="15.75" customHeight="1" x14ac:dyDescent="0.25">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row>
    <row r="582" spans="1:26" ht="15.75" customHeight="1" x14ac:dyDescent="0.25">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row>
    <row r="583" spans="1:26" ht="15.75" customHeight="1" x14ac:dyDescent="0.25">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row>
    <row r="584" spans="1:26" ht="15.75" customHeight="1" x14ac:dyDescent="0.25">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row>
    <row r="585" spans="1:26" ht="15.75" customHeight="1" x14ac:dyDescent="0.2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row>
    <row r="586" spans="1:26" ht="15.75" customHeight="1" x14ac:dyDescent="0.25">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row>
    <row r="587" spans="1:26" ht="15.75" customHeight="1" x14ac:dyDescent="0.25">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row>
    <row r="588" spans="1:26" ht="15.75" customHeight="1" x14ac:dyDescent="0.25">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row>
    <row r="589" spans="1:26" ht="15.75" customHeight="1" x14ac:dyDescent="0.25">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row>
    <row r="590" spans="1:26" ht="15.75" customHeight="1" x14ac:dyDescent="0.25">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row>
    <row r="591" spans="1:26" ht="15.75" customHeight="1" x14ac:dyDescent="0.25">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row>
    <row r="592" spans="1:26" ht="15.75" customHeight="1" x14ac:dyDescent="0.25">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row>
    <row r="593" spans="1:26" ht="15.75" customHeight="1" x14ac:dyDescent="0.25">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row>
    <row r="594" spans="1:26" ht="15.75" customHeight="1" x14ac:dyDescent="0.25">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row>
    <row r="595" spans="1:26" ht="15.75" customHeight="1" x14ac:dyDescent="0.2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row>
    <row r="596" spans="1:26" ht="15.75" customHeight="1" x14ac:dyDescent="0.25">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row>
    <row r="597" spans="1:26" ht="15.75" customHeight="1" x14ac:dyDescent="0.25">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row>
    <row r="598" spans="1:26" ht="15.75" customHeight="1" x14ac:dyDescent="0.25">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row>
    <row r="599" spans="1:26" ht="15.75" customHeight="1" x14ac:dyDescent="0.25">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row>
    <row r="600" spans="1:26" ht="15.75" customHeight="1" x14ac:dyDescent="0.25">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row>
    <row r="601" spans="1:26" ht="15.75" customHeight="1" x14ac:dyDescent="0.25">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row>
    <row r="602" spans="1:26" ht="15.75" customHeight="1" x14ac:dyDescent="0.25">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row>
    <row r="603" spans="1:26" ht="15.75" customHeight="1" x14ac:dyDescent="0.25">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row>
    <row r="604" spans="1:26" ht="15.75" customHeight="1" x14ac:dyDescent="0.25">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row>
    <row r="605" spans="1:26" ht="15.75" customHeight="1" x14ac:dyDescent="0.2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row>
    <row r="606" spans="1:26" ht="15.75" customHeight="1" x14ac:dyDescent="0.25">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row>
    <row r="607" spans="1:26" ht="15.75" customHeight="1" x14ac:dyDescent="0.25">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row>
    <row r="608" spans="1:26" ht="15.75" customHeight="1" x14ac:dyDescent="0.25">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row>
    <row r="609" spans="1:26" ht="15.75" customHeight="1" x14ac:dyDescent="0.25">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row>
    <row r="610" spans="1:26" ht="15.75" customHeight="1" x14ac:dyDescent="0.25">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row>
    <row r="611" spans="1:26" ht="15.75" customHeight="1" x14ac:dyDescent="0.25">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row>
    <row r="612" spans="1:26" ht="15.75" customHeight="1" x14ac:dyDescent="0.25">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row>
    <row r="613" spans="1:26" ht="15.75" customHeight="1" x14ac:dyDescent="0.25">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row>
    <row r="614" spans="1:26" ht="15.75" customHeight="1" x14ac:dyDescent="0.25">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row>
    <row r="615" spans="1:26" ht="15.75" customHeight="1" x14ac:dyDescent="0.2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row>
    <row r="616" spans="1:26" ht="15.75" customHeight="1" x14ac:dyDescent="0.25">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row>
    <row r="617" spans="1:26" ht="15.75" customHeight="1" x14ac:dyDescent="0.25">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row>
    <row r="618" spans="1:26" ht="15.75" customHeight="1" x14ac:dyDescent="0.25">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row>
    <row r="619" spans="1:26" ht="15.75" customHeight="1" x14ac:dyDescent="0.25">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row>
    <row r="620" spans="1:26" ht="15.75" customHeight="1" x14ac:dyDescent="0.25">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row>
    <row r="621" spans="1:26" ht="15.75" customHeight="1" x14ac:dyDescent="0.25">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row>
    <row r="622" spans="1:26" ht="15.75" customHeight="1" x14ac:dyDescent="0.25">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row>
    <row r="623" spans="1:26" ht="15.75" customHeight="1" x14ac:dyDescent="0.25">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row>
    <row r="624" spans="1:26" ht="15.75" customHeight="1" x14ac:dyDescent="0.25">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row>
    <row r="625" spans="1:26" ht="15.75" customHeight="1" x14ac:dyDescent="0.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row>
    <row r="626" spans="1:26" ht="15.75" customHeight="1" x14ac:dyDescent="0.25">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row>
    <row r="627" spans="1:26" ht="15.75" customHeight="1" x14ac:dyDescent="0.25">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row>
    <row r="628" spans="1:26" ht="15.75" customHeight="1" x14ac:dyDescent="0.25">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row>
    <row r="629" spans="1:26" ht="15.75" customHeight="1" x14ac:dyDescent="0.25">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row>
    <row r="630" spans="1:26" ht="15.75" customHeight="1" x14ac:dyDescent="0.25">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row>
    <row r="631" spans="1:26" ht="15.75" customHeight="1" x14ac:dyDescent="0.25">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row>
    <row r="632" spans="1:26" ht="15.75" customHeight="1" x14ac:dyDescent="0.25">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row>
    <row r="633" spans="1:26" ht="15.75" customHeight="1" x14ac:dyDescent="0.25">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row>
    <row r="634" spans="1:26" ht="15.75" customHeight="1" x14ac:dyDescent="0.25">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row>
    <row r="635" spans="1:26" ht="15.75" customHeight="1" x14ac:dyDescent="0.2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row>
    <row r="636" spans="1:26" ht="15.75" customHeight="1" x14ac:dyDescent="0.25">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row>
    <row r="637" spans="1:26" ht="15.75" customHeight="1" x14ac:dyDescent="0.25">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row>
    <row r="638" spans="1:26" ht="15.75" customHeight="1" x14ac:dyDescent="0.25">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row>
    <row r="639" spans="1:26" ht="15.75" customHeight="1" x14ac:dyDescent="0.25">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row>
    <row r="640" spans="1:26" ht="15.75" customHeight="1" x14ac:dyDescent="0.25">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row>
    <row r="641" spans="1:26" ht="15.75" customHeight="1" x14ac:dyDescent="0.25">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row>
    <row r="642" spans="1:26" ht="15.75" customHeight="1" x14ac:dyDescent="0.25">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row>
    <row r="643" spans="1:26" ht="15.75" customHeight="1" x14ac:dyDescent="0.25">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row>
    <row r="644" spans="1:26" ht="15.75" customHeight="1" x14ac:dyDescent="0.25">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row>
    <row r="645" spans="1:26" ht="15.75" customHeight="1" x14ac:dyDescent="0.2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row>
    <row r="646" spans="1:26" ht="15.75" customHeight="1" x14ac:dyDescent="0.25">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row>
    <row r="647" spans="1:26" ht="15.75" customHeight="1" x14ac:dyDescent="0.25">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row>
    <row r="648" spans="1:26" ht="15.75" customHeight="1" x14ac:dyDescent="0.25">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row>
    <row r="649" spans="1:26" ht="15.75" customHeight="1" x14ac:dyDescent="0.25">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row>
    <row r="650" spans="1:26" ht="15.75" customHeight="1" x14ac:dyDescent="0.25">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row>
    <row r="651" spans="1:26" ht="15.75" customHeight="1" x14ac:dyDescent="0.25">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row>
    <row r="652" spans="1:26" ht="15.75" customHeight="1" x14ac:dyDescent="0.25">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row>
    <row r="653" spans="1:26" ht="15.75" customHeight="1" x14ac:dyDescent="0.25">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row>
    <row r="654" spans="1:26" ht="15.75" customHeight="1" x14ac:dyDescent="0.25">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row>
    <row r="655" spans="1:26" ht="15.75" customHeight="1" x14ac:dyDescent="0.2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row>
    <row r="656" spans="1:26" ht="15.75" customHeight="1" x14ac:dyDescent="0.25">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row>
    <row r="657" spans="1:26" ht="15.75" customHeight="1" x14ac:dyDescent="0.25">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row>
    <row r="658" spans="1:26" ht="15.75" customHeight="1" x14ac:dyDescent="0.25">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row>
    <row r="659" spans="1:26" ht="15.75" customHeight="1" x14ac:dyDescent="0.25">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row>
    <row r="660" spans="1:26" ht="15.75" customHeight="1" x14ac:dyDescent="0.25">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row>
    <row r="661" spans="1:26" ht="15.75" customHeight="1" x14ac:dyDescent="0.25">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row>
    <row r="662" spans="1:26" ht="15.75" customHeight="1" x14ac:dyDescent="0.25">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row>
    <row r="663" spans="1:26" ht="15.75" customHeight="1" x14ac:dyDescent="0.25">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row>
    <row r="664" spans="1:26" ht="15.75" customHeight="1" x14ac:dyDescent="0.25">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row>
    <row r="665" spans="1:26" ht="15.75" customHeight="1" x14ac:dyDescent="0.2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row>
    <row r="666" spans="1:26" ht="15.75" customHeight="1" x14ac:dyDescent="0.25">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row>
    <row r="667" spans="1:26" ht="15.75" customHeight="1" x14ac:dyDescent="0.25">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row>
    <row r="668" spans="1:26" ht="15.75" customHeight="1" x14ac:dyDescent="0.25">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row>
    <row r="669" spans="1:26" ht="15.75" customHeight="1" x14ac:dyDescent="0.25">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row>
    <row r="670" spans="1:26" ht="15.75" customHeight="1" x14ac:dyDescent="0.25">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row>
    <row r="671" spans="1:26" ht="15.75" customHeight="1" x14ac:dyDescent="0.25">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row>
    <row r="672" spans="1:26" ht="15.75" customHeight="1" x14ac:dyDescent="0.25">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row>
    <row r="673" spans="1:26" ht="15.75" customHeight="1" x14ac:dyDescent="0.25">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row>
    <row r="674" spans="1:26" ht="15.75" customHeight="1" x14ac:dyDescent="0.25">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row>
    <row r="675" spans="1:26" ht="15.75" customHeight="1" x14ac:dyDescent="0.2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row>
    <row r="676" spans="1:26" ht="15.75" customHeight="1" x14ac:dyDescent="0.25">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row>
    <row r="677" spans="1:26" ht="15.75" customHeight="1" x14ac:dyDescent="0.25">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row>
    <row r="678" spans="1:26" ht="15.75" customHeight="1" x14ac:dyDescent="0.25">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row>
    <row r="679" spans="1:26" ht="15.75" customHeight="1" x14ac:dyDescent="0.25">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row>
    <row r="680" spans="1:26" ht="15.75" customHeight="1" x14ac:dyDescent="0.25">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row>
    <row r="681" spans="1:26" ht="15.75" customHeight="1" x14ac:dyDescent="0.25">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row>
    <row r="682" spans="1:26" ht="15.75" customHeight="1" x14ac:dyDescent="0.25">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row>
    <row r="683" spans="1:26" ht="15.75" customHeight="1" x14ac:dyDescent="0.25">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row>
    <row r="684" spans="1:26" ht="15.75" customHeight="1" x14ac:dyDescent="0.25">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row>
    <row r="685" spans="1:26" ht="15.75" customHeight="1" x14ac:dyDescent="0.2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row>
    <row r="686" spans="1:26" ht="15.75" customHeight="1" x14ac:dyDescent="0.25">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row>
    <row r="687" spans="1:26" ht="15.75" customHeight="1" x14ac:dyDescent="0.25">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row>
    <row r="688" spans="1:26" ht="15.75" customHeight="1" x14ac:dyDescent="0.25">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row>
    <row r="689" spans="1:26" ht="15.75" customHeight="1" x14ac:dyDescent="0.25">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row>
    <row r="690" spans="1:26" ht="15.75" customHeight="1" x14ac:dyDescent="0.25">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row>
    <row r="691" spans="1:26" ht="15.75" customHeight="1" x14ac:dyDescent="0.25">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row>
    <row r="692" spans="1:26" ht="15.75" customHeight="1" x14ac:dyDescent="0.25">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row>
    <row r="693" spans="1:26" ht="15.75" customHeight="1" x14ac:dyDescent="0.25">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row>
    <row r="694" spans="1:26" ht="15.75" customHeight="1" x14ac:dyDescent="0.25">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row>
    <row r="695" spans="1:26" ht="15.75" customHeight="1" x14ac:dyDescent="0.2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row>
    <row r="696" spans="1:26" ht="15.75" customHeight="1" x14ac:dyDescent="0.25">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row>
    <row r="697" spans="1:26" ht="15.75" customHeight="1" x14ac:dyDescent="0.25">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row>
    <row r="698" spans="1:26" ht="15.75" customHeight="1" x14ac:dyDescent="0.25">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row>
    <row r="699" spans="1:26" ht="15.75" customHeight="1" x14ac:dyDescent="0.25">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row>
    <row r="700" spans="1:26" ht="15.75" customHeight="1" x14ac:dyDescent="0.25">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row>
    <row r="701" spans="1:26" ht="15.75" customHeight="1" x14ac:dyDescent="0.25">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row>
    <row r="702" spans="1:26" ht="15.75" customHeight="1" x14ac:dyDescent="0.25">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row>
    <row r="703" spans="1:26" ht="15.75" customHeight="1" x14ac:dyDescent="0.25">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row>
    <row r="704" spans="1:26" ht="15.75" customHeight="1" x14ac:dyDescent="0.25">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row>
    <row r="705" spans="1:26" ht="15.75" customHeight="1" x14ac:dyDescent="0.2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row>
    <row r="706" spans="1:26" ht="15.75" customHeight="1" x14ac:dyDescent="0.25">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row>
    <row r="707" spans="1:26" ht="15.75" customHeight="1" x14ac:dyDescent="0.25">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row>
    <row r="708" spans="1:26" ht="15.75" customHeight="1" x14ac:dyDescent="0.25">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row>
    <row r="709" spans="1:26" ht="15.75" customHeight="1" x14ac:dyDescent="0.25">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row>
    <row r="710" spans="1:26" ht="15.75" customHeight="1" x14ac:dyDescent="0.25">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row>
    <row r="711" spans="1:26" ht="15.75" customHeight="1" x14ac:dyDescent="0.25">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row>
    <row r="712" spans="1:26" ht="15.75" customHeight="1" x14ac:dyDescent="0.25">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row>
    <row r="713" spans="1:26" ht="15.75" customHeight="1" x14ac:dyDescent="0.25">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row>
    <row r="714" spans="1:26" ht="15.75" customHeight="1" x14ac:dyDescent="0.25">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row>
    <row r="715" spans="1:26" ht="15.75" customHeight="1" x14ac:dyDescent="0.2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row>
    <row r="716" spans="1:26" ht="15.75" customHeight="1" x14ac:dyDescent="0.25">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row>
    <row r="717" spans="1:26" ht="15.75" customHeight="1" x14ac:dyDescent="0.25">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row>
    <row r="718" spans="1:26" ht="15.75" customHeight="1" x14ac:dyDescent="0.25">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row>
    <row r="719" spans="1:26" ht="15.75" customHeight="1" x14ac:dyDescent="0.25">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row>
    <row r="720" spans="1:26" ht="15.75" customHeight="1" x14ac:dyDescent="0.25">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row>
    <row r="721" spans="1:26" ht="15.75" customHeight="1" x14ac:dyDescent="0.25">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row>
    <row r="722" spans="1:26" ht="15.75" customHeight="1" x14ac:dyDescent="0.25">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row>
    <row r="723" spans="1:26" ht="15.75" customHeight="1" x14ac:dyDescent="0.25">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row>
    <row r="724" spans="1:26" ht="15.75" customHeight="1" x14ac:dyDescent="0.25">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row>
    <row r="725" spans="1:26" ht="15.75" customHeight="1" x14ac:dyDescent="0.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row>
    <row r="726" spans="1:26" ht="15.75" customHeight="1" x14ac:dyDescent="0.25">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row>
    <row r="727" spans="1:26" ht="15.75" customHeight="1" x14ac:dyDescent="0.25">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row>
    <row r="728" spans="1:26" ht="15.75" customHeight="1" x14ac:dyDescent="0.25">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row>
    <row r="729" spans="1:26" ht="15.75" customHeight="1" x14ac:dyDescent="0.25">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row>
    <row r="730" spans="1:26" ht="15.75" customHeight="1" x14ac:dyDescent="0.25">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row>
    <row r="731" spans="1:26" ht="15.75" customHeight="1" x14ac:dyDescent="0.25">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row>
    <row r="732" spans="1:26" ht="15.75" customHeight="1" x14ac:dyDescent="0.25">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row>
    <row r="733" spans="1:26" ht="15.75" customHeight="1" x14ac:dyDescent="0.25">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row>
    <row r="734" spans="1:26" ht="15.75" customHeight="1" x14ac:dyDescent="0.25">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row>
    <row r="735" spans="1:26" ht="15.75" customHeight="1" x14ac:dyDescent="0.2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row>
    <row r="736" spans="1:26" ht="15.75" customHeight="1" x14ac:dyDescent="0.25">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row>
    <row r="737" spans="1:26" ht="15.75" customHeight="1" x14ac:dyDescent="0.25">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row>
    <row r="738" spans="1:26" ht="15.75" customHeight="1" x14ac:dyDescent="0.25">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row>
    <row r="739" spans="1:26" ht="15.75" customHeight="1" x14ac:dyDescent="0.25">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row>
    <row r="740" spans="1:26" ht="15.75" customHeight="1" x14ac:dyDescent="0.25">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row>
    <row r="741" spans="1:26" ht="15.75" customHeight="1" x14ac:dyDescent="0.25">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row>
    <row r="742" spans="1:26" ht="15.75" customHeight="1" x14ac:dyDescent="0.25">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row>
    <row r="743" spans="1:26" ht="15.75" customHeight="1" x14ac:dyDescent="0.25">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row>
    <row r="744" spans="1:26" ht="15.75" customHeight="1" x14ac:dyDescent="0.25">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row>
    <row r="745" spans="1:26" ht="15.75" customHeight="1" x14ac:dyDescent="0.2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row>
    <row r="746" spans="1:26" ht="15.75" customHeight="1" x14ac:dyDescent="0.25">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row>
    <row r="747" spans="1:26" ht="15.75" customHeight="1" x14ac:dyDescent="0.25">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row>
    <row r="748" spans="1:26" ht="15.75" customHeight="1" x14ac:dyDescent="0.25">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row>
    <row r="749" spans="1:26" ht="15.75" customHeight="1" x14ac:dyDescent="0.25">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row>
    <row r="750" spans="1:26" ht="15.75" customHeight="1" x14ac:dyDescent="0.25">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row>
    <row r="751" spans="1:26" ht="15.75" customHeight="1" x14ac:dyDescent="0.25">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row>
    <row r="752" spans="1:26" ht="15.75" customHeight="1" x14ac:dyDescent="0.25">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row>
    <row r="753" spans="1:26" ht="15.75" customHeight="1" x14ac:dyDescent="0.25">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row>
    <row r="754" spans="1:26" ht="15.75" customHeight="1" x14ac:dyDescent="0.25">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row>
    <row r="755" spans="1:26" ht="15.75" customHeight="1" x14ac:dyDescent="0.2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row>
    <row r="756" spans="1:26" ht="15.75" customHeight="1" x14ac:dyDescent="0.25">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row>
    <row r="757" spans="1:26" ht="15.75" customHeight="1" x14ac:dyDescent="0.25">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row>
    <row r="758" spans="1:26" ht="15.75" customHeight="1" x14ac:dyDescent="0.25">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row>
    <row r="759" spans="1:26" ht="15.75" customHeight="1" x14ac:dyDescent="0.25">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row>
    <row r="760" spans="1:26" ht="15.75" customHeight="1" x14ac:dyDescent="0.25">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row>
    <row r="761" spans="1:26" ht="15.75" customHeight="1" x14ac:dyDescent="0.25">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row>
    <row r="762" spans="1:26" ht="15.75" customHeight="1" x14ac:dyDescent="0.25">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row>
    <row r="763" spans="1:26" ht="15.75" customHeight="1" x14ac:dyDescent="0.25">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row>
    <row r="764" spans="1:26" ht="15.75" customHeight="1" x14ac:dyDescent="0.25">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row>
    <row r="765" spans="1:26" ht="15.75" customHeight="1" x14ac:dyDescent="0.2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row>
    <row r="766" spans="1:26" ht="15.75" customHeight="1" x14ac:dyDescent="0.25">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row>
    <row r="767" spans="1:26" ht="15.75" customHeight="1" x14ac:dyDescent="0.25">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row>
    <row r="768" spans="1:26" ht="15.75" customHeight="1" x14ac:dyDescent="0.25">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row>
    <row r="769" spans="1:26" ht="15.75" customHeight="1" x14ac:dyDescent="0.25">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row>
    <row r="770" spans="1:26" ht="15.75" customHeight="1" x14ac:dyDescent="0.25">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row>
    <row r="771" spans="1:26" ht="15.75" customHeight="1" x14ac:dyDescent="0.25">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row>
    <row r="772" spans="1:26" ht="15.75" customHeight="1" x14ac:dyDescent="0.25">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row>
    <row r="773" spans="1:26" ht="15.75" customHeight="1" x14ac:dyDescent="0.25">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row>
    <row r="774" spans="1:26" ht="15.75" customHeight="1" x14ac:dyDescent="0.25">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row>
    <row r="775" spans="1:26" ht="15.75" customHeight="1" x14ac:dyDescent="0.2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row>
    <row r="776" spans="1:26" ht="15.75" customHeight="1" x14ac:dyDescent="0.25">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row>
    <row r="777" spans="1:26" ht="15.75" customHeight="1" x14ac:dyDescent="0.25">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row>
    <row r="778" spans="1:26" ht="15.75" customHeight="1" x14ac:dyDescent="0.25">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row>
    <row r="779" spans="1:26" ht="15.75" customHeight="1" x14ac:dyDescent="0.25">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row>
    <row r="780" spans="1:26" ht="15.75" customHeight="1" x14ac:dyDescent="0.25">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row>
    <row r="781" spans="1:26" ht="15.75" customHeight="1" x14ac:dyDescent="0.25">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row>
    <row r="782" spans="1:26" ht="15.75" customHeight="1" x14ac:dyDescent="0.25">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row>
    <row r="783" spans="1:26" ht="15.75" customHeight="1" x14ac:dyDescent="0.25">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row>
    <row r="784" spans="1:26" ht="15.75" customHeight="1" x14ac:dyDescent="0.25">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row>
    <row r="785" spans="1:26" ht="15.75" customHeight="1" x14ac:dyDescent="0.2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row>
    <row r="786" spans="1:26" ht="15.75" customHeight="1" x14ac:dyDescent="0.25">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row>
    <row r="787" spans="1:26" ht="15.75" customHeight="1" x14ac:dyDescent="0.25">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row>
    <row r="788" spans="1:26" ht="15.75" customHeight="1" x14ac:dyDescent="0.25">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row>
    <row r="789" spans="1:26" ht="15.75" customHeight="1" x14ac:dyDescent="0.25">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row>
    <row r="790" spans="1:26" ht="15.75" customHeight="1" x14ac:dyDescent="0.25">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row>
    <row r="791" spans="1:26" ht="15.75" customHeight="1" x14ac:dyDescent="0.25">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row>
    <row r="792" spans="1:26" ht="15.75" customHeight="1" x14ac:dyDescent="0.25">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row>
    <row r="793" spans="1:26" ht="15.75" customHeight="1" x14ac:dyDescent="0.25">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row>
    <row r="794" spans="1:26" ht="15.75" customHeight="1" x14ac:dyDescent="0.25">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row>
    <row r="795" spans="1:26" ht="15.75" customHeight="1" x14ac:dyDescent="0.2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row>
    <row r="796" spans="1:26" ht="15.75" customHeight="1" x14ac:dyDescent="0.25">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row>
    <row r="797" spans="1:26" ht="15.75" customHeight="1" x14ac:dyDescent="0.25">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row>
    <row r="798" spans="1:26" ht="15.75" customHeight="1" x14ac:dyDescent="0.25">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row>
    <row r="799" spans="1:26" ht="15.75" customHeight="1" x14ac:dyDescent="0.25">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row>
    <row r="800" spans="1:26" ht="15.75" customHeight="1" x14ac:dyDescent="0.25">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row>
    <row r="801" spans="1:26" ht="15.75" customHeight="1" x14ac:dyDescent="0.25">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row>
    <row r="802" spans="1:26" ht="15.75" customHeight="1" x14ac:dyDescent="0.25">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row>
    <row r="803" spans="1:26" ht="15.75" customHeight="1" x14ac:dyDescent="0.25">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row>
    <row r="804" spans="1:26" ht="15.75" customHeight="1" x14ac:dyDescent="0.25">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row>
    <row r="805" spans="1:26" ht="15.75" customHeight="1" x14ac:dyDescent="0.2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row>
    <row r="806" spans="1:26" ht="15.75" customHeight="1" x14ac:dyDescent="0.25">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row>
    <row r="807" spans="1:26" ht="15.75" customHeight="1" x14ac:dyDescent="0.25">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row>
    <row r="808" spans="1:26" ht="15.75" customHeight="1" x14ac:dyDescent="0.25">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row>
    <row r="809" spans="1:26" ht="15.75" customHeight="1" x14ac:dyDescent="0.25">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row>
    <row r="810" spans="1:26" ht="15.75" customHeight="1" x14ac:dyDescent="0.25">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row>
    <row r="811" spans="1:26" ht="15.75" customHeight="1" x14ac:dyDescent="0.25">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row>
    <row r="812" spans="1:26" ht="15.75" customHeight="1" x14ac:dyDescent="0.25">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row>
    <row r="813" spans="1:26" ht="15.75" customHeight="1" x14ac:dyDescent="0.25">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row>
    <row r="814" spans="1:26" ht="15.75" customHeight="1" x14ac:dyDescent="0.25">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row>
    <row r="815" spans="1:26" ht="15.75" customHeight="1" x14ac:dyDescent="0.2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row>
    <row r="816" spans="1:26" ht="15.75" customHeight="1" x14ac:dyDescent="0.25">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row>
    <row r="817" spans="1:26" ht="15.75" customHeight="1" x14ac:dyDescent="0.25">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row>
    <row r="818" spans="1:26" ht="15.75" customHeight="1" x14ac:dyDescent="0.25">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row>
    <row r="819" spans="1:26" ht="15.75" customHeight="1" x14ac:dyDescent="0.25">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row>
    <row r="820" spans="1:26" ht="15.75" customHeight="1" x14ac:dyDescent="0.25">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row>
    <row r="821" spans="1:26" ht="15.75" customHeight="1" x14ac:dyDescent="0.25">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row>
    <row r="822" spans="1:26" ht="15.75" customHeight="1" x14ac:dyDescent="0.25">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row>
    <row r="823" spans="1:26" ht="15.75" customHeight="1" x14ac:dyDescent="0.25">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row>
    <row r="824" spans="1:26" ht="15.75" customHeight="1" x14ac:dyDescent="0.25">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row>
    <row r="825" spans="1:26" ht="15.75" customHeight="1" x14ac:dyDescent="0.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row>
    <row r="826" spans="1:26" ht="15.75" customHeight="1" x14ac:dyDescent="0.25">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row>
    <row r="827" spans="1:26" ht="15.75" customHeight="1" x14ac:dyDescent="0.25">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row>
    <row r="828" spans="1:26" ht="15.75" customHeight="1" x14ac:dyDescent="0.25">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row>
    <row r="829" spans="1:26" ht="15.75" customHeight="1" x14ac:dyDescent="0.25">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row>
    <row r="830" spans="1:26" ht="15.75" customHeight="1" x14ac:dyDescent="0.25">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row>
    <row r="831" spans="1:26" ht="15.75" customHeight="1" x14ac:dyDescent="0.25">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row>
    <row r="832" spans="1:26" ht="15.75" customHeight="1" x14ac:dyDescent="0.25">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row>
    <row r="833" spans="1:26" ht="15.75" customHeight="1" x14ac:dyDescent="0.25">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row>
    <row r="834" spans="1:26" ht="15.75" customHeight="1" x14ac:dyDescent="0.25">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row>
    <row r="835" spans="1:26" ht="15.75" customHeight="1" x14ac:dyDescent="0.2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row>
    <row r="836" spans="1:26" ht="15.75" customHeight="1" x14ac:dyDescent="0.25">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row>
    <row r="837" spans="1:26" ht="15.75" customHeight="1" x14ac:dyDescent="0.25">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row>
    <row r="838" spans="1:26" ht="15.75" customHeight="1" x14ac:dyDescent="0.25">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row>
    <row r="839" spans="1:26" ht="15.75" customHeight="1" x14ac:dyDescent="0.25">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row>
    <row r="840" spans="1:26" ht="15.75" customHeight="1" x14ac:dyDescent="0.25">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row>
    <row r="841" spans="1:26" ht="15.75" customHeight="1" x14ac:dyDescent="0.25">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row>
    <row r="842" spans="1:26" ht="15.75" customHeight="1" x14ac:dyDescent="0.25">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row>
    <row r="843" spans="1:26" ht="15.75" customHeight="1" x14ac:dyDescent="0.25">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row>
    <row r="844" spans="1:26" ht="15.75" customHeight="1" x14ac:dyDescent="0.25">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row>
    <row r="845" spans="1:26" ht="15.75" customHeight="1" x14ac:dyDescent="0.2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row>
    <row r="846" spans="1:26" ht="15.75" customHeight="1" x14ac:dyDescent="0.25">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row>
    <row r="847" spans="1:26" ht="15.75" customHeight="1" x14ac:dyDescent="0.25">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row>
    <row r="848" spans="1:26" ht="15.75" customHeight="1" x14ac:dyDescent="0.25">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row>
    <row r="849" spans="1:26" ht="15.75" customHeight="1" x14ac:dyDescent="0.25">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row>
    <row r="850" spans="1:26" ht="15.75" customHeight="1" x14ac:dyDescent="0.25">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row>
    <row r="851" spans="1:26" ht="15.75" customHeight="1" x14ac:dyDescent="0.25">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row>
    <row r="852" spans="1:26" ht="15.75" customHeight="1" x14ac:dyDescent="0.25">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row>
    <row r="853" spans="1:26" ht="15.75" customHeight="1" x14ac:dyDescent="0.25">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row>
    <row r="854" spans="1:26" ht="15.75" customHeight="1" x14ac:dyDescent="0.25">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row>
    <row r="855" spans="1:26" ht="15.75" customHeight="1" x14ac:dyDescent="0.2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row>
    <row r="856" spans="1:26" ht="15.75" customHeight="1" x14ac:dyDescent="0.25">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row>
    <row r="857" spans="1:26" ht="15.75" customHeight="1" x14ac:dyDescent="0.25">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row>
    <row r="858" spans="1:26" ht="15.75" customHeight="1" x14ac:dyDescent="0.25">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row>
    <row r="859" spans="1:26" ht="15.75" customHeight="1" x14ac:dyDescent="0.25">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row>
    <row r="860" spans="1:26" ht="15.75" customHeight="1" x14ac:dyDescent="0.25">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row>
    <row r="861" spans="1:26" ht="15.75" customHeight="1" x14ac:dyDescent="0.25">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row>
    <row r="862" spans="1:26" ht="15.75" customHeight="1" x14ac:dyDescent="0.25">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row>
    <row r="863" spans="1:26" ht="15.75" customHeight="1" x14ac:dyDescent="0.25">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row>
    <row r="864" spans="1:26" ht="15.75" customHeight="1" x14ac:dyDescent="0.25">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row>
    <row r="865" spans="1:26" ht="15.75" customHeight="1" x14ac:dyDescent="0.2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row>
    <row r="866" spans="1:26" ht="15.75" customHeight="1" x14ac:dyDescent="0.25">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row>
    <row r="867" spans="1:26" ht="15.75" customHeight="1" x14ac:dyDescent="0.25">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row>
    <row r="868" spans="1:26" ht="15.75" customHeight="1" x14ac:dyDescent="0.25">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row>
    <row r="869" spans="1:26" ht="15.75" customHeight="1" x14ac:dyDescent="0.25">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row>
    <row r="870" spans="1:26" ht="15.75" customHeight="1" x14ac:dyDescent="0.25">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row>
    <row r="871" spans="1:26" ht="15.75" customHeight="1" x14ac:dyDescent="0.25">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row>
    <row r="872" spans="1:26" ht="15.75" customHeight="1" x14ac:dyDescent="0.25">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row>
    <row r="873" spans="1:26" ht="15.75" customHeight="1" x14ac:dyDescent="0.25">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row>
    <row r="874" spans="1:26" ht="15.75" customHeight="1" x14ac:dyDescent="0.25">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row>
    <row r="875" spans="1:26" ht="15.75" customHeight="1" x14ac:dyDescent="0.2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row>
    <row r="876" spans="1:26" ht="15.75" customHeight="1" x14ac:dyDescent="0.25">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row>
    <row r="877" spans="1:26" ht="15.75" customHeight="1" x14ac:dyDescent="0.25">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row>
    <row r="878" spans="1:26" ht="15.75" customHeight="1" x14ac:dyDescent="0.25">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row>
    <row r="879" spans="1:26" ht="15.75" customHeight="1" x14ac:dyDescent="0.25">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row>
    <row r="880" spans="1:26" ht="15.75" customHeight="1" x14ac:dyDescent="0.25">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row>
    <row r="881" spans="1:26" ht="15.75" customHeight="1" x14ac:dyDescent="0.25">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row>
    <row r="882" spans="1:26" ht="15.75" customHeight="1" x14ac:dyDescent="0.25">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row>
    <row r="883" spans="1:26" ht="15.75" customHeight="1" x14ac:dyDescent="0.25">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row>
    <row r="884" spans="1:26" ht="15.75" customHeight="1" x14ac:dyDescent="0.25">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row>
    <row r="885" spans="1:26" ht="15.75" customHeight="1" x14ac:dyDescent="0.2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row>
    <row r="886" spans="1:26" ht="15.75" customHeight="1" x14ac:dyDescent="0.25">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row>
    <row r="887" spans="1:26" ht="15.75" customHeight="1" x14ac:dyDescent="0.25">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row>
    <row r="888" spans="1:26" ht="15.75" customHeight="1" x14ac:dyDescent="0.25">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row>
    <row r="889" spans="1:26" ht="15.75" customHeight="1" x14ac:dyDescent="0.25">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row>
    <row r="890" spans="1:26" ht="15.75" customHeight="1" x14ac:dyDescent="0.25">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row>
    <row r="891" spans="1:26" ht="15.75" customHeight="1" x14ac:dyDescent="0.25">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row>
    <row r="892" spans="1:26" ht="15.75" customHeight="1" x14ac:dyDescent="0.25">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row>
    <row r="893" spans="1:26" ht="15.75" customHeight="1" x14ac:dyDescent="0.25">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row>
    <row r="894" spans="1:26" ht="15.75" customHeight="1" x14ac:dyDescent="0.25">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row>
    <row r="895" spans="1:26" ht="15.75" customHeight="1" x14ac:dyDescent="0.2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row>
    <row r="896" spans="1:26" ht="15.75" customHeight="1" x14ac:dyDescent="0.25">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row>
    <row r="897" spans="1:26" ht="15.75" customHeight="1" x14ac:dyDescent="0.25">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row>
    <row r="898" spans="1:26" ht="15.75" customHeight="1" x14ac:dyDescent="0.25">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row>
    <row r="899" spans="1:26" ht="15.75" customHeight="1" x14ac:dyDescent="0.25">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row>
    <row r="900" spans="1:26" ht="15.75" customHeight="1" x14ac:dyDescent="0.25">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row>
    <row r="901" spans="1:26" ht="15.75" customHeight="1" x14ac:dyDescent="0.25">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row>
    <row r="902" spans="1:26" ht="15.75" customHeight="1" x14ac:dyDescent="0.25">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row>
    <row r="903" spans="1:26" ht="15.75" customHeight="1" x14ac:dyDescent="0.25">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row>
    <row r="904" spans="1:26" ht="15.75" customHeight="1" x14ac:dyDescent="0.25">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row>
    <row r="905" spans="1:26" ht="15.75" customHeight="1" x14ac:dyDescent="0.2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row>
    <row r="906" spans="1:26" ht="15.75" customHeight="1" x14ac:dyDescent="0.25">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row>
    <row r="907" spans="1:26" ht="15.75" customHeight="1" x14ac:dyDescent="0.25">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row>
    <row r="908" spans="1:26" ht="15.75" customHeight="1" x14ac:dyDescent="0.25">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row>
    <row r="909" spans="1:26" ht="15.75" customHeight="1" x14ac:dyDescent="0.25">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row>
    <row r="910" spans="1:26" ht="15.75" customHeight="1" x14ac:dyDescent="0.25">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row>
    <row r="911" spans="1:26" ht="15.75" customHeight="1" x14ac:dyDescent="0.25">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row>
    <row r="912" spans="1:26" ht="15.75" customHeight="1" x14ac:dyDescent="0.25">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row>
    <row r="913" spans="1:26" ht="15.75" customHeight="1" x14ac:dyDescent="0.25">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row>
    <row r="914" spans="1:26" ht="15.75" customHeight="1" x14ac:dyDescent="0.25">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row>
    <row r="915" spans="1:26" ht="15.75" customHeight="1" x14ac:dyDescent="0.2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row>
    <row r="916" spans="1:26" ht="15.75" customHeight="1" x14ac:dyDescent="0.25">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row>
    <row r="917" spans="1:26" ht="15.75" customHeight="1" x14ac:dyDescent="0.25">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row>
    <row r="918" spans="1:26" ht="15.75" customHeight="1" x14ac:dyDescent="0.25">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row>
    <row r="919" spans="1:26" ht="15.75" customHeight="1" x14ac:dyDescent="0.25">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row>
    <row r="920" spans="1:26" ht="15.75" customHeight="1" x14ac:dyDescent="0.25">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row>
    <row r="921" spans="1:26" ht="15.75" customHeight="1" x14ac:dyDescent="0.25">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row>
    <row r="922" spans="1:26" ht="15.75" customHeight="1" x14ac:dyDescent="0.25">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row>
    <row r="923" spans="1:26" ht="15.75" customHeight="1" x14ac:dyDescent="0.25">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row>
    <row r="924" spans="1:26" ht="15.75" customHeight="1" x14ac:dyDescent="0.25">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row>
    <row r="925" spans="1:26" ht="15.75" customHeight="1" x14ac:dyDescent="0.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row>
    <row r="926" spans="1:26" ht="15.75" customHeight="1" x14ac:dyDescent="0.25">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row>
    <row r="927" spans="1:26" ht="15.75" customHeight="1" x14ac:dyDescent="0.25">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row>
    <row r="928" spans="1:26" ht="15.75" customHeight="1" x14ac:dyDescent="0.25">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row>
    <row r="929" spans="1:26" ht="15.75" customHeight="1" x14ac:dyDescent="0.25">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row>
    <row r="930" spans="1:26" ht="15.75" customHeight="1" x14ac:dyDescent="0.25">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row>
    <row r="931" spans="1:26" ht="15.75" customHeight="1" x14ac:dyDescent="0.25">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row>
    <row r="932" spans="1:26" ht="15.75" customHeight="1" x14ac:dyDescent="0.25">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row>
    <row r="933" spans="1:26" ht="15.75" customHeight="1" x14ac:dyDescent="0.25">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row>
    <row r="934" spans="1:26" ht="15.75" customHeight="1" x14ac:dyDescent="0.25">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row>
    <row r="935" spans="1:26" ht="15.75" customHeight="1" x14ac:dyDescent="0.2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row>
    <row r="936" spans="1:26" ht="15.75" customHeight="1" x14ac:dyDescent="0.25">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row>
    <row r="937" spans="1:26" ht="15.75" customHeight="1" x14ac:dyDescent="0.25">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row>
    <row r="938" spans="1:26" ht="15.75" customHeight="1" x14ac:dyDescent="0.25">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row>
    <row r="939" spans="1:26" ht="15.75" customHeight="1" x14ac:dyDescent="0.25">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row>
    <row r="940" spans="1:26" ht="15.75" customHeight="1" x14ac:dyDescent="0.25">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row>
    <row r="941" spans="1:26" ht="15.75" customHeight="1" x14ac:dyDescent="0.25">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row>
    <row r="942" spans="1:26" ht="15.75" customHeight="1" x14ac:dyDescent="0.25">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row>
    <row r="943" spans="1:26" ht="15.75" customHeight="1" x14ac:dyDescent="0.25">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row>
    <row r="944" spans="1:26" ht="15.75" customHeight="1" x14ac:dyDescent="0.25">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row>
    <row r="945" spans="1:26" ht="15.75" customHeight="1" x14ac:dyDescent="0.2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row>
    <row r="946" spans="1:26" ht="15.75" customHeight="1" x14ac:dyDescent="0.25">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row>
    <row r="947" spans="1:26" ht="15.75" customHeight="1" x14ac:dyDescent="0.25">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row>
    <row r="948" spans="1:26" ht="15.75" customHeight="1" x14ac:dyDescent="0.25">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row>
    <row r="949" spans="1:26" ht="15.75" customHeight="1" x14ac:dyDescent="0.25">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row>
    <row r="950" spans="1:26" ht="15.75" customHeight="1" x14ac:dyDescent="0.25">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row>
    <row r="951" spans="1:26" ht="15.75" customHeight="1" x14ac:dyDescent="0.25">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row>
    <row r="952" spans="1:26" ht="15.75" customHeight="1" x14ac:dyDescent="0.25">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row>
    <row r="953" spans="1:26" ht="15.75" customHeight="1" x14ac:dyDescent="0.25">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row>
    <row r="954" spans="1:26" ht="15.75" customHeight="1" x14ac:dyDescent="0.25">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row>
    <row r="955" spans="1:26" ht="15.75" customHeight="1" x14ac:dyDescent="0.2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row>
    <row r="956" spans="1:26" ht="15.75" customHeight="1" x14ac:dyDescent="0.25">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row>
    <row r="957" spans="1:26" ht="15.75" customHeight="1" x14ac:dyDescent="0.25">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row>
    <row r="958" spans="1:26" ht="15.75" customHeight="1" x14ac:dyDescent="0.25">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row>
    <row r="959" spans="1:26" ht="15.75" customHeight="1" x14ac:dyDescent="0.25">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row>
    <row r="960" spans="1:26" ht="15.75" customHeight="1" x14ac:dyDescent="0.25">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row>
    <row r="961" spans="1:26" ht="15.75" customHeight="1" x14ac:dyDescent="0.25">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row>
    <row r="962" spans="1:26" ht="15.75" customHeight="1" x14ac:dyDescent="0.25">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row>
    <row r="963" spans="1:26" ht="15.75" customHeight="1" x14ac:dyDescent="0.25">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row>
    <row r="964" spans="1:26" ht="15.75" customHeight="1" x14ac:dyDescent="0.25">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row>
    <row r="965" spans="1:26" ht="15.75" customHeight="1" x14ac:dyDescent="0.2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row>
    <row r="966" spans="1:26" ht="15.75" customHeight="1" x14ac:dyDescent="0.25">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row>
    <row r="967" spans="1:26" ht="15.75" customHeight="1" x14ac:dyDescent="0.25">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row>
    <row r="968" spans="1:26" ht="15.75" customHeight="1" x14ac:dyDescent="0.25">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row>
    <row r="969" spans="1:26" ht="15.75" customHeight="1" x14ac:dyDescent="0.25">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row>
    <row r="970" spans="1:26" ht="15.75" customHeight="1" x14ac:dyDescent="0.25">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row>
    <row r="971" spans="1:26" ht="15.75" customHeight="1" x14ac:dyDescent="0.25">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row>
    <row r="972" spans="1:26" ht="15.75" customHeight="1" x14ac:dyDescent="0.25">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row>
    <row r="973" spans="1:26" ht="15.75" customHeight="1" x14ac:dyDescent="0.25">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row>
    <row r="974" spans="1:26" ht="15.75" customHeight="1" x14ac:dyDescent="0.25">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row>
    <row r="975" spans="1:26" ht="15.75" customHeight="1" x14ac:dyDescent="0.2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row>
    <row r="976" spans="1:26" ht="15.75" customHeight="1" x14ac:dyDescent="0.25">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row>
    <row r="977" spans="1:26" ht="15.75" customHeight="1" x14ac:dyDescent="0.25">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row>
    <row r="978" spans="1:26" ht="15.75" customHeight="1" x14ac:dyDescent="0.25">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row>
    <row r="979" spans="1:26" ht="15.75" customHeight="1" x14ac:dyDescent="0.25">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row>
    <row r="980" spans="1:26" ht="15.75" customHeight="1" x14ac:dyDescent="0.25">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row>
    <row r="981" spans="1:26" ht="15.75" customHeight="1" x14ac:dyDescent="0.25">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row>
    <row r="982" spans="1:26" ht="15.75" customHeight="1" x14ac:dyDescent="0.25">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row>
    <row r="983" spans="1:26" ht="15.75" customHeight="1" x14ac:dyDescent="0.25">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row>
    <row r="984" spans="1:26" ht="15.75" customHeight="1" x14ac:dyDescent="0.25">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row>
    <row r="985" spans="1:26" ht="15.75" customHeight="1" x14ac:dyDescent="0.2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row>
    <row r="986" spans="1:26" ht="15.75" customHeight="1" x14ac:dyDescent="0.25">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row>
    <row r="987" spans="1:26" ht="15.75" customHeight="1" x14ac:dyDescent="0.25">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row>
    <row r="988" spans="1:26" ht="15.75" customHeight="1" x14ac:dyDescent="0.25">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row>
    <row r="989" spans="1:26" ht="15.75" customHeight="1" x14ac:dyDescent="0.25">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row>
    <row r="990" spans="1:26" ht="15.75" customHeight="1" x14ac:dyDescent="0.25">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row>
    <row r="991" spans="1:26" ht="15.75" customHeight="1" x14ac:dyDescent="0.25">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row>
    <row r="992" spans="1:26" ht="15.75" customHeight="1" x14ac:dyDescent="0.25">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row>
    <row r="993" spans="1:26" ht="15.75" customHeight="1" x14ac:dyDescent="0.25">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row>
    <row r="994" spans="1:26" ht="15.75" customHeight="1" x14ac:dyDescent="0.25">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row>
    <row r="995" spans="1:26" ht="15.75" customHeight="1" x14ac:dyDescent="0.2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row>
    <row r="996" spans="1:26" ht="15.75" customHeight="1" x14ac:dyDescent="0.25">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row>
    <row r="997" spans="1:26" ht="15.75" customHeight="1" x14ac:dyDescent="0.25">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row>
    <row r="998" spans="1:26" ht="15.75" customHeight="1" x14ac:dyDescent="0.25">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row>
    <row r="999" spans="1:26" ht="15.75" customHeight="1" x14ac:dyDescent="0.25">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row>
    <row r="1000" spans="1:26" ht="15.75" customHeight="1" x14ac:dyDescent="0.25">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1"/>
  <sheetViews>
    <sheetView showGridLines="0" topLeftCell="A9" zoomScale="70" zoomScaleNormal="70" workbookViewId="0">
      <selection activeCell="J17" sqref="J17"/>
    </sheetView>
  </sheetViews>
  <sheetFormatPr defaultColWidth="14.42578125" defaultRowHeight="15" customHeight="1" x14ac:dyDescent="0.25"/>
  <cols>
    <col min="1" max="1" width="8.7109375" style="60" customWidth="1"/>
    <col min="2" max="2" width="4.42578125" style="60" customWidth="1"/>
    <col min="3" max="3" width="24" style="60" customWidth="1"/>
    <col min="4" max="4" width="18.140625" style="60" customWidth="1"/>
    <col min="5" max="5" width="14.7109375" style="60" customWidth="1"/>
    <col min="6" max="6" width="16.42578125" style="60" customWidth="1"/>
    <col min="7" max="7" width="46.28515625" style="60" customWidth="1"/>
    <col min="8" max="10" width="8.7109375" style="60" customWidth="1"/>
    <col min="11" max="11" width="20.85546875" style="60" customWidth="1"/>
    <col min="12" max="12" width="16.85546875" style="60" customWidth="1"/>
    <col min="13" max="14" width="8.7109375" style="60" customWidth="1"/>
    <col min="15" max="15" width="19.42578125" style="60" customWidth="1"/>
    <col min="16" max="16" width="19" style="60" customWidth="1"/>
    <col min="17" max="26" width="8.7109375" style="60" customWidth="1"/>
    <col min="27" max="16384" width="14.42578125" style="60"/>
  </cols>
  <sheetData>
    <row r="1" spans="2:16" ht="45.75" customHeight="1" x14ac:dyDescent="0.25">
      <c r="B1" s="189" t="s">
        <v>206</v>
      </c>
      <c r="C1" s="189"/>
      <c r="D1" s="189"/>
      <c r="E1" s="189"/>
      <c r="F1" s="189"/>
      <c r="G1" s="189"/>
    </row>
    <row r="2" spans="2:16" ht="15" customHeight="1" x14ac:dyDescent="0.25">
      <c r="B2" s="190" t="s">
        <v>205</v>
      </c>
      <c r="C2" s="190"/>
      <c r="D2" s="190"/>
      <c r="E2" s="190"/>
      <c r="F2" s="190"/>
      <c r="G2" s="190"/>
    </row>
    <row r="3" spans="2:16" ht="31.5" x14ac:dyDescent="0.25">
      <c r="B3" s="107" t="s">
        <v>175</v>
      </c>
      <c r="C3" s="107" t="s">
        <v>40</v>
      </c>
      <c r="D3" s="107" t="s">
        <v>176</v>
      </c>
      <c r="E3" s="107" t="s">
        <v>54</v>
      </c>
      <c r="F3" s="107" t="s">
        <v>55</v>
      </c>
      <c r="G3" s="107" t="s">
        <v>102</v>
      </c>
      <c r="K3" s="193"/>
      <c r="L3" s="194"/>
    </row>
    <row r="4" spans="2:16" ht="158.25" customHeight="1" x14ac:dyDescent="0.25">
      <c r="B4" s="61">
        <v>1</v>
      </c>
      <c r="C4" s="61" t="s">
        <v>177</v>
      </c>
      <c r="D4" s="62" t="s">
        <v>207</v>
      </c>
      <c r="E4" s="65">
        <f>216829681/1247338593</f>
        <v>0.17383385891917161</v>
      </c>
      <c r="F4" s="65">
        <f>242877716/1247338593</f>
        <v>0.1947167492155035</v>
      </c>
      <c r="G4" s="66" t="s">
        <v>178</v>
      </c>
      <c r="I4" s="64"/>
      <c r="K4" s="68"/>
      <c r="L4" s="68"/>
    </row>
    <row r="5" spans="2:16" ht="183" customHeight="1" x14ac:dyDescent="0.25">
      <c r="B5" s="61">
        <v>2</v>
      </c>
      <c r="C5" s="62" t="s">
        <v>179</v>
      </c>
      <c r="D5" s="62" t="s">
        <v>180</v>
      </c>
      <c r="E5" s="63">
        <f>365/E4</f>
        <v>2099.7060196984748</v>
      </c>
      <c r="F5" s="63">
        <f>365/F4</f>
        <v>1874.5177365098411</v>
      </c>
      <c r="G5" s="61"/>
      <c r="K5" s="69"/>
      <c r="L5" s="70"/>
      <c r="O5" s="67"/>
      <c r="P5" s="67"/>
    </row>
    <row r="6" spans="2:16" ht="176.25" customHeight="1" x14ac:dyDescent="0.25">
      <c r="B6" s="61">
        <v>3</v>
      </c>
      <c r="C6" s="62" t="s">
        <v>209</v>
      </c>
      <c r="D6" s="62" t="s">
        <v>208</v>
      </c>
      <c r="E6" s="65">
        <f>216829681/657304294</f>
        <v>0.32987717101388658</v>
      </c>
      <c r="F6" s="65">
        <f>242877716/657304294</f>
        <v>0.36950574979812928</v>
      </c>
      <c r="G6" s="66" t="s">
        <v>181</v>
      </c>
      <c r="K6" s="71"/>
    </row>
    <row r="7" spans="2:16" ht="156.75" customHeight="1" x14ac:dyDescent="0.25">
      <c r="B7" s="61">
        <v>4</v>
      </c>
      <c r="C7" s="62" t="s">
        <v>182</v>
      </c>
      <c r="D7" s="62" t="s">
        <v>183</v>
      </c>
      <c r="E7" s="63">
        <f>365/E6</f>
        <v>1106.4724451169579</v>
      </c>
      <c r="F7" s="63">
        <f>365/F6</f>
        <v>987.80600897119768</v>
      </c>
      <c r="G7" s="61"/>
      <c r="K7" s="195"/>
      <c r="L7" s="195"/>
    </row>
    <row r="8" spans="2:16" ht="183.75" customHeight="1" x14ac:dyDescent="0.25">
      <c r="B8" s="61">
        <v>5</v>
      </c>
      <c r="C8" s="62" t="s">
        <v>184</v>
      </c>
      <c r="D8" s="62" t="s">
        <v>185</v>
      </c>
      <c r="E8" s="63">
        <f>114239015/6990025.5</f>
        <v>16.343147102968366</v>
      </c>
      <c r="F8" s="63">
        <f>117053643/6990025.5</f>
        <v>16.745810583952807</v>
      </c>
      <c r="G8" s="66" t="s">
        <v>186</v>
      </c>
      <c r="K8" s="183"/>
      <c r="L8" s="183"/>
    </row>
    <row r="9" spans="2:16" ht="87.75" customHeight="1" x14ac:dyDescent="0.25">
      <c r="B9" s="61">
        <v>6</v>
      </c>
      <c r="C9" s="62" t="s">
        <v>187</v>
      </c>
      <c r="D9" s="62" t="s">
        <v>188</v>
      </c>
      <c r="E9" s="63">
        <f>365/E8</f>
        <v>22.333519835583314</v>
      </c>
      <c r="F9" s="63">
        <f>365/F8</f>
        <v>21.796496393538131</v>
      </c>
      <c r="G9" s="66"/>
    </row>
    <row r="10" spans="2:16" ht="86.25" customHeight="1" x14ac:dyDescent="0.25">
      <c r="B10" s="61">
        <v>7</v>
      </c>
      <c r="C10" s="62" t="s">
        <v>189</v>
      </c>
      <c r="D10" s="62" t="s">
        <v>190</v>
      </c>
      <c r="E10" s="65">
        <f>216829681/31932676.5</f>
        <v>6.7902131849173371</v>
      </c>
      <c r="F10" s="65">
        <f>242877716/31932676.5</f>
        <v>7.6059304330471642</v>
      </c>
      <c r="G10" s="66"/>
      <c r="K10" s="71"/>
    </row>
    <row r="11" spans="2:16" ht="84" customHeight="1" x14ac:dyDescent="0.25">
      <c r="B11" s="61">
        <v>8</v>
      </c>
      <c r="C11" s="62" t="s">
        <v>191</v>
      </c>
      <c r="D11" s="62" t="s">
        <v>192</v>
      </c>
      <c r="E11" s="63">
        <f>365/E10</f>
        <v>53.753835124168262</v>
      </c>
      <c r="F11" s="63">
        <f>365/F10</f>
        <v>47.988869108518792</v>
      </c>
      <c r="G11" s="66"/>
      <c r="K11" s="72"/>
      <c r="L11" s="72"/>
    </row>
    <row r="12" spans="2:16" ht="126.75" customHeight="1" x14ac:dyDescent="0.25">
      <c r="B12" s="61">
        <v>9</v>
      </c>
      <c r="C12" s="62" t="s">
        <v>193</v>
      </c>
      <c r="D12" s="62" t="s">
        <v>194</v>
      </c>
      <c r="E12" s="65">
        <f>216829681/3951881</f>
        <v>54.867462102224231</v>
      </c>
      <c r="F12" s="65">
        <f>242877716/3951881</f>
        <v>61.458762548771077</v>
      </c>
      <c r="G12" s="66"/>
      <c r="K12" s="71"/>
    </row>
    <row r="13" spans="2:16" ht="89.25" customHeight="1" x14ac:dyDescent="0.25">
      <c r="B13" s="61">
        <v>10</v>
      </c>
      <c r="C13" s="62" t="s">
        <v>195</v>
      </c>
      <c r="D13" s="62" t="s">
        <v>196</v>
      </c>
      <c r="E13" s="63">
        <f>365/E12</f>
        <v>6.6523944431758864</v>
      </c>
      <c r="F13" s="63">
        <f>365/F12</f>
        <v>5.9389415742035387</v>
      </c>
      <c r="G13" s="66"/>
      <c r="K13" s="195"/>
      <c r="L13" s="195"/>
    </row>
    <row r="14" spans="2:16" ht="101.25" customHeight="1" x14ac:dyDescent="0.25">
      <c r="B14" s="62">
        <v>11</v>
      </c>
      <c r="C14" s="62" t="s">
        <v>197</v>
      </c>
      <c r="D14" s="62" t="s">
        <v>198</v>
      </c>
      <c r="E14" s="63">
        <f>114239015/39329252.5</f>
        <v>2.9046830981595697</v>
      </c>
      <c r="F14" s="63">
        <f>117053643/39329252.5</f>
        <v>2.9762488620906282</v>
      </c>
      <c r="G14" s="66"/>
      <c r="K14" s="183"/>
      <c r="L14" s="183"/>
    </row>
    <row r="15" spans="2:16" ht="100.5" customHeight="1" x14ac:dyDescent="0.25">
      <c r="B15" s="62">
        <v>12</v>
      </c>
      <c r="C15" s="62" t="s">
        <v>199</v>
      </c>
      <c r="D15" s="62" t="s">
        <v>200</v>
      </c>
      <c r="E15" s="63">
        <f>365/E14</f>
        <v>125.65914685538911</v>
      </c>
      <c r="F15" s="63">
        <f>365/F14</f>
        <v>122.6375941370744</v>
      </c>
      <c r="G15" s="66"/>
    </row>
    <row r="16" spans="2:16" ht="102.75" customHeight="1" x14ac:dyDescent="0.25">
      <c r="B16" s="62">
        <v>13</v>
      </c>
      <c r="C16" s="62" t="s">
        <v>201</v>
      </c>
      <c r="D16" s="62" t="s">
        <v>202</v>
      </c>
      <c r="E16" s="65">
        <f>216829681/275265891</f>
        <v>0.78770994914150116</v>
      </c>
      <c r="F16" s="65">
        <f>242877716/275265891</f>
        <v>0.88233858222557626</v>
      </c>
      <c r="G16" s="66"/>
    </row>
    <row r="17" spans="2:12" ht="104.25" customHeight="1" x14ac:dyDescent="0.25">
      <c r="B17" s="62">
        <v>14</v>
      </c>
      <c r="C17" s="62" t="s">
        <v>203</v>
      </c>
      <c r="D17" s="62" t="s">
        <v>204</v>
      </c>
      <c r="E17" s="63">
        <f>365/E16</f>
        <v>463.36852847650499</v>
      </c>
      <c r="F17" s="63">
        <f>365/F16</f>
        <v>413.67339857148522</v>
      </c>
      <c r="G17" s="66"/>
    </row>
    <row r="18" spans="2:12" ht="15" customHeight="1" x14ac:dyDescent="0.25">
      <c r="K18" s="71"/>
    </row>
    <row r="19" spans="2:12" ht="19.5" customHeight="1" x14ac:dyDescent="0.25">
      <c r="B19" s="191" t="s">
        <v>36</v>
      </c>
      <c r="C19" s="191"/>
      <c r="D19" s="191"/>
      <c r="E19" s="191"/>
      <c r="F19" s="191"/>
      <c r="G19" s="191"/>
      <c r="K19" s="67"/>
      <c r="L19" s="67"/>
    </row>
    <row r="20" spans="2:12" ht="15" customHeight="1" x14ac:dyDescent="0.25">
      <c r="B20" s="192" t="s">
        <v>210</v>
      </c>
      <c r="C20" s="192"/>
      <c r="D20" s="192"/>
      <c r="E20" s="192"/>
      <c r="F20" s="192"/>
      <c r="G20" s="192"/>
    </row>
    <row r="21" spans="2:12" ht="15" customHeight="1" x14ac:dyDescent="0.25">
      <c r="B21" s="192"/>
      <c r="C21" s="192"/>
      <c r="D21" s="192"/>
      <c r="E21" s="192"/>
      <c r="F21" s="192"/>
      <c r="G21" s="192"/>
      <c r="K21" s="71"/>
    </row>
    <row r="22" spans="2:12" ht="15.75" customHeight="1" x14ac:dyDescent="0.25">
      <c r="B22" s="192"/>
      <c r="C22" s="192"/>
      <c r="D22" s="192"/>
      <c r="E22" s="192"/>
      <c r="F22" s="192"/>
      <c r="G22" s="192"/>
    </row>
    <row r="23" spans="2:12" ht="15.75" customHeight="1" x14ac:dyDescent="0.25">
      <c r="B23" s="192"/>
      <c r="C23" s="192"/>
      <c r="D23" s="192"/>
      <c r="E23" s="192"/>
      <c r="F23" s="192"/>
      <c r="G23" s="192"/>
    </row>
    <row r="24" spans="2:12" ht="15.75" customHeight="1" x14ac:dyDescent="0.25">
      <c r="B24" s="192"/>
      <c r="C24" s="192"/>
      <c r="D24" s="192"/>
      <c r="E24" s="192"/>
      <c r="F24" s="192"/>
      <c r="G24" s="192"/>
      <c r="K24" s="71"/>
    </row>
    <row r="25" spans="2:12" ht="15.75" customHeight="1" x14ac:dyDescent="0.25">
      <c r="B25" s="192"/>
      <c r="C25" s="192"/>
      <c r="D25" s="192"/>
      <c r="E25" s="192"/>
      <c r="F25" s="192"/>
      <c r="G25" s="192"/>
      <c r="K25" s="67"/>
      <c r="L25" s="73"/>
    </row>
    <row r="26" spans="2:12" ht="15.75" customHeight="1" x14ac:dyDescent="0.25">
      <c r="B26" s="192"/>
      <c r="C26" s="192"/>
      <c r="D26" s="192"/>
      <c r="E26" s="192"/>
      <c r="F26" s="192"/>
      <c r="G26" s="192"/>
    </row>
    <row r="27" spans="2:12" ht="15.75" customHeight="1" x14ac:dyDescent="0.25">
      <c r="B27" s="192"/>
      <c r="C27" s="192"/>
      <c r="D27" s="192"/>
      <c r="E27" s="192"/>
      <c r="F27" s="192"/>
      <c r="G27" s="192"/>
    </row>
    <row r="28" spans="2:12" ht="15.75" customHeight="1" x14ac:dyDescent="0.25">
      <c r="B28" s="192"/>
      <c r="C28" s="192"/>
      <c r="D28" s="192"/>
      <c r="E28" s="192"/>
      <c r="F28" s="192"/>
      <c r="G28" s="192"/>
    </row>
    <row r="29" spans="2:12" ht="15.75" customHeight="1" x14ac:dyDescent="0.25">
      <c r="B29" s="192"/>
      <c r="C29" s="192"/>
      <c r="D29" s="192"/>
      <c r="E29" s="192"/>
      <c r="F29" s="192"/>
      <c r="G29" s="192"/>
    </row>
    <row r="30" spans="2:12" ht="15.75" customHeight="1" x14ac:dyDescent="0.25">
      <c r="B30" s="192"/>
      <c r="C30" s="192"/>
      <c r="D30" s="192"/>
      <c r="E30" s="192"/>
      <c r="F30" s="192"/>
      <c r="G30" s="192"/>
      <c r="K30" s="71"/>
    </row>
    <row r="31" spans="2:12" ht="15.75" customHeight="1" x14ac:dyDescent="0.25">
      <c r="B31" s="192"/>
      <c r="C31" s="192"/>
      <c r="D31" s="192"/>
      <c r="E31" s="192"/>
      <c r="F31" s="192"/>
      <c r="G31" s="192"/>
      <c r="K31" s="67"/>
      <c r="L31" s="67"/>
    </row>
    <row r="32" spans="2:12" ht="15.75" customHeight="1" x14ac:dyDescent="0.25">
      <c r="B32" s="192"/>
      <c r="C32" s="192"/>
      <c r="D32" s="192"/>
      <c r="E32" s="192"/>
      <c r="F32" s="192"/>
      <c r="G32" s="192"/>
    </row>
    <row r="33" spans="2:7" ht="15.75" customHeight="1" x14ac:dyDescent="0.25">
      <c r="B33" s="192"/>
      <c r="C33" s="192"/>
      <c r="D33" s="192"/>
      <c r="E33" s="192"/>
      <c r="F33" s="192"/>
      <c r="G33" s="192"/>
    </row>
    <row r="34" spans="2:7" ht="15.75" customHeight="1" x14ac:dyDescent="0.25">
      <c r="B34" s="192"/>
      <c r="C34" s="192"/>
      <c r="D34" s="192"/>
      <c r="E34" s="192"/>
      <c r="F34" s="192"/>
      <c r="G34" s="192"/>
    </row>
    <row r="35" spans="2:7" ht="15.75" customHeight="1" x14ac:dyDescent="0.25">
      <c r="B35" s="192"/>
      <c r="C35" s="192"/>
      <c r="D35" s="192"/>
      <c r="E35" s="192"/>
      <c r="F35" s="192"/>
      <c r="G35" s="192"/>
    </row>
    <row r="36" spans="2:7" ht="15.75" customHeight="1" x14ac:dyDescent="0.25">
      <c r="B36" s="192"/>
      <c r="C36" s="192"/>
      <c r="D36" s="192"/>
      <c r="E36" s="192"/>
      <c r="F36" s="192"/>
      <c r="G36" s="192"/>
    </row>
    <row r="37" spans="2:7" ht="15.75" customHeight="1" x14ac:dyDescent="0.25">
      <c r="B37" s="192"/>
      <c r="C37" s="192"/>
      <c r="D37" s="192"/>
      <c r="E37" s="192"/>
      <c r="F37" s="192"/>
      <c r="G37" s="192"/>
    </row>
    <row r="38" spans="2:7" ht="15.75" customHeight="1" x14ac:dyDescent="0.25">
      <c r="B38" s="192"/>
      <c r="C38" s="192"/>
      <c r="D38" s="192"/>
      <c r="E38" s="192"/>
      <c r="F38" s="192"/>
      <c r="G38" s="192"/>
    </row>
    <row r="39" spans="2:7" ht="15.75" customHeight="1" x14ac:dyDescent="0.25">
      <c r="B39" s="192"/>
      <c r="C39" s="192"/>
      <c r="D39" s="192"/>
      <c r="E39" s="192"/>
      <c r="F39" s="192"/>
      <c r="G39" s="192"/>
    </row>
    <row r="40" spans="2:7" ht="15.75" customHeight="1" x14ac:dyDescent="0.25">
      <c r="B40" s="192"/>
      <c r="C40" s="192"/>
      <c r="D40" s="192"/>
      <c r="E40" s="192"/>
      <c r="F40" s="192"/>
      <c r="G40" s="192"/>
    </row>
    <row r="41" spans="2:7" ht="15.75" customHeight="1" x14ac:dyDescent="0.25">
      <c r="B41" s="192"/>
      <c r="C41" s="192"/>
      <c r="D41" s="192"/>
      <c r="E41" s="192"/>
      <c r="F41" s="192"/>
      <c r="G41" s="192"/>
    </row>
    <row r="42" spans="2:7" ht="15.75" customHeight="1" x14ac:dyDescent="0.25">
      <c r="B42" s="192"/>
      <c r="C42" s="192"/>
      <c r="D42" s="192"/>
      <c r="E42" s="192"/>
      <c r="F42" s="192"/>
      <c r="G42" s="192"/>
    </row>
    <row r="43" spans="2:7" ht="15.75" customHeight="1" x14ac:dyDescent="0.25">
      <c r="B43" s="192"/>
      <c r="C43" s="192"/>
      <c r="D43" s="192"/>
      <c r="E43" s="192"/>
      <c r="F43" s="192"/>
      <c r="G43" s="192"/>
    </row>
    <row r="44" spans="2:7" ht="15.75" customHeight="1" x14ac:dyDescent="0.25">
      <c r="B44" s="192"/>
      <c r="C44" s="192"/>
      <c r="D44" s="192"/>
      <c r="E44" s="192"/>
      <c r="F44" s="192"/>
      <c r="G44" s="192"/>
    </row>
    <row r="45" spans="2:7" ht="15.75" customHeight="1" x14ac:dyDescent="0.25">
      <c r="B45" s="192"/>
      <c r="C45" s="192"/>
      <c r="D45" s="192"/>
      <c r="E45" s="192"/>
      <c r="F45" s="192"/>
      <c r="G45" s="192"/>
    </row>
    <row r="46" spans="2:7" ht="15.75" customHeight="1" x14ac:dyDescent="0.25">
      <c r="B46" s="192"/>
      <c r="C46" s="192"/>
      <c r="D46" s="192"/>
      <c r="E46" s="192"/>
      <c r="F46" s="192"/>
      <c r="G46" s="192"/>
    </row>
    <row r="47" spans="2:7" ht="15.75" customHeight="1" x14ac:dyDescent="0.25">
      <c r="B47" s="192"/>
      <c r="C47" s="192"/>
      <c r="D47" s="192"/>
      <c r="E47" s="192"/>
      <c r="F47" s="192"/>
      <c r="G47" s="192"/>
    </row>
    <row r="48" spans="2:7" ht="15.75" customHeight="1" x14ac:dyDescent="0.25">
      <c r="B48" s="192"/>
      <c r="C48" s="192"/>
      <c r="D48" s="192"/>
      <c r="E48" s="192"/>
      <c r="F48" s="192"/>
      <c r="G48" s="192"/>
    </row>
    <row r="49" spans="2:7" ht="15.75" customHeight="1" x14ac:dyDescent="0.25">
      <c r="B49" s="192"/>
      <c r="C49" s="192"/>
      <c r="D49" s="192"/>
      <c r="E49" s="192"/>
      <c r="F49" s="192"/>
      <c r="G49" s="192"/>
    </row>
    <row r="50" spans="2:7" ht="15.75" customHeight="1" x14ac:dyDescent="0.25">
      <c r="B50" s="192"/>
      <c r="C50" s="192"/>
      <c r="D50" s="192"/>
      <c r="E50" s="192"/>
      <c r="F50" s="192"/>
      <c r="G50" s="192"/>
    </row>
    <row r="51" spans="2:7" ht="15.75" customHeight="1" x14ac:dyDescent="0.25">
      <c r="B51" s="192"/>
      <c r="C51" s="192"/>
      <c r="D51" s="192"/>
      <c r="E51" s="192"/>
      <c r="F51" s="192"/>
      <c r="G51" s="192"/>
    </row>
    <row r="52" spans="2:7" ht="15.75" customHeight="1" x14ac:dyDescent="0.25">
      <c r="B52" s="192"/>
      <c r="C52" s="192"/>
      <c r="D52" s="192"/>
      <c r="E52" s="192"/>
      <c r="F52" s="192"/>
      <c r="G52" s="192"/>
    </row>
    <row r="53" spans="2:7" ht="15.75" customHeight="1" x14ac:dyDescent="0.25">
      <c r="B53" s="192"/>
      <c r="C53" s="192"/>
      <c r="D53" s="192"/>
      <c r="E53" s="192"/>
      <c r="F53" s="192"/>
      <c r="G53" s="192"/>
    </row>
    <row r="54" spans="2:7" ht="15.75" customHeight="1" x14ac:dyDescent="0.25">
      <c r="B54" s="192"/>
      <c r="C54" s="192"/>
      <c r="D54" s="192"/>
      <c r="E54" s="192"/>
      <c r="F54" s="192"/>
      <c r="G54" s="192"/>
    </row>
    <row r="55" spans="2:7" ht="15.75" customHeight="1" x14ac:dyDescent="0.25">
      <c r="B55" s="192"/>
      <c r="C55" s="192"/>
      <c r="D55" s="192"/>
      <c r="E55" s="192"/>
      <c r="F55" s="192"/>
      <c r="G55" s="192"/>
    </row>
    <row r="56" spans="2:7" ht="15.75" customHeight="1" x14ac:dyDescent="0.25">
      <c r="B56" s="192"/>
      <c r="C56" s="192"/>
      <c r="D56" s="192"/>
      <c r="E56" s="192"/>
      <c r="F56" s="192"/>
      <c r="G56" s="192"/>
    </row>
    <row r="57" spans="2:7" ht="15.75" customHeight="1" x14ac:dyDescent="0.25">
      <c r="B57" s="192"/>
      <c r="C57" s="192"/>
      <c r="D57" s="192"/>
      <c r="E57" s="192"/>
      <c r="F57" s="192"/>
      <c r="G57" s="192"/>
    </row>
    <row r="58" spans="2:7" ht="15.75" customHeight="1" x14ac:dyDescent="0.25">
      <c r="B58" s="192"/>
      <c r="C58" s="192"/>
      <c r="D58" s="192"/>
      <c r="E58" s="192"/>
      <c r="F58" s="192"/>
      <c r="G58" s="192"/>
    </row>
    <row r="59" spans="2:7" ht="15.75" customHeight="1" x14ac:dyDescent="0.25">
      <c r="B59" s="192"/>
      <c r="C59" s="192"/>
      <c r="D59" s="192"/>
      <c r="E59" s="192"/>
      <c r="F59" s="192"/>
      <c r="G59" s="192"/>
    </row>
    <row r="60" spans="2:7" ht="15.75" customHeight="1" x14ac:dyDescent="0.25">
      <c r="B60" s="192"/>
      <c r="C60" s="192"/>
      <c r="D60" s="192"/>
      <c r="E60" s="192"/>
      <c r="F60" s="192"/>
      <c r="G60" s="192"/>
    </row>
    <row r="61" spans="2:7" ht="15.75" customHeight="1" x14ac:dyDescent="0.25">
      <c r="B61" s="192"/>
      <c r="C61" s="192"/>
      <c r="D61" s="192"/>
      <c r="E61" s="192"/>
      <c r="F61" s="192"/>
      <c r="G61" s="192"/>
    </row>
    <row r="62" spans="2:7" ht="15.75" customHeight="1" x14ac:dyDescent="0.25">
      <c r="B62" s="192"/>
      <c r="C62" s="192"/>
      <c r="D62" s="192"/>
      <c r="E62" s="192"/>
      <c r="F62" s="192"/>
      <c r="G62" s="192"/>
    </row>
    <row r="63" spans="2:7" ht="15.75" customHeight="1" x14ac:dyDescent="0.25">
      <c r="B63" s="192"/>
      <c r="C63" s="192"/>
      <c r="D63" s="192"/>
      <c r="E63" s="192"/>
      <c r="F63" s="192"/>
      <c r="G63" s="192"/>
    </row>
    <row r="64" spans="2:7" ht="15.75" customHeight="1" x14ac:dyDescent="0.25">
      <c r="B64" s="192"/>
      <c r="C64" s="192"/>
      <c r="D64" s="192"/>
      <c r="E64" s="192"/>
      <c r="F64" s="192"/>
      <c r="G64" s="192"/>
    </row>
    <row r="65" spans="2:7" ht="15.75" customHeight="1" x14ac:dyDescent="0.25">
      <c r="B65" s="192"/>
      <c r="C65" s="192"/>
      <c r="D65" s="192"/>
      <c r="E65" s="192"/>
      <c r="F65" s="192"/>
      <c r="G65" s="192"/>
    </row>
    <row r="66" spans="2:7" ht="15.75" customHeight="1" x14ac:dyDescent="0.25">
      <c r="B66" s="192"/>
      <c r="C66" s="192"/>
      <c r="D66" s="192"/>
      <c r="E66" s="192"/>
      <c r="F66" s="192"/>
      <c r="G66" s="192"/>
    </row>
    <row r="67" spans="2:7" ht="15.75" customHeight="1" x14ac:dyDescent="0.25">
      <c r="B67" s="192"/>
      <c r="C67" s="192"/>
      <c r="D67" s="192"/>
      <c r="E67" s="192"/>
      <c r="F67" s="192"/>
      <c r="G67" s="192"/>
    </row>
    <row r="68" spans="2:7" ht="15.75" customHeight="1" x14ac:dyDescent="0.25">
      <c r="B68" s="192"/>
      <c r="C68" s="192"/>
      <c r="D68" s="192"/>
      <c r="E68" s="192"/>
      <c r="F68" s="192"/>
      <c r="G68" s="192"/>
    </row>
    <row r="69" spans="2:7" ht="15.75" customHeight="1" x14ac:dyDescent="0.25">
      <c r="B69" s="192"/>
      <c r="C69" s="192"/>
      <c r="D69" s="192"/>
      <c r="E69" s="192"/>
      <c r="F69" s="192"/>
      <c r="G69" s="192"/>
    </row>
    <row r="70" spans="2:7" ht="15.75" customHeight="1" x14ac:dyDescent="0.25">
      <c r="B70" s="192"/>
      <c r="C70" s="192"/>
      <c r="D70" s="192"/>
      <c r="E70" s="192"/>
      <c r="F70" s="192"/>
      <c r="G70" s="192"/>
    </row>
    <row r="71" spans="2:7" ht="15.75" customHeight="1" x14ac:dyDescent="0.25">
      <c r="B71" s="192"/>
      <c r="C71" s="192"/>
      <c r="D71" s="192"/>
      <c r="E71" s="192"/>
      <c r="F71" s="192"/>
      <c r="G71" s="192"/>
    </row>
    <row r="72" spans="2:7" ht="15.75" customHeight="1" x14ac:dyDescent="0.25">
      <c r="B72" s="192"/>
      <c r="C72" s="192"/>
      <c r="D72" s="192"/>
      <c r="E72" s="192"/>
      <c r="F72" s="192"/>
      <c r="G72" s="192"/>
    </row>
    <row r="73" spans="2:7" ht="15.75" customHeight="1" x14ac:dyDescent="0.25">
      <c r="B73" s="192"/>
      <c r="C73" s="192"/>
      <c r="D73" s="192"/>
      <c r="E73" s="192"/>
      <c r="F73" s="192"/>
      <c r="G73" s="192"/>
    </row>
    <row r="74" spans="2:7" ht="15.75" customHeight="1" x14ac:dyDescent="0.25">
      <c r="B74" s="192"/>
      <c r="C74" s="192"/>
      <c r="D74" s="192"/>
      <c r="E74" s="192"/>
      <c r="F74" s="192"/>
      <c r="G74" s="192"/>
    </row>
    <row r="75" spans="2:7" ht="15.75" customHeight="1" x14ac:dyDescent="0.25">
      <c r="B75" s="192"/>
      <c r="C75" s="192"/>
      <c r="D75" s="192"/>
      <c r="E75" s="192"/>
      <c r="F75" s="192"/>
      <c r="G75" s="192"/>
    </row>
    <row r="76" spans="2:7" ht="15.75" customHeight="1" x14ac:dyDescent="0.25">
      <c r="B76" s="192"/>
      <c r="C76" s="192"/>
      <c r="D76" s="192"/>
      <c r="E76" s="192"/>
      <c r="F76" s="192"/>
      <c r="G76" s="192"/>
    </row>
    <row r="77" spans="2:7" ht="15.75" customHeight="1" x14ac:dyDescent="0.25">
      <c r="B77" s="192"/>
      <c r="C77" s="192"/>
      <c r="D77" s="192"/>
      <c r="E77" s="192"/>
      <c r="F77" s="192"/>
      <c r="G77" s="192"/>
    </row>
    <row r="78" spans="2:7" ht="15.75" customHeight="1" x14ac:dyDescent="0.25">
      <c r="B78" s="192"/>
      <c r="C78" s="192"/>
      <c r="D78" s="192"/>
      <c r="E78" s="192"/>
      <c r="F78" s="192"/>
      <c r="G78" s="192"/>
    </row>
    <row r="79" spans="2:7" ht="15.75" customHeight="1" x14ac:dyDescent="0.25">
      <c r="B79" s="192"/>
      <c r="C79" s="192"/>
      <c r="D79" s="192"/>
      <c r="E79" s="192"/>
      <c r="F79" s="192"/>
      <c r="G79" s="192"/>
    </row>
    <row r="80" spans="2:7" ht="15.75" customHeight="1" x14ac:dyDescent="0.25">
      <c r="B80" s="192"/>
      <c r="C80" s="192"/>
      <c r="D80" s="192"/>
      <c r="E80" s="192"/>
      <c r="F80" s="192"/>
      <c r="G80" s="192"/>
    </row>
    <row r="81" spans="2:7" ht="15.75" customHeight="1" x14ac:dyDescent="0.25">
      <c r="B81" s="192"/>
      <c r="C81" s="192"/>
      <c r="D81" s="192"/>
      <c r="E81" s="192"/>
      <c r="F81" s="192"/>
      <c r="G81" s="192"/>
    </row>
    <row r="82" spans="2:7" ht="15.75" customHeight="1" x14ac:dyDescent="0.25">
      <c r="B82" s="192"/>
      <c r="C82" s="192"/>
      <c r="D82" s="192"/>
      <c r="E82" s="192"/>
      <c r="F82" s="192"/>
      <c r="G82" s="192"/>
    </row>
    <row r="83" spans="2:7" ht="15.75" customHeight="1" x14ac:dyDescent="0.25">
      <c r="B83" s="192"/>
      <c r="C83" s="192"/>
      <c r="D83" s="192"/>
      <c r="E83" s="192"/>
      <c r="F83" s="192"/>
      <c r="G83" s="192"/>
    </row>
    <row r="84" spans="2:7" ht="15.75" customHeight="1" x14ac:dyDescent="0.25">
      <c r="B84" s="192"/>
      <c r="C84" s="192"/>
      <c r="D84" s="192"/>
      <c r="E84" s="192"/>
      <c r="F84" s="192"/>
      <c r="G84" s="192"/>
    </row>
    <row r="85" spans="2:7" ht="15.75" customHeight="1" x14ac:dyDescent="0.25">
      <c r="B85" s="192"/>
      <c r="C85" s="192"/>
      <c r="D85" s="192"/>
      <c r="E85" s="192"/>
      <c r="F85" s="192"/>
      <c r="G85" s="192"/>
    </row>
    <row r="86" spans="2:7" ht="15.75" customHeight="1" x14ac:dyDescent="0.25">
      <c r="B86" s="192"/>
      <c r="C86" s="192"/>
      <c r="D86" s="192"/>
      <c r="E86" s="192"/>
      <c r="F86" s="192"/>
      <c r="G86" s="192"/>
    </row>
    <row r="87" spans="2:7" ht="15.75" customHeight="1" x14ac:dyDescent="0.25">
      <c r="B87" s="192"/>
      <c r="C87" s="192"/>
      <c r="D87" s="192"/>
      <c r="E87" s="192"/>
      <c r="F87" s="192"/>
      <c r="G87" s="192"/>
    </row>
    <row r="88" spans="2:7" ht="15.75" customHeight="1" x14ac:dyDescent="0.25">
      <c r="B88" s="192"/>
      <c r="C88" s="192"/>
      <c r="D88" s="192"/>
      <c r="E88" s="192"/>
      <c r="F88" s="192"/>
      <c r="G88" s="192"/>
    </row>
    <row r="89" spans="2:7" ht="15.75" customHeight="1" x14ac:dyDescent="0.25">
      <c r="B89" s="192"/>
      <c r="C89" s="192"/>
      <c r="D89" s="192"/>
      <c r="E89" s="192"/>
      <c r="F89" s="192"/>
      <c r="G89" s="192"/>
    </row>
    <row r="90" spans="2:7" ht="15.75" customHeight="1" x14ac:dyDescent="0.25">
      <c r="B90" s="192"/>
      <c r="C90" s="192"/>
      <c r="D90" s="192"/>
      <c r="E90" s="192"/>
      <c r="F90" s="192"/>
      <c r="G90" s="192"/>
    </row>
    <row r="91" spans="2:7" ht="15.75" customHeight="1" x14ac:dyDescent="0.25">
      <c r="B91" s="192"/>
      <c r="C91" s="192"/>
      <c r="D91" s="192"/>
      <c r="E91" s="192"/>
      <c r="F91" s="192"/>
      <c r="G91" s="192"/>
    </row>
    <row r="92" spans="2:7" ht="15.75" customHeight="1" x14ac:dyDescent="0.25">
      <c r="B92" s="192"/>
      <c r="C92" s="192"/>
      <c r="D92" s="192"/>
      <c r="E92" s="192"/>
      <c r="F92" s="192"/>
      <c r="G92" s="192"/>
    </row>
    <row r="93" spans="2:7" ht="15.75" customHeight="1" x14ac:dyDescent="0.25">
      <c r="B93" s="192"/>
      <c r="C93" s="192"/>
      <c r="D93" s="192"/>
      <c r="E93" s="192"/>
      <c r="F93" s="192"/>
      <c r="G93" s="192"/>
    </row>
    <row r="94" spans="2:7" ht="15.75" customHeight="1" x14ac:dyDescent="0.25">
      <c r="B94" s="192"/>
      <c r="C94" s="192"/>
      <c r="D94" s="192"/>
      <c r="E94" s="192"/>
      <c r="F94" s="192"/>
      <c r="G94" s="192"/>
    </row>
    <row r="95" spans="2:7" ht="15.75" customHeight="1" x14ac:dyDescent="0.25">
      <c r="B95" s="192"/>
      <c r="C95" s="192"/>
      <c r="D95" s="192"/>
      <c r="E95" s="192"/>
      <c r="F95" s="192"/>
      <c r="G95" s="192"/>
    </row>
    <row r="96" spans="2:7" ht="15.75" customHeight="1" x14ac:dyDescent="0.25">
      <c r="B96" s="192"/>
      <c r="C96" s="192"/>
      <c r="D96" s="192"/>
      <c r="E96" s="192"/>
      <c r="F96" s="192"/>
      <c r="G96" s="192"/>
    </row>
    <row r="97" spans="2:7" ht="15.75" customHeight="1" x14ac:dyDescent="0.25">
      <c r="B97" s="192"/>
      <c r="C97" s="192"/>
      <c r="D97" s="192"/>
      <c r="E97" s="192"/>
      <c r="F97" s="192"/>
      <c r="G97" s="192"/>
    </row>
    <row r="98" spans="2:7" ht="15.75" customHeight="1" x14ac:dyDescent="0.25">
      <c r="B98" s="192"/>
      <c r="C98" s="192"/>
      <c r="D98" s="192"/>
      <c r="E98" s="192"/>
      <c r="F98" s="192"/>
      <c r="G98" s="192"/>
    </row>
    <row r="99" spans="2:7" ht="15.75" customHeight="1" x14ac:dyDescent="0.25">
      <c r="B99" s="192"/>
      <c r="C99" s="192"/>
      <c r="D99" s="192"/>
      <c r="E99" s="192"/>
      <c r="F99" s="192"/>
      <c r="G99" s="192"/>
    </row>
    <row r="100" spans="2:7" ht="15.75" customHeight="1" x14ac:dyDescent="0.25">
      <c r="B100" s="192"/>
      <c r="C100" s="192"/>
      <c r="D100" s="192"/>
      <c r="E100" s="192"/>
      <c r="F100" s="192"/>
      <c r="G100" s="192"/>
    </row>
    <row r="101" spans="2:7" ht="15.75" customHeight="1" x14ac:dyDescent="0.25">
      <c r="B101" s="192"/>
      <c r="C101" s="192"/>
      <c r="D101" s="192"/>
      <c r="E101" s="192"/>
      <c r="F101" s="192"/>
      <c r="G101" s="192"/>
    </row>
    <row r="102" spans="2:7" ht="15.75" customHeight="1" x14ac:dyDescent="0.25">
      <c r="B102" s="192"/>
      <c r="C102" s="192"/>
      <c r="D102" s="192"/>
      <c r="E102" s="192"/>
      <c r="F102" s="192"/>
      <c r="G102" s="192"/>
    </row>
    <row r="103" spans="2:7" ht="15.75" customHeight="1" x14ac:dyDescent="0.25">
      <c r="B103" s="192"/>
      <c r="C103" s="192"/>
      <c r="D103" s="192"/>
      <c r="E103" s="192"/>
      <c r="F103" s="192"/>
      <c r="G103" s="192"/>
    </row>
    <row r="104" spans="2:7" ht="15.75" customHeight="1" x14ac:dyDescent="0.25">
      <c r="B104" s="192"/>
      <c r="C104" s="192"/>
      <c r="D104" s="192"/>
      <c r="E104" s="192"/>
      <c r="F104" s="192"/>
      <c r="G104" s="192"/>
    </row>
    <row r="105" spans="2:7" ht="15.75" customHeight="1" x14ac:dyDescent="0.25">
      <c r="B105" s="192"/>
      <c r="C105" s="192"/>
      <c r="D105" s="192"/>
      <c r="E105" s="192"/>
      <c r="F105" s="192"/>
      <c r="G105" s="192"/>
    </row>
    <row r="106" spans="2:7" ht="15.75" customHeight="1" x14ac:dyDescent="0.25">
      <c r="B106" s="192"/>
      <c r="C106" s="192"/>
      <c r="D106" s="192"/>
      <c r="E106" s="192"/>
      <c r="F106" s="192"/>
      <c r="G106" s="192"/>
    </row>
    <row r="107" spans="2:7" ht="15.75" customHeight="1" x14ac:dyDescent="0.25">
      <c r="B107" s="192"/>
      <c r="C107" s="192"/>
      <c r="D107" s="192"/>
      <c r="E107" s="192"/>
      <c r="F107" s="192"/>
      <c r="G107" s="192"/>
    </row>
    <row r="108" spans="2:7" ht="15.75" customHeight="1" x14ac:dyDescent="0.25">
      <c r="B108" s="192"/>
      <c r="C108" s="192"/>
      <c r="D108" s="192"/>
      <c r="E108" s="192"/>
      <c r="F108" s="192"/>
      <c r="G108" s="192"/>
    </row>
    <row r="109" spans="2:7" ht="15.75" customHeight="1" x14ac:dyDescent="0.25">
      <c r="B109" s="192"/>
      <c r="C109" s="192"/>
      <c r="D109" s="192"/>
      <c r="E109" s="192"/>
      <c r="F109" s="192"/>
      <c r="G109" s="192"/>
    </row>
    <row r="110" spans="2:7" ht="15.75" customHeight="1" x14ac:dyDescent="0.25">
      <c r="B110" s="192"/>
      <c r="C110" s="192"/>
      <c r="D110" s="192"/>
      <c r="E110" s="192"/>
      <c r="F110" s="192"/>
      <c r="G110" s="192"/>
    </row>
    <row r="111" spans="2:7" ht="15.75" customHeight="1" x14ac:dyDescent="0.25">
      <c r="B111" s="192"/>
      <c r="C111" s="192"/>
      <c r="D111" s="192"/>
      <c r="E111" s="192"/>
      <c r="F111" s="192"/>
      <c r="G111" s="192"/>
    </row>
    <row r="112" spans="2:7" ht="15.75" customHeight="1" x14ac:dyDescent="0.25">
      <c r="B112" s="192"/>
      <c r="C112" s="192"/>
      <c r="D112" s="192"/>
      <c r="E112" s="192"/>
      <c r="F112" s="192"/>
      <c r="G112" s="192"/>
    </row>
    <row r="113" spans="2:7" ht="15.75" customHeight="1" x14ac:dyDescent="0.25">
      <c r="B113" s="192"/>
      <c r="C113" s="192"/>
      <c r="D113" s="192"/>
      <c r="E113" s="192"/>
      <c r="F113" s="192"/>
      <c r="G113" s="192"/>
    </row>
    <row r="114" spans="2:7" ht="15.75" customHeight="1" x14ac:dyDescent="0.25">
      <c r="B114" s="192"/>
      <c r="C114" s="192"/>
      <c r="D114" s="192"/>
      <c r="E114" s="192"/>
      <c r="F114" s="192"/>
      <c r="G114" s="192"/>
    </row>
    <row r="115" spans="2:7" ht="15.75" customHeight="1" x14ac:dyDescent="0.25">
      <c r="B115" s="192"/>
      <c r="C115" s="192"/>
      <c r="D115" s="192"/>
      <c r="E115" s="192"/>
      <c r="F115" s="192"/>
      <c r="G115" s="192"/>
    </row>
    <row r="116" spans="2:7" ht="15.75" customHeight="1" x14ac:dyDescent="0.25">
      <c r="B116" s="192"/>
      <c r="C116" s="192"/>
      <c r="D116" s="192"/>
      <c r="E116" s="192"/>
      <c r="F116" s="192"/>
      <c r="G116" s="192"/>
    </row>
    <row r="117" spans="2:7" ht="15.75" customHeight="1" x14ac:dyDescent="0.25">
      <c r="B117" s="192"/>
      <c r="C117" s="192"/>
      <c r="D117" s="192"/>
      <c r="E117" s="192"/>
      <c r="F117" s="192"/>
      <c r="G117" s="192"/>
    </row>
    <row r="118" spans="2:7" ht="15.75" customHeight="1" x14ac:dyDescent="0.25"/>
    <row r="119" spans="2:7" ht="15.75" customHeight="1" x14ac:dyDescent="0.25"/>
    <row r="120" spans="2:7" ht="15.75" customHeight="1" x14ac:dyDescent="0.25"/>
    <row r="121" spans="2:7" ht="15.75" customHeight="1" x14ac:dyDescent="0.25"/>
    <row r="122" spans="2:7" ht="15.75" customHeight="1" x14ac:dyDescent="0.25"/>
    <row r="123" spans="2:7" ht="15.75" customHeight="1" x14ac:dyDescent="0.25"/>
    <row r="124" spans="2:7" ht="15.75" customHeight="1" x14ac:dyDescent="0.25"/>
    <row r="125" spans="2:7" ht="15.75" customHeight="1" x14ac:dyDescent="0.25"/>
    <row r="126" spans="2:7" ht="15.75" customHeight="1" x14ac:dyDescent="0.25"/>
    <row r="127" spans="2:7" ht="15.75" customHeight="1" x14ac:dyDescent="0.25"/>
    <row r="128" spans="2:7"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9">
    <mergeCell ref="B1:G1"/>
    <mergeCell ref="B2:G2"/>
    <mergeCell ref="B19:G19"/>
    <mergeCell ref="B20:G117"/>
    <mergeCell ref="K3:L3"/>
    <mergeCell ref="K7:K8"/>
    <mergeCell ref="L7:L8"/>
    <mergeCell ref="K13:K14"/>
    <mergeCell ref="L13:L14"/>
  </mergeCell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1001"/>
  <sheetViews>
    <sheetView showGridLines="0" workbookViewId="0">
      <selection activeCell="C10" sqref="C10"/>
    </sheetView>
  </sheetViews>
  <sheetFormatPr defaultColWidth="14.42578125" defaultRowHeight="15" customHeight="1" x14ac:dyDescent="0.25"/>
  <cols>
    <col min="1" max="1" width="8.7109375" style="74" customWidth="1"/>
    <col min="2" max="2" width="24.7109375" style="74" customWidth="1"/>
    <col min="3" max="3" width="19.7109375" style="74" customWidth="1"/>
    <col min="4" max="4" width="19" style="74" customWidth="1"/>
    <col min="5" max="5" width="22.28515625" style="74" customWidth="1"/>
    <col min="6" max="8" width="8.7109375" style="74" customWidth="1"/>
    <col min="9" max="9" width="14.85546875" style="74" customWidth="1"/>
    <col min="10" max="10" width="14.5703125" style="74" customWidth="1"/>
    <col min="11" max="26" width="8.7109375" style="74" customWidth="1"/>
    <col min="27" max="16384" width="14.42578125" style="74"/>
  </cols>
  <sheetData>
    <row r="1" spans="2:11" ht="81" customHeight="1" x14ac:dyDescent="0.25">
      <c r="B1" s="196" t="s">
        <v>219</v>
      </c>
      <c r="C1" s="196"/>
      <c r="D1" s="196"/>
      <c r="E1" s="196"/>
    </row>
    <row r="2" spans="2:11" ht="38.25" customHeight="1" x14ac:dyDescent="0.25">
      <c r="B2" s="197" t="s">
        <v>220</v>
      </c>
      <c r="C2" s="198"/>
      <c r="D2" s="198"/>
      <c r="E2" s="198"/>
    </row>
    <row r="3" spans="2:11" ht="31.5" x14ac:dyDescent="0.25">
      <c r="B3" s="107" t="s">
        <v>40</v>
      </c>
      <c r="C3" s="107" t="s">
        <v>54</v>
      </c>
      <c r="D3" s="107" t="s">
        <v>55</v>
      </c>
      <c r="E3" s="107" t="s">
        <v>211</v>
      </c>
    </row>
    <row r="4" spans="2:11" ht="23.25" customHeight="1" x14ac:dyDescent="0.25">
      <c r="B4" s="75" t="s">
        <v>212</v>
      </c>
      <c r="C4" s="8">
        <v>216829681</v>
      </c>
      <c r="D4" s="8">
        <v>242877716</v>
      </c>
      <c r="E4" s="76">
        <f>D4-C4</f>
        <v>26048035</v>
      </c>
    </row>
    <row r="5" spans="2:11" ht="50.25" customHeight="1" x14ac:dyDescent="0.25">
      <c r="B5" s="75" t="s">
        <v>213</v>
      </c>
      <c r="C5" s="76">
        <v>365</v>
      </c>
      <c r="D5" s="76">
        <v>365</v>
      </c>
      <c r="E5" s="76">
        <f t="shared" ref="E5:E10" si="0">D5-C5</f>
        <v>0</v>
      </c>
    </row>
    <row r="6" spans="2:11" ht="55.5" customHeight="1" x14ac:dyDescent="0.25">
      <c r="B6" s="75" t="s">
        <v>214</v>
      </c>
      <c r="C6" s="77">
        <f>C4/C5</f>
        <v>594053.92054794519</v>
      </c>
      <c r="D6" s="77">
        <f>D4/D5</f>
        <v>665418.4</v>
      </c>
      <c r="E6" s="77">
        <f t="shared" si="0"/>
        <v>71364.479452054831</v>
      </c>
    </row>
    <row r="7" spans="2:11" ht="69" customHeight="1" x14ac:dyDescent="0.25">
      <c r="B7" s="88" t="s">
        <v>221</v>
      </c>
      <c r="C7" s="76">
        <v>318414644</v>
      </c>
      <c r="D7" s="76">
        <v>318414644</v>
      </c>
      <c r="E7" s="76">
        <f t="shared" si="0"/>
        <v>0</v>
      </c>
      <c r="I7" s="78"/>
      <c r="J7" s="78"/>
    </row>
    <row r="8" spans="2:11" ht="58.5" customHeight="1" x14ac:dyDescent="0.25">
      <c r="B8" s="75" t="s">
        <v>215</v>
      </c>
      <c r="C8" s="79">
        <f>C7/C6</f>
        <v>536.00293338069343</v>
      </c>
      <c r="D8" s="79">
        <f>D7/D6</f>
        <v>478.51794299646656</v>
      </c>
      <c r="E8" s="79">
        <f t="shared" si="0"/>
        <v>-57.484990384226876</v>
      </c>
      <c r="J8" s="89"/>
      <c r="K8" s="68"/>
    </row>
    <row r="9" spans="2:11" ht="73.5" customHeight="1" x14ac:dyDescent="0.25">
      <c r="B9" s="75" t="s">
        <v>216</v>
      </c>
      <c r="C9" s="90">
        <f>C5/C8</f>
        <v>0.68096642251164796</v>
      </c>
      <c r="D9" s="90">
        <f>D5/D8</f>
        <v>0.76277181523096038</v>
      </c>
      <c r="E9" s="90">
        <f t="shared" si="0"/>
        <v>8.180539271931242E-2</v>
      </c>
    </row>
    <row r="10" spans="2:11" ht="68.25" customHeight="1" x14ac:dyDescent="0.25">
      <c r="B10" s="80" t="s">
        <v>217</v>
      </c>
      <c r="C10" s="81">
        <f>C7/C4</f>
        <v>1.4685011873443654</v>
      </c>
      <c r="D10" s="81">
        <f>D7/D4</f>
        <v>1.311008063004018</v>
      </c>
      <c r="E10" s="82">
        <f t="shared" si="0"/>
        <v>-0.15749312434034746</v>
      </c>
    </row>
    <row r="11" spans="2:11" ht="125.25" customHeight="1" x14ac:dyDescent="0.25">
      <c r="B11" s="83" t="s">
        <v>218</v>
      </c>
      <c r="C11" s="84" t="s">
        <v>25</v>
      </c>
      <c r="D11" s="76">
        <f>(D8-C8)*D6</f>
        <v>-38251570.325487636</v>
      </c>
      <c r="E11" s="76" t="s">
        <v>25</v>
      </c>
    </row>
    <row r="12" spans="2:11" ht="18.75" x14ac:dyDescent="0.25">
      <c r="B12" s="85"/>
      <c r="C12" s="86"/>
      <c r="D12" s="86"/>
      <c r="E12" s="87"/>
    </row>
    <row r="13" spans="2:11" ht="15.75" x14ac:dyDescent="0.25">
      <c r="B13" s="199" t="s">
        <v>36</v>
      </c>
      <c r="C13" s="199"/>
      <c r="D13" s="199"/>
      <c r="E13" s="199"/>
    </row>
    <row r="14" spans="2:11" ht="15" customHeight="1" x14ac:dyDescent="0.25">
      <c r="B14" s="200" t="s">
        <v>222</v>
      </c>
      <c r="C14" s="201"/>
      <c r="D14" s="201"/>
      <c r="E14" s="201"/>
    </row>
    <row r="15" spans="2:11" ht="15" customHeight="1" x14ac:dyDescent="0.25">
      <c r="B15" s="201"/>
      <c r="C15" s="201"/>
      <c r="D15" s="201"/>
      <c r="E15" s="201"/>
    </row>
    <row r="16" spans="2:11" ht="15" customHeight="1" x14ac:dyDescent="0.25">
      <c r="B16" s="201"/>
      <c r="C16" s="201"/>
      <c r="D16" s="201"/>
      <c r="E16" s="201"/>
    </row>
    <row r="17" spans="2:5" ht="15" customHeight="1" x14ac:dyDescent="0.25">
      <c r="B17" s="201"/>
      <c r="C17" s="201"/>
      <c r="D17" s="201"/>
      <c r="E17" s="201"/>
    </row>
    <row r="18" spans="2:5" ht="15" customHeight="1" x14ac:dyDescent="0.25">
      <c r="B18" s="201"/>
      <c r="C18" s="201"/>
      <c r="D18" s="201"/>
      <c r="E18" s="201"/>
    </row>
    <row r="19" spans="2:5" ht="15" customHeight="1" x14ac:dyDescent="0.25">
      <c r="B19" s="201"/>
      <c r="C19" s="201"/>
      <c r="D19" s="201"/>
      <c r="E19" s="201"/>
    </row>
    <row r="20" spans="2:5" ht="15" customHeight="1" x14ac:dyDescent="0.25">
      <c r="B20" s="201"/>
      <c r="C20" s="201"/>
      <c r="D20" s="201"/>
      <c r="E20" s="201"/>
    </row>
    <row r="21" spans="2:5" ht="15" customHeight="1" x14ac:dyDescent="0.25">
      <c r="B21" s="201"/>
      <c r="C21" s="201"/>
      <c r="D21" s="201"/>
      <c r="E21" s="201"/>
    </row>
    <row r="22" spans="2:5" ht="15.75" customHeight="1" x14ac:dyDescent="0.25">
      <c r="B22" s="201"/>
      <c r="C22" s="201"/>
      <c r="D22" s="201"/>
      <c r="E22" s="201"/>
    </row>
    <row r="23" spans="2:5" ht="15.75" customHeight="1" x14ac:dyDescent="0.25">
      <c r="B23" s="201"/>
      <c r="C23" s="201"/>
      <c r="D23" s="201"/>
      <c r="E23" s="201"/>
    </row>
    <row r="24" spans="2:5" ht="15.75" customHeight="1" x14ac:dyDescent="0.25">
      <c r="B24" s="201"/>
      <c r="C24" s="201"/>
      <c r="D24" s="201"/>
      <c r="E24" s="201"/>
    </row>
    <row r="25" spans="2:5" ht="15.75" customHeight="1" x14ac:dyDescent="0.25">
      <c r="B25" s="201"/>
      <c r="C25" s="201"/>
      <c r="D25" s="201"/>
      <c r="E25" s="201"/>
    </row>
    <row r="26" spans="2:5" ht="15.75" customHeight="1" x14ac:dyDescent="0.25">
      <c r="B26" s="201"/>
      <c r="C26" s="201"/>
      <c r="D26" s="201"/>
      <c r="E26" s="201"/>
    </row>
    <row r="27" spans="2:5" ht="15.75" customHeight="1" x14ac:dyDescent="0.25">
      <c r="B27" s="201"/>
      <c r="C27" s="201"/>
      <c r="D27" s="201"/>
      <c r="E27" s="201"/>
    </row>
    <row r="28" spans="2:5" ht="15.75" customHeight="1" x14ac:dyDescent="0.25">
      <c r="B28" s="201"/>
      <c r="C28" s="201"/>
      <c r="D28" s="201"/>
      <c r="E28" s="201"/>
    </row>
    <row r="29" spans="2:5" ht="15.75" customHeight="1" x14ac:dyDescent="0.25">
      <c r="B29" s="201"/>
      <c r="C29" s="201"/>
      <c r="D29" s="201"/>
      <c r="E29" s="201"/>
    </row>
    <row r="30" spans="2:5" ht="15.75" customHeight="1" x14ac:dyDescent="0.25">
      <c r="B30" s="201"/>
      <c r="C30" s="201"/>
      <c r="D30" s="201"/>
      <c r="E30" s="201"/>
    </row>
    <row r="31" spans="2:5" ht="15.75" customHeight="1" x14ac:dyDescent="0.25">
      <c r="B31" s="201"/>
      <c r="C31" s="201"/>
      <c r="D31" s="201"/>
      <c r="E31" s="201"/>
    </row>
    <row r="32" spans="2:5" ht="15.75" customHeight="1" x14ac:dyDescent="0.25">
      <c r="B32" s="201"/>
      <c r="C32" s="201"/>
      <c r="D32" s="201"/>
      <c r="E32" s="201"/>
    </row>
    <row r="33" spans="2:5" ht="15.75" customHeight="1" x14ac:dyDescent="0.25">
      <c r="B33" s="201"/>
      <c r="C33" s="201"/>
      <c r="D33" s="201"/>
      <c r="E33" s="201"/>
    </row>
    <row r="34" spans="2:5" ht="15.75" customHeight="1" x14ac:dyDescent="0.25">
      <c r="B34" s="201"/>
      <c r="C34" s="201"/>
      <c r="D34" s="201"/>
      <c r="E34" s="201"/>
    </row>
    <row r="35" spans="2:5" ht="15.75" customHeight="1" x14ac:dyDescent="0.25">
      <c r="B35" s="201"/>
      <c r="C35" s="201"/>
      <c r="D35" s="201"/>
      <c r="E35" s="201"/>
    </row>
    <row r="36" spans="2:5" ht="15.75" customHeight="1" x14ac:dyDescent="0.25">
      <c r="B36" s="201"/>
      <c r="C36" s="201"/>
      <c r="D36" s="201"/>
      <c r="E36" s="201"/>
    </row>
    <row r="37" spans="2:5" ht="15.75" customHeight="1" x14ac:dyDescent="0.25">
      <c r="B37" s="201"/>
      <c r="C37" s="201"/>
      <c r="D37" s="201"/>
      <c r="E37" s="201"/>
    </row>
    <row r="38" spans="2:5" ht="15.75" customHeight="1" x14ac:dyDescent="0.25">
      <c r="B38" s="201"/>
      <c r="C38" s="201"/>
      <c r="D38" s="201"/>
      <c r="E38" s="201"/>
    </row>
    <row r="39" spans="2:5" ht="15.75" customHeight="1" x14ac:dyDescent="0.25">
      <c r="B39" s="201"/>
      <c r="C39" s="201"/>
      <c r="D39" s="201"/>
      <c r="E39" s="201"/>
    </row>
    <row r="40" spans="2:5" ht="15.75" customHeight="1" x14ac:dyDescent="0.25">
      <c r="B40" s="201"/>
      <c r="C40" s="201"/>
      <c r="D40" s="201"/>
      <c r="E40" s="201"/>
    </row>
    <row r="41" spans="2:5" ht="15.75" customHeight="1" x14ac:dyDescent="0.25">
      <c r="B41" s="201"/>
      <c r="C41" s="201"/>
      <c r="D41" s="201"/>
      <c r="E41" s="201"/>
    </row>
    <row r="42" spans="2:5" ht="15.75" customHeight="1" x14ac:dyDescent="0.25">
      <c r="B42" s="201"/>
      <c r="C42" s="201"/>
      <c r="D42" s="201"/>
      <c r="E42" s="201"/>
    </row>
    <row r="43" spans="2:5" ht="15.75" customHeight="1" x14ac:dyDescent="0.25">
      <c r="B43" s="201"/>
      <c r="C43" s="201"/>
      <c r="D43" s="201"/>
      <c r="E43" s="201"/>
    </row>
    <row r="44" spans="2:5" ht="15.75" customHeight="1" x14ac:dyDescent="0.25">
      <c r="B44" s="201"/>
      <c r="C44" s="201"/>
      <c r="D44" s="201"/>
      <c r="E44" s="201"/>
    </row>
    <row r="45" spans="2:5" ht="15.75" customHeight="1" x14ac:dyDescent="0.25">
      <c r="B45" s="201"/>
      <c r="C45" s="201"/>
      <c r="D45" s="201"/>
      <c r="E45" s="201"/>
    </row>
    <row r="46" spans="2:5" ht="15.75" customHeight="1" x14ac:dyDescent="0.25">
      <c r="B46" s="201"/>
      <c r="C46" s="201"/>
      <c r="D46" s="201"/>
      <c r="E46" s="201"/>
    </row>
    <row r="47" spans="2:5" ht="15.75" customHeight="1" x14ac:dyDescent="0.25">
      <c r="B47" s="201"/>
      <c r="C47" s="201"/>
      <c r="D47" s="201"/>
      <c r="E47" s="201"/>
    </row>
    <row r="48" spans="2:5" ht="15.75" customHeight="1" x14ac:dyDescent="0.25">
      <c r="B48" s="201"/>
      <c r="C48" s="201"/>
      <c r="D48" s="201"/>
      <c r="E48" s="201"/>
    </row>
    <row r="49" spans="2:5" ht="15.75" customHeight="1" x14ac:dyDescent="0.25">
      <c r="B49" s="201"/>
      <c r="C49" s="201"/>
      <c r="D49" s="201"/>
      <c r="E49" s="201"/>
    </row>
    <row r="50" spans="2:5" ht="15.75" customHeight="1" x14ac:dyDescent="0.25">
      <c r="B50" s="201"/>
      <c r="C50" s="201"/>
      <c r="D50" s="201"/>
      <c r="E50" s="201"/>
    </row>
    <row r="51" spans="2:5" ht="15.75" customHeight="1" x14ac:dyDescent="0.25">
      <c r="B51" s="201"/>
      <c r="C51" s="201"/>
      <c r="D51" s="201"/>
      <c r="E51" s="201"/>
    </row>
    <row r="52" spans="2:5" ht="15.75" customHeight="1" x14ac:dyDescent="0.25">
      <c r="B52" s="201"/>
      <c r="C52" s="201"/>
      <c r="D52" s="201"/>
      <c r="E52" s="201"/>
    </row>
    <row r="53" spans="2:5" ht="15.75" customHeight="1" x14ac:dyDescent="0.25"/>
    <row r="54" spans="2:5" ht="15.75" customHeight="1" x14ac:dyDescent="0.25"/>
    <row r="55" spans="2:5" ht="15.75" customHeight="1" x14ac:dyDescent="0.25"/>
    <row r="56" spans="2:5" ht="15.75" customHeight="1" x14ac:dyDescent="0.25"/>
    <row r="57" spans="2:5" ht="15.75" customHeight="1" x14ac:dyDescent="0.25"/>
    <row r="58" spans="2:5" ht="15.75" customHeight="1" x14ac:dyDescent="0.25"/>
    <row r="59" spans="2:5" ht="15.75" customHeight="1" x14ac:dyDescent="0.25"/>
    <row r="60" spans="2:5" ht="15.75" customHeight="1" x14ac:dyDescent="0.25"/>
    <row r="61" spans="2:5" ht="15.75" customHeight="1" x14ac:dyDescent="0.25"/>
    <row r="62" spans="2:5" ht="15.75" customHeight="1" x14ac:dyDescent="0.25"/>
    <row r="63" spans="2:5" ht="15.75" customHeight="1" x14ac:dyDescent="0.25"/>
    <row r="64" spans="2: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4">
    <mergeCell ref="B1:E1"/>
    <mergeCell ref="B2:E2"/>
    <mergeCell ref="B13:E13"/>
    <mergeCell ref="B14:E52"/>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150"/>
  <sheetViews>
    <sheetView showGridLines="0" workbookViewId="0">
      <selection activeCell="I9" sqref="I9"/>
    </sheetView>
  </sheetViews>
  <sheetFormatPr defaultRowHeight="15" x14ac:dyDescent="0.25"/>
  <cols>
    <col min="1" max="1" width="9.140625" style="60"/>
    <col min="2" max="2" width="9.140625" style="60" customWidth="1"/>
    <col min="3" max="3" width="22.7109375" style="60" customWidth="1"/>
    <col min="4" max="4" width="22.28515625" style="60" customWidth="1"/>
    <col min="5" max="5" width="23.28515625" style="60" customWidth="1"/>
    <col min="6" max="6" width="20" style="60" customWidth="1"/>
    <col min="7" max="8" width="9.140625" style="60"/>
    <col min="9" max="9" width="18.5703125" style="60" customWidth="1"/>
    <col min="10" max="10" width="14.85546875" style="60" bestFit="1" customWidth="1"/>
    <col min="11" max="16384" width="9.140625" style="60"/>
  </cols>
  <sheetData>
    <row r="1" spans="2:10" ht="19.5" customHeight="1" x14ac:dyDescent="0.25">
      <c r="B1" s="202" t="s">
        <v>235</v>
      </c>
      <c r="C1" s="202"/>
      <c r="D1" s="202"/>
      <c r="E1" s="202"/>
      <c r="F1" s="202"/>
    </row>
    <row r="2" spans="2:10" ht="42" customHeight="1" x14ac:dyDescent="0.25">
      <c r="B2" s="203" t="s">
        <v>234</v>
      </c>
      <c r="C2" s="204"/>
      <c r="D2" s="204"/>
      <c r="E2" s="204"/>
      <c r="F2" s="204"/>
    </row>
    <row r="3" spans="2:10" ht="31.5" x14ac:dyDescent="0.25">
      <c r="B3" s="108" t="s">
        <v>2</v>
      </c>
      <c r="C3" s="108" t="s">
        <v>176</v>
      </c>
      <c r="D3" s="108" t="s">
        <v>54</v>
      </c>
      <c r="E3" s="108" t="s">
        <v>55</v>
      </c>
      <c r="F3" s="108" t="s">
        <v>211</v>
      </c>
    </row>
    <row r="4" spans="2:10" ht="109.5" customHeight="1" x14ac:dyDescent="0.25">
      <c r="B4" s="62" t="s">
        <v>223</v>
      </c>
      <c r="C4" s="91" t="s">
        <v>224</v>
      </c>
      <c r="D4" s="39">
        <f>(296836729-139030858)/1317973699</f>
        <v>0.11973370266776469</v>
      </c>
      <c r="E4" s="39">
        <f>(339992559-128589556)/1317973699</f>
        <v>0.16040001644979715</v>
      </c>
      <c r="F4" s="92">
        <f>E4-D4</f>
        <v>4.0666313782032462E-2</v>
      </c>
      <c r="I4" s="68"/>
      <c r="J4" s="68"/>
    </row>
    <row r="5" spans="2:10" ht="86.25" customHeight="1" x14ac:dyDescent="0.25">
      <c r="B5" s="62" t="s">
        <v>225</v>
      </c>
      <c r="C5" s="91" t="s">
        <v>226</v>
      </c>
      <c r="D5" s="39">
        <f>243719147/1317973699</f>
        <v>0.18491958313350226</v>
      </c>
      <c r="E5" s="39">
        <f>230349789/1317973699</f>
        <v>0.17477570999692613</v>
      </c>
      <c r="F5" s="92">
        <f>E5-D5</f>
        <v>-1.0143873136576137E-2</v>
      </c>
      <c r="I5" s="72"/>
      <c r="J5" s="72"/>
    </row>
    <row r="6" spans="2:10" ht="81.75" customHeight="1" x14ac:dyDescent="0.25">
      <c r="B6" s="62" t="s">
        <v>227</v>
      </c>
      <c r="C6" s="91" t="s">
        <v>237</v>
      </c>
      <c r="D6" s="39">
        <f>46666555/1317973699</f>
        <v>3.5407804446634862E-2</v>
      </c>
      <c r="E6" s="39">
        <f>12882871/1317973699</f>
        <v>9.7747557555774873E-3</v>
      </c>
      <c r="F6" s="92">
        <f>E6-D6</f>
        <v>-2.5633048691057377E-2</v>
      </c>
      <c r="I6" s="68"/>
    </row>
    <row r="7" spans="2:10" ht="72" customHeight="1" x14ac:dyDescent="0.25">
      <c r="B7" s="62" t="s">
        <v>228</v>
      </c>
      <c r="C7" s="91" t="s">
        <v>229</v>
      </c>
      <c r="D7" s="48">
        <f>1/(562166321/769129811)</f>
        <v>1.3681534845983774</v>
      </c>
      <c r="E7" s="48">
        <f>1/(562166321/755807378)</f>
        <v>1.3444551012154995</v>
      </c>
      <c r="F7" s="93">
        <f t="shared" ref="F7" si="0">E7-D7</f>
        <v>-2.3698383382877886E-2</v>
      </c>
      <c r="H7" s="60" t="s">
        <v>236</v>
      </c>
    </row>
    <row r="8" spans="2:10" ht="93.75" customHeight="1" x14ac:dyDescent="0.25">
      <c r="B8" s="62" t="s">
        <v>230</v>
      </c>
      <c r="C8" s="91" t="s">
        <v>231</v>
      </c>
      <c r="D8" s="39">
        <f>216829681/1317973699</f>
        <v>0.16451745673264759</v>
      </c>
      <c r="E8" s="39">
        <f>242877716/1317973699</f>
        <v>0.18428115537076434</v>
      </c>
      <c r="F8" s="92">
        <f>E8-D8</f>
        <v>1.976369863811675E-2</v>
      </c>
    </row>
    <row r="9" spans="2:10" ht="54" customHeight="1" x14ac:dyDescent="0.25">
      <c r="B9" s="62" t="s">
        <v>232</v>
      </c>
      <c r="C9" s="91" t="s">
        <v>233</v>
      </c>
      <c r="D9" s="92">
        <f>1.2*D4+1.4*D5+3.3*D6+0.6*D7+D8</f>
        <v>1.5048231617537897</v>
      </c>
      <c r="E9" s="92">
        <f>1.2*E4+1.4*E5+3.3*E6+0.6*E7+E8</f>
        <v>1.460376923828923</v>
      </c>
      <c r="F9" s="92">
        <f>E9-D9</f>
        <v>-4.4446237924866683E-2</v>
      </c>
    </row>
    <row r="11" spans="2:10" x14ac:dyDescent="0.25">
      <c r="B11" s="205" t="s">
        <v>36</v>
      </c>
      <c r="C11" s="205"/>
      <c r="D11" s="205"/>
      <c r="E11" s="205"/>
      <c r="F11" s="205"/>
    </row>
    <row r="12" spans="2:10" x14ac:dyDescent="0.25">
      <c r="B12" s="206" t="s">
        <v>240</v>
      </c>
      <c r="C12" s="206"/>
      <c r="D12" s="206"/>
      <c r="E12" s="206"/>
      <c r="F12" s="206"/>
    </row>
    <row r="13" spans="2:10" x14ac:dyDescent="0.25">
      <c r="B13" s="206"/>
      <c r="C13" s="206"/>
      <c r="D13" s="206"/>
      <c r="E13" s="206"/>
      <c r="F13" s="206"/>
    </row>
    <row r="14" spans="2:10" x14ac:dyDescent="0.25">
      <c r="B14" s="206"/>
      <c r="C14" s="206"/>
      <c r="D14" s="206"/>
      <c r="E14" s="206"/>
      <c r="F14" s="206"/>
    </row>
    <row r="15" spans="2:10" x14ac:dyDescent="0.25">
      <c r="B15" s="206"/>
      <c r="C15" s="206"/>
      <c r="D15" s="206"/>
      <c r="E15" s="206"/>
      <c r="F15" s="206"/>
    </row>
    <row r="16" spans="2:10" x14ac:dyDescent="0.25">
      <c r="B16" s="206"/>
      <c r="C16" s="206"/>
      <c r="D16" s="206"/>
      <c r="E16" s="206"/>
      <c r="F16" s="206"/>
    </row>
    <row r="17" spans="2:6" x14ac:dyDescent="0.25">
      <c r="B17" s="206"/>
      <c r="C17" s="206"/>
      <c r="D17" s="206"/>
      <c r="E17" s="206"/>
      <c r="F17" s="206"/>
    </row>
    <row r="18" spans="2:6" x14ac:dyDescent="0.25">
      <c r="B18" s="206"/>
      <c r="C18" s="206"/>
      <c r="D18" s="206"/>
      <c r="E18" s="206"/>
      <c r="F18" s="206"/>
    </row>
    <row r="19" spans="2:6" x14ac:dyDescent="0.25">
      <c r="B19" s="206"/>
      <c r="C19" s="206"/>
      <c r="D19" s="206"/>
      <c r="E19" s="206"/>
      <c r="F19" s="206"/>
    </row>
    <row r="20" spans="2:6" x14ac:dyDescent="0.25">
      <c r="B20" s="206"/>
      <c r="C20" s="206"/>
      <c r="D20" s="206"/>
      <c r="E20" s="206"/>
      <c r="F20" s="206"/>
    </row>
    <row r="21" spans="2:6" x14ac:dyDescent="0.25">
      <c r="B21" s="206"/>
      <c r="C21" s="206"/>
      <c r="D21" s="206"/>
      <c r="E21" s="206"/>
      <c r="F21" s="206"/>
    </row>
    <row r="22" spans="2:6" x14ac:dyDescent="0.25">
      <c r="B22" s="206"/>
      <c r="C22" s="206"/>
      <c r="D22" s="206"/>
      <c r="E22" s="206"/>
      <c r="F22" s="206"/>
    </row>
    <row r="23" spans="2:6" x14ac:dyDescent="0.25">
      <c r="B23" s="206"/>
      <c r="C23" s="206"/>
      <c r="D23" s="206"/>
      <c r="E23" s="206"/>
      <c r="F23" s="206"/>
    </row>
    <row r="24" spans="2:6" x14ac:dyDescent="0.25">
      <c r="B24" s="206"/>
      <c r="C24" s="206"/>
      <c r="D24" s="206"/>
      <c r="E24" s="206"/>
      <c r="F24" s="206"/>
    </row>
    <row r="25" spans="2:6" x14ac:dyDescent="0.25">
      <c r="B25" s="206"/>
      <c r="C25" s="206"/>
      <c r="D25" s="206"/>
      <c r="E25" s="206"/>
      <c r="F25" s="206"/>
    </row>
    <row r="26" spans="2:6" x14ac:dyDescent="0.25">
      <c r="B26" s="206"/>
      <c r="C26" s="206"/>
      <c r="D26" s="206"/>
      <c r="E26" s="206"/>
      <c r="F26" s="206"/>
    </row>
    <row r="27" spans="2:6" x14ac:dyDescent="0.25">
      <c r="B27" s="206"/>
      <c r="C27" s="206"/>
      <c r="D27" s="206"/>
      <c r="E27" s="206"/>
      <c r="F27" s="206"/>
    </row>
    <row r="28" spans="2:6" x14ac:dyDescent="0.25">
      <c r="B28" s="206"/>
      <c r="C28" s="206"/>
      <c r="D28" s="206"/>
      <c r="E28" s="206"/>
      <c r="F28" s="206"/>
    </row>
    <row r="29" spans="2:6" x14ac:dyDescent="0.25">
      <c r="B29" s="206"/>
      <c r="C29" s="206"/>
      <c r="D29" s="206"/>
      <c r="E29" s="206"/>
      <c r="F29" s="206"/>
    </row>
    <row r="30" spans="2:6" x14ac:dyDescent="0.25">
      <c r="B30" s="206"/>
      <c r="C30" s="206"/>
      <c r="D30" s="206"/>
      <c r="E30" s="206"/>
      <c r="F30" s="206"/>
    </row>
    <row r="31" spans="2:6" x14ac:dyDescent="0.25">
      <c r="B31" s="206"/>
      <c r="C31" s="206"/>
      <c r="D31" s="206"/>
      <c r="E31" s="206"/>
      <c r="F31" s="206"/>
    </row>
    <row r="32" spans="2:6" x14ac:dyDescent="0.25">
      <c r="B32" s="206"/>
      <c r="C32" s="206"/>
      <c r="D32" s="206"/>
      <c r="E32" s="206"/>
      <c r="F32" s="206"/>
    </row>
    <row r="33" spans="2:6" x14ac:dyDescent="0.25">
      <c r="B33" s="206"/>
      <c r="C33" s="206"/>
      <c r="D33" s="206"/>
      <c r="E33" s="206"/>
      <c r="F33" s="206"/>
    </row>
    <row r="34" spans="2:6" x14ac:dyDescent="0.25">
      <c r="B34" s="206"/>
      <c r="C34" s="206"/>
      <c r="D34" s="206"/>
      <c r="E34" s="206"/>
      <c r="F34" s="206"/>
    </row>
    <row r="35" spans="2:6" x14ac:dyDescent="0.25">
      <c r="B35" s="206"/>
      <c r="C35" s="206"/>
      <c r="D35" s="206"/>
      <c r="E35" s="206"/>
      <c r="F35" s="206"/>
    </row>
    <row r="36" spans="2:6" x14ac:dyDescent="0.25">
      <c r="B36" s="206"/>
      <c r="C36" s="206"/>
      <c r="D36" s="206"/>
      <c r="E36" s="206"/>
      <c r="F36" s="206"/>
    </row>
    <row r="37" spans="2:6" x14ac:dyDescent="0.25">
      <c r="B37" s="206"/>
      <c r="C37" s="206"/>
      <c r="D37" s="206"/>
      <c r="E37" s="206"/>
      <c r="F37" s="206"/>
    </row>
    <row r="38" spans="2:6" x14ac:dyDescent="0.25">
      <c r="B38" s="206"/>
      <c r="C38" s="206"/>
      <c r="D38" s="206"/>
      <c r="E38" s="206"/>
      <c r="F38" s="206"/>
    </row>
    <row r="39" spans="2:6" x14ac:dyDescent="0.25">
      <c r="B39" s="206"/>
      <c r="C39" s="206"/>
      <c r="D39" s="206"/>
      <c r="E39" s="206"/>
      <c r="F39" s="206"/>
    </row>
    <row r="40" spans="2:6" x14ac:dyDescent="0.25">
      <c r="B40" s="206"/>
      <c r="C40" s="206"/>
      <c r="D40" s="206"/>
      <c r="E40" s="206"/>
      <c r="F40" s="206"/>
    </row>
    <row r="41" spans="2:6" x14ac:dyDescent="0.25">
      <c r="B41" s="206"/>
      <c r="C41" s="206"/>
      <c r="D41" s="206"/>
      <c r="E41" s="206"/>
      <c r="F41" s="206"/>
    </row>
    <row r="42" spans="2:6" x14ac:dyDescent="0.25">
      <c r="B42" s="206"/>
      <c r="C42" s="206"/>
      <c r="D42" s="206"/>
      <c r="E42" s="206"/>
      <c r="F42" s="206"/>
    </row>
    <row r="43" spans="2:6" x14ac:dyDescent="0.25">
      <c r="B43" s="206"/>
      <c r="C43" s="206"/>
      <c r="D43" s="206"/>
      <c r="E43" s="206"/>
      <c r="F43" s="206"/>
    </row>
    <row r="44" spans="2:6" x14ac:dyDescent="0.25">
      <c r="B44" s="206"/>
      <c r="C44" s="206"/>
      <c r="D44" s="206"/>
      <c r="E44" s="206"/>
      <c r="F44" s="206"/>
    </row>
    <row r="45" spans="2:6" x14ac:dyDescent="0.25">
      <c r="B45" s="206"/>
      <c r="C45" s="206"/>
      <c r="D45" s="206"/>
      <c r="E45" s="206"/>
      <c r="F45" s="206"/>
    </row>
    <row r="46" spans="2:6" x14ac:dyDescent="0.25">
      <c r="B46" s="206"/>
      <c r="C46" s="206"/>
      <c r="D46" s="206"/>
      <c r="E46" s="206"/>
      <c r="F46" s="206"/>
    </row>
    <row r="47" spans="2:6" x14ac:dyDescent="0.25">
      <c r="B47" s="206"/>
      <c r="C47" s="206"/>
      <c r="D47" s="206"/>
      <c r="E47" s="206"/>
      <c r="F47" s="206"/>
    </row>
    <row r="48" spans="2:6" x14ac:dyDescent="0.25">
      <c r="B48" s="206"/>
      <c r="C48" s="206"/>
      <c r="D48" s="206"/>
      <c r="E48" s="206"/>
      <c r="F48" s="206"/>
    </row>
    <row r="49" spans="2:6" x14ac:dyDescent="0.25">
      <c r="B49" s="206"/>
      <c r="C49" s="206"/>
      <c r="D49" s="206"/>
      <c r="E49" s="206"/>
      <c r="F49" s="206"/>
    </row>
    <row r="50" spans="2:6" x14ac:dyDescent="0.25">
      <c r="B50" s="206"/>
      <c r="C50" s="206"/>
      <c r="D50" s="206"/>
      <c r="E50" s="206"/>
      <c r="F50" s="206"/>
    </row>
    <row r="51" spans="2:6" x14ac:dyDescent="0.25">
      <c r="B51" s="206"/>
      <c r="C51" s="206"/>
      <c r="D51" s="206"/>
      <c r="E51" s="206"/>
      <c r="F51" s="206"/>
    </row>
    <row r="52" spans="2:6" x14ac:dyDescent="0.25">
      <c r="B52" s="206"/>
      <c r="C52" s="206"/>
      <c r="D52" s="206"/>
      <c r="E52" s="206"/>
      <c r="F52" s="206"/>
    </row>
    <row r="53" spans="2:6" x14ac:dyDescent="0.25">
      <c r="B53" s="206"/>
      <c r="C53" s="206"/>
      <c r="D53" s="206"/>
      <c r="E53" s="206"/>
      <c r="F53" s="206"/>
    </row>
    <row r="54" spans="2:6" x14ac:dyDescent="0.25">
      <c r="B54" s="206"/>
      <c r="C54" s="206"/>
      <c r="D54" s="206"/>
      <c r="E54" s="206"/>
      <c r="F54" s="206"/>
    </row>
    <row r="55" spans="2:6" x14ac:dyDescent="0.25">
      <c r="B55" s="206"/>
      <c r="C55" s="206"/>
      <c r="D55" s="206"/>
      <c r="E55" s="206"/>
      <c r="F55" s="206"/>
    </row>
    <row r="56" spans="2:6" x14ac:dyDescent="0.25">
      <c r="B56" s="206"/>
      <c r="C56" s="206"/>
      <c r="D56" s="206"/>
      <c r="E56" s="206"/>
      <c r="F56" s="206"/>
    </row>
    <row r="57" spans="2:6" x14ac:dyDescent="0.25">
      <c r="B57" s="206"/>
      <c r="C57" s="206"/>
      <c r="D57" s="206"/>
      <c r="E57" s="206"/>
      <c r="F57" s="206"/>
    </row>
    <row r="58" spans="2:6" x14ac:dyDescent="0.25">
      <c r="B58" s="206"/>
      <c r="C58" s="206"/>
      <c r="D58" s="206"/>
      <c r="E58" s="206"/>
      <c r="F58" s="206"/>
    </row>
    <row r="59" spans="2:6" x14ac:dyDescent="0.25">
      <c r="B59" s="206"/>
      <c r="C59" s="206"/>
      <c r="D59" s="206"/>
      <c r="E59" s="206"/>
      <c r="F59" s="206"/>
    </row>
    <row r="60" spans="2:6" x14ac:dyDescent="0.25">
      <c r="B60" s="206"/>
      <c r="C60" s="206"/>
      <c r="D60" s="206"/>
      <c r="E60" s="206"/>
      <c r="F60" s="206"/>
    </row>
    <row r="61" spans="2:6" x14ac:dyDescent="0.25">
      <c r="B61" s="206"/>
      <c r="C61" s="206"/>
      <c r="D61" s="206"/>
      <c r="E61" s="206"/>
      <c r="F61" s="206"/>
    </row>
    <row r="62" spans="2:6" x14ac:dyDescent="0.25">
      <c r="B62" s="206"/>
      <c r="C62" s="206"/>
      <c r="D62" s="206"/>
      <c r="E62" s="206"/>
      <c r="F62" s="206"/>
    </row>
    <row r="63" spans="2:6" x14ac:dyDescent="0.25">
      <c r="B63" s="206"/>
      <c r="C63" s="206"/>
      <c r="D63" s="206"/>
      <c r="E63" s="206"/>
      <c r="F63" s="206"/>
    </row>
    <row r="64" spans="2:6" x14ac:dyDescent="0.25">
      <c r="B64" s="206"/>
      <c r="C64" s="206"/>
      <c r="D64" s="206"/>
      <c r="E64" s="206"/>
      <c r="F64" s="206"/>
    </row>
    <row r="65" spans="2:6" x14ac:dyDescent="0.25">
      <c r="B65" s="206"/>
      <c r="C65" s="206"/>
      <c r="D65" s="206"/>
      <c r="E65" s="206"/>
      <c r="F65" s="206"/>
    </row>
    <row r="66" spans="2:6" x14ac:dyDescent="0.25">
      <c r="B66" s="206"/>
      <c r="C66" s="206"/>
      <c r="D66" s="206"/>
      <c r="E66" s="206"/>
      <c r="F66" s="206"/>
    </row>
    <row r="67" spans="2:6" x14ac:dyDescent="0.25">
      <c r="B67" s="206"/>
      <c r="C67" s="206"/>
      <c r="D67" s="206"/>
      <c r="E67" s="206"/>
      <c r="F67" s="206"/>
    </row>
    <row r="68" spans="2:6" x14ac:dyDescent="0.25">
      <c r="B68" s="206"/>
      <c r="C68" s="206"/>
      <c r="D68" s="206"/>
      <c r="E68" s="206"/>
      <c r="F68" s="206"/>
    </row>
    <row r="69" spans="2:6" x14ac:dyDescent="0.25">
      <c r="B69" s="206"/>
      <c r="C69" s="206"/>
      <c r="D69" s="206"/>
      <c r="E69" s="206"/>
      <c r="F69" s="206"/>
    </row>
    <row r="70" spans="2:6" x14ac:dyDescent="0.25">
      <c r="B70" s="206"/>
      <c r="C70" s="206"/>
      <c r="D70" s="206"/>
      <c r="E70" s="206"/>
      <c r="F70" s="206"/>
    </row>
    <row r="71" spans="2:6" x14ac:dyDescent="0.25">
      <c r="B71" s="206"/>
      <c r="C71" s="206"/>
      <c r="D71" s="206"/>
      <c r="E71" s="206"/>
      <c r="F71" s="206"/>
    </row>
    <row r="72" spans="2:6" x14ac:dyDescent="0.25">
      <c r="B72" s="206"/>
      <c r="C72" s="206"/>
      <c r="D72" s="206"/>
      <c r="E72" s="206"/>
      <c r="F72" s="206"/>
    </row>
    <row r="73" spans="2:6" x14ac:dyDescent="0.25">
      <c r="B73" s="206"/>
      <c r="C73" s="206"/>
      <c r="D73" s="206"/>
      <c r="E73" s="206"/>
      <c r="F73" s="206"/>
    </row>
    <row r="74" spans="2:6" x14ac:dyDescent="0.25">
      <c r="B74" s="206"/>
      <c r="C74" s="206"/>
      <c r="D74" s="206"/>
      <c r="E74" s="206"/>
      <c r="F74" s="206"/>
    </row>
    <row r="75" spans="2:6" x14ac:dyDescent="0.25">
      <c r="B75" s="206"/>
      <c r="C75" s="206"/>
      <c r="D75" s="206"/>
      <c r="E75" s="206"/>
      <c r="F75" s="206"/>
    </row>
    <row r="76" spans="2:6" x14ac:dyDescent="0.25">
      <c r="B76" s="206"/>
      <c r="C76" s="206"/>
      <c r="D76" s="206"/>
      <c r="E76" s="206"/>
      <c r="F76" s="206"/>
    </row>
    <row r="77" spans="2:6" x14ac:dyDescent="0.25">
      <c r="B77" s="206"/>
      <c r="C77" s="206"/>
      <c r="D77" s="206"/>
      <c r="E77" s="206"/>
      <c r="F77" s="206"/>
    </row>
    <row r="78" spans="2:6" x14ac:dyDescent="0.25">
      <c r="B78" s="206"/>
      <c r="C78" s="206"/>
      <c r="D78" s="206"/>
      <c r="E78" s="206"/>
      <c r="F78" s="206"/>
    </row>
    <row r="79" spans="2:6" x14ac:dyDescent="0.25">
      <c r="B79" s="206"/>
      <c r="C79" s="206"/>
      <c r="D79" s="206"/>
      <c r="E79" s="206"/>
      <c r="F79" s="206"/>
    </row>
    <row r="80" spans="2:6" x14ac:dyDescent="0.25">
      <c r="B80" s="206"/>
      <c r="C80" s="206"/>
      <c r="D80" s="206"/>
      <c r="E80" s="206"/>
      <c r="F80" s="206"/>
    </row>
    <row r="81" spans="2:6" x14ac:dyDescent="0.25">
      <c r="B81" s="206"/>
      <c r="C81" s="206"/>
      <c r="D81" s="206"/>
      <c r="E81" s="206"/>
      <c r="F81" s="206"/>
    </row>
    <row r="82" spans="2:6" x14ac:dyDescent="0.25">
      <c r="B82" s="206"/>
      <c r="C82" s="206"/>
      <c r="D82" s="206"/>
      <c r="E82" s="206"/>
      <c r="F82" s="206"/>
    </row>
    <row r="83" spans="2:6" x14ac:dyDescent="0.25">
      <c r="B83" s="206"/>
      <c r="C83" s="206"/>
      <c r="D83" s="206"/>
      <c r="E83" s="206"/>
      <c r="F83" s="206"/>
    </row>
    <row r="84" spans="2:6" x14ac:dyDescent="0.25">
      <c r="B84" s="206"/>
      <c r="C84" s="206"/>
      <c r="D84" s="206"/>
      <c r="E84" s="206"/>
      <c r="F84" s="206"/>
    </row>
    <row r="85" spans="2:6" x14ac:dyDescent="0.25">
      <c r="B85" s="206"/>
      <c r="C85" s="206"/>
      <c r="D85" s="206"/>
      <c r="E85" s="206"/>
      <c r="F85" s="206"/>
    </row>
    <row r="86" spans="2:6" x14ac:dyDescent="0.25">
      <c r="B86" s="206"/>
      <c r="C86" s="206"/>
      <c r="D86" s="206"/>
      <c r="E86" s="206"/>
      <c r="F86" s="206"/>
    </row>
    <row r="87" spans="2:6" x14ac:dyDescent="0.25">
      <c r="B87" s="206"/>
      <c r="C87" s="206"/>
      <c r="D87" s="206"/>
      <c r="E87" s="206"/>
      <c r="F87" s="206"/>
    </row>
    <row r="88" spans="2:6" x14ac:dyDescent="0.25">
      <c r="B88" s="206"/>
      <c r="C88" s="206"/>
      <c r="D88" s="206"/>
      <c r="E88" s="206"/>
      <c r="F88" s="206"/>
    </row>
    <row r="89" spans="2:6" x14ac:dyDescent="0.25">
      <c r="B89" s="206"/>
      <c r="C89" s="206"/>
      <c r="D89" s="206"/>
      <c r="E89" s="206"/>
      <c r="F89" s="206"/>
    </row>
    <row r="90" spans="2:6" x14ac:dyDescent="0.25">
      <c r="B90" s="206"/>
      <c r="C90" s="206"/>
      <c r="D90" s="206"/>
      <c r="E90" s="206"/>
      <c r="F90" s="206"/>
    </row>
    <row r="91" spans="2:6" x14ac:dyDescent="0.25">
      <c r="B91" s="206"/>
      <c r="C91" s="206"/>
      <c r="D91" s="206"/>
      <c r="E91" s="206"/>
      <c r="F91" s="206"/>
    </row>
    <row r="92" spans="2:6" x14ac:dyDescent="0.25">
      <c r="B92" s="206"/>
      <c r="C92" s="206"/>
      <c r="D92" s="206"/>
      <c r="E92" s="206"/>
      <c r="F92" s="206"/>
    </row>
    <row r="93" spans="2:6" x14ac:dyDescent="0.25">
      <c r="B93" s="206"/>
      <c r="C93" s="206"/>
      <c r="D93" s="206"/>
      <c r="E93" s="206"/>
      <c r="F93" s="206"/>
    </row>
    <row r="94" spans="2:6" x14ac:dyDescent="0.25">
      <c r="B94" s="206"/>
      <c r="C94" s="206"/>
      <c r="D94" s="206"/>
      <c r="E94" s="206"/>
      <c r="F94" s="206"/>
    </row>
    <row r="95" spans="2:6" x14ac:dyDescent="0.25">
      <c r="B95" s="206"/>
      <c r="C95" s="206"/>
      <c r="D95" s="206"/>
      <c r="E95" s="206"/>
      <c r="F95" s="206"/>
    </row>
    <row r="96" spans="2:6" x14ac:dyDescent="0.25">
      <c r="B96" s="206"/>
      <c r="C96" s="206"/>
      <c r="D96" s="206"/>
      <c r="E96" s="206"/>
      <c r="F96" s="206"/>
    </row>
    <row r="97" spans="2:6" x14ac:dyDescent="0.25">
      <c r="B97" s="206"/>
      <c r="C97" s="206"/>
      <c r="D97" s="206"/>
      <c r="E97" s="206"/>
      <c r="F97" s="206"/>
    </row>
    <row r="98" spans="2:6" x14ac:dyDescent="0.25">
      <c r="B98" s="206"/>
      <c r="C98" s="206"/>
      <c r="D98" s="206"/>
      <c r="E98" s="206"/>
      <c r="F98" s="206"/>
    </row>
    <row r="99" spans="2:6" x14ac:dyDescent="0.25">
      <c r="B99" s="206"/>
      <c r="C99" s="206"/>
      <c r="D99" s="206"/>
      <c r="E99" s="206"/>
      <c r="F99" s="206"/>
    </row>
    <row r="100" spans="2:6" x14ac:dyDescent="0.25">
      <c r="B100" s="206"/>
      <c r="C100" s="206"/>
      <c r="D100" s="206"/>
      <c r="E100" s="206"/>
      <c r="F100" s="206"/>
    </row>
    <row r="101" spans="2:6" x14ac:dyDescent="0.25">
      <c r="B101" s="206"/>
      <c r="C101" s="206"/>
      <c r="D101" s="206"/>
      <c r="E101" s="206"/>
      <c r="F101" s="206"/>
    </row>
    <row r="102" spans="2:6" x14ac:dyDescent="0.25">
      <c r="B102" s="206"/>
      <c r="C102" s="206"/>
      <c r="D102" s="206"/>
      <c r="E102" s="206"/>
      <c r="F102" s="206"/>
    </row>
    <row r="103" spans="2:6" x14ac:dyDescent="0.25">
      <c r="B103" s="206"/>
      <c r="C103" s="206"/>
      <c r="D103" s="206"/>
      <c r="E103" s="206"/>
      <c r="F103" s="206"/>
    </row>
    <row r="104" spans="2:6" x14ac:dyDescent="0.25">
      <c r="B104" s="206"/>
      <c r="C104" s="206"/>
      <c r="D104" s="206"/>
      <c r="E104" s="206"/>
      <c r="F104" s="206"/>
    </row>
    <row r="105" spans="2:6" x14ac:dyDescent="0.25">
      <c r="B105" s="206"/>
      <c r="C105" s="206"/>
      <c r="D105" s="206"/>
      <c r="E105" s="206"/>
      <c r="F105" s="206"/>
    </row>
    <row r="106" spans="2:6" x14ac:dyDescent="0.25">
      <c r="B106" s="206"/>
      <c r="C106" s="206"/>
      <c r="D106" s="206"/>
      <c r="E106" s="206"/>
      <c r="F106" s="206"/>
    </row>
    <row r="107" spans="2:6" x14ac:dyDescent="0.25">
      <c r="B107" s="206"/>
      <c r="C107" s="206"/>
      <c r="D107" s="206"/>
      <c r="E107" s="206"/>
      <c r="F107" s="206"/>
    </row>
    <row r="108" spans="2:6" x14ac:dyDescent="0.25">
      <c r="B108" s="206"/>
      <c r="C108" s="206"/>
      <c r="D108" s="206"/>
      <c r="E108" s="206"/>
      <c r="F108" s="206"/>
    </row>
    <row r="109" spans="2:6" x14ac:dyDescent="0.25">
      <c r="B109" s="206"/>
      <c r="C109" s="206"/>
      <c r="D109" s="206"/>
      <c r="E109" s="206"/>
      <c r="F109" s="206"/>
    </row>
    <row r="110" spans="2:6" x14ac:dyDescent="0.25">
      <c r="B110" s="206"/>
      <c r="C110" s="206"/>
      <c r="D110" s="206"/>
      <c r="E110" s="206"/>
      <c r="F110" s="206"/>
    </row>
    <row r="111" spans="2:6" x14ac:dyDescent="0.25">
      <c r="B111" s="206"/>
      <c r="C111" s="206"/>
      <c r="D111" s="206"/>
      <c r="E111" s="206"/>
      <c r="F111" s="206"/>
    </row>
    <row r="112" spans="2:6" x14ac:dyDescent="0.25">
      <c r="B112" s="206"/>
      <c r="C112" s="206"/>
      <c r="D112" s="206"/>
      <c r="E112" s="206"/>
      <c r="F112" s="206"/>
    </row>
    <row r="113" spans="2:6" x14ac:dyDescent="0.25">
      <c r="B113" s="206"/>
      <c r="C113" s="206"/>
      <c r="D113" s="206"/>
      <c r="E113" s="206"/>
      <c r="F113" s="206"/>
    </row>
    <row r="114" spans="2:6" x14ac:dyDescent="0.25">
      <c r="B114" s="206"/>
      <c r="C114" s="206"/>
      <c r="D114" s="206"/>
      <c r="E114" s="206"/>
      <c r="F114" s="206"/>
    </row>
    <row r="115" spans="2:6" x14ac:dyDescent="0.25">
      <c r="B115" s="206"/>
      <c r="C115" s="206"/>
      <c r="D115" s="206"/>
      <c r="E115" s="206"/>
      <c r="F115" s="206"/>
    </row>
    <row r="116" spans="2:6" x14ac:dyDescent="0.25">
      <c r="B116" s="206"/>
      <c r="C116" s="206"/>
      <c r="D116" s="206"/>
      <c r="E116" s="206"/>
      <c r="F116" s="206"/>
    </row>
    <row r="117" spans="2:6" x14ac:dyDescent="0.25">
      <c r="B117" s="206"/>
      <c r="C117" s="206"/>
      <c r="D117" s="206"/>
      <c r="E117" s="206"/>
      <c r="F117" s="206"/>
    </row>
    <row r="118" spans="2:6" x14ac:dyDescent="0.25">
      <c r="B118" s="206"/>
      <c r="C118" s="206"/>
      <c r="D118" s="206"/>
      <c r="E118" s="206"/>
      <c r="F118" s="206"/>
    </row>
    <row r="119" spans="2:6" x14ac:dyDescent="0.25">
      <c r="B119" s="206"/>
      <c r="C119" s="206"/>
      <c r="D119" s="206"/>
      <c r="E119" s="206"/>
      <c r="F119" s="206"/>
    </row>
    <row r="120" spans="2:6" x14ac:dyDescent="0.25">
      <c r="B120" s="206"/>
      <c r="C120" s="206"/>
      <c r="D120" s="206"/>
      <c r="E120" s="206"/>
      <c r="F120" s="206"/>
    </row>
    <row r="121" spans="2:6" x14ac:dyDescent="0.25">
      <c r="B121" s="206"/>
      <c r="C121" s="206"/>
      <c r="D121" s="206"/>
      <c r="E121" s="206"/>
      <c r="F121" s="206"/>
    </row>
    <row r="122" spans="2:6" x14ac:dyDescent="0.25">
      <c r="B122" s="206"/>
      <c r="C122" s="206"/>
      <c r="D122" s="206"/>
      <c r="E122" s="206"/>
      <c r="F122" s="206"/>
    </row>
    <row r="123" spans="2:6" x14ac:dyDescent="0.25">
      <c r="B123" s="206"/>
      <c r="C123" s="206"/>
      <c r="D123" s="206"/>
      <c r="E123" s="206"/>
      <c r="F123" s="206"/>
    </row>
    <row r="124" spans="2:6" x14ac:dyDescent="0.25">
      <c r="B124" s="206"/>
      <c r="C124" s="206"/>
      <c r="D124" s="206"/>
      <c r="E124" s="206"/>
      <c r="F124" s="206"/>
    </row>
    <row r="125" spans="2:6" x14ac:dyDescent="0.25">
      <c r="B125" s="206"/>
      <c r="C125" s="206"/>
      <c r="D125" s="206"/>
      <c r="E125" s="206"/>
      <c r="F125" s="206"/>
    </row>
    <row r="126" spans="2:6" x14ac:dyDescent="0.25">
      <c r="B126" s="206"/>
      <c r="C126" s="206"/>
      <c r="D126" s="206"/>
      <c r="E126" s="206"/>
      <c r="F126" s="206"/>
    </row>
    <row r="127" spans="2:6" x14ac:dyDescent="0.25">
      <c r="B127" s="206"/>
      <c r="C127" s="206"/>
      <c r="D127" s="206"/>
      <c r="E127" s="206"/>
      <c r="F127" s="206"/>
    </row>
    <row r="128" spans="2:6" x14ac:dyDescent="0.25">
      <c r="B128" s="206"/>
      <c r="C128" s="206"/>
      <c r="D128" s="206"/>
      <c r="E128" s="206"/>
      <c r="F128" s="206"/>
    </row>
    <row r="129" spans="2:6" x14ac:dyDescent="0.25">
      <c r="B129" s="206"/>
      <c r="C129" s="206"/>
      <c r="D129" s="206"/>
      <c r="E129" s="206"/>
      <c r="F129" s="206"/>
    </row>
    <row r="130" spans="2:6" x14ac:dyDescent="0.25">
      <c r="B130" s="206"/>
      <c r="C130" s="206"/>
      <c r="D130" s="206"/>
      <c r="E130" s="206"/>
      <c r="F130" s="206"/>
    </row>
    <row r="131" spans="2:6" x14ac:dyDescent="0.25">
      <c r="B131" s="206"/>
      <c r="C131" s="206"/>
      <c r="D131" s="206"/>
      <c r="E131" s="206"/>
      <c r="F131" s="206"/>
    </row>
    <row r="132" spans="2:6" x14ac:dyDescent="0.25">
      <c r="B132" s="206"/>
      <c r="C132" s="206"/>
      <c r="D132" s="206"/>
      <c r="E132" s="206"/>
      <c r="F132" s="206"/>
    </row>
    <row r="133" spans="2:6" x14ac:dyDescent="0.25">
      <c r="B133" s="206"/>
      <c r="C133" s="206"/>
      <c r="D133" s="206"/>
      <c r="E133" s="206"/>
      <c r="F133" s="206"/>
    </row>
    <row r="134" spans="2:6" x14ac:dyDescent="0.25">
      <c r="B134" s="206"/>
      <c r="C134" s="206"/>
      <c r="D134" s="206"/>
      <c r="E134" s="206"/>
      <c r="F134" s="206"/>
    </row>
    <row r="135" spans="2:6" x14ac:dyDescent="0.25">
      <c r="B135" s="206"/>
      <c r="C135" s="206"/>
      <c r="D135" s="206"/>
      <c r="E135" s="206"/>
      <c r="F135" s="206"/>
    </row>
    <row r="136" spans="2:6" x14ac:dyDescent="0.25">
      <c r="B136" s="206"/>
      <c r="C136" s="206"/>
      <c r="D136" s="206"/>
      <c r="E136" s="206"/>
      <c r="F136" s="206"/>
    </row>
    <row r="137" spans="2:6" x14ac:dyDescent="0.25">
      <c r="B137" s="206"/>
      <c r="C137" s="206"/>
      <c r="D137" s="206"/>
      <c r="E137" s="206"/>
      <c r="F137" s="206"/>
    </row>
    <row r="138" spans="2:6" x14ac:dyDescent="0.25">
      <c r="B138" s="206"/>
      <c r="C138" s="206"/>
      <c r="D138" s="206"/>
      <c r="E138" s="206"/>
      <c r="F138" s="206"/>
    </row>
    <row r="139" spans="2:6" x14ac:dyDescent="0.25">
      <c r="B139" s="206"/>
      <c r="C139" s="206"/>
      <c r="D139" s="206"/>
      <c r="E139" s="206"/>
      <c r="F139" s="206"/>
    </row>
    <row r="140" spans="2:6" x14ac:dyDescent="0.25">
      <c r="B140" s="206"/>
      <c r="C140" s="206"/>
      <c r="D140" s="206"/>
      <c r="E140" s="206"/>
      <c r="F140" s="206"/>
    </row>
    <row r="141" spans="2:6" x14ac:dyDescent="0.25">
      <c r="B141" s="206"/>
      <c r="C141" s="206"/>
      <c r="D141" s="206"/>
      <c r="E141" s="206"/>
      <c r="F141" s="206"/>
    </row>
    <row r="142" spans="2:6" x14ac:dyDescent="0.25">
      <c r="B142" s="206"/>
      <c r="C142" s="206"/>
      <c r="D142" s="206"/>
      <c r="E142" s="206"/>
      <c r="F142" s="206"/>
    </row>
    <row r="143" spans="2:6" x14ac:dyDescent="0.25">
      <c r="B143" s="206"/>
      <c r="C143" s="206"/>
      <c r="D143" s="206"/>
      <c r="E143" s="206"/>
      <c r="F143" s="206"/>
    </row>
    <row r="144" spans="2:6" x14ac:dyDescent="0.25">
      <c r="B144" s="206"/>
      <c r="C144" s="206"/>
      <c r="D144" s="206"/>
      <c r="E144" s="206"/>
      <c r="F144" s="206"/>
    </row>
    <row r="145" spans="2:6" x14ac:dyDescent="0.25">
      <c r="B145" s="206"/>
      <c r="C145" s="206"/>
      <c r="D145" s="206"/>
      <c r="E145" s="206"/>
      <c r="F145" s="206"/>
    </row>
    <row r="146" spans="2:6" x14ac:dyDescent="0.25">
      <c r="B146" s="206"/>
      <c r="C146" s="206"/>
      <c r="D146" s="206"/>
      <c r="E146" s="206"/>
      <c r="F146" s="206"/>
    </row>
    <row r="147" spans="2:6" x14ac:dyDescent="0.25">
      <c r="B147" s="206"/>
      <c r="C147" s="206"/>
      <c r="D147" s="206"/>
      <c r="E147" s="206"/>
      <c r="F147" s="206"/>
    </row>
    <row r="148" spans="2:6" x14ac:dyDescent="0.25">
      <c r="B148" s="206"/>
      <c r="C148" s="206"/>
      <c r="D148" s="206"/>
      <c r="E148" s="206"/>
      <c r="F148" s="206"/>
    </row>
    <row r="149" spans="2:6" x14ac:dyDescent="0.25">
      <c r="B149" s="206"/>
      <c r="C149" s="206"/>
      <c r="D149" s="206"/>
      <c r="E149" s="206"/>
      <c r="F149" s="206"/>
    </row>
    <row r="150" spans="2:6" x14ac:dyDescent="0.25">
      <c r="B150" s="206"/>
      <c r="C150" s="206"/>
      <c r="D150" s="206"/>
      <c r="E150" s="206"/>
      <c r="F150" s="206"/>
    </row>
  </sheetData>
  <mergeCells count="4">
    <mergeCell ref="B1:F1"/>
    <mergeCell ref="B2:F2"/>
    <mergeCell ref="B11:F11"/>
    <mergeCell ref="B12:F15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L58"/>
  <sheetViews>
    <sheetView showGridLines="0" zoomScale="70" zoomScaleNormal="70" workbookViewId="0">
      <selection activeCell="O15" sqref="O15"/>
    </sheetView>
  </sheetViews>
  <sheetFormatPr defaultRowHeight="15" x14ac:dyDescent="0.25"/>
  <cols>
    <col min="2" max="2" width="8.85546875" customWidth="1"/>
  </cols>
  <sheetData>
    <row r="2" spans="2:12" ht="84" customHeight="1" x14ac:dyDescent="0.25">
      <c r="B2" s="207" t="s">
        <v>238</v>
      </c>
      <c r="C2" s="207"/>
      <c r="D2" s="207"/>
      <c r="E2" s="207"/>
      <c r="F2" s="207"/>
      <c r="G2" s="207"/>
      <c r="H2" s="207"/>
      <c r="I2" s="207"/>
      <c r="J2" s="207"/>
      <c r="K2" s="207"/>
      <c r="L2" s="207"/>
    </row>
    <row r="3" spans="2:12" ht="15.75" x14ac:dyDescent="0.25">
      <c r="B3" s="208" t="s">
        <v>239</v>
      </c>
      <c r="C3" s="208"/>
      <c r="D3" s="208"/>
      <c r="E3" s="208"/>
      <c r="F3" s="208"/>
      <c r="G3" s="208"/>
      <c r="H3" s="208"/>
      <c r="I3" s="208"/>
      <c r="J3" s="208"/>
      <c r="K3" s="208"/>
      <c r="L3" s="208"/>
    </row>
    <row r="4" spans="2:12" x14ac:dyDescent="0.25">
      <c r="B4" s="143" t="s">
        <v>241</v>
      </c>
      <c r="C4" s="143"/>
      <c r="D4" s="143"/>
      <c r="E4" s="143"/>
      <c r="F4" s="143"/>
      <c r="G4" s="143"/>
      <c r="H4" s="143"/>
      <c r="I4" s="143"/>
      <c r="J4" s="143"/>
      <c r="K4" s="143"/>
      <c r="L4" s="143"/>
    </row>
    <row r="5" spans="2:12" x14ac:dyDescent="0.25">
      <c r="B5" s="143"/>
      <c r="C5" s="143"/>
      <c r="D5" s="143"/>
      <c r="E5" s="143"/>
      <c r="F5" s="143"/>
      <c r="G5" s="143"/>
      <c r="H5" s="143"/>
      <c r="I5" s="143"/>
      <c r="J5" s="143"/>
      <c r="K5" s="143"/>
      <c r="L5" s="143"/>
    </row>
    <row r="6" spans="2:12" x14ac:dyDescent="0.25">
      <c r="B6" s="143"/>
      <c r="C6" s="143"/>
      <c r="D6" s="143"/>
      <c r="E6" s="143"/>
      <c r="F6" s="143"/>
      <c r="G6" s="143"/>
      <c r="H6" s="143"/>
      <c r="I6" s="143"/>
      <c r="J6" s="143"/>
      <c r="K6" s="143"/>
      <c r="L6" s="143"/>
    </row>
    <row r="7" spans="2:12" x14ac:dyDescent="0.25">
      <c r="B7" s="143"/>
      <c r="C7" s="143"/>
      <c r="D7" s="143"/>
      <c r="E7" s="143"/>
      <c r="F7" s="143"/>
      <c r="G7" s="143"/>
      <c r="H7" s="143"/>
      <c r="I7" s="143"/>
      <c r="J7" s="143"/>
      <c r="K7" s="143"/>
      <c r="L7" s="143"/>
    </row>
    <row r="8" spans="2:12" x14ac:dyDescent="0.25">
      <c r="B8" s="143"/>
      <c r="C8" s="143"/>
      <c r="D8" s="143"/>
      <c r="E8" s="143"/>
      <c r="F8" s="143"/>
      <c r="G8" s="143"/>
      <c r="H8" s="143"/>
      <c r="I8" s="143"/>
      <c r="J8" s="143"/>
      <c r="K8" s="143"/>
      <c r="L8" s="143"/>
    </row>
    <row r="9" spans="2:12" x14ac:dyDescent="0.25">
      <c r="B9" s="143"/>
      <c r="C9" s="143"/>
      <c r="D9" s="143"/>
      <c r="E9" s="143"/>
      <c r="F9" s="143"/>
      <c r="G9" s="143"/>
      <c r="H9" s="143"/>
      <c r="I9" s="143"/>
      <c r="J9" s="143"/>
      <c r="K9" s="143"/>
      <c r="L9" s="143"/>
    </row>
    <row r="10" spans="2:12" x14ac:dyDescent="0.25">
      <c r="B10" s="143"/>
      <c r="C10" s="143"/>
      <c r="D10" s="143"/>
      <c r="E10" s="143"/>
      <c r="F10" s="143"/>
      <c r="G10" s="143"/>
      <c r="H10" s="143"/>
      <c r="I10" s="143"/>
      <c r="J10" s="143"/>
      <c r="K10" s="143"/>
      <c r="L10" s="143"/>
    </row>
    <row r="11" spans="2:12" x14ac:dyDescent="0.25">
      <c r="B11" s="143"/>
      <c r="C11" s="143"/>
      <c r="D11" s="143"/>
      <c r="E11" s="143"/>
      <c r="F11" s="143"/>
      <c r="G11" s="143"/>
      <c r="H11" s="143"/>
      <c r="I11" s="143"/>
      <c r="J11" s="143"/>
      <c r="K11" s="143"/>
      <c r="L11" s="143"/>
    </row>
    <row r="12" spans="2:12" x14ac:dyDescent="0.25">
      <c r="B12" s="143"/>
      <c r="C12" s="143"/>
      <c r="D12" s="143"/>
      <c r="E12" s="143"/>
      <c r="F12" s="143"/>
      <c r="G12" s="143"/>
      <c r="H12" s="143"/>
      <c r="I12" s="143"/>
      <c r="J12" s="143"/>
      <c r="K12" s="143"/>
      <c r="L12" s="143"/>
    </row>
    <row r="13" spans="2:12" x14ac:dyDescent="0.25">
      <c r="B13" s="143"/>
      <c r="C13" s="143"/>
      <c r="D13" s="143"/>
      <c r="E13" s="143"/>
      <c r="F13" s="143"/>
      <c r="G13" s="143"/>
      <c r="H13" s="143"/>
      <c r="I13" s="143"/>
      <c r="J13" s="143"/>
      <c r="K13" s="143"/>
      <c r="L13" s="143"/>
    </row>
    <row r="14" spans="2:12" x14ac:dyDescent="0.25">
      <c r="B14" s="143"/>
      <c r="C14" s="143"/>
      <c r="D14" s="143"/>
      <c r="E14" s="143"/>
      <c r="F14" s="143"/>
      <c r="G14" s="143"/>
      <c r="H14" s="143"/>
      <c r="I14" s="143"/>
      <c r="J14" s="143"/>
      <c r="K14" s="143"/>
      <c r="L14" s="143"/>
    </row>
    <row r="15" spans="2:12" x14ac:dyDescent="0.25">
      <c r="B15" s="143"/>
      <c r="C15" s="143"/>
      <c r="D15" s="143"/>
      <c r="E15" s="143"/>
      <c r="F15" s="143"/>
      <c r="G15" s="143"/>
      <c r="H15" s="143"/>
      <c r="I15" s="143"/>
      <c r="J15" s="143"/>
      <c r="K15" s="143"/>
      <c r="L15" s="143"/>
    </row>
    <row r="16" spans="2:12" x14ac:dyDescent="0.25">
      <c r="B16" s="143"/>
      <c r="C16" s="143"/>
      <c r="D16" s="143"/>
      <c r="E16" s="143"/>
      <c r="F16" s="143"/>
      <c r="G16" s="143"/>
      <c r="H16" s="143"/>
      <c r="I16" s="143"/>
      <c r="J16" s="143"/>
      <c r="K16" s="143"/>
      <c r="L16" s="143"/>
    </row>
    <row r="17" spans="2:12" x14ac:dyDescent="0.25">
      <c r="B17" s="143"/>
      <c r="C17" s="143"/>
      <c r="D17" s="143"/>
      <c r="E17" s="143"/>
      <c r="F17" s="143"/>
      <c r="G17" s="143"/>
      <c r="H17" s="143"/>
      <c r="I17" s="143"/>
      <c r="J17" s="143"/>
      <c r="K17" s="143"/>
      <c r="L17" s="143"/>
    </row>
    <row r="18" spans="2:12" x14ac:dyDescent="0.25">
      <c r="B18" s="143"/>
      <c r="C18" s="143"/>
      <c r="D18" s="143"/>
      <c r="E18" s="143"/>
      <c r="F18" s="143"/>
      <c r="G18" s="143"/>
      <c r="H18" s="143"/>
      <c r="I18" s="143"/>
      <c r="J18" s="143"/>
      <c r="K18" s="143"/>
      <c r="L18" s="143"/>
    </row>
    <row r="19" spans="2:12" x14ac:dyDescent="0.25">
      <c r="B19" s="143"/>
      <c r="C19" s="143"/>
      <c r="D19" s="143"/>
      <c r="E19" s="143"/>
      <c r="F19" s="143"/>
      <c r="G19" s="143"/>
      <c r="H19" s="143"/>
      <c r="I19" s="143"/>
      <c r="J19" s="143"/>
      <c r="K19" s="143"/>
      <c r="L19" s="143"/>
    </row>
    <row r="20" spans="2:12" x14ac:dyDescent="0.25">
      <c r="B20" s="143"/>
      <c r="C20" s="143"/>
      <c r="D20" s="143"/>
      <c r="E20" s="143"/>
      <c r="F20" s="143"/>
      <c r="G20" s="143"/>
      <c r="H20" s="143"/>
      <c r="I20" s="143"/>
      <c r="J20" s="143"/>
      <c r="K20" s="143"/>
      <c r="L20" s="143"/>
    </row>
    <row r="21" spans="2:12" x14ac:dyDescent="0.25">
      <c r="B21" s="143"/>
      <c r="C21" s="143"/>
      <c r="D21" s="143"/>
      <c r="E21" s="143"/>
      <c r="F21" s="143"/>
      <c r="G21" s="143"/>
      <c r="H21" s="143"/>
      <c r="I21" s="143"/>
      <c r="J21" s="143"/>
      <c r="K21" s="143"/>
      <c r="L21" s="143"/>
    </row>
    <row r="22" spans="2:12" x14ac:dyDescent="0.25">
      <c r="B22" s="143"/>
      <c r="C22" s="143"/>
      <c r="D22" s="143"/>
      <c r="E22" s="143"/>
      <c r="F22" s="143"/>
      <c r="G22" s="143"/>
      <c r="H22" s="143"/>
      <c r="I22" s="143"/>
      <c r="J22" s="143"/>
      <c r="K22" s="143"/>
      <c r="L22" s="143"/>
    </row>
    <row r="23" spans="2:12" x14ac:dyDescent="0.25">
      <c r="B23" s="143"/>
      <c r="C23" s="143"/>
      <c r="D23" s="143"/>
      <c r="E23" s="143"/>
      <c r="F23" s="143"/>
      <c r="G23" s="143"/>
      <c r="H23" s="143"/>
      <c r="I23" s="143"/>
      <c r="J23" s="143"/>
      <c r="K23" s="143"/>
      <c r="L23" s="143"/>
    </row>
    <row r="24" spans="2:12" x14ac:dyDescent="0.25">
      <c r="B24" s="143"/>
      <c r="C24" s="143"/>
      <c r="D24" s="143"/>
      <c r="E24" s="143"/>
      <c r="F24" s="143"/>
      <c r="G24" s="143"/>
      <c r="H24" s="143"/>
      <c r="I24" s="143"/>
      <c r="J24" s="143"/>
      <c r="K24" s="143"/>
      <c r="L24" s="143"/>
    </row>
    <row r="25" spans="2:12" x14ac:dyDescent="0.25">
      <c r="B25" s="143"/>
      <c r="C25" s="143"/>
      <c r="D25" s="143"/>
      <c r="E25" s="143"/>
      <c r="F25" s="143"/>
      <c r="G25" s="143"/>
      <c r="H25" s="143"/>
      <c r="I25" s="143"/>
      <c r="J25" s="143"/>
      <c r="K25" s="143"/>
      <c r="L25" s="143"/>
    </row>
    <row r="26" spans="2:12" x14ac:dyDescent="0.25">
      <c r="B26" s="143"/>
      <c r="C26" s="143"/>
      <c r="D26" s="143"/>
      <c r="E26" s="143"/>
      <c r="F26" s="143"/>
      <c r="G26" s="143"/>
      <c r="H26" s="143"/>
      <c r="I26" s="143"/>
      <c r="J26" s="143"/>
      <c r="K26" s="143"/>
      <c r="L26" s="143"/>
    </row>
    <row r="27" spans="2:12" x14ac:dyDescent="0.25">
      <c r="B27" s="143"/>
      <c r="C27" s="143"/>
      <c r="D27" s="143"/>
      <c r="E27" s="143"/>
      <c r="F27" s="143"/>
      <c r="G27" s="143"/>
      <c r="H27" s="143"/>
      <c r="I27" s="143"/>
      <c r="J27" s="143"/>
      <c r="K27" s="143"/>
      <c r="L27" s="143"/>
    </row>
    <row r="28" spans="2:12" x14ac:dyDescent="0.25">
      <c r="B28" s="143"/>
      <c r="C28" s="143"/>
      <c r="D28" s="143"/>
      <c r="E28" s="143"/>
      <c r="F28" s="143"/>
      <c r="G28" s="143"/>
      <c r="H28" s="143"/>
      <c r="I28" s="143"/>
      <c r="J28" s="143"/>
      <c r="K28" s="143"/>
      <c r="L28" s="143"/>
    </row>
    <row r="29" spans="2:12" x14ac:dyDescent="0.25">
      <c r="B29" s="143"/>
      <c r="C29" s="143"/>
      <c r="D29" s="143"/>
      <c r="E29" s="143"/>
      <c r="F29" s="143"/>
      <c r="G29" s="143"/>
      <c r="H29" s="143"/>
      <c r="I29" s="143"/>
      <c r="J29" s="143"/>
      <c r="K29" s="143"/>
      <c r="L29" s="143"/>
    </row>
    <row r="30" spans="2:12" x14ac:dyDescent="0.25">
      <c r="B30" s="143"/>
      <c r="C30" s="143"/>
      <c r="D30" s="143"/>
      <c r="E30" s="143"/>
      <c r="F30" s="143"/>
      <c r="G30" s="143"/>
      <c r="H30" s="143"/>
      <c r="I30" s="143"/>
      <c r="J30" s="143"/>
      <c r="K30" s="143"/>
      <c r="L30" s="143"/>
    </row>
    <row r="31" spans="2:12" x14ac:dyDescent="0.25">
      <c r="B31" s="143"/>
      <c r="C31" s="143"/>
      <c r="D31" s="143"/>
      <c r="E31" s="143"/>
      <c r="F31" s="143"/>
      <c r="G31" s="143"/>
      <c r="H31" s="143"/>
      <c r="I31" s="143"/>
      <c r="J31" s="143"/>
      <c r="K31" s="143"/>
      <c r="L31" s="143"/>
    </row>
    <row r="32" spans="2:12" x14ac:dyDescent="0.25">
      <c r="B32" s="143"/>
      <c r="C32" s="143"/>
      <c r="D32" s="143"/>
      <c r="E32" s="143"/>
      <c r="F32" s="143"/>
      <c r="G32" s="143"/>
      <c r="H32" s="143"/>
      <c r="I32" s="143"/>
      <c r="J32" s="143"/>
      <c r="K32" s="143"/>
      <c r="L32" s="143"/>
    </row>
    <row r="33" spans="2:12" x14ac:dyDescent="0.25">
      <c r="B33" s="143"/>
      <c r="C33" s="143"/>
      <c r="D33" s="143"/>
      <c r="E33" s="143"/>
      <c r="F33" s="143"/>
      <c r="G33" s="143"/>
      <c r="H33" s="143"/>
      <c r="I33" s="143"/>
      <c r="J33" s="143"/>
      <c r="K33" s="143"/>
      <c r="L33" s="143"/>
    </row>
    <row r="34" spans="2:12" x14ac:dyDescent="0.25">
      <c r="B34" s="143"/>
      <c r="C34" s="143"/>
      <c r="D34" s="143"/>
      <c r="E34" s="143"/>
      <c r="F34" s="143"/>
      <c r="G34" s="143"/>
      <c r="H34" s="143"/>
      <c r="I34" s="143"/>
      <c r="J34" s="143"/>
      <c r="K34" s="143"/>
      <c r="L34" s="143"/>
    </row>
    <row r="35" spans="2:12" x14ac:dyDescent="0.25">
      <c r="B35" s="143"/>
      <c r="C35" s="143"/>
      <c r="D35" s="143"/>
      <c r="E35" s="143"/>
      <c r="F35" s="143"/>
      <c r="G35" s="143"/>
      <c r="H35" s="143"/>
      <c r="I35" s="143"/>
      <c r="J35" s="143"/>
      <c r="K35" s="143"/>
      <c r="L35" s="143"/>
    </row>
    <row r="36" spans="2:12" x14ac:dyDescent="0.25">
      <c r="B36" s="143"/>
      <c r="C36" s="143"/>
      <c r="D36" s="143"/>
      <c r="E36" s="143"/>
      <c r="F36" s="143"/>
      <c r="G36" s="143"/>
      <c r="H36" s="143"/>
      <c r="I36" s="143"/>
      <c r="J36" s="143"/>
      <c r="K36" s="143"/>
      <c r="L36" s="143"/>
    </row>
    <row r="37" spans="2:12" x14ac:dyDescent="0.25">
      <c r="B37" s="143"/>
      <c r="C37" s="143"/>
      <c r="D37" s="143"/>
      <c r="E37" s="143"/>
      <c r="F37" s="143"/>
      <c r="G37" s="143"/>
      <c r="H37" s="143"/>
      <c r="I37" s="143"/>
      <c r="J37" s="143"/>
      <c r="K37" s="143"/>
      <c r="L37" s="143"/>
    </row>
    <row r="38" spans="2:12" x14ac:dyDescent="0.25">
      <c r="B38" s="143"/>
      <c r="C38" s="143"/>
      <c r="D38" s="143"/>
      <c r="E38" s="143"/>
      <c r="F38" s="143"/>
      <c r="G38" s="143"/>
      <c r="H38" s="143"/>
      <c r="I38" s="143"/>
      <c r="J38" s="143"/>
      <c r="K38" s="143"/>
      <c r="L38" s="143"/>
    </row>
    <row r="39" spans="2:12" x14ac:dyDescent="0.25">
      <c r="B39" s="143"/>
      <c r="C39" s="143"/>
      <c r="D39" s="143"/>
      <c r="E39" s="143"/>
      <c r="F39" s="143"/>
      <c r="G39" s="143"/>
      <c r="H39" s="143"/>
      <c r="I39" s="143"/>
      <c r="J39" s="143"/>
      <c r="K39" s="143"/>
      <c r="L39" s="143"/>
    </row>
    <row r="40" spans="2:12" x14ac:dyDescent="0.25">
      <c r="B40" s="143"/>
      <c r="C40" s="143"/>
      <c r="D40" s="143"/>
      <c r="E40" s="143"/>
      <c r="F40" s="143"/>
      <c r="G40" s="143"/>
      <c r="H40" s="143"/>
      <c r="I40" s="143"/>
      <c r="J40" s="143"/>
      <c r="K40" s="143"/>
      <c r="L40" s="143"/>
    </row>
    <row r="41" spans="2:12" x14ac:dyDescent="0.25">
      <c r="B41" s="143"/>
      <c r="C41" s="143"/>
      <c r="D41" s="143"/>
      <c r="E41" s="143"/>
      <c r="F41" s="143"/>
      <c r="G41" s="143"/>
      <c r="H41" s="143"/>
      <c r="I41" s="143"/>
      <c r="J41" s="143"/>
      <c r="K41" s="143"/>
      <c r="L41" s="143"/>
    </row>
    <row r="42" spans="2:12" x14ac:dyDescent="0.25">
      <c r="B42" s="143"/>
      <c r="C42" s="143"/>
      <c r="D42" s="143"/>
      <c r="E42" s="143"/>
      <c r="F42" s="143"/>
      <c r="G42" s="143"/>
      <c r="H42" s="143"/>
      <c r="I42" s="143"/>
      <c r="J42" s="143"/>
      <c r="K42" s="143"/>
      <c r="L42" s="143"/>
    </row>
    <row r="43" spans="2:12" x14ac:dyDescent="0.25">
      <c r="B43" s="143"/>
      <c r="C43" s="143"/>
      <c r="D43" s="143"/>
      <c r="E43" s="143"/>
      <c r="F43" s="143"/>
      <c r="G43" s="143"/>
      <c r="H43" s="143"/>
      <c r="I43" s="143"/>
      <c r="J43" s="143"/>
      <c r="K43" s="143"/>
      <c r="L43" s="143"/>
    </row>
    <row r="44" spans="2:12" x14ac:dyDescent="0.25">
      <c r="B44" s="143"/>
      <c r="C44" s="143"/>
      <c r="D44" s="143"/>
      <c r="E44" s="143"/>
      <c r="F44" s="143"/>
      <c r="G44" s="143"/>
      <c r="H44" s="143"/>
      <c r="I44" s="143"/>
      <c r="J44" s="143"/>
      <c r="K44" s="143"/>
      <c r="L44" s="143"/>
    </row>
    <row r="45" spans="2:12" x14ac:dyDescent="0.25">
      <c r="B45" s="143"/>
      <c r="C45" s="143"/>
      <c r="D45" s="143"/>
      <c r="E45" s="143"/>
      <c r="F45" s="143"/>
      <c r="G45" s="143"/>
      <c r="H45" s="143"/>
      <c r="I45" s="143"/>
      <c r="J45" s="143"/>
      <c r="K45" s="143"/>
      <c r="L45" s="143"/>
    </row>
    <row r="46" spans="2:12" x14ac:dyDescent="0.25">
      <c r="B46" s="143"/>
      <c r="C46" s="143"/>
      <c r="D46" s="143"/>
      <c r="E46" s="143"/>
      <c r="F46" s="143"/>
      <c r="G46" s="143"/>
      <c r="H46" s="143"/>
      <c r="I46" s="143"/>
      <c r="J46" s="143"/>
      <c r="K46" s="143"/>
      <c r="L46" s="143"/>
    </row>
    <row r="47" spans="2:12" x14ac:dyDescent="0.25">
      <c r="B47" s="143"/>
      <c r="C47" s="143"/>
      <c r="D47" s="143"/>
      <c r="E47" s="143"/>
      <c r="F47" s="143"/>
      <c r="G47" s="143"/>
      <c r="H47" s="143"/>
      <c r="I47" s="143"/>
      <c r="J47" s="143"/>
      <c r="K47" s="143"/>
      <c r="L47" s="143"/>
    </row>
    <row r="48" spans="2:12" x14ac:dyDescent="0.25">
      <c r="B48" s="143"/>
      <c r="C48" s="143"/>
      <c r="D48" s="143"/>
      <c r="E48" s="143"/>
      <c r="F48" s="143"/>
      <c r="G48" s="143"/>
      <c r="H48" s="143"/>
      <c r="I48" s="143"/>
      <c r="J48" s="143"/>
      <c r="K48" s="143"/>
      <c r="L48" s="143"/>
    </row>
    <row r="49" spans="2:12" x14ac:dyDescent="0.25">
      <c r="B49" s="143"/>
      <c r="C49" s="143"/>
      <c r="D49" s="143"/>
      <c r="E49" s="143"/>
      <c r="F49" s="143"/>
      <c r="G49" s="143"/>
      <c r="H49" s="143"/>
      <c r="I49" s="143"/>
      <c r="J49" s="143"/>
      <c r="K49" s="143"/>
      <c r="L49" s="143"/>
    </row>
    <row r="50" spans="2:12" x14ac:dyDescent="0.25">
      <c r="B50" s="143"/>
      <c r="C50" s="143"/>
      <c r="D50" s="143"/>
      <c r="E50" s="143"/>
      <c r="F50" s="143"/>
      <c r="G50" s="143"/>
      <c r="H50" s="143"/>
      <c r="I50" s="143"/>
      <c r="J50" s="143"/>
      <c r="K50" s="143"/>
      <c r="L50" s="143"/>
    </row>
    <row r="51" spans="2:12" x14ac:dyDescent="0.25">
      <c r="B51" s="143"/>
      <c r="C51" s="143"/>
      <c r="D51" s="143"/>
      <c r="E51" s="143"/>
      <c r="F51" s="143"/>
      <c r="G51" s="143"/>
      <c r="H51" s="143"/>
      <c r="I51" s="143"/>
      <c r="J51" s="143"/>
      <c r="K51" s="143"/>
      <c r="L51" s="143"/>
    </row>
    <row r="52" spans="2:12" x14ac:dyDescent="0.25">
      <c r="B52" s="143"/>
      <c r="C52" s="143"/>
      <c r="D52" s="143"/>
      <c r="E52" s="143"/>
      <c r="F52" s="143"/>
      <c r="G52" s="143"/>
      <c r="H52" s="143"/>
      <c r="I52" s="143"/>
      <c r="J52" s="143"/>
      <c r="K52" s="143"/>
      <c r="L52" s="143"/>
    </row>
    <row r="53" spans="2:12" x14ac:dyDescent="0.25">
      <c r="B53" s="143"/>
      <c r="C53" s="143"/>
      <c r="D53" s="143"/>
      <c r="E53" s="143"/>
      <c r="F53" s="143"/>
      <c r="G53" s="143"/>
      <c r="H53" s="143"/>
      <c r="I53" s="143"/>
      <c r="J53" s="143"/>
      <c r="K53" s="143"/>
      <c r="L53" s="143"/>
    </row>
    <row r="54" spans="2:12" x14ac:dyDescent="0.25">
      <c r="B54" s="143"/>
      <c r="C54" s="143"/>
      <c r="D54" s="143"/>
      <c r="E54" s="143"/>
      <c r="F54" s="143"/>
      <c r="G54" s="143"/>
      <c r="H54" s="143"/>
      <c r="I54" s="143"/>
      <c r="J54" s="143"/>
      <c r="K54" s="143"/>
      <c r="L54" s="143"/>
    </row>
    <row r="55" spans="2:12" x14ac:dyDescent="0.25">
      <c r="B55" s="143"/>
      <c r="C55" s="143"/>
      <c r="D55" s="143"/>
      <c r="E55" s="143"/>
      <c r="F55" s="143"/>
      <c r="G55" s="143"/>
      <c r="H55" s="143"/>
      <c r="I55" s="143"/>
      <c r="J55" s="143"/>
      <c r="K55" s="143"/>
      <c r="L55" s="143"/>
    </row>
    <row r="56" spans="2:12" x14ac:dyDescent="0.25">
      <c r="B56" s="143"/>
      <c r="C56" s="143"/>
      <c r="D56" s="143"/>
      <c r="E56" s="143"/>
      <c r="F56" s="143"/>
      <c r="G56" s="143"/>
      <c r="H56" s="143"/>
      <c r="I56" s="143"/>
      <c r="J56" s="143"/>
      <c r="K56" s="143"/>
      <c r="L56" s="143"/>
    </row>
    <row r="57" spans="2:12" x14ac:dyDescent="0.25">
      <c r="B57" s="143"/>
      <c r="C57" s="143"/>
      <c r="D57" s="143"/>
      <c r="E57" s="143"/>
      <c r="F57" s="143"/>
      <c r="G57" s="143"/>
      <c r="H57" s="143"/>
      <c r="I57" s="143"/>
      <c r="J57" s="143"/>
      <c r="K57" s="143"/>
      <c r="L57" s="143"/>
    </row>
    <row r="58" spans="2:12" x14ac:dyDescent="0.25">
      <c r="B58" s="143"/>
      <c r="C58" s="143"/>
      <c r="D58" s="143"/>
      <c r="E58" s="143"/>
      <c r="F58" s="143"/>
      <c r="G58" s="143"/>
      <c r="H58" s="143"/>
      <c r="I58" s="143"/>
      <c r="J58" s="143"/>
      <c r="K58" s="143"/>
      <c r="L58" s="143"/>
    </row>
  </sheetData>
  <mergeCells count="3">
    <mergeCell ref="B2:L2"/>
    <mergeCell ref="B3:L3"/>
    <mergeCell ref="B4:L5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J101"/>
  <sheetViews>
    <sheetView showGridLines="0" workbookViewId="0">
      <selection activeCell="G25" sqref="G25"/>
    </sheetView>
  </sheetViews>
  <sheetFormatPr defaultRowHeight="15" x14ac:dyDescent="0.25"/>
  <cols>
    <col min="2" max="2" width="30.28515625" customWidth="1"/>
    <col min="3" max="3" width="16.42578125" customWidth="1"/>
    <col min="4" max="4" width="14.28515625" customWidth="1"/>
    <col min="5" max="5" width="15" customWidth="1"/>
    <col min="9" max="10" width="16.5703125" bestFit="1" customWidth="1"/>
  </cols>
  <sheetData>
    <row r="3" spans="2:10" ht="33.75" customHeight="1" x14ac:dyDescent="0.25">
      <c r="B3" s="107" t="s">
        <v>40</v>
      </c>
      <c r="C3" s="107" t="s">
        <v>54</v>
      </c>
      <c r="D3" s="107" t="s">
        <v>55</v>
      </c>
      <c r="E3" s="107" t="s">
        <v>211</v>
      </c>
    </row>
    <row r="4" spans="2:10" ht="15.75" x14ac:dyDescent="0.25">
      <c r="B4" s="111" t="s">
        <v>242</v>
      </c>
      <c r="C4" s="113">
        <f>32669825/216829681</f>
        <v>0.15067044718845479</v>
      </c>
      <c r="D4" s="113">
        <f>13433841/242877716</f>
        <v>5.5311130313824265E-2</v>
      </c>
      <c r="E4" s="112">
        <f>D4-C4</f>
        <v>-9.5359316874630534E-2</v>
      </c>
    </row>
    <row r="5" spans="2:10" ht="15.75" x14ac:dyDescent="0.25">
      <c r="B5" s="111" t="s">
        <v>243</v>
      </c>
      <c r="C5" s="114">
        <f>216829681/1176703487</f>
        <v>0.18426875028033293</v>
      </c>
      <c r="D5" s="114">
        <f>242877716/1317973699</f>
        <v>0.18428115537076434</v>
      </c>
      <c r="E5" s="117">
        <f>D5-C5</f>
        <v>1.2405090431405474E-5</v>
      </c>
    </row>
    <row r="6" spans="2:10" ht="15.75" x14ac:dyDescent="0.25">
      <c r="B6" s="111" t="s">
        <v>244</v>
      </c>
      <c r="C6" s="48">
        <f>407573676/769129811</f>
        <v>0.52991532790815199</v>
      </c>
      <c r="D6" s="48">
        <f>562166321/755807378</f>
        <v>0.74379575717769719</v>
      </c>
      <c r="E6" s="112">
        <f t="shared" ref="E6:E7" si="0">D6-C6</f>
        <v>0.2138804292695452</v>
      </c>
    </row>
    <row r="7" spans="2:10" ht="15.75" x14ac:dyDescent="0.25">
      <c r="B7" s="111" t="s">
        <v>245</v>
      </c>
      <c r="C7" s="118">
        <f>C4*C5*C6</f>
        <v>1.4712492330344339E-2</v>
      </c>
      <c r="D7" s="118">
        <f>D4*D5*D6</f>
        <v>7.5813606492915247E-3</v>
      </c>
      <c r="E7" s="119">
        <f t="shared" si="0"/>
        <v>-7.1311316810528146E-3</v>
      </c>
      <c r="I7" s="109"/>
    </row>
    <row r="8" spans="2:10" ht="15.75" x14ac:dyDescent="0.25">
      <c r="B8" s="110"/>
      <c r="C8" s="110"/>
      <c r="D8" s="110"/>
      <c r="E8" s="110"/>
      <c r="I8" s="67"/>
      <c r="J8" s="67"/>
    </row>
    <row r="9" spans="2:10" ht="15.75" x14ac:dyDescent="0.25">
      <c r="B9" s="199" t="s">
        <v>36</v>
      </c>
      <c r="C9" s="199"/>
      <c r="D9" s="199"/>
      <c r="E9" s="199"/>
      <c r="I9" s="115"/>
      <c r="J9" s="115"/>
    </row>
    <row r="10" spans="2:10" x14ac:dyDescent="0.25">
      <c r="B10" s="168" t="s">
        <v>246</v>
      </c>
      <c r="C10" s="209"/>
      <c r="D10" s="209"/>
      <c r="E10" s="209"/>
      <c r="I10" s="115"/>
      <c r="J10" s="115"/>
    </row>
    <row r="11" spans="2:10" x14ac:dyDescent="0.25">
      <c r="B11" s="209"/>
      <c r="C11" s="209"/>
      <c r="D11" s="209"/>
      <c r="E11" s="209"/>
      <c r="I11" s="115"/>
      <c r="J11" s="115"/>
    </row>
    <row r="12" spans="2:10" x14ac:dyDescent="0.25">
      <c r="B12" s="209"/>
      <c r="C12" s="209"/>
      <c r="D12" s="209"/>
      <c r="E12" s="209"/>
      <c r="I12" s="115"/>
      <c r="J12" s="115"/>
    </row>
    <row r="13" spans="2:10" x14ac:dyDescent="0.25">
      <c r="B13" s="209"/>
      <c r="C13" s="209"/>
      <c r="D13" s="209"/>
      <c r="E13" s="209"/>
      <c r="I13" s="115"/>
      <c r="J13" s="115"/>
    </row>
    <row r="14" spans="2:10" x14ac:dyDescent="0.25">
      <c r="B14" s="209"/>
      <c r="C14" s="209"/>
      <c r="D14" s="209"/>
      <c r="E14" s="209"/>
      <c r="I14" s="116"/>
      <c r="J14" s="115"/>
    </row>
    <row r="15" spans="2:10" ht="15.75" x14ac:dyDescent="0.25">
      <c r="B15" s="209"/>
      <c r="C15" s="209"/>
      <c r="D15" s="209"/>
      <c r="E15" s="209"/>
      <c r="I15" s="68"/>
      <c r="J15" s="68"/>
    </row>
    <row r="16" spans="2:10" x14ac:dyDescent="0.25">
      <c r="B16" s="209"/>
      <c r="C16" s="209"/>
      <c r="D16" s="209"/>
      <c r="E16" s="209"/>
      <c r="I16" s="115"/>
      <c r="J16" s="115"/>
    </row>
    <row r="17" spans="2:10" x14ac:dyDescent="0.25">
      <c r="B17" s="209"/>
      <c r="C17" s="209"/>
      <c r="D17" s="209"/>
      <c r="E17" s="209"/>
      <c r="I17" s="115"/>
      <c r="J17" s="115"/>
    </row>
    <row r="18" spans="2:10" x14ac:dyDescent="0.25">
      <c r="B18" s="209"/>
      <c r="C18" s="209"/>
      <c r="D18" s="209"/>
      <c r="E18" s="209"/>
      <c r="I18" s="116"/>
      <c r="J18" s="115"/>
    </row>
    <row r="19" spans="2:10" ht="15.75" x14ac:dyDescent="0.25">
      <c r="B19" s="209"/>
      <c r="C19" s="209"/>
      <c r="D19" s="209"/>
      <c r="E19" s="209"/>
      <c r="I19" s="68"/>
      <c r="J19" s="68"/>
    </row>
    <row r="20" spans="2:10" x14ac:dyDescent="0.25">
      <c r="B20" s="209"/>
      <c r="C20" s="209"/>
      <c r="D20" s="209"/>
      <c r="E20" s="209"/>
      <c r="I20" s="115"/>
      <c r="J20" s="115"/>
    </row>
    <row r="21" spans="2:10" x14ac:dyDescent="0.25">
      <c r="B21" s="209"/>
      <c r="C21" s="209"/>
      <c r="D21" s="209"/>
      <c r="E21" s="209"/>
      <c r="I21" s="115"/>
      <c r="J21" s="115"/>
    </row>
    <row r="22" spans="2:10" x14ac:dyDescent="0.25">
      <c r="B22" s="209"/>
      <c r="C22" s="209"/>
      <c r="D22" s="209"/>
      <c r="E22" s="209"/>
    </row>
    <row r="23" spans="2:10" x14ac:dyDescent="0.25">
      <c r="B23" s="209"/>
      <c r="C23" s="209"/>
      <c r="D23" s="209"/>
      <c r="E23" s="209"/>
    </row>
    <row r="24" spans="2:10" x14ac:dyDescent="0.25">
      <c r="B24" s="209"/>
      <c r="C24" s="209"/>
      <c r="D24" s="209"/>
      <c r="E24" s="209"/>
    </row>
    <row r="25" spans="2:10" x14ac:dyDescent="0.25">
      <c r="B25" s="209"/>
      <c r="C25" s="209"/>
      <c r="D25" s="209"/>
      <c r="E25" s="209"/>
    </row>
    <row r="26" spans="2:10" x14ac:dyDescent="0.25">
      <c r="B26" s="209"/>
      <c r="C26" s="209"/>
      <c r="D26" s="209"/>
      <c r="E26" s="209"/>
    </row>
    <row r="27" spans="2:10" x14ac:dyDescent="0.25">
      <c r="B27" s="209"/>
      <c r="C27" s="209"/>
      <c r="D27" s="209"/>
      <c r="E27" s="209"/>
    </row>
    <row r="28" spans="2:10" x14ac:dyDescent="0.25">
      <c r="B28" s="209"/>
      <c r="C28" s="209"/>
      <c r="D28" s="209"/>
      <c r="E28" s="209"/>
    </row>
    <row r="29" spans="2:10" x14ac:dyDescent="0.25">
      <c r="B29" s="209"/>
      <c r="C29" s="209"/>
      <c r="D29" s="209"/>
      <c r="E29" s="209"/>
    </row>
    <row r="30" spans="2:10" x14ac:dyDescent="0.25">
      <c r="B30" s="209"/>
      <c r="C30" s="209"/>
      <c r="D30" s="209"/>
      <c r="E30" s="209"/>
    </row>
    <row r="31" spans="2:10" x14ac:dyDescent="0.25">
      <c r="B31" s="209"/>
      <c r="C31" s="209"/>
      <c r="D31" s="209"/>
      <c r="E31" s="209"/>
    </row>
    <row r="32" spans="2:10" x14ac:dyDescent="0.25">
      <c r="B32" s="209"/>
      <c r="C32" s="209"/>
      <c r="D32" s="209"/>
      <c r="E32" s="209"/>
    </row>
    <row r="33" spans="2:5" x14ac:dyDescent="0.25">
      <c r="B33" s="209"/>
      <c r="C33" s="209"/>
      <c r="D33" s="209"/>
      <c r="E33" s="209"/>
    </row>
    <row r="34" spans="2:5" x14ac:dyDescent="0.25">
      <c r="B34" s="209"/>
      <c r="C34" s="209"/>
      <c r="D34" s="209"/>
      <c r="E34" s="209"/>
    </row>
    <row r="35" spans="2:5" x14ac:dyDescent="0.25">
      <c r="B35" s="209"/>
      <c r="C35" s="209"/>
      <c r="D35" s="209"/>
      <c r="E35" s="209"/>
    </row>
    <row r="36" spans="2:5" x14ac:dyDescent="0.25">
      <c r="B36" s="209"/>
      <c r="C36" s="209"/>
      <c r="D36" s="209"/>
      <c r="E36" s="209"/>
    </row>
    <row r="37" spans="2:5" x14ac:dyDescent="0.25">
      <c r="B37" s="209"/>
      <c r="C37" s="209"/>
      <c r="D37" s="209"/>
      <c r="E37" s="209"/>
    </row>
    <row r="38" spans="2:5" x14ac:dyDescent="0.25">
      <c r="B38" s="209"/>
      <c r="C38" s="209"/>
      <c r="D38" s="209"/>
      <c r="E38" s="209"/>
    </row>
    <row r="39" spans="2:5" x14ac:dyDescent="0.25">
      <c r="B39" s="209"/>
      <c r="C39" s="209"/>
      <c r="D39" s="209"/>
      <c r="E39" s="209"/>
    </row>
    <row r="40" spans="2:5" x14ac:dyDescent="0.25">
      <c r="B40" s="209"/>
      <c r="C40" s="209"/>
      <c r="D40" s="209"/>
      <c r="E40" s="209"/>
    </row>
    <row r="41" spans="2:5" x14ac:dyDescent="0.25">
      <c r="B41" s="209"/>
      <c r="C41" s="209"/>
      <c r="D41" s="209"/>
      <c r="E41" s="209"/>
    </row>
    <row r="42" spans="2:5" x14ac:dyDescent="0.25">
      <c r="B42" s="209"/>
      <c r="C42" s="209"/>
      <c r="D42" s="209"/>
      <c r="E42" s="209"/>
    </row>
    <row r="43" spans="2:5" x14ac:dyDescent="0.25">
      <c r="B43" s="209"/>
      <c r="C43" s="209"/>
      <c r="D43" s="209"/>
      <c r="E43" s="209"/>
    </row>
    <row r="44" spans="2:5" x14ac:dyDescent="0.25">
      <c r="B44" s="209"/>
      <c r="C44" s="209"/>
      <c r="D44" s="209"/>
      <c r="E44" s="209"/>
    </row>
    <row r="45" spans="2:5" x14ac:dyDescent="0.25">
      <c r="B45" s="209"/>
      <c r="C45" s="209"/>
      <c r="D45" s="209"/>
      <c r="E45" s="209"/>
    </row>
    <row r="46" spans="2:5" x14ac:dyDescent="0.25">
      <c r="B46" s="209"/>
      <c r="C46" s="209"/>
      <c r="D46" s="209"/>
      <c r="E46" s="209"/>
    </row>
    <row r="47" spans="2:5" x14ac:dyDescent="0.25">
      <c r="B47" s="209"/>
      <c r="C47" s="209"/>
      <c r="D47" s="209"/>
      <c r="E47" s="209"/>
    </row>
    <row r="48" spans="2:5" x14ac:dyDescent="0.25">
      <c r="B48" s="209"/>
      <c r="C48" s="209"/>
      <c r="D48" s="209"/>
      <c r="E48" s="209"/>
    </row>
    <row r="49" spans="2:5" x14ac:dyDescent="0.25">
      <c r="B49" s="209"/>
      <c r="C49" s="209"/>
      <c r="D49" s="209"/>
      <c r="E49" s="209"/>
    </row>
    <row r="50" spans="2:5" x14ac:dyDescent="0.25">
      <c r="B50" s="209"/>
      <c r="C50" s="209"/>
      <c r="D50" s="209"/>
      <c r="E50" s="209"/>
    </row>
    <row r="51" spans="2:5" x14ac:dyDescent="0.25">
      <c r="B51" s="209"/>
      <c r="C51" s="209"/>
      <c r="D51" s="209"/>
      <c r="E51" s="209"/>
    </row>
    <row r="52" spans="2:5" x14ac:dyDescent="0.25">
      <c r="B52" s="209"/>
      <c r="C52" s="209"/>
      <c r="D52" s="209"/>
      <c r="E52" s="209"/>
    </row>
    <row r="53" spans="2:5" x14ac:dyDescent="0.25">
      <c r="B53" s="209"/>
      <c r="C53" s="209"/>
      <c r="D53" s="209"/>
      <c r="E53" s="209"/>
    </row>
    <row r="54" spans="2:5" x14ac:dyDescent="0.25">
      <c r="B54" s="209"/>
      <c r="C54" s="209"/>
      <c r="D54" s="209"/>
      <c r="E54" s="209"/>
    </row>
    <row r="55" spans="2:5" x14ac:dyDescent="0.25">
      <c r="B55" s="209"/>
      <c r="C55" s="209"/>
      <c r="D55" s="209"/>
      <c r="E55" s="209"/>
    </row>
    <row r="56" spans="2:5" x14ac:dyDescent="0.25">
      <c r="B56" s="209"/>
      <c r="C56" s="209"/>
      <c r="D56" s="209"/>
      <c r="E56" s="209"/>
    </row>
    <row r="57" spans="2:5" x14ac:dyDescent="0.25">
      <c r="B57" s="209"/>
      <c r="C57" s="209"/>
      <c r="D57" s="209"/>
      <c r="E57" s="209"/>
    </row>
    <row r="58" spans="2:5" x14ac:dyDescent="0.25">
      <c r="B58" s="209"/>
      <c r="C58" s="209"/>
      <c r="D58" s="209"/>
      <c r="E58" s="209"/>
    </row>
    <row r="59" spans="2:5" x14ac:dyDescent="0.25">
      <c r="B59" s="209"/>
      <c r="C59" s="209"/>
      <c r="D59" s="209"/>
      <c r="E59" s="209"/>
    </row>
    <row r="60" spans="2:5" x14ac:dyDescent="0.25">
      <c r="B60" s="209"/>
      <c r="C60" s="209"/>
      <c r="D60" s="209"/>
      <c r="E60" s="209"/>
    </row>
    <row r="61" spans="2:5" x14ac:dyDescent="0.25">
      <c r="B61" s="209"/>
      <c r="C61" s="209"/>
      <c r="D61" s="209"/>
      <c r="E61" s="209"/>
    </row>
    <row r="62" spans="2:5" x14ac:dyDescent="0.25">
      <c r="B62" s="209"/>
      <c r="C62" s="209"/>
      <c r="D62" s="209"/>
      <c r="E62" s="209"/>
    </row>
    <row r="63" spans="2:5" x14ac:dyDescent="0.25">
      <c r="B63" s="209"/>
      <c r="C63" s="209"/>
      <c r="D63" s="209"/>
      <c r="E63" s="209"/>
    </row>
    <row r="64" spans="2:5" x14ac:dyDescent="0.25">
      <c r="B64" s="209"/>
      <c r="C64" s="209"/>
      <c r="D64" s="209"/>
      <c r="E64" s="209"/>
    </row>
    <row r="65" spans="2:5" x14ac:dyDescent="0.25">
      <c r="B65" s="209"/>
      <c r="C65" s="209"/>
      <c r="D65" s="209"/>
      <c r="E65" s="209"/>
    </row>
    <row r="66" spans="2:5" x14ac:dyDescent="0.25">
      <c r="B66" s="209"/>
      <c r="C66" s="209"/>
      <c r="D66" s="209"/>
      <c r="E66" s="209"/>
    </row>
    <row r="67" spans="2:5" x14ac:dyDescent="0.25">
      <c r="B67" s="209"/>
      <c r="C67" s="209"/>
      <c r="D67" s="209"/>
      <c r="E67" s="209"/>
    </row>
    <row r="68" spans="2:5" x14ac:dyDescent="0.25">
      <c r="B68" s="209"/>
      <c r="C68" s="209"/>
      <c r="D68" s="209"/>
      <c r="E68" s="209"/>
    </row>
    <row r="69" spans="2:5" x14ac:dyDescent="0.25">
      <c r="B69" s="209"/>
      <c r="C69" s="209"/>
      <c r="D69" s="209"/>
      <c r="E69" s="209"/>
    </row>
    <row r="70" spans="2:5" x14ac:dyDescent="0.25">
      <c r="B70" s="209"/>
      <c r="C70" s="209"/>
      <c r="D70" s="209"/>
      <c r="E70" s="209"/>
    </row>
    <row r="71" spans="2:5" x14ac:dyDescent="0.25">
      <c r="B71" s="209"/>
      <c r="C71" s="209"/>
      <c r="D71" s="209"/>
      <c r="E71" s="209"/>
    </row>
    <row r="72" spans="2:5" x14ac:dyDescent="0.25">
      <c r="B72" s="209"/>
      <c r="C72" s="209"/>
      <c r="D72" s="209"/>
      <c r="E72" s="209"/>
    </row>
    <row r="73" spans="2:5" x14ac:dyDescent="0.25">
      <c r="B73" s="209"/>
      <c r="C73" s="209"/>
      <c r="D73" s="209"/>
      <c r="E73" s="209"/>
    </row>
    <row r="74" spans="2:5" x14ac:dyDescent="0.25">
      <c r="B74" s="209"/>
      <c r="C74" s="209"/>
      <c r="D74" s="209"/>
      <c r="E74" s="209"/>
    </row>
    <row r="75" spans="2:5" x14ac:dyDescent="0.25">
      <c r="B75" s="209"/>
      <c r="C75" s="209"/>
      <c r="D75" s="209"/>
      <c r="E75" s="209"/>
    </row>
    <row r="76" spans="2:5" x14ac:dyDescent="0.25">
      <c r="B76" s="209"/>
      <c r="C76" s="209"/>
      <c r="D76" s="209"/>
      <c r="E76" s="209"/>
    </row>
    <row r="77" spans="2:5" x14ac:dyDescent="0.25">
      <c r="B77" s="209"/>
      <c r="C77" s="209"/>
      <c r="D77" s="209"/>
      <c r="E77" s="209"/>
    </row>
    <row r="78" spans="2:5" x14ac:dyDescent="0.25">
      <c r="B78" s="209"/>
      <c r="C78" s="209"/>
      <c r="D78" s="209"/>
      <c r="E78" s="209"/>
    </row>
    <row r="79" spans="2:5" x14ac:dyDescent="0.25">
      <c r="B79" s="209"/>
      <c r="C79" s="209"/>
      <c r="D79" s="209"/>
      <c r="E79" s="209"/>
    </row>
    <row r="80" spans="2:5" x14ac:dyDescent="0.25">
      <c r="B80" s="209"/>
      <c r="C80" s="209"/>
      <c r="D80" s="209"/>
      <c r="E80" s="209"/>
    </row>
    <row r="81" spans="2:5" x14ac:dyDescent="0.25">
      <c r="B81" s="209"/>
      <c r="C81" s="209"/>
      <c r="D81" s="209"/>
      <c r="E81" s="209"/>
    </row>
    <row r="82" spans="2:5" x14ac:dyDescent="0.25">
      <c r="B82" s="209"/>
      <c r="C82" s="209"/>
      <c r="D82" s="209"/>
      <c r="E82" s="209"/>
    </row>
    <row r="83" spans="2:5" x14ac:dyDescent="0.25">
      <c r="B83" s="209"/>
      <c r="C83" s="209"/>
      <c r="D83" s="209"/>
      <c r="E83" s="209"/>
    </row>
    <row r="84" spans="2:5" x14ac:dyDescent="0.25">
      <c r="B84" s="209"/>
      <c r="C84" s="209"/>
      <c r="D84" s="209"/>
      <c r="E84" s="209"/>
    </row>
    <row r="85" spans="2:5" x14ac:dyDescent="0.25">
      <c r="B85" s="209"/>
      <c r="C85" s="209"/>
      <c r="D85" s="209"/>
      <c r="E85" s="209"/>
    </row>
    <row r="86" spans="2:5" x14ac:dyDescent="0.25">
      <c r="B86" s="209"/>
      <c r="C86" s="209"/>
      <c r="D86" s="209"/>
      <c r="E86" s="209"/>
    </row>
    <row r="87" spans="2:5" x14ac:dyDescent="0.25">
      <c r="B87" s="209"/>
      <c r="C87" s="209"/>
      <c r="D87" s="209"/>
      <c r="E87" s="209"/>
    </row>
    <row r="88" spans="2:5" x14ac:dyDescent="0.25">
      <c r="B88" s="209"/>
      <c r="C88" s="209"/>
      <c r="D88" s="209"/>
      <c r="E88" s="209"/>
    </row>
    <row r="89" spans="2:5" x14ac:dyDescent="0.25">
      <c r="B89" s="209"/>
      <c r="C89" s="209"/>
      <c r="D89" s="209"/>
      <c r="E89" s="209"/>
    </row>
    <row r="90" spans="2:5" x14ac:dyDescent="0.25">
      <c r="B90" s="209"/>
      <c r="C90" s="209"/>
      <c r="D90" s="209"/>
      <c r="E90" s="209"/>
    </row>
    <row r="91" spans="2:5" x14ac:dyDescent="0.25">
      <c r="B91" s="209"/>
      <c r="C91" s="209"/>
      <c r="D91" s="209"/>
      <c r="E91" s="209"/>
    </row>
    <row r="92" spans="2:5" x14ac:dyDescent="0.25">
      <c r="B92" s="209"/>
      <c r="C92" s="209"/>
      <c r="D92" s="209"/>
      <c r="E92" s="209"/>
    </row>
    <row r="93" spans="2:5" x14ac:dyDescent="0.25">
      <c r="B93" s="209"/>
      <c r="C93" s="209"/>
      <c r="D93" s="209"/>
      <c r="E93" s="209"/>
    </row>
    <row r="94" spans="2:5" x14ac:dyDescent="0.25">
      <c r="B94" s="209"/>
      <c r="C94" s="209"/>
      <c r="D94" s="209"/>
      <c r="E94" s="209"/>
    </row>
    <row r="95" spans="2:5" x14ac:dyDescent="0.25">
      <c r="B95" s="209"/>
      <c r="C95" s="209"/>
      <c r="D95" s="209"/>
      <c r="E95" s="209"/>
    </row>
    <row r="96" spans="2:5" x14ac:dyDescent="0.25">
      <c r="B96" s="209"/>
      <c r="C96" s="209"/>
      <c r="D96" s="209"/>
      <c r="E96" s="209"/>
    </row>
    <row r="97" spans="2:5" x14ac:dyDescent="0.25">
      <c r="B97" s="209"/>
      <c r="C97" s="209"/>
      <c r="D97" s="209"/>
      <c r="E97" s="209"/>
    </row>
    <row r="98" spans="2:5" x14ac:dyDescent="0.25">
      <c r="B98" s="209"/>
      <c r="C98" s="209"/>
      <c r="D98" s="209"/>
      <c r="E98" s="209"/>
    </row>
    <row r="99" spans="2:5" x14ac:dyDescent="0.25">
      <c r="B99" s="209"/>
      <c r="C99" s="209"/>
      <c r="D99" s="209"/>
      <c r="E99" s="209"/>
    </row>
    <row r="100" spans="2:5" x14ac:dyDescent="0.25">
      <c r="B100" s="209"/>
      <c r="C100" s="209"/>
      <c r="D100" s="209"/>
      <c r="E100" s="209"/>
    </row>
    <row r="101" spans="2:5" x14ac:dyDescent="0.25">
      <c r="B101" s="209"/>
      <c r="C101" s="209"/>
      <c r="D101" s="209"/>
      <c r="E101" s="209"/>
    </row>
  </sheetData>
  <mergeCells count="2">
    <mergeCell ref="B9:E9"/>
    <mergeCell ref="B10:E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showGridLines="0" topLeftCell="A11" zoomScale="53" zoomScaleNormal="130"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000"/>
  <sheetViews>
    <sheetView showGridLines="0" topLeftCell="A13" workbookViewId="0">
      <selection activeCell="C20" sqref="C20:D20"/>
    </sheetView>
  </sheetViews>
  <sheetFormatPr defaultColWidth="14.42578125" defaultRowHeight="15" customHeight="1" x14ac:dyDescent="0.25"/>
  <cols>
    <col min="1" max="1" width="8.7109375" customWidth="1"/>
    <col min="2" max="2" width="28.140625" customWidth="1"/>
    <col min="3" max="3" width="17.42578125" customWidth="1"/>
    <col min="4" max="4" width="17.7109375" customWidth="1"/>
    <col min="5" max="5" width="12.42578125" customWidth="1"/>
    <col min="6" max="6" width="13.5703125" customWidth="1"/>
    <col min="7" max="7" width="15.5703125" customWidth="1"/>
    <col min="8" max="8" width="13" customWidth="1"/>
    <col min="9" max="9" width="12.42578125" customWidth="1"/>
    <col min="10" max="11" width="8.7109375" customWidth="1"/>
    <col min="12" max="12" width="16.85546875" customWidth="1"/>
    <col min="13" max="13" width="17.5703125" customWidth="1"/>
    <col min="14" max="26" width="8.7109375" customWidth="1"/>
  </cols>
  <sheetData>
    <row r="1" spans="2:11" ht="202.5" customHeight="1" x14ac:dyDescent="0.25">
      <c r="B1" s="120" t="s">
        <v>0</v>
      </c>
      <c r="C1" s="121"/>
      <c r="D1" s="121"/>
      <c r="E1" s="121"/>
      <c r="F1" s="121"/>
      <c r="G1" s="121"/>
      <c r="H1" s="121"/>
      <c r="I1" s="121"/>
    </row>
    <row r="2" spans="2:11" ht="46.5" customHeight="1" x14ac:dyDescent="0.25">
      <c r="B2" s="122" t="s">
        <v>1</v>
      </c>
      <c r="C2" s="123"/>
      <c r="D2" s="123"/>
      <c r="E2" s="123"/>
      <c r="F2" s="123"/>
      <c r="G2" s="123"/>
      <c r="H2" s="123"/>
      <c r="I2" s="124"/>
    </row>
    <row r="3" spans="2:11" ht="31.5" customHeight="1" x14ac:dyDescent="0.25">
      <c r="B3" s="125" t="s">
        <v>2</v>
      </c>
      <c r="C3" s="128" t="s">
        <v>3</v>
      </c>
      <c r="D3" s="129"/>
      <c r="E3" s="129"/>
      <c r="F3" s="130"/>
      <c r="G3" s="128" t="s">
        <v>4</v>
      </c>
      <c r="H3" s="129"/>
      <c r="I3" s="130"/>
    </row>
    <row r="4" spans="2:11" x14ac:dyDescent="0.25">
      <c r="B4" s="126"/>
      <c r="C4" s="128" t="s">
        <v>5</v>
      </c>
      <c r="D4" s="130"/>
      <c r="E4" s="128" t="s">
        <v>6</v>
      </c>
      <c r="F4" s="130"/>
      <c r="G4" s="133" t="s">
        <v>7</v>
      </c>
      <c r="H4" s="133" t="s">
        <v>8</v>
      </c>
      <c r="I4" s="133" t="s">
        <v>9</v>
      </c>
    </row>
    <row r="5" spans="2:11" ht="31.5" x14ac:dyDescent="0.25">
      <c r="B5" s="127"/>
      <c r="C5" s="101" t="s">
        <v>10</v>
      </c>
      <c r="D5" s="101" t="s">
        <v>11</v>
      </c>
      <c r="E5" s="101" t="s">
        <v>12</v>
      </c>
      <c r="F5" s="101" t="s">
        <v>13</v>
      </c>
      <c r="G5" s="127"/>
      <c r="H5" s="127"/>
      <c r="I5" s="127"/>
    </row>
    <row r="6" spans="2:11" ht="15.75" x14ac:dyDescent="0.25">
      <c r="B6" s="102">
        <v>1</v>
      </c>
      <c r="C6" s="102">
        <v>2</v>
      </c>
      <c r="D6" s="102">
        <v>3</v>
      </c>
      <c r="E6" s="102">
        <v>4</v>
      </c>
      <c r="F6" s="102">
        <v>5</v>
      </c>
      <c r="G6" s="102">
        <v>6</v>
      </c>
      <c r="H6" s="102">
        <v>7</v>
      </c>
      <c r="I6" s="103">
        <v>8</v>
      </c>
    </row>
    <row r="7" spans="2:11" x14ac:dyDescent="0.25">
      <c r="B7" s="134" t="s">
        <v>14</v>
      </c>
      <c r="C7" s="129"/>
      <c r="D7" s="129"/>
      <c r="E7" s="129"/>
      <c r="F7" s="129"/>
      <c r="G7" s="129"/>
      <c r="H7" s="129"/>
      <c r="I7" s="130"/>
    </row>
    <row r="8" spans="2:11" ht="31.5" x14ac:dyDescent="0.25">
      <c r="B8" s="2" t="s">
        <v>15</v>
      </c>
      <c r="C8" s="3">
        <v>879866758</v>
      </c>
      <c r="D8" s="3">
        <v>977981140</v>
      </c>
      <c r="E8" s="4">
        <f t="shared" ref="E8:E9" si="0">C8/$C$18</f>
        <v>0.74773871898962085</v>
      </c>
      <c r="F8" s="4">
        <f t="shared" ref="F8:F9" si="1">D8/$D$18</f>
        <v>0.74203388181572505</v>
      </c>
      <c r="G8" s="3">
        <f t="shared" ref="G8:G9" si="2">D8-C8</f>
        <v>98114382</v>
      </c>
      <c r="H8" s="4">
        <f t="shared" ref="H8:H9" si="3">F8-E8</f>
        <v>-5.7048371738958048E-3</v>
      </c>
      <c r="I8" s="4">
        <f t="shared" ref="I8:I9" si="4">D8/C8</f>
        <v>1.1115104998659353</v>
      </c>
      <c r="K8" s="5"/>
    </row>
    <row r="9" spans="2:11" ht="15.75" x14ac:dyDescent="0.25">
      <c r="B9" s="6" t="s">
        <v>16</v>
      </c>
      <c r="C9" s="135">
        <v>600436585</v>
      </c>
      <c r="D9" s="137">
        <v>714172003</v>
      </c>
      <c r="E9" s="131">
        <f t="shared" si="0"/>
        <v>0.51027008216896697</v>
      </c>
      <c r="F9" s="131">
        <f t="shared" si="1"/>
        <v>0.54187120998079952</v>
      </c>
      <c r="G9" s="138">
        <f t="shared" si="2"/>
        <v>113735418</v>
      </c>
      <c r="H9" s="131">
        <f t="shared" si="3"/>
        <v>3.1601127811832552E-2</v>
      </c>
      <c r="I9" s="131">
        <f t="shared" si="4"/>
        <v>1.1894211992428809</v>
      </c>
    </row>
    <row r="10" spans="2:11" ht="15.75" x14ac:dyDescent="0.25">
      <c r="B10" s="7" t="s">
        <v>17</v>
      </c>
      <c r="C10" s="136"/>
      <c r="D10" s="132"/>
      <c r="E10" s="132"/>
      <c r="F10" s="132"/>
      <c r="G10" s="132"/>
      <c r="H10" s="132"/>
      <c r="I10" s="132"/>
    </row>
    <row r="11" spans="2:11" ht="31.5" x14ac:dyDescent="0.25">
      <c r="B11" s="7" t="s">
        <v>18</v>
      </c>
      <c r="C11" s="8">
        <v>273939111</v>
      </c>
      <c r="D11" s="8">
        <v>255846780</v>
      </c>
      <c r="E11" s="9">
        <f t="shared" ref="E11:E13" si="5">C11/$C$18</f>
        <v>0.23280215791525058</v>
      </c>
      <c r="F11" s="9">
        <f>D11/D18</f>
        <v>0.19412130924473023</v>
      </c>
      <c r="G11" s="8">
        <f t="shared" ref="G11:G13" si="6">D11-C11</f>
        <v>-18092331</v>
      </c>
      <c r="H11" s="9">
        <f t="shared" ref="H11:H13" si="7">F11-E11</f>
        <v>-3.8680848670520351E-2</v>
      </c>
      <c r="I11" s="9">
        <f>D11/C11</f>
        <v>0.93395491817887955</v>
      </c>
    </row>
    <row r="12" spans="2:11" ht="15.75" x14ac:dyDescent="0.25">
      <c r="B12" s="2" t="s">
        <v>19</v>
      </c>
      <c r="C12" s="10">
        <v>296836729</v>
      </c>
      <c r="D12" s="3">
        <v>339992559</v>
      </c>
      <c r="E12" s="4">
        <f t="shared" si="5"/>
        <v>0.25226128101037915</v>
      </c>
      <c r="F12" s="4">
        <f t="shared" ref="F12:F13" si="8">D12/$D$18</f>
        <v>0.25796611818427495</v>
      </c>
      <c r="G12" s="3">
        <f t="shared" si="6"/>
        <v>43155830</v>
      </c>
      <c r="H12" s="4">
        <f t="shared" si="7"/>
        <v>5.7048371738958048E-3</v>
      </c>
      <c r="I12" s="4">
        <f>З1!_GoBack/C12</f>
        <v>1.1453857484058181</v>
      </c>
    </row>
    <row r="13" spans="2:11" ht="15.75" x14ac:dyDescent="0.25">
      <c r="B13" s="6" t="s">
        <v>16</v>
      </c>
      <c r="C13" s="135">
        <v>6703014</v>
      </c>
      <c r="D13" s="137">
        <v>7277037</v>
      </c>
      <c r="E13" s="131">
        <f t="shared" si="5"/>
        <v>5.6964342113825991E-3</v>
      </c>
      <c r="F13" s="131">
        <f t="shared" si="8"/>
        <v>5.5213825628852705E-3</v>
      </c>
      <c r="G13" s="138">
        <f t="shared" si="6"/>
        <v>574023</v>
      </c>
      <c r="H13" s="131">
        <f t="shared" si="7"/>
        <v>-1.7505164849732861E-4</v>
      </c>
      <c r="I13" s="131">
        <f>D13/C13</f>
        <v>1.0856365509605082</v>
      </c>
    </row>
    <row r="14" spans="2:11" ht="15.75" x14ac:dyDescent="0.25">
      <c r="B14" s="7" t="s">
        <v>20</v>
      </c>
      <c r="C14" s="136"/>
      <c r="D14" s="132"/>
      <c r="E14" s="132"/>
      <c r="F14" s="132"/>
      <c r="G14" s="132"/>
      <c r="H14" s="132"/>
      <c r="I14" s="132"/>
    </row>
    <row r="15" spans="2:11" ht="31.5" x14ac:dyDescent="0.25">
      <c r="B15" s="7" t="s">
        <v>21</v>
      </c>
      <c r="C15" s="8">
        <v>279839710</v>
      </c>
      <c r="D15" s="8">
        <v>270692072</v>
      </c>
      <c r="E15" s="9">
        <f t="shared" ref="E15:E17" si="9">C15/$C$18</f>
        <v>0.23781667437176551</v>
      </c>
      <c r="F15" s="9">
        <f>D15/D18</f>
        <v>0.20538503325626684</v>
      </c>
      <c r="G15" s="8">
        <f t="shared" ref="G15:G18" si="10">D15-C15</f>
        <v>-9147638</v>
      </c>
      <c r="H15" s="9">
        <f t="shared" ref="H15:H17" si="11">F15-E15</f>
        <v>-3.2431641115498677E-2</v>
      </c>
      <c r="I15" s="9">
        <f t="shared" ref="I15:I18" si="12">D15/C15</f>
        <v>0.96731115108717058</v>
      </c>
    </row>
    <row r="16" spans="2:11" ht="47.25" x14ac:dyDescent="0.25">
      <c r="B16" s="11" t="s">
        <v>22</v>
      </c>
      <c r="C16" s="8">
        <v>188935</v>
      </c>
      <c r="D16" s="12">
        <v>7714827</v>
      </c>
      <c r="E16" s="9">
        <f t="shared" si="9"/>
        <v>1.6056296432135923E-4</v>
      </c>
      <c r="F16" s="13">
        <f>D16/D18</f>
        <v>5.853551558618773E-3</v>
      </c>
      <c r="G16" s="8">
        <f t="shared" si="10"/>
        <v>7525892</v>
      </c>
      <c r="H16" s="13">
        <f t="shared" si="11"/>
        <v>5.6929885942974138E-3</v>
      </c>
      <c r="I16" s="9">
        <f t="shared" si="12"/>
        <v>40.833233651785008</v>
      </c>
    </row>
    <row r="17" spans="2:13" ht="15.75" x14ac:dyDescent="0.25">
      <c r="B17" s="11" t="s">
        <v>23</v>
      </c>
      <c r="C17" s="8">
        <v>9832539</v>
      </c>
      <c r="D17" s="8">
        <v>54032814</v>
      </c>
      <c r="E17" s="9">
        <f t="shared" si="9"/>
        <v>8.3560039624493779E-3</v>
      </c>
      <c r="F17" s="9">
        <f>D17/D18</f>
        <v>4.0996883352829333E-2</v>
      </c>
      <c r="G17" s="8">
        <f t="shared" si="10"/>
        <v>44200275</v>
      </c>
      <c r="H17" s="9">
        <f t="shared" si="11"/>
        <v>3.2640879390379955E-2</v>
      </c>
      <c r="I17" s="9">
        <f t="shared" si="12"/>
        <v>5.4953063496620764</v>
      </c>
    </row>
    <row r="18" spans="2:13" ht="15.75" x14ac:dyDescent="0.25">
      <c r="B18" s="14" t="s">
        <v>24</v>
      </c>
      <c r="C18" s="3">
        <v>1176703487</v>
      </c>
      <c r="D18" s="3">
        <v>1317973699</v>
      </c>
      <c r="E18" s="15">
        <v>1</v>
      </c>
      <c r="F18" s="15">
        <v>1</v>
      </c>
      <c r="G18" s="3">
        <f t="shared" si="10"/>
        <v>141270212</v>
      </c>
      <c r="H18" s="16" t="s">
        <v>25</v>
      </c>
      <c r="I18" s="4">
        <f t="shared" si="12"/>
        <v>1.1200559134571511</v>
      </c>
    </row>
    <row r="19" spans="2:13" x14ac:dyDescent="0.25">
      <c r="B19" s="134" t="s">
        <v>26</v>
      </c>
      <c r="C19" s="129"/>
      <c r="D19" s="129"/>
      <c r="E19" s="129"/>
      <c r="F19" s="129"/>
      <c r="G19" s="129"/>
      <c r="H19" s="129"/>
      <c r="I19" s="130"/>
    </row>
    <row r="20" spans="2:13" ht="31.5" x14ac:dyDescent="0.25">
      <c r="B20" s="17" t="s">
        <v>27</v>
      </c>
      <c r="C20" s="3">
        <v>769129811</v>
      </c>
      <c r="D20" s="3">
        <v>755807378</v>
      </c>
      <c r="E20" s="4">
        <f t="shared" ref="E20:E24" si="13">C20/$C$30</f>
        <v>0.65363094398648625</v>
      </c>
      <c r="F20" s="4">
        <f t="shared" ref="F20:F22" si="14">D20/$D$30</f>
        <v>0.57346165448784114</v>
      </c>
      <c r="G20" s="3">
        <f t="shared" ref="G20:G24" si="15">D20-C20</f>
        <v>-13322433</v>
      </c>
      <c r="H20" s="4">
        <f t="shared" ref="H20:H24" si="16">F20-E20</f>
        <v>-8.0169289498645102E-2</v>
      </c>
      <c r="I20" s="4">
        <f t="shared" ref="I20:I24" si="17">D20/C20</f>
        <v>0.98267856373597251</v>
      </c>
      <c r="L20" s="18"/>
      <c r="M20" s="18"/>
    </row>
    <row r="21" spans="2:13" ht="15.75" customHeight="1" x14ac:dyDescent="0.25">
      <c r="B21" s="19" t="s">
        <v>28</v>
      </c>
      <c r="C21" s="8">
        <v>243719147</v>
      </c>
      <c r="D21" s="8">
        <v>230349789</v>
      </c>
      <c r="E21" s="9">
        <f t="shared" si="13"/>
        <v>0.20712027260271049</v>
      </c>
      <c r="F21" s="9">
        <f t="shared" si="14"/>
        <v>0.17477570999692613</v>
      </c>
      <c r="G21" s="8">
        <f t="shared" si="15"/>
        <v>-13369358</v>
      </c>
      <c r="H21" s="9">
        <f t="shared" si="16"/>
        <v>-3.234456260578436E-2</v>
      </c>
      <c r="I21" s="9">
        <f t="shared" si="17"/>
        <v>0.94514440837100089</v>
      </c>
    </row>
    <row r="22" spans="2:13" ht="15.75" customHeight="1" x14ac:dyDescent="0.25">
      <c r="B22" s="19" t="s">
        <v>29</v>
      </c>
      <c r="C22" s="20">
        <v>58424543</v>
      </c>
      <c r="D22" s="20">
        <v>58424543</v>
      </c>
      <c r="E22" s="9">
        <f t="shared" si="13"/>
        <v>4.965103243549749E-2</v>
      </c>
      <c r="F22" s="9">
        <f t="shared" si="14"/>
        <v>4.4329065932293694E-2</v>
      </c>
      <c r="G22" s="8">
        <f t="shared" si="15"/>
        <v>0</v>
      </c>
      <c r="H22" s="9">
        <f t="shared" si="16"/>
        <v>-5.3219665032037955E-3</v>
      </c>
      <c r="I22" s="9">
        <f t="shared" si="17"/>
        <v>1</v>
      </c>
    </row>
    <row r="23" spans="2:13" ht="47.25" customHeight="1" x14ac:dyDescent="0.25">
      <c r="B23" s="2" t="s">
        <v>30</v>
      </c>
      <c r="C23" s="3">
        <v>268542818</v>
      </c>
      <c r="D23" s="3">
        <v>433576765</v>
      </c>
      <c r="E23" s="4">
        <f t="shared" si="13"/>
        <v>0.22821621671628478</v>
      </c>
      <c r="F23" s="4">
        <f>D23/D30</f>
        <v>0.32897224377768103</v>
      </c>
      <c r="G23" s="3">
        <f t="shared" si="15"/>
        <v>165033947</v>
      </c>
      <c r="H23" s="4">
        <f t="shared" si="16"/>
        <v>0.10075602706139625</v>
      </c>
      <c r="I23" s="4">
        <f t="shared" si="17"/>
        <v>1.6145535681389922</v>
      </c>
    </row>
    <row r="24" spans="2:13" ht="15.75" customHeight="1" x14ac:dyDescent="0.25">
      <c r="B24" s="6" t="s">
        <v>16</v>
      </c>
      <c r="C24" s="138">
        <v>237348162</v>
      </c>
      <c r="D24" s="138">
        <v>356433408</v>
      </c>
      <c r="E24" s="131">
        <f t="shared" si="13"/>
        <v>0.20170600718207951</v>
      </c>
      <c r="F24" s="131">
        <f>D24/D30</f>
        <v>0.2704404558834827</v>
      </c>
      <c r="G24" s="137">
        <f t="shared" si="15"/>
        <v>119085246</v>
      </c>
      <c r="H24" s="131">
        <f t="shared" si="16"/>
        <v>6.8734448701403189E-2</v>
      </c>
      <c r="I24" s="131">
        <f t="shared" si="17"/>
        <v>1.5017323285612805</v>
      </c>
    </row>
    <row r="25" spans="2:13" ht="15.75" customHeight="1" x14ac:dyDescent="0.25">
      <c r="B25" s="7" t="s">
        <v>31</v>
      </c>
      <c r="C25" s="132"/>
      <c r="D25" s="132"/>
      <c r="E25" s="132"/>
      <c r="F25" s="132"/>
      <c r="G25" s="132"/>
      <c r="H25" s="132"/>
      <c r="I25" s="132"/>
    </row>
    <row r="26" spans="2:13" ht="15.75" customHeight="1" x14ac:dyDescent="0.25">
      <c r="B26" s="21" t="s">
        <v>32</v>
      </c>
      <c r="C26" s="3">
        <v>139030858</v>
      </c>
      <c r="D26" s="3">
        <v>128589556</v>
      </c>
      <c r="E26" s="4">
        <f>C26/$C$30</f>
        <v>0.118152839297229</v>
      </c>
      <c r="F26" s="4">
        <f>D26/D30</f>
        <v>9.7566101734477786E-2</v>
      </c>
      <c r="G26" s="3">
        <f t="shared" ref="G26:G27" si="18">D26-C26</f>
        <v>-10441302</v>
      </c>
      <c r="H26" s="4">
        <f t="shared" ref="H26:H27" si="19">F26-E26</f>
        <v>-2.0586737562751214E-2</v>
      </c>
      <c r="I26" s="4">
        <f t="shared" ref="I26:I27" si="20">D26/C26</f>
        <v>0.92489939175948988</v>
      </c>
    </row>
    <row r="27" spans="2:13" ht="15.75" customHeight="1" x14ac:dyDescent="0.25">
      <c r="B27" s="6" t="s">
        <v>16</v>
      </c>
      <c r="C27" s="138">
        <v>73133213</v>
      </c>
      <c r="D27" s="138">
        <v>99582699</v>
      </c>
      <c r="E27" s="131">
        <f t="shared" ref="E27:F27" si="21">C27/C30</f>
        <v>6.2150927406914365E-2</v>
      </c>
      <c r="F27" s="131">
        <f t="shared" si="21"/>
        <v>7.555742506512643E-2</v>
      </c>
      <c r="G27" s="137">
        <f t="shared" si="18"/>
        <v>26449486</v>
      </c>
      <c r="H27" s="131">
        <f t="shared" si="19"/>
        <v>1.3406497658212065E-2</v>
      </c>
      <c r="I27" s="131">
        <f t="shared" si="20"/>
        <v>1.3616617527798212</v>
      </c>
    </row>
    <row r="28" spans="2:13" ht="15.75" customHeight="1" x14ac:dyDescent="0.25">
      <c r="B28" s="7" t="s">
        <v>33</v>
      </c>
      <c r="C28" s="132"/>
      <c r="D28" s="132"/>
      <c r="E28" s="132"/>
      <c r="F28" s="132"/>
      <c r="G28" s="132"/>
      <c r="H28" s="132"/>
      <c r="I28" s="132"/>
    </row>
    <row r="29" spans="2:13" ht="15.75" customHeight="1" x14ac:dyDescent="0.25">
      <c r="B29" s="7" t="s">
        <v>34</v>
      </c>
      <c r="C29" s="8">
        <v>58761567</v>
      </c>
      <c r="D29" s="8">
        <v>19896938</v>
      </c>
      <c r="E29" s="9">
        <f t="shared" ref="E29:F29" si="22">C29/C30</f>
        <v>4.9937446135910023E-2</v>
      </c>
      <c r="F29" s="9">
        <f t="shared" si="22"/>
        <v>1.5096612333839902E-2</v>
      </c>
      <c r="G29" s="8">
        <f t="shared" ref="G29:G30" si="23">D29-C29</f>
        <v>-38864629</v>
      </c>
      <c r="H29" s="9">
        <f>F29-E29</f>
        <v>-3.484083380207012E-2</v>
      </c>
      <c r="I29" s="9">
        <f t="shared" ref="I29:I30" si="24">D29/C29</f>
        <v>0.33860461889996907</v>
      </c>
    </row>
    <row r="30" spans="2:13" ht="15.75" customHeight="1" x14ac:dyDescent="0.25">
      <c r="B30" s="14" t="s">
        <v>35</v>
      </c>
      <c r="C30" s="3">
        <v>1176703487</v>
      </c>
      <c r="D30" s="3">
        <v>1317973699</v>
      </c>
      <c r="E30" s="22">
        <v>1</v>
      </c>
      <c r="F30" s="22">
        <v>1</v>
      </c>
      <c r="G30" s="8">
        <f t="shared" si="23"/>
        <v>141270212</v>
      </c>
      <c r="H30" s="23" t="s">
        <v>25</v>
      </c>
      <c r="I30" s="9">
        <f t="shared" si="24"/>
        <v>1.1200559134571511</v>
      </c>
    </row>
    <row r="31" spans="2:13" ht="15.75" customHeight="1" x14ac:dyDescent="0.25"/>
    <row r="32" spans="2:13" ht="15.75" customHeight="1" x14ac:dyDescent="0.25">
      <c r="B32" s="139" t="s">
        <v>36</v>
      </c>
      <c r="C32" s="140"/>
      <c r="D32" s="140"/>
      <c r="E32" s="140"/>
      <c r="F32" s="140"/>
      <c r="G32" s="140"/>
      <c r="H32" s="140"/>
      <c r="I32" s="141"/>
    </row>
    <row r="33" spans="2:12" ht="15.75" customHeight="1" x14ac:dyDescent="0.25">
      <c r="B33" s="142" t="s">
        <v>37</v>
      </c>
      <c r="C33" s="121"/>
      <c r="D33" s="121"/>
      <c r="E33" s="121"/>
      <c r="F33" s="121"/>
      <c r="G33" s="121"/>
      <c r="H33" s="121"/>
      <c r="I33" s="121"/>
      <c r="J33" s="24"/>
      <c r="K33" s="24"/>
      <c r="L33" s="24"/>
    </row>
    <row r="34" spans="2:12" ht="15" customHeight="1" x14ac:dyDescent="0.25">
      <c r="B34" s="121"/>
      <c r="C34" s="121"/>
      <c r="D34" s="121"/>
      <c r="E34" s="121"/>
      <c r="F34" s="121"/>
      <c r="G34" s="121"/>
      <c r="H34" s="121"/>
      <c r="I34" s="121"/>
      <c r="J34" s="24"/>
      <c r="K34" s="24"/>
      <c r="L34" s="24"/>
    </row>
    <row r="35" spans="2:12" ht="15" customHeight="1" x14ac:dyDescent="0.25">
      <c r="B35" s="121"/>
      <c r="C35" s="121"/>
      <c r="D35" s="121"/>
      <c r="E35" s="121"/>
      <c r="F35" s="121"/>
      <c r="G35" s="121"/>
      <c r="H35" s="121"/>
      <c r="I35" s="121"/>
      <c r="J35" s="24"/>
      <c r="K35" s="24"/>
      <c r="L35" s="24"/>
    </row>
    <row r="36" spans="2:12" ht="15" customHeight="1" x14ac:dyDescent="0.25">
      <c r="B36" s="121"/>
      <c r="C36" s="121"/>
      <c r="D36" s="121"/>
      <c r="E36" s="121"/>
      <c r="F36" s="121"/>
      <c r="G36" s="121"/>
      <c r="H36" s="121"/>
      <c r="I36" s="121"/>
      <c r="J36" s="24"/>
      <c r="K36" s="24"/>
      <c r="L36" s="24"/>
    </row>
    <row r="37" spans="2:12" ht="15" customHeight="1" x14ac:dyDescent="0.25">
      <c r="B37" s="121"/>
      <c r="C37" s="121"/>
      <c r="D37" s="121"/>
      <c r="E37" s="121"/>
      <c r="F37" s="121"/>
      <c r="G37" s="121"/>
      <c r="H37" s="121"/>
      <c r="I37" s="121"/>
      <c r="J37" s="24"/>
      <c r="K37" s="24"/>
      <c r="L37" s="24"/>
    </row>
    <row r="38" spans="2:12" ht="15" customHeight="1" x14ac:dyDescent="0.25">
      <c r="B38" s="121"/>
      <c r="C38" s="121"/>
      <c r="D38" s="121"/>
      <c r="E38" s="121"/>
      <c r="F38" s="121"/>
      <c r="G38" s="121"/>
      <c r="H38" s="121"/>
      <c r="I38" s="121"/>
      <c r="J38" s="24"/>
      <c r="K38" s="24"/>
      <c r="L38" s="24"/>
    </row>
    <row r="39" spans="2:12" ht="15" customHeight="1" x14ac:dyDescent="0.25">
      <c r="B39" s="121"/>
      <c r="C39" s="121"/>
      <c r="D39" s="121"/>
      <c r="E39" s="121"/>
      <c r="F39" s="121"/>
      <c r="G39" s="121"/>
      <c r="H39" s="121"/>
      <c r="I39" s="121"/>
      <c r="J39" s="24"/>
      <c r="K39" s="24"/>
      <c r="L39" s="24"/>
    </row>
    <row r="40" spans="2:12" ht="15" customHeight="1" x14ac:dyDescent="0.25">
      <c r="B40" s="121"/>
      <c r="C40" s="121"/>
      <c r="D40" s="121"/>
      <c r="E40" s="121"/>
      <c r="F40" s="121"/>
      <c r="G40" s="121"/>
      <c r="H40" s="121"/>
      <c r="I40" s="121"/>
      <c r="J40" s="24"/>
      <c r="K40" s="24"/>
      <c r="L40" s="24"/>
    </row>
    <row r="41" spans="2:12" ht="15" customHeight="1" x14ac:dyDescent="0.25">
      <c r="B41" s="121"/>
      <c r="C41" s="121"/>
      <c r="D41" s="121"/>
      <c r="E41" s="121"/>
      <c r="F41" s="121"/>
      <c r="G41" s="121"/>
      <c r="H41" s="121"/>
      <c r="I41" s="121"/>
      <c r="J41" s="24"/>
      <c r="K41" s="24"/>
      <c r="L41" s="24"/>
    </row>
    <row r="42" spans="2:12" ht="15" customHeight="1" x14ac:dyDescent="0.25">
      <c r="B42" s="121"/>
      <c r="C42" s="121"/>
      <c r="D42" s="121"/>
      <c r="E42" s="121"/>
      <c r="F42" s="121"/>
      <c r="G42" s="121"/>
      <c r="H42" s="121"/>
      <c r="I42" s="121"/>
      <c r="J42" s="24"/>
      <c r="K42" s="24"/>
      <c r="L42" s="24"/>
    </row>
    <row r="43" spans="2:12" ht="15" customHeight="1" x14ac:dyDescent="0.25">
      <c r="B43" s="121"/>
      <c r="C43" s="121"/>
      <c r="D43" s="121"/>
      <c r="E43" s="121"/>
      <c r="F43" s="121"/>
      <c r="G43" s="121"/>
      <c r="H43" s="121"/>
      <c r="I43" s="121"/>
      <c r="J43" s="24"/>
      <c r="K43" s="24"/>
      <c r="L43" s="24"/>
    </row>
    <row r="44" spans="2:12" ht="15" customHeight="1" x14ac:dyDescent="0.25">
      <c r="B44" s="121"/>
      <c r="C44" s="121"/>
      <c r="D44" s="121"/>
      <c r="E44" s="121"/>
      <c r="F44" s="121"/>
      <c r="G44" s="121"/>
      <c r="H44" s="121"/>
      <c r="I44" s="121"/>
      <c r="J44" s="24"/>
      <c r="K44" s="24"/>
      <c r="L44" s="24"/>
    </row>
    <row r="45" spans="2:12" ht="15" customHeight="1" x14ac:dyDescent="0.25">
      <c r="B45" s="121"/>
      <c r="C45" s="121"/>
      <c r="D45" s="121"/>
      <c r="E45" s="121"/>
      <c r="F45" s="121"/>
      <c r="G45" s="121"/>
      <c r="H45" s="121"/>
      <c r="I45" s="121"/>
      <c r="J45" s="24"/>
      <c r="K45" s="24"/>
      <c r="L45" s="24"/>
    </row>
    <row r="46" spans="2:12" ht="15" customHeight="1" x14ac:dyDescent="0.25">
      <c r="B46" s="121"/>
      <c r="C46" s="121"/>
      <c r="D46" s="121"/>
      <c r="E46" s="121"/>
      <c r="F46" s="121"/>
      <c r="G46" s="121"/>
      <c r="H46" s="121"/>
      <c r="I46" s="121"/>
      <c r="J46" s="24"/>
      <c r="K46" s="24"/>
      <c r="L46" s="24"/>
    </row>
    <row r="47" spans="2:12" ht="15" customHeight="1" x14ac:dyDescent="0.25">
      <c r="B47" s="121"/>
      <c r="C47" s="121"/>
      <c r="D47" s="121"/>
      <c r="E47" s="121"/>
      <c r="F47" s="121"/>
      <c r="G47" s="121"/>
      <c r="H47" s="121"/>
      <c r="I47" s="121"/>
      <c r="J47" s="24"/>
      <c r="K47" s="24"/>
      <c r="L47" s="24"/>
    </row>
    <row r="48" spans="2:12" ht="15" customHeight="1" x14ac:dyDescent="0.25">
      <c r="B48" s="121"/>
      <c r="C48" s="121"/>
      <c r="D48" s="121"/>
      <c r="E48" s="121"/>
      <c r="F48" s="121"/>
      <c r="G48" s="121"/>
      <c r="H48" s="121"/>
      <c r="I48" s="121"/>
      <c r="J48" s="24"/>
      <c r="K48" s="24"/>
      <c r="L48" s="24"/>
    </row>
    <row r="49" spans="2:12" ht="15" customHeight="1" x14ac:dyDescent="0.25">
      <c r="B49" s="121"/>
      <c r="C49" s="121"/>
      <c r="D49" s="121"/>
      <c r="E49" s="121"/>
      <c r="F49" s="121"/>
      <c r="G49" s="121"/>
      <c r="H49" s="121"/>
      <c r="I49" s="121"/>
      <c r="J49" s="24"/>
      <c r="K49" s="24"/>
      <c r="L49" s="24"/>
    </row>
    <row r="50" spans="2:12" ht="15" customHeight="1" x14ac:dyDescent="0.25">
      <c r="B50" s="121"/>
      <c r="C50" s="121"/>
      <c r="D50" s="121"/>
      <c r="E50" s="121"/>
      <c r="F50" s="121"/>
      <c r="G50" s="121"/>
      <c r="H50" s="121"/>
      <c r="I50" s="121"/>
      <c r="J50" s="24"/>
      <c r="K50" s="24"/>
      <c r="L50" s="24"/>
    </row>
    <row r="51" spans="2:12" ht="15" customHeight="1" x14ac:dyDescent="0.25">
      <c r="B51" s="121"/>
      <c r="C51" s="121"/>
      <c r="D51" s="121"/>
      <c r="E51" s="121"/>
      <c r="F51" s="121"/>
      <c r="G51" s="121"/>
      <c r="H51" s="121"/>
      <c r="I51" s="121"/>
      <c r="J51" s="24"/>
      <c r="K51" s="24"/>
      <c r="L51" s="24"/>
    </row>
    <row r="52" spans="2:12" ht="15" customHeight="1" x14ac:dyDescent="0.25">
      <c r="B52" s="121"/>
      <c r="C52" s="121"/>
      <c r="D52" s="121"/>
      <c r="E52" s="121"/>
      <c r="F52" s="121"/>
      <c r="G52" s="121"/>
      <c r="H52" s="121"/>
      <c r="I52" s="121"/>
      <c r="J52" s="24"/>
      <c r="K52" s="24"/>
      <c r="L52" s="24"/>
    </row>
    <row r="53" spans="2:12" ht="15" customHeight="1" x14ac:dyDescent="0.25">
      <c r="B53" s="121"/>
      <c r="C53" s="121"/>
      <c r="D53" s="121"/>
      <c r="E53" s="121"/>
      <c r="F53" s="121"/>
      <c r="G53" s="121"/>
      <c r="H53" s="121"/>
      <c r="I53" s="121"/>
      <c r="J53" s="24"/>
      <c r="K53" s="24"/>
      <c r="L53" s="24"/>
    </row>
    <row r="54" spans="2:12" ht="15" customHeight="1" x14ac:dyDescent="0.25">
      <c r="B54" s="121"/>
      <c r="C54" s="121"/>
      <c r="D54" s="121"/>
      <c r="E54" s="121"/>
      <c r="F54" s="121"/>
      <c r="G54" s="121"/>
      <c r="H54" s="121"/>
      <c r="I54" s="121"/>
      <c r="J54" s="24"/>
      <c r="K54" s="24"/>
      <c r="L54" s="24"/>
    </row>
    <row r="55" spans="2:12" ht="15" customHeight="1" x14ac:dyDescent="0.25">
      <c r="B55" s="121"/>
      <c r="C55" s="121"/>
      <c r="D55" s="121"/>
      <c r="E55" s="121"/>
      <c r="F55" s="121"/>
      <c r="G55" s="121"/>
      <c r="H55" s="121"/>
      <c r="I55" s="121"/>
      <c r="J55" s="24"/>
      <c r="K55" s="24"/>
      <c r="L55" s="24"/>
    </row>
    <row r="56" spans="2:12" ht="15" customHeight="1" x14ac:dyDescent="0.25">
      <c r="B56" s="121"/>
      <c r="C56" s="121"/>
      <c r="D56" s="121"/>
      <c r="E56" s="121"/>
      <c r="F56" s="121"/>
      <c r="G56" s="121"/>
      <c r="H56" s="121"/>
      <c r="I56" s="121"/>
      <c r="J56" s="24"/>
      <c r="K56" s="24"/>
      <c r="L56" s="24"/>
    </row>
    <row r="57" spans="2:12" ht="15" customHeight="1" x14ac:dyDescent="0.25">
      <c r="B57" s="121"/>
      <c r="C57" s="121"/>
      <c r="D57" s="121"/>
      <c r="E57" s="121"/>
      <c r="F57" s="121"/>
      <c r="G57" s="121"/>
      <c r="H57" s="121"/>
      <c r="I57" s="121"/>
      <c r="J57" s="24"/>
      <c r="K57" s="24"/>
      <c r="L57" s="24"/>
    </row>
    <row r="58" spans="2:12" ht="15" customHeight="1" x14ac:dyDescent="0.25">
      <c r="B58" s="121"/>
      <c r="C58" s="121"/>
      <c r="D58" s="121"/>
      <c r="E58" s="121"/>
      <c r="F58" s="121"/>
      <c r="G58" s="121"/>
      <c r="H58" s="121"/>
      <c r="I58" s="121"/>
      <c r="J58" s="24"/>
      <c r="K58" s="24"/>
      <c r="L58" s="24"/>
    </row>
    <row r="59" spans="2:12" ht="15" customHeight="1" x14ac:dyDescent="0.25">
      <c r="B59" s="121"/>
      <c r="C59" s="121"/>
      <c r="D59" s="121"/>
      <c r="E59" s="121"/>
      <c r="F59" s="121"/>
      <c r="G59" s="121"/>
      <c r="H59" s="121"/>
      <c r="I59" s="121"/>
      <c r="J59" s="24"/>
      <c r="K59" s="24"/>
      <c r="L59" s="24"/>
    </row>
    <row r="60" spans="2:12" ht="15" customHeight="1" x14ac:dyDescent="0.25">
      <c r="B60" s="121"/>
      <c r="C60" s="121"/>
      <c r="D60" s="121"/>
      <c r="E60" s="121"/>
      <c r="F60" s="121"/>
      <c r="G60" s="121"/>
      <c r="H60" s="121"/>
      <c r="I60" s="121"/>
      <c r="J60" s="24"/>
      <c r="K60" s="24"/>
      <c r="L60" s="24"/>
    </row>
    <row r="61" spans="2:12" ht="15" customHeight="1" x14ac:dyDescent="0.25">
      <c r="B61" s="121"/>
      <c r="C61" s="121"/>
      <c r="D61" s="121"/>
      <c r="E61" s="121"/>
      <c r="F61" s="121"/>
      <c r="G61" s="121"/>
      <c r="H61" s="121"/>
      <c r="I61" s="121"/>
      <c r="J61" s="24"/>
      <c r="K61" s="24"/>
      <c r="L61" s="24"/>
    </row>
    <row r="62" spans="2:12" ht="15" customHeight="1" x14ac:dyDescent="0.25">
      <c r="B62" s="121"/>
      <c r="C62" s="121"/>
      <c r="D62" s="121"/>
      <c r="E62" s="121"/>
      <c r="F62" s="121"/>
      <c r="G62" s="121"/>
      <c r="H62" s="121"/>
      <c r="I62" s="121"/>
      <c r="J62" s="24"/>
      <c r="K62" s="24"/>
      <c r="L62" s="24"/>
    </row>
    <row r="63" spans="2:12" ht="15" customHeight="1" x14ac:dyDescent="0.25">
      <c r="B63" s="121"/>
      <c r="C63" s="121"/>
      <c r="D63" s="121"/>
      <c r="E63" s="121"/>
      <c r="F63" s="121"/>
      <c r="G63" s="121"/>
      <c r="H63" s="121"/>
      <c r="I63" s="121"/>
      <c r="J63" s="24"/>
      <c r="K63" s="24"/>
      <c r="L63" s="24"/>
    </row>
    <row r="64" spans="2:12" ht="15" customHeight="1" x14ac:dyDescent="0.25">
      <c r="B64" s="121"/>
      <c r="C64" s="121"/>
      <c r="D64" s="121"/>
      <c r="E64" s="121"/>
      <c r="F64" s="121"/>
      <c r="G64" s="121"/>
      <c r="H64" s="121"/>
      <c r="I64" s="121"/>
      <c r="J64" s="24"/>
      <c r="K64" s="24"/>
      <c r="L64" s="24"/>
    </row>
    <row r="65" spans="2:12" ht="15" customHeight="1" x14ac:dyDescent="0.25">
      <c r="B65" s="121"/>
      <c r="C65" s="121"/>
      <c r="D65" s="121"/>
      <c r="E65" s="121"/>
      <c r="F65" s="121"/>
      <c r="G65" s="121"/>
      <c r="H65" s="121"/>
      <c r="I65" s="121"/>
      <c r="J65" s="24"/>
      <c r="K65" s="24"/>
      <c r="L65" s="24"/>
    </row>
    <row r="66" spans="2:12" ht="15" customHeight="1" x14ac:dyDescent="0.25">
      <c r="B66" s="121"/>
      <c r="C66" s="121"/>
      <c r="D66" s="121"/>
      <c r="E66" s="121"/>
      <c r="F66" s="121"/>
      <c r="G66" s="121"/>
      <c r="H66" s="121"/>
      <c r="I66" s="121"/>
      <c r="J66" s="24"/>
      <c r="K66" s="24"/>
      <c r="L66" s="24"/>
    </row>
    <row r="67" spans="2:12" ht="15" customHeight="1" x14ac:dyDescent="0.25">
      <c r="B67" s="121"/>
      <c r="C67" s="121"/>
      <c r="D67" s="121"/>
      <c r="E67" s="121"/>
      <c r="F67" s="121"/>
      <c r="G67" s="121"/>
      <c r="H67" s="121"/>
      <c r="I67" s="121"/>
      <c r="J67" s="24"/>
      <c r="K67" s="24"/>
      <c r="L67" s="24"/>
    </row>
    <row r="68" spans="2:12" ht="15" customHeight="1" x14ac:dyDescent="0.25">
      <c r="B68" s="121"/>
      <c r="C68" s="121"/>
      <c r="D68" s="121"/>
      <c r="E68" s="121"/>
      <c r="F68" s="121"/>
      <c r="G68" s="121"/>
      <c r="H68" s="121"/>
      <c r="I68" s="121"/>
      <c r="J68" s="24"/>
      <c r="K68" s="24"/>
      <c r="L68" s="24"/>
    </row>
    <row r="69" spans="2:12" ht="15" customHeight="1" x14ac:dyDescent="0.25">
      <c r="B69" s="121"/>
      <c r="C69" s="121"/>
      <c r="D69" s="121"/>
      <c r="E69" s="121"/>
      <c r="F69" s="121"/>
      <c r="G69" s="121"/>
      <c r="H69" s="121"/>
      <c r="I69" s="121"/>
      <c r="J69" s="24"/>
      <c r="K69" s="24"/>
      <c r="L69" s="24"/>
    </row>
    <row r="70" spans="2:12" ht="15" customHeight="1" x14ac:dyDescent="0.25">
      <c r="B70" s="121"/>
      <c r="C70" s="121"/>
      <c r="D70" s="121"/>
      <c r="E70" s="121"/>
      <c r="F70" s="121"/>
      <c r="G70" s="121"/>
      <c r="H70" s="121"/>
      <c r="I70" s="121"/>
      <c r="J70" s="24"/>
      <c r="K70" s="24"/>
      <c r="L70" s="24"/>
    </row>
    <row r="71" spans="2:12" ht="15" customHeight="1" x14ac:dyDescent="0.25">
      <c r="B71" s="121"/>
      <c r="C71" s="121"/>
      <c r="D71" s="121"/>
      <c r="E71" s="121"/>
      <c r="F71" s="121"/>
      <c r="G71" s="121"/>
      <c r="H71" s="121"/>
      <c r="I71" s="121"/>
      <c r="J71" s="24"/>
      <c r="K71" s="24"/>
      <c r="L71" s="24"/>
    </row>
    <row r="72" spans="2:12" ht="15" customHeight="1" x14ac:dyDescent="0.25">
      <c r="B72" s="121"/>
      <c r="C72" s="121"/>
      <c r="D72" s="121"/>
      <c r="E72" s="121"/>
      <c r="F72" s="121"/>
      <c r="G72" s="121"/>
      <c r="H72" s="121"/>
      <c r="I72" s="121"/>
      <c r="J72" s="24"/>
      <c r="K72" s="24"/>
      <c r="L72" s="24"/>
    </row>
    <row r="73" spans="2:12" ht="15" customHeight="1" x14ac:dyDescent="0.25">
      <c r="B73" s="121"/>
      <c r="C73" s="121"/>
      <c r="D73" s="121"/>
      <c r="E73" s="121"/>
      <c r="F73" s="121"/>
      <c r="G73" s="121"/>
      <c r="H73" s="121"/>
      <c r="I73" s="121"/>
      <c r="J73" s="24"/>
      <c r="K73" s="24"/>
      <c r="L73" s="24"/>
    </row>
    <row r="74" spans="2:12" ht="15" customHeight="1" x14ac:dyDescent="0.25">
      <c r="B74" s="121"/>
      <c r="C74" s="121"/>
      <c r="D74" s="121"/>
      <c r="E74" s="121"/>
      <c r="F74" s="121"/>
      <c r="G74" s="121"/>
      <c r="H74" s="121"/>
      <c r="I74" s="121"/>
      <c r="J74" s="24"/>
      <c r="K74" s="24"/>
      <c r="L74" s="24"/>
    </row>
    <row r="75" spans="2:12" ht="15" customHeight="1" x14ac:dyDescent="0.25">
      <c r="B75" s="121"/>
      <c r="C75" s="121"/>
      <c r="D75" s="121"/>
      <c r="E75" s="121"/>
      <c r="F75" s="121"/>
      <c r="G75" s="121"/>
      <c r="H75" s="121"/>
      <c r="I75" s="121"/>
      <c r="J75" s="24"/>
      <c r="K75" s="24"/>
      <c r="L75" s="24"/>
    </row>
    <row r="76" spans="2:12" ht="15" customHeight="1" x14ac:dyDescent="0.25">
      <c r="B76" s="121"/>
      <c r="C76" s="121"/>
      <c r="D76" s="121"/>
      <c r="E76" s="121"/>
      <c r="F76" s="121"/>
      <c r="G76" s="121"/>
      <c r="H76" s="121"/>
      <c r="I76" s="121"/>
      <c r="J76" s="24"/>
      <c r="K76" s="24"/>
      <c r="L76" s="24"/>
    </row>
    <row r="77" spans="2:12" ht="15" customHeight="1" x14ac:dyDescent="0.25">
      <c r="B77" s="121"/>
      <c r="C77" s="121"/>
      <c r="D77" s="121"/>
      <c r="E77" s="121"/>
      <c r="F77" s="121"/>
      <c r="G77" s="121"/>
      <c r="H77" s="121"/>
      <c r="I77" s="121"/>
      <c r="J77" s="24"/>
      <c r="K77" s="24"/>
      <c r="L77" s="24"/>
    </row>
    <row r="78" spans="2:12" ht="15" customHeight="1" x14ac:dyDescent="0.25">
      <c r="B78" s="121"/>
      <c r="C78" s="121"/>
      <c r="D78" s="121"/>
      <c r="E78" s="121"/>
      <c r="F78" s="121"/>
      <c r="G78" s="121"/>
      <c r="H78" s="121"/>
      <c r="I78" s="121"/>
      <c r="J78" s="24"/>
      <c r="K78" s="24"/>
      <c r="L78" s="24"/>
    </row>
    <row r="79" spans="2:12" ht="15" customHeight="1" x14ac:dyDescent="0.25">
      <c r="B79" s="121"/>
      <c r="C79" s="121"/>
      <c r="D79" s="121"/>
      <c r="E79" s="121"/>
      <c r="F79" s="121"/>
      <c r="G79" s="121"/>
      <c r="H79" s="121"/>
      <c r="I79" s="121"/>
      <c r="J79" s="24"/>
      <c r="K79" s="24"/>
      <c r="L79" s="24"/>
    </row>
    <row r="80" spans="2:12" ht="15" customHeight="1" x14ac:dyDescent="0.25">
      <c r="B80" s="121"/>
      <c r="C80" s="121"/>
      <c r="D80" s="121"/>
      <c r="E80" s="121"/>
      <c r="F80" s="121"/>
      <c r="G80" s="121"/>
      <c r="H80" s="121"/>
      <c r="I80" s="121"/>
      <c r="J80" s="24"/>
      <c r="K80" s="24"/>
      <c r="L80" s="24"/>
    </row>
    <row r="81" spans="2:12" ht="15" customHeight="1" x14ac:dyDescent="0.25">
      <c r="B81" s="121"/>
      <c r="C81" s="121"/>
      <c r="D81" s="121"/>
      <c r="E81" s="121"/>
      <c r="F81" s="121"/>
      <c r="G81" s="121"/>
      <c r="H81" s="121"/>
      <c r="I81" s="121"/>
      <c r="J81" s="24"/>
      <c r="K81" s="24"/>
      <c r="L81" s="24"/>
    </row>
    <row r="82" spans="2:12" ht="15" customHeight="1" x14ac:dyDescent="0.25">
      <c r="B82" s="121"/>
      <c r="C82" s="121"/>
      <c r="D82" s="121"/>
      <c r="E82" s="121"/>
      <c r="F82" s="121"/>
      <c r="G82" s="121"/>
      <c r="H82" s="121"/>
      <c r="I82" s="121"/>
      <c r="J82" s="24"/>
      <c r="K82" s="24"/>
      <c r="L82" s="24"/>
    </row>
    <row r="83" spans="2:12" ht="15.75" customHeight="1" x14ac:dyDescent="0.25">
      <c r="B83" s="121"/>
      <c r="C83" s="121"/>
      <c r="D83" s="121"/>
      <c r="E83" s="121"/>
      <c r="F83" s="121"/>
      <c r="G83" s="121"/>
      <c r="H83" s="121"/>
      <c r="I83" s="121"/>
      <c r="J83" s="25"/>
      <c r="K83" s="25"/>
      <c r="L83" s="25"/>
    </row>
    <row r="84" spans="2:12" ht="15.75" customHeight="1" x14ac:dyDescent="0.25">
      <c r="B84" s="121"/>
      <c r="C84" s="121"/>
      <c r="D84" s="121"/>
      <c r="E84" s="121"/>
      <c r="F84" s="121"/>
      <c r="G84" s="121"/>
      <c r="H84" s="121"/>
      <c r="I84" s="121"/>
      <c r="J84" s="25"/>
      <c r="K84" s="25"/>
      <c r="L84" s="25"/>
    </row>
    <row r="85" spans="2:12" ht="15.75" customHeight="1" x14ac:dyDescent="0.25">
      <c r="B85" s="121"/>
      <c r="C85" s="121"/>
      <c r="D85" s="121"/>
      <c r="E85" s="121"/>
      <c r="F85" s="121"/>
      <c r="G85" s="121"/>
      <c r="H85" s="121"/>
      <c r="I85" s="121"/>
      <c r="J85" s="25"/>
      <c r="K85" s="25"/>
      <c r="L85" s="25"/>
    </row>
    <row r="86" spans="2:12" ht="15.75" customHeight="1" x14ac:dyDescent="0.25">
      <c r="B86" s="121"/>
      <c r="C86" s="121"/>
      <c r="D86" s="121"/>
      <c r="E86" s="121"/>
      <c r="F86" s="121"/>
      <c r="G86" s="121"/>
      <c r="H86" s="121"/>
      <c r="I86" s="121"/>
      <c r="J86" s="25"/>
      <c r="K86" s="25"/>
      <c r="L86" s="25"/>
    </row>
    <row r="87" spans="2:12" ht="15.75" customHeight="1" x14ac:dyDescent="0.25">
      <c r="B87" s="121"/>
      <c r="C87" s="121"/>
      <c r="D87" s="121"/>
      <c r="E87" s="121"/>
      <c r="F87" s="121"/>
      <c r="G87" s="121"/>
      <c r="H87" s="121"/>
      <c r="I87" s="121"/>
      <c r="J87" s="25"/>
      <c r="K87" s="25"/>
      <c r="L87" s="25"/>
    </row>
    <row r="88" spans="2:12" ht="15.75" customHeight="1" x14ac:dyDescent="0.25">
      <c r="B88" s="121"/>
      <c r="C88" s="121"/>
      <c r="D88" s="121"/>
      <c r="E88" s="121"/>
      <c r="F88" s="121"/>
      <c r="G88" s="121"/>
      <c r="H88" s="121"/>
      <c r="I88" s="121"/>
      <c r="J88" s="25"/>
      <c r="K88" s="25"/>
      <c r="L88" s="25"/>
    </row>
    <row r="89" spans="2:12" ht="15.75" customHeight="1" x14ac:dyDescent="0.25">
      <c r="B89" s="121"/>
      <c r="C89" s="121"/>
      <c r="D89" s="121"/>
      <c r="E89" s="121"/>
      <c r="F89" s="121"/>
      <c r="G89" s="121"/>
      <c r="H89" s="121"/>
      <c r="I89" s="121"/>
      <c r="J89" s="25"/>
      <c r="K89" s="25"/>
      <c r="L89" s="25"/>
    </row>
    <row r="90" spans="2:12" ht="15.75" customHeight="1" x14ac:dyDescent="0.25">
      <c r="B90" s="121"/>
      <c r="C90" s="121"/>
      <c r="D90" s="121"/>
      <c r="E90" s="121"/>
      <c r="F90" s="121"/>
      <c r="G90" s="121"/>
      <c r="H90" s="121"/>
      <c r="I90" s="121"/>
      <c r="J90" s="25"/>
      <c r="K90" s="25"/>
      <c r="L90" s="25"/>
    </row>
    <row r="91" spans="2:12" ht="15.75" customHeight="1" x14ac:dyDescent="0.25">
      <c r="B91" s="121"/>
      <c r="C91" s="121"/>
      <c r="D91" s="121"/>
      <c r="E91" s="121"/>
      <c r="F91" s="121"/>
      <c r="G91" s="121"/>
      <c r="H91" s="121"/>
      <c r="I91" s="121"/>
      <c r="J91" s="25"/>
      <c r="K91" s="25"/>
      <c r="L91" s="25"/>
    </row>
    <row r="92" spans="2:12" ht="15.75" customHeight="1" x14ac:dyDescent="0.25">
      <c r="B92" s="121"/>
      <c r="C92" s="121"/>
      <c r="D92" s="121"/>
      <c r="E92" s="121"/>
      <c r="F92" s="121"/>
      <c r="G92" s="121"/>
      <c r="H92" s="121"/>
      <c r="I92" s="121"/>
      <c r="J92" s="25"/>
      <c r="K92" s="25"/>
      <c r="L92" s="25"/>
    </row>
    <row r="93" spans="2:12" ht="15.75" customHeight="1" x14ac:dyDescent="0.25">
      <c r="B93" s="121"/>
      <c r="C93" s="121"/>
      <c r="D93" s="121"/>
      <c r="E93" s="121"/>
      <c r="F93" s="121"/>
      <c r="G93" s="121"/>
      <c r="H93" s="121"/>
      <c r="I93" s="121"/>
      <c r="J93" s="25"/>
      <c r="K93" s="25"/>
      <c r="L93" s="25"/>
    </row>
    <row r="94" spans="2:12" ht="15.75" customHeight="1" x14ac:dyDescent="0.25">
      <c r="B94" s="121"/>
      <c r="C94" s="121"/>
      <c r="D94" s="121"/>
      <c r="E94" s="121"/>
      <c r="F94" s="121"/>
      <c r="G94" s="121"/>
      <c r="H94" s="121"/>
      <c r="I94" s="121"/>
      <c r="J94" s="25"/>
      <c r="K94" s="25"/>
      <c r="L94" s="25"/>
    </row>
    <row r="95" spans="2:12" ht="15.75" customHeight="1" x14ac:dyDescent="0.25">
      <c r="B95" s="121"/>
      <c r="C95" s="121"/>
      <c r="D95" s="121"/>
      <c r="E95" s="121"/>
      <c r="F95" s="121"/>
      <c r="G95" s="121"/>
      <c r="H95" s="121"/>
      <c r="I95" s="121"/>
      <c r="J95" s="25"/>
      <c r="K95" s="25"/>
      <c r="L95" s="25"/>
    </row>
    <row r="96" spans="2:12" ht="15.75" customHeight="1" x14ac:dyDescent="0.25">
      <c r="B96" s="121"/>
      <c r="C96" s="121"/>
      <c r="D96" s="121"/>
      <c r="E96" s="121"/>
      <c r="F96" s="121"/>
      <c r="G96" s="121"/>
      <c r="H96" s="121"/>
      <c r="I96" s="121"/>
      <c r="J96" s="25"/>
      <c r="K96" s="25"/>
      <c r="L96" s="25"/>
    </row>
    <row r="97" spans="2:12" ht="15.75" customHeight="1" x14ac:dyDescent="0.25">
      <c r="B97" s="121"/>
      <c r="C97" s="121"/>
      <c r="D97" s="121"/>
      <c r="E97" s="121"/>
      <c r="F97" s="121"/>
      <c r="G97" s="121"/>
      <c r="H97" s="121"/>
      <c r="I97" s="121"/>
      <c r="J97" s="25"/>
      <c r="K97" s="25"/>
      <c r="L97" s="25"/>
    </row>
    <row r="98" spans="2:12" ht="15.75" customHeight="1" x14ac:dyDescent="0.25">
      <c r="B98" s="121"/>
      <c r="C98" s="121"/>
      <c r="D98" s="121"/>
      <c r="E98" s="121"/>
      <c r="F98" s="121"/>
      <c r="G98" s="121"/>
      <c r="H98" s="121"/>
      <c r="I98" s="121"/>
      <c r="J98" s="25"/>
      <c r="K98" s="25"/>
      <c r="L98" s="25"/>
    </row>
    <row r="99" spans="2:12" ht="15.75" customHeight="1" x14ac:dyDescent="0.25">
      <c r="B99" s="121"/>
      <c r="C99" s="121"/>
      <c r="D99" s="121"/>
      <c r="E99" s="121"/>
      <c r="F99" s="121"/>
      <c r="G99" s="121"/>
      <c r="H99" s="121"/>
      <c r="I99" s="121"/>
      <c r="J99" s="25"/>
      <c r="K99" s="25"/>
      <c r="L99" s="25"/>
    </row>
    <row r="100" spans="2:12" ht="15.75" customHeight="1" x14ac:dyDescent="0.25">
      <c r="B100" s="121"/>
      <c r="C100" s="121"/>
      <c r="D100" s="121"/>
      <c r="E100" s="121"/>
      <c r="F100" s="121"/>
      <c r="G100" s="121"/>
      <c r="H100" s="121"/>
      <c r="I100" s="121"/>
      <c r="J100" s="25"/>
      <c r="K100" s="25"/>
      <c r="L100" s="25"/>
    </row>
    <row r="101" spans="2:12" ht="15.75" customHeight="1" x14ac:dyDescent="0.25">
      <c r="B101" s="121"/>
      <c r="C101" s="121"/>
      <c r="D101" s="121"/>
      <c r="E101" s="121"/>
      <c r="F101" s="121"/>
      <c r="G101" s="121"/>
      <c r="H101" s="121"/>
      <c r="I101" s="121"/>
      <c r="J101" s="25"/>
      <c r="K101" s="25"/>
      <c r="L101" s="25"/>
    </row>
    <row r="102" spans="2:12" ht="15.75" customHeight="1" x14ac:dyDescent="0.25">
      <c r="B102" s="121"/>
      <c r="C102" s="121"/>
      <c r="D102" s="121"/>
      <c r="E102" s="121"/>
      <c r="F102" s="121"/>
      <c r="G102" s="121"/>
      <c r="H102" s="121"/>
      <c r="I102" s="121"/>
      <c r="J102" s="25"/>
      <c r="K102" s="25"/>
      <c r="L102" s="25"/>
    </row>
    <row r="103" spans="2:12" ht="15.75" customHeight="1" x14ac:dyDescent="0.25">
      <c r="B103" s="121"/>
      <c r="C103" s="121"/>
      <c r="D103" s="121"/>
      <c r="E103" s="121"/>
      <c r="F103" s="121"/>
      <c r="G103" s="121"/>
      <c r="H103" s="121"/>
      <c r="I103" s="121"/>
      <c r="J103" s="25"/>
      <c r="K103" s="25"/>
      <c r="L103" s="25"/>
    </row>
    <row r="104" spans="2:12" ht="15.75" customHeight="1" x14ac:dyDescent="0.25">
      <c r="B104" s="121"/>
      <c r="C104" s="121"/>
      <c r="D104" s="121"/>
      <c r="E104" s="121"/>
      <c r="F104" s="121"/>
      <c r="G104" s="121"/>
      <c r="H104" s="121"/>
      <c r="I104" s="121"/>
      <c r="J104" s="25"/>
      <c r="K104" s="25"/>
      <c r="L104" s="25"/>
    </row>
    <row r="105" spans="2:12" ht="15.75" customHeight="1" x14ac:dyDescent="0.25">
      <c r="B105" s="25"/>
      <c r="C105" s="25"/>
      <c r="D105" s="25"/>
      <c r="E105" s="25"/>
      <c r="F105" s="25"/>
      <c r="G105" s="25"/>
      <c r="H105" s="25"/>
      <c r="I105" s="25"/>
      <c r="J105" s="25"/>
      <c r="K105" s="25"/>
      <c r="L105" s="25"/>
    </row>
    <row r="106" spans="2:12" ht="15.75" customHeight="1" x14ac:dyDescent="0.25">
      <c r="B106" s="25"/>
      <c r="C106" s="25"/>
      <c r="D106" s="25"/>
      <c r="E106" s="25"/>
      <c r="F106" s="25"/>
      <c r="G106" s="25"/>
      <c r="H106" s="25"/>
      <c r="I106" s="25"/>
      <c r="J106" s="25"/>
      <c r="K106" s="25"/>
      <c r="L106" s="25"/>
    </row>
    <row r="107" spans="2:12" ht="15.75" customHeight="1" x14ac:dyDescent="0.25">
      <c r="B107" s="25"/>
      <c r="C107" s="25"/>
      <c r="D107" s="25"/>
      <c r="E107" s="25"/>
      <c r="F107" s="25"/>
      <c r="G107" s="25"/>
      <c r="H107" s="25"/>
      <c r="I107" s="25"/>
      <c r="J107" s="25"/>
      <c r="K107" s="25"/>
      <c r="L107" s="25"/>
    </row>
    <row r="108" spans="2:12" ht="15.75" customHeight="1" x14ac:dyDescent="0.25">
      <c r="B108" s="25"/>
      <c r="C108" s="25"/>
      <c r="D108" s="25"/>
      <c r="E108" s="25"/>
      <c r="F108" s="25"/>
      <c r="G108" s="25"/>
      <c r="H108" s="25"/>
      <c r="I108" s="25"/>
      <c r="J108" s="25"/>
      <c r="K108" s="25"/>
      <c r="L108" s="25"/>
    </row>
    <row r="109" spans="2:12" ht="15.75" customHeight="1" x14ac:dyDescent="0.25">
      <c r="B109" s="25"/>
      <c r="C109" s="25"/>
      <c r="D109" s="25"/>
      <c r="E109" s="25"/>
      <c r="F109" s="25"/>
      <c r="G109" s="25"/>
      <c r="H109" s="25"/>
      <c r="I109" s="25"/>
      <c r="J109" s="25"/>
      <c r="K109" s="25"/>
      <c r="L109" s="25"/>
    </row>
    <row r="110" spans="2:12" ht="15.75" customHeight="1" x14ac:dyDescent="0.25">
      <c r="B110" s="25"/>
      <c r="C110" s="25"/>
      <c r="D110" s="25"/>
      <c r="E110" s="25"/>
      <c r="F110" s="25"/>
      <c r="G110" s="25"/>
      <c r="H110" s="25"/>
      <c r="I110" s="25"/>
      <c r="J110" s="25"/>
      <c r="K110" s="25"/>
      <c r="L110" s="25"/>
    </row>
    <row r="111" spans="2:12" ht="15.75" customHeight="1" x14ac:dyDescent="0.25">
      <c r="B111" s="25"/>
      <c r="C111" s="25"/>
      <c r="D111" s="25"/>
      <c r="E111" s="25"/>
      <c r="F111" s="25"/>
      <c r="G111" s="25"/>
      <c r="H111" s="25"/>
      <c r="I111" s="25"/>
      <c r="J111" s="25"/>
      <c r="K111" s="25"/>
      <c r="L111" s="25"/>
    </row>
    <row r="112" spans="2:12" ht="15.75" customHeight="1" x14ac:dyDescent="0.25">
      <c r="B112" s="25"/>
      <c r="C112" s="25"/>
      <c r="D112" s="25"/>
      <c r="E112" s="25"/>
      <c r="F112" s="25"/>
      <c r="G112" s="25"/>
      <c r="H112" s="25"/>
      <c r="I112" s="25"/>
      <c r="J112" s="25"/>
      <c r="K112" s="25"/>
      <c r="L112" s="25"/>
    </row>
    <row r="113" spans="2:12" ht="15.75" customHeight="1" x14ac:dyDescent="0.25">
      <c r="B113" s="25"/>
      <c r="C113" s="25"/>
      <c r="D113" s="25"/>
      <c r="E113" s="25"/>
      <c r="F113" s="25"/>
      <c r="G113" s="25"/>
      <c r="H113" s="25"/>
      <c r="I113" s="25"/>
      <c r="J113" s="25"/>
      <c r="K113" s="25"/>
      <c r="L113" s="25"/>
    </row>
    <row r="114" spans="2:12" ht="15.75" customHeight="1" x14ac:dyDescent="0.25">
      <c r="B114" s="25"/>
      <c r="C114" s="25"/>
      <c r="D114" s="25"/>
      <c r="E114" s="25"/>
      <c r="F114" s="25"/>
      <c r="G114" s="25"/>
      <c r="H114" s="25"/>
      <c r="I114" s="25"/>
      <c r="J114" s="25"/>
      <c r="K114" s="25"/>
      <c r="L114" s="25"/>
    </row>
    <row r="115" spans="2:12" ht="15.75" customHeight="1" x14ac:dyDescent="0.25">
      <c r="B115" s="25"/>
      <c r="C115" s="25"/>
      <c r="D115" s="25"/>
      <c r="E115" s="25"/>
      <c r="F115" s="25"/>
      <c r="G115" s="25"/>
      <c r="H115" s="25"/>
      <c r="I115" s="25"/>
      <c r="J115" s="25"/>
      <c r="K115" s="25"/>
      <c r="L115" s="25"/>
    </row>
    <row r="116" spans="2:12" ht="15.75" customHeight="1" x14ac:dyDescent="0.25">
      <c r="B116" s="25"/>
      <c r="C116" s="25"/>
      <c r="D116" s="25"/>
      <c r="E116" s="25"/>
      <c r="F116" s="25"/>
      <c r="G116" s="25"/>
      <c r="H116" s="25"/>
      <c r="I116" s="25"/>
      <c r="J116" s="25"/>
      <c r="K116" s="25"/>
      <c r="L116" s="25"/>
    </row>
    <row r="117" spans="2:12" ht="15.75" customHeight="1" x14ac:dyDescent="0.25">
      <c r="B117" s="25"/>
      <c r="C117" s="25"/>
      <c r="D117" s="25"/>
      <c r="E117" s="25"/>
      <c r="F117" s="25"/>
      <c r="G117" s="25"/>
      <c r="H117" s="25"/>
      <c r="I117" s="25"/>
      <c r="J117" s="25"/>
      <c r="K117" s="25"/>
      <c r="L117" s="25"/>
    </row>
    <row r="118" spans="2:12" ht="15.75" customHeight="1" x14ac:dyDescent="0.25">
      <c r="B118" s="25"/>
      <c r="C118" s="25"/>
      <c r="D118" s="25"/>
      <c r="E118" s="25"/>
      <c r="F118" s="25"/>
      <c r="G118" s="25"/>
      <c r="H118" s="25"/>
      <c r="I118" s="25"/>
      <c r="J118" s="25"/>
      <c r="K118" s="25"/>
      <c r="L118" s="25"/>
    </row>
    <row r="119" spans="2:12" ht="15.75" customHeight="1" x14ac:dyDescent="0.25">
      <c r="B119" s="25"/>
      <c r="C119" s="25"/>
      <c r="D119" s="25"/>
      <c r="E119" s="25"/>
      <c r="F119" s="25"/>
      <c r="G119" s="25"/>
      <c r="H119" s="25"/>
      <c r="I119" s="25"/>
      <c r="J119" s="25"/>
      <c r="K119" s="25"/>
      <c r="L119" s="25"/>
    </row>
    <row r="120" spans="2:12" ht="15.75" customHeight="1" x14ac:dyDescent="0.25">
      <c r="B120" s="25"/>
      <c r="C120" s="25"/>
      <c r="D120" s="25"/>
      <c r="E120" s="25"/>
      <c r="F120" s="25"/>
      <c r="G120" s="25"/>
      <c r="H120" s="25"/>
      <c r="I120" s="25"/>
      <c r="J120" s="25"/>
      <c r="K120" s="25"/>
      <c r="L120" s="25"/>
    </row>
    <row r="121" spans="2:12" ht="15.75" customHeight="1" x14ac:dyDescent="0.25">
      <c r="B121" s="25"/>
      <c r="C121" s="25"/>
      <c r="D121" s="25"/>
      <c r="E121" s="25"/>
      <c r="F121" s="25"/>
      <c r="G121" s="25"/>
      <c r="H121" s="25"/>
      <c r="I121" s="25"/>
      <c r="J121" s="25"/>
      <c r="K121" s="25"/>
      <c r="L121" s="25"/>
    </row>
    <row r="122" spans="2:12" ht="15.75" customHeight="1" x14ac:dyDescent="0.25">
      <c r="B122" s="25"/>
      <c r="C122" s="25"/>
      <c r="D122" s="25"/>
      <c r="E122" s="25"/>
      <c r="F122" s="25"/>
      <c r="G122" s="25"/>
      <c r="H122" s="25"/>
      <c r="I122" s="25"/>
      <c r="J122" s="25"/>
      <c r="K122" s="25"/>
      <c r="L122" s="25"/>
    </row>
    <row r="123" spans="2:12" ht="15.75" customHeight="1" x14ac:dyDescent="0.25">
      <c r="B123" s="25"/>
      <c r="C123" s="25"/>
      <c r="D123" s="25"/>
      <c r="E123" s="25"/>
      <c r="F123" s="25"/>
      <c r="G123" s="25"/>
      <c r="H123" s="25"/>
      <c r="I123" s="25"/>
      <c r="J123" s="25"/>
      <c r="K123" s="25"/>
      <c r="L123" s="25"/>
    </row>
    <row r="124" spans="2:12" ht="15.75" customHeight="1" x14ac:dyDescent="0.25">
      <c r="B124" s="25"/>
      <c r="C124" s="25"/>
      <c r="D124" s="25"/>
      <c r="E124" s="25"/>
      <c r="F124" s="25"/>
      <c r="G124" s="25"/>
      <c r="H124" s="25"/>
      <c r="I124" s="25"/>
      <c r="J124" s="25"/>
      <c r="K124" s="25"/>
      <c r="L124" s="25"/>
    </row>
    <row r="125" spans="2:12" ht="15.75" customHeight="1" x14ac:dyDescent="0.25">
      <c r="B125" s="25"/>
      <c r="C125" s="25"/>
      <c r="D125" s="25"/>
      <c r="E125" s="25"/>
      <c r="F125" s="25"/>
      <c r="G125" s="25"/>
      <c r="H125" s="25"/>
      <c r="I125" s="25"/>
      <c r="J125" s="25"/>
      <c r="K125" s="25"/>
      <c r="L125" s="25"/>
    </row>
    <row r="126" spans="2:12" ht="15.75" customHeight="1" x14ac:dyDescent="0.25">
      <c r="B126" s="25"/>
      <c r="C126" s="25"/>
      <c r="D126" s="25"/>
      <c r="E126" s="25"/>
      <c r="F126" s="25"/>
      <c r="G126" s="25"/>
      <c r="H126" s="25"/>
      <c r="I126" s="25"/>
      <c r="J126" s="25"/>
      <c r="K126" s="25"/>
      <c r="L126" s="25"/>
    </row>
    <row r="127" spans="2:12" ht="15.75" customHeight="1" x14ac:dyDescent="0.25">
      <c r="B127" s="25"/>
      <c r="C127" s="25"/>
      <c r="D127" s="25"/>
      <c r="E127" s="25"/>
      <c r="F127" s="25"/>
      <c r="G127" s="25"/>
      <c r="H127" s="25"/>
      <c r="I127" s="25"/>
      <c r="J127" s="25"/>
      <c r="K127" s="25"/>
      <c r="L127" s="25"/>
    </row>
    <row r="128" spans="2:12" ht="15.75" customHeight="1" x14ac:dyDescent="0.25">
      <c r="B128" s="25"/>
      <c r="C128" s="25"/>
      <c r="D128" s="25"/>
      <c r="E128" s="25"/>
      <c r="F128" s="25"/>
      <c r="G128" s="25"/>
      <c r="H128" s="25"/>
      <c r="I128" s="25"/>
      <c r="J128" s="25"/>
      <c r="K128" s="25"/>
      <c r="L128" s="25"/>
    </row>
    <row r="129" spans="2:12" ht="15.75" customHeight="1" x14ac:dyDescent="0.25">
      <c r="B129" s="25"/>
      <c r="C129" s="25"/>
      <c r="D129" s="25"/>
      <c r="E129" s="25"/>
      <c r="F129" s="25"/>
      <c r="G129" s="25"/>
      <c r="H129" s="25"/>
      <c r="I129" s="25"/>
      <c r="J129" s="25"/>
      <c r="K129" s="25"/>
      <c r="L129" s="25"/>
    </row>
    <row r="130" spans="2:12" ht="15.75" customHeight="1" x14ac:dyDescent="0.25">
      <c r="B130" s="25"/>
      <c r="C130" s="25"/>
      <c r="D130" s="25"/>
      <c r="E130" s="25"/>
      <c r="F130" s="25"/>
      <c r="G130" s="25"/>
      <c r="H130" s="25"/>
      <c r="I130" s="25"/>
      <c r="J130" s="25"/>
      <c r="K130" s="25"/>
      <c r="L130" s="25"/>
    </row>
    <row r="131" spans="2:12" ht="15.75" customHeight="1" x14ac:dyDescent="0.25">
      <c r="B131" s="25"/>
      <c r="C131" s="25"/>
      <c r="D131" s="25"/>
      <c r="E131" s="25"/>
      <c r="F131" s="25"/>
      <c r="G131" s="25"/>
      <c r="H131" s="25"/>
      <c r="I131" s="25"/>
      <c r="J131" s="25"/>
      <c r="K131" s="25"/>
      <c r="L131" s="25"/>
    </row>
    <row r="132" spans="2:12" ht="15.75" customHeight="1" x14ac:dyDescent="0.25">
      <c r="B132" s="25"/>
      <c r="C132" s="25"/>
      <c r="D132" s="25"/>
      <c r="E132" s="25"/>
      <c r="F132" s="25"/>
      <c r="G132" s="25"/>
      <c r="H132" s="25"/>
      <c r="I132" s="25"/>
      <c r="J132" s="25"/>
      <c r="K132" s="25"/>
      <c r="L132" s="25"/>
    </row>
    <row r="133" spans="2:12" ht="15.75" customHeight="1" x14ac:dyDescent="0.25">
      <c r="B133" s="25"/>
      <c r="C133" s="25"/>
      <c r="D133" s="25"/>
      <c r="E133" s="25"/>
      <c r="F133" s="25"/>
      <c r="G133" s="25"/>
      <c r="H133" s="25"/>
      <c r="I133" s="25"/>
      <c r="J133" s="25"/>
      <c r="K133" s="25"/>
      <c r="L133" s="25"/>
    </row>
    <row r="134" spans="2:12" ht="15.75" customHeight="1" x14ac:dyDescent="0.25">
      <c r="B134" s="25"/>
      <c r="C134" s="25"/>
      <c r="D134" s="25"/>
      <c r="E134" s="25"/>
      <c r="F134" s="25"/>
      <c r="G134" s="25"/>
      <c r="H134" s="25"/>
      <c r="I134" s="25"/>
      <c r="J134" s="25"/>
      <c r="K134" s="25"/>
      <c r="L134" s="25"/>
    </row>
    <row r="135" spans="2:12" ht="15.75" customHeight="1" x14ac:dyDescent="0.25">
      <c r="B135" s="25"/>
      <c r="C135" s="25"/>
      <c r="D135" s="25"/>
      <c r="E135" s="25"/>
      <c r="F135" s="25"/>
      <c r="G135" s="25"/>
      <c r="H135" s="25"/>
      <c r="I135" s="25"/>
      <c r="J135" s="25"/>
      <c r="K135" s="25"/>
      <c r="L135" s="25"/>
    </row>
    <row r="136" spans="2:12" ht="15.75" customHeight="1" x14ac:dyDescent="0.25">
      <c r="B136" s="25"/>
      <c r="C136" s="25"/>
      <c r="D136" s="25"/>
      <c r="E136" s="25"/>
      <c r="F136" s="25"/>
      <c r="G136" s="25"/>
      <c r="H136" s="25"/>
      <c r="I136" s="25"/>
      <c r="J136" s="25"/>
      <c r="K136" s="25"/>
      <c r="L136" s="25"/>
    </row>
    <row r="137" spans="2:12" ht="15.75" customHeight="1" x14ac:dyDescent="0.25">
      <c r="B137" s="25"/>
      <c r="C137" s="25"/>
      <c r="D137" s="25"/>
      <c r="E137" s="25"/>
      <c r="F137" s="25"/>
      <c r="G137" s="25"/>
      <c r="H137" s="25"/>
      <c r="I137" s="25"/>
      <c r="J137" s="25"/>
      <c r="K137" s="25"/>
      <c r="L137" s="25"/>
    </row>
    <row r="138" spans="2:12" ht="15.75" customHeight="1" x14ac:dyDescent="0.25">
      <c r="B138" s="25"/>
      <c r="C138" s="25"/>
      <c r="D138" s="25"/>
      <c r="E138" s="25"/>
      <c r="F138" s="25"/>
      <c r="G138" s="25"/>
      <c r="H138" s="25"/>
      <c r="I138" s="25"/>
      <c r="J138" s="25"/>
      <c r="K138" s="25"/>
      <c r="L138" s="25"/>
    </row>
    <row r="139" spans="2:12" ht="15.75" customHeight="1" x14ac:dyDescent="0.25">
      <c r="B139" s="25"/>
      <c r="C139" s="25"/>
      <c r="D139" s="25"/>
      <c r="E139" s="25"/>
      <c r="F139" s="25"/>
      <c r="G139" s="25"/>
      <c r="H139" s="25"/>
      <c r="I139" s="25"/>
      <c r="J139" s="25"/>
      <c r="K139" s="25"/>
      <c r="L139" s="25"/>
    </row>
    <row r="140" spans="2:12" ht="15.75" customHeight="1" x14ac:dyDescent="0.25">
      <c r="B140" s="25"/>
      <c r="C140" s="25"/>
      <c r="D140" s="25"/>
      <c r="E140" s="25"/>
      <c r="F140" s="25"/>
      <c r="G140" s="25"/>
      <c r="H140" s="25"/>
      <c r="I140" s="25"/>
      <c r="J140" s="25"/>
      <c r="K140" s="25"/>
      <c r="L140" s="25"/>
    </row>
    <row r="141" spans="2:12" ht="15.75" customHeight="1" x14ac:dyDescent="0.25">
      <c r="B141" s="25"/>
      <c r="C141" s="25"/>
      <c r="D141" s="25"/>
      <c r="E141" s="25"/>
      <c r="F141" s="25"/>
      <c r="G141" s="25"/>
      <c r="H141" s="25"/>
      <c r="I141" s="25"/>
      <c r="J141" s="25"/>
      <c r="K141" s="25"/>
      <c r="L141" s="25"/>
    </row>
    <row r="142" spans="2:12" ht="15.75" customHeight="1" x14ac:dyDescent="0.25">
      <c r="B142" s="25"/>
      <c r="C142" s="25"/>
      <c r="D142" s="25"/>
      <c r="E142" s="25"/>
      <c r="F142" s="25"/>
      <c r="G142" s="25"/>
      <c r="H142" s="25"/>
      <c r="I142" s="25"/>
      <c r="J142" s="25"/>
      <c r="K142" s="25"/>
      <c r="L142" s="25"/>
    </row>
    <row r="143" spans="2:12" ht="15.75" customHeight="1" x14ac:dyDescent="0.25">
      <c r="B143" s="25"/>
      <c r="C143" s="25"/>
      <c r="D143" s="25"/>
      <c r="E143" s="25"/>
      <c r="F143" s="25"/>
      <c r="G143" s="25"/>
      <c r="H143" s="25"/>
      <c r="I143" s="25"/>
      <c r="J143" s="25"/>
      <c r="K143" s="25"/>
      <c r="L143" s="25"/>
    </row>
    <row r="144" spans="2:12" ht="15.75" customHeight="1" x14ac:dyDescent="0.25">
      <c r="B144" s="25"/>
      <c r="C144" s="25"/>
      <c r="D144" s="25"/>
      <c r="E144" s="25"/>
      <c r="F144" s="25"/>
      <c r="G144" s="25"/>
      <c r="H144" s="25"/>
      <c r="I144" s="25"/>
      <c r="J144" s="25"/>
      <c r="K144" s="25"/>
      <c r="L144" s="25"/>
    </row>
    <row r="145" spans="2:12" ht="15.75" customHeight="1" x14ac:dyDescent="0.25">
      <c r="B145" s="25"/>
      <c r="C145" s="25"/>
      <c r="D145" s="25"/>
      <c r="E145" s="25"/>
      <c r="F145" s="25"/>
      <c r="G145" s="25"/>
      <c r="H145" s="25"/>
      <c r="I145" s="25"/>
      <c r="J145" s="25"/>
      <c r="K145" s="25"/>
      <c r="L145" s="25"/>
    </row>
    <row r="146" spans="2:12" ht="15.75" customHeight="1" x14ac:dyDescent="0.25">
      <c r="B146" s="25"/>
      <c r="C146" s="25"/>
      <c r="D146" s="25"/>
      <c r="E146" s="25"/>
      <c r="F146" s="25"/>
      <c r="G146" s="25"/>
      <c r="H146" s="25"/>
      <c r="I146" s="25"/>
      <c r="J146" s="25"/>
      <c r="K146" s="25"/>
      <c r="L146" s="25"/>
    </row>
    <row r="147" spans="2:12" ht="15.75" customHeight="1" x14ac:dyDescent="0.25">
      <c r="B147" s="25"/>
      <c r="C147" s="25"/>
      <c r="D147" s="25"/>
      <c r="E147" s="25"/>
      <c r="F147" s="25"/>
      <c r="G147" s="25"/>
      <c r="H147" s="25"/>
      <c r="I147" s="25"/>
      <c r="J147" s="25"/>
      <c r="K147" s="25"/>
      <c r="L147" s="25"/>
    </row>
    <row r="148" spans="2:12" ht="15.75" customHeight="1" x14ac:dyDescent="0.25">
      <c r="B148" s="25"/>
      <c r="C148" s="25"/>
      <c r="D148" s="25"/>
      <c r="E148" s="25"/>
      <c r="F148" s="25"/>
      <c r="G148" s="25"/>
      <c r="H148" s="25"/>
      <c r="I148" s="25"/>
      <c r="J148" s="25"/>
      <c r="K148" s="25"/>
      <c r="L148" s="25"/>
    </row>
    <row r="149" spans="2:12" ht="15.75" customHeight="1" x14ac:dyDescent="0.25">
      <c r="B149" s="25"/>
      <c r="C149" s="25"/>
      <c r="D149" s="25"/>
      <c r="E149" s="25"/>
      <c r="F149" s="25"/>
      <c r="G149" s="25"/>
      <c r="H149" s="25"/>
      <c r="I149" s="25"/>
      <c r="J149" s="25"/>
      <c r="K149" s="25"/>
      <c r="L149" s="25"/>
    </row>
    <row r="150" spans="2:12" ht="15.75" customHeight="1" x14ac:dyDescent="0.25">
      <c r="B150" s="25"/>
      <c r="C150" s="25"/>
      <c r="D150" s="25"/>
      <c r="E150" s="25"/>
      <c r="F150" s="25"/>
      <c r="G150" s="25"/>
      <c r="H150" s="25"/>
      <c r="I150" s="25"/>
      <c r="J150" s="25"/>
      <c r="K150" s="25"/>
      <c r="L150" s="25"/>
    </row>
    <row r="151" spans="2:12" ht="15.75" customHeight="1" x14ac:dyDescent="0.25">
      <c r="B151" s="25"/>
      <c r="C151" s="25"/>
      <c r="D151" s="25"/>
      <c r="E151" s="25"/>
      <c r="F151" s="25"/>
      <c r="G151" s="25"/>
      <c r="H151" s="25"/>
      <c r="I151" s="25"/>
      <c r="J151" s="25"/>
      <c r="K151" s="25"/>
      <c r="L151" s="25"/>
    </row>
    <row r="152" spans="2:12" ht="15.75" customHeight="1" x14ac:dyDescent="0.25">
      <c r="B152" s="25"/>
      <c r="C152" s="25"/>
      <c r="D152" s="25"/>
      <c r="E152" s="25"/>
      <c r="F152" s="25"/>
      <c r="G152" s="25"/>
      <c r="H152" s="25"/>
      <c r="I152" s="25"/>
      <c r="J152" s="25"/>
      <c r="K152" s="25"/>
      <c r="L152" s="25"/>
    </row>
    <row r="153" spans="2:12" ht="15.75" customHeight="1" x14ac:dyDescent="0.25">
      <c r="B153" s="25"/>
      <c r="C153" s="25"/>
      <c r="D153" s="25"/>
      <c r="E153" s="25"/>
      <c r="F153" s="25"/>
      <c r="G153" s="25"/>
      <c r="H153" s="25"/>
      <c r="I153" s="25"/>
      <c r="J153" s="25"/>
      <c r="K153" s="25"/>
      <c r="L153" s="25"/>
    </row>
    <row r="154" spans="2:12" ht="15.75" customHeight="1" x14ac:dyDescent="0.25">
      <c r="B154" s="25"/>
      <c r="C154" s="25"/>
      <c r="D154" s="25"/>
      <c r="E154" s="25"/>
      <c r="F154" s="25"/>
      <c r="G154" s="25"/>
      <c r="H154" s="25"/>
      <c r="I154" s="25"/>
      <c r="J154" s="25"/>
      <c r="K154" s="25"/>
      <c r="L154" s="25"/>
    </row>
    <row r="155" spans="2:12" ht="15.75" customHeight="1" x14ac:dyDescent="0.25">
      <c r="B155" s="25"/>
      <c r="C155" s="25"/>
      <c r="D155" s="25"/>
      <c r="E155" s="25"/>
      <c r="F155" s="25"/>
      <c r="G155" s="25"/>
      <c r="H155" s="25"/>
      <c r="I155" s="25"/>
      <c r="J155" s="25"/>
      <c r="K155" s="25"/>
      <c r="L155" s="25"/>
    </row>
    <row r="156" spans="2:12" ht="15.75" customHeight="1" x14ac:dyDescent="0.25">
      <c r="B156" s="25"/>
      <c r="C156" s="25"/>
      <c r="D156" s="25"/>
      <c r="E156" s="25"/>
      <c r="F156" s="25"/>
      <c r="G156" s="25"/>
      <c r="H156" s="25"/>
      <c r="I156" s="25"/>
      <c r="J156" s="25"/>
      <c r="K156" s="25"/>
      <c r="L156" s="25"/>
    </row>
    <row r="157" spans="2:12" ht="15.75" customHeight="1" x14ac:dyDescent="0.25">
      <c r="B157" s="25"/>
      <c r="C157" s="25"/>
      <c r="D157" s="25"/>
      <c r="E157" s="25"/>
      <c r="F157" s="25"/>
      <c r="G157" s="25"/>
      <c r="H157" s="25"/>
      <c r="I157" s="25"/>
      <c r="J157" s="25"/>
      <c r="K157" s="25"/>
      <c r="L157" s="25"/>
    </row>
    <row r="158" spans="2:12" ht="15.75" customHeight="1" x14ac:dyDescent="0.25">
      <c r="B158" s="25"/>
      <c r="C158" s="25"/>
      <c r="D158" s="25"/>
      <c r="E158" s="25"/>
      <c r="F158" s="25"/>
      <c r="G158" s="25"/>
      <c r="H158" s="25"/>
      <c r="I158" s="25"/>
      <c r="J158" s="25"/>
      <c r="K158" s="25"/>
      <c r="L158" s="25"/>
    </row>
    <row r="159" spans="2:12" ht="15.75" customHeight="1" x14ac:dyDescent="0.25">
      <c r="B159" s="25"/>
      <c r="C159" s="25"/>
      <c r="D159" s="25"/>
      <c r="E159" s="25"/>
      <c r="F159" s="25"/>
      <c r="G159" s="25"/>
      <c r="H159" s="25"/>
      <c r="I159" s="25"/>
      <c r="J159" s="25"/>
      <c r="K159" s="25"/>
      <c r="L159" s="25"/>
    </row>
    <row r="160" spans="2:12" ht="15.75" customHeight="1" x14ac:dyDescent="0.25">
      <c r="B160" s="25"/>
      <c r="C160" s="25"/>
      <c r="D160" s="25"/>
      <c r="E160" s="25"/>
      <c r="F160" s="25"/>
      <c r="G160" s="25"/>
      <c r="H160" s="25"/>
      <c r="I160" s="25"/>
      <c r="J160" s="25"/>
      <c r="K160" s="25"/>
      <c r="L160" s="25"/>
    </row>
    <row r="161" spans="2:12" ht="15.75" customHeight="1" x14ac:dyDescent="0.25">
      <c r="B161" s="25"/>
      <c r="C161" s="25"/>
      <c r="D161" s="25"/>
      <c r="E161" s="25"/>
      <c r="F161" s="25"/>
      <c r="G161" s="25"/>
      <c r="H161" s="25"/>
      <c r="I161" s="25"/>
      <c r="J161" s="25"/>
      <c r="K161" s="25"/>
      <c r="L161" s="25"/>
    </row>
    <row r="162" spans="2:12" ht="15.75" customHeight="1" x14ac:dyDescent="0.25">
      <c r="B162" s="25"/>
      <c r="C162" s="25"/>
      <c r="D162" s="25"/>
      <c r="E162" s="25"/>
      <c r="F162" s="25"/>
      <c r="G162" s="25"/>
      <c r="H162" s="25"/>
      <c r="I162" s="25"/>
      <c r="J162" s="25"/>
      <c r="K162" s="25"/>
      <c r="L162" s="25"/>
    </row>
    <row r="163" spans="2:12" ht="15.75" customHeight="1" x14ac:dyDescent="0.25">
      <c r="B163" s="25"/>
      <c r="C163" s="25"/>
      <c r="D163" s="25"/>
      <c r="E163" s="25"/>
      <c r="F163" s="25"/>
      <c r="G163" s="25"/>
      <c r="H163" s="25"/>
      <c r="I163" s="25"/>
      <c r="J163" s="25"/>
      <c r="K163" s="25"/>
      <c r="L163" s="25"/>
    </row>
    <row r="164" spans="2:12" ht="15.75" customHeight="1" x14ac:dyDescent="0.25">
      <c r="B164" s="25"/>
      <c r="C164" s="25"/>
      <c r="D164" s="25"/>
      <c r="E164" s="25"/>
      <c r="F164" s="25"/>
      <c r="G164" s="25"/>
      <c r="H164" s="25"/>
      <c r="I164" s="25"/>
      <c r="J164" s="25"/>
      <c r="K164" s="25"/>
      <c r="L164" s="25"/>
    </row>
    <row r="165" spans="2:12" ht="15.75" customHeight="1" x14ac:dyDescent="0.25">
      <c r="B165" s="25"/>
      <c r="C165" s="25"/>
      <c r="D165" s="25"/>
      <c r="E165" s="25"/>
      <c r="F165" s="25"/>
      <c r="G165" s="25"/>
      <c r="H165" s="25"/>
      <c r="I165" s="25"/>
      <c r="J165" s="25"/>
      <c r="K165" s="25"/>
      <c r="L165" s="25"/>
    </row>
    <row r="166" spans="2:12" ht="15.75" customHeight="1" x14ac:dyDescent="0.25">
      <c r="B166" s="25"/>
      <c r="C166" s="25"/>
      <c r="D166" s="25"/>
      <c r="E166" s="25"/>
      <c r="F166" s="25"/>
      <c r="G166" s="25"/>
      <c r="H166" s="25"/>
      <c r="I166" s="25"/>
      <c r="J166" s="25"/>
      <c r="K166" s="25"/>
      <c r="L166" s="25"/>
    </row>
    <row r="167" spans="2:12" ht="15.75" customHeight="1" x14ac:dyDescent="0.25">
      <c r="B167" s="25"/>
      <c r="C167" s="25"/>
      <c r="D167" s="25"/>
      <c r="E167" s="25"/>
      <c r="F167" s="25"/>
      <c r="G167" s="25"/>
      <c r="H167" s="25"/>
      <c r="I167" s="25"/>
      <c r="J167" s="25"/>
      <c r="K167" s="25"/>
      <c r="L167" s="25"/>
    </row>
    <row r="168" spans="2:12" ht="15.75" customHeight="1" x14ac:dyDescent="0.25">
      <c r="B168" s="25"/>
      <c r="C168" s="25"/>
      <c r="D168" s="25"/>
      <c r="E168" s="25"/>
      <c r="F168" s="25"/>
      <c r="G168" s="25"/>
      <c r="H168" s="25"/>
      <c r="I168" s="25"/>
      <c r="J168" s="25"/>
      <c r="K168" s="25"/>
      <c r="L168" s="25"/>
    </row>
    <row r="169" spans="2:12" ht="15.75" customHeight="1" x14ac:dyDescent="0.25">
      <c r="B169" s="25"/>
      <c r="C169" s="25"/>
      <c r="D169" s="25"/>
      <c r="E169" s="25"/>
      <c r="F169" s="25"/>
      <c r="G169" s="25"/>
      <c r="H169" s="25"/>
      <c r="I169" s="25"/>
      <c r="J169" s="25"/>
      <c r="K169" s="25"/>
      <c r="L169" s="25"/>
    </row>
    <row r="170" spans="2:12" ht="15.75" customHeight="1" x14ac:dyDescent="0.25">
      <c r="B170" s="25"/>
      <c r="C170" s="25"/>
      <c r="D170" s="25"/>
      <c r="E170" s="25"/>
      <c r="F170" s="25"/>
      <c r="G170" s="25"/>
      <c r="H170" s="25"/>
      <c r="I170" s="25"/>
      <c r="J170" s="25"/>
      <c r="K170" s="25"/>
      <c r="L170" s="25"/>
    </row>
    <row r="171" spans="2:12" ht="15.75" customHeight="1" x14ac:dyDescent="0.25">
      <c r="B171" s="25"/>
      <c r="C171" s="25"/>
      <c r="D171" s="25"/>
      <c r="E171" s="25"/>
      <c r="F171" s="25"/>
      <c r="G171" s="25"/>
      <c r="H171" s="25"/>
      <c r="I171" s="25"/>
      <c r="J171" s="25"/>
      <c r="K171" s="25"/>
      <c r="L171" s="25"/>
    </row>
    <row r="172" spans="2:12" ht="15.75" customHeight="1" x14ac:dyDescent="0.25">
      <c r="B172" s="25"/>
      <c r="C172" s="25"/>
      <c r="D172" s="25"/>
      <c r="E172" s="25"/>
      <c r="F172" s="25"/>
      <c r="G172" s="25"/>
      <c r="H172" s="25"/>
      <c r="I172" s="25"/>
      <c r="J172" s="25"/>
      <c r="K172" s="25"/>
      <c r="L172" s="25"/>
    </row>
    <row r="173" spans="2:12" ht="15.75" customHeight="1" x14ac:dyDescent="0.25">
      <c r="B173" s="25"/>
      <c r="C173" s="25"/>
      <c r="D173" s="25"/>
      <c r="E173" s="25"/>
      <c r="F173" s="25"/>
      <c r="G173" s="25"/>
      <c r="H173" s="25"/>
      <c r="I173" s="25"/>
      <c r="J173" s="25"/>
      <c r="K173" s="25"/>
      <c r="L173" s="25"/>
    </row>
    <row r="174" spans="2:12" ht="15.75" customHeight="1" x14ac:dyDescent="0.25">
      <c r="B174" s="25"/>
      <c r="C174" s="25"/>
      <c r="D174" s="25"/>
      <c r="E174" s="25"/>
      <c r="F174" s="25"/>
      <c r="G174" s="25"/>
      <c r="H174" s="25"/>
      <c r="I174" s="25"/>
      <c r="J174" s="25"/>
      <c r="K174" s="25"/>
      <c r="L174" s="25"/>
    </row>
    <row r="175" spans="2:12" ht="15.75" customHeight="1" x14ac:dyDescent="0.25">
      <c r="B175" s="25"/>
      <c r="C175" s="25"/>
      <c r="D175" s="25"/>
      <c r="E175" s="25"/>
      <c r="F175" s="25"/>
      <c r="G175" s="25"/>
      <c r="H175" s="25"/>
      <c r="I175" s="25"/>
      <c r="J175" s="25"/>
      <c r="K175" s="25"/>
      <c r="L175" s="25"/>
    </row>
    <row r="176" spans="2:12" ht="15.75" customHeight="1" x14ac:dyDescent="0.25">
      <c r="B176" s="25"/>
      <c r="C176" s="25"/>
      <c r="D176" s="25"/>
      <c r="E176" s="25"/>
      <c r="F176" s="25"/>
      <c r="G176" s="25"/>
      <c r="H176" s="25"/>
      <c r="I176" s="25"/>
      <c r="J176" s="25"/>
      <c r="K176" s="25"/>
      <c r="L176" s="25"/>
    </row>
    <row r="177" spans="2:12" ht="15.75" customHeight="1" x14ac:dyDescent="0.25">
      <c r="B177" s="25"/>
      <c r="C177" s="25"/>
      <c r="D177" s="25"/>
      <c r="E177" s="25"/>
      <c r="F177" s="25"/>
      <c r="G177" s="25"/>
      <c r="H177" s="25"/>
      <c r="I177" s="25"/>
      <c r="J177" s="25"/>
      <c r="K177" s="25"/>
      <c r="L177" s="25"/>
    </row>
    <row r="178" spans="2:12" ht="15.75" customHeight="1" x14ac:dyDescent="0.25">
      <c r="B178" s="25"/>
      <c r="C178" s="25"/>
      <c r="D178" s="25"/>
      <c r="E178" s="25"/>
      <c r="F178" s="25"/>
      <c r="G178" s="25"/>
      <c r="H178" s="25"/>
      <c r="I178" s="25"/>
      <c r="J178" s="25"/>
      <c r="K178" s="25"/>
      <c r="L178" s="25"/>
    </row>
    <row r="179" spans="2:12" ht="15.75" customHeight="1" x14ac:dyDescent="0.25">
      <c r="B179" s="25"/>
      <c r="C179" s="25"/>
      <c r="D179" s="25"/>
      <c r="E179" s="25"/>
      <c r="F179" s="25"/>
      <c r="G179" s="25"/>
      <c r="H179" s="25"/>
      <c r="I179" s="25"/>
      <c r="J179" s="25"/>
      <c r="K179" s="25"/>
      <c r="L179" s="25"/>
    </row>
    <row r="180" spans="2:12" ht="15.75" customHeight="1" x14ac:dyDescent="0.25">
      <c r="B180" s="25"/>
      <c r="C180" s="25"/>
      <c r="D180" s="25"/>
      <c r="E180" s="25"/>
      <c r="F180" s="25"/>
      <c r="G180" s="25"/>
      <c r="H180" s="25"/>
      <c r="I180" s="25"/>
      <c r="J180" s="25"/>
      <c r="K180" s="25"/>
      <c r="L180" s="25"/>
    </row>
    <row r="181" spans="2:12" ht="15.75" customHeight="1" x14ac:dyDescent="0.25">
      <c r="B181" s="25"/>
      <c r="C181" s="25"/>
      <c r="D181" s="25"/>
      <c r="E181" s="25"/>
      <c r="F181" s="25"/>
      <c r="G181" s="25"/>
      <c r="H181" s="25"/>
      <c r="I181" s="25"/>
      <c r="J181" s="25"/>
      <c r="K181" s="25"/>
      <c r="L181" s="25"/>
    </row>
    <row r="182" spans="2:12" ht="15.75" customHeight="1" x14ac:dyDescent="0.25">
      <c r="B182" s="25"/>
      <c r="C182" s="25"/>
      <c r="D182" s="25"/>
      <c r="E182" s="25"/>
      <c r="F182" s="25"/>
      <c r="G182" s="25"/>
      <c r="H182" s="25"/>
      <c r="I182" s="25"/>
      <c r="J182" s="25"/>
      <c r="K182" s="25"/>
      <c r="L182" s="25"/>
    </row>
    <row r="183" spans="2:12" ht="15.75" customHeight="1" x14ac:dyDescent="0.25">
      <c r="B183" s="25"/>
      <c r="C183" s="25"/>
      <c r="D183" s="25"/>
      <c r="E183" s="25"/>
      <c r="F183" s="25"/>
      <c r="G183" s="25"/>
      <c r="H183" s="25"/>
      <c r="I183" s="25"/>
      <c r="J183" s="25"/>
      <c r="K183" s="25"/>
      <c r="L183" s="25"/>
    </row>
    <row r="184" spans="2:12" ht="15.75" customHeight="1" x14ac:dyDescent="0.25">
      <c r="B184" s="25"/>
      <c r="C184" s="25"/>
      <c r="D184" s="25"/>
      <c r="E184" s="25"/>
      <c r="F184" s="25"/>
      <c r="G184" s="25"/>
      <c r="H184" s="25"/>
      <c r="I184" s="25"/>
      <c r="J184" s="25"/>
      <c r="K184" s="25"/>
      <c r="L184" s="25"/>
    </row>
    <row r="185" spans="2:12" ht="15.75" customHeight="1" x14ac:dyDescent="0.25">
      <c r="B185" s="25"/>
      <c r="C185" s="25"/>
      <c r="D185" s="25"/>
      <c r="E185" s="25"/>
      <c r="F185" s="25"/>
      <c r="G185" s="25"/>
      <c r="H185" s="25"/>
      <c r="I185" s="25"/>
      <c r="J185" s="25"/>
      <c r="K185" s="25"/>
      <c r="L185" s="25"/>
    </row>
    <row r="186" spans="2:12" ht="15.75" customHeight="1" x14ac:dyDescent="0.25">
      <c r="B186" s="25"/>
      <c r="C186" s="25"/>
      <c r="D186" s="25"/>
      <c r="E186" s="25"/>
      <c r="F186" s="25"/>
      <c r="G186" s="25"/>
      <c r="H186" s="25"/>
      <c r="I186" s="25"/>
      <c r="J186" s="25"/>
      <c r="K186" s="25"/>
      <c r="L186" s="25"/>
    </row>
    <row r="187" spans="2:12" ht="15.75" customHeight="1" x14ac:dyDescent="0.25">
      <c r="B187" s="25"/>
      <c r="C187" s="25"/>
      <c r="D187" s="25"/>
      <c r="E187" s="25"/>
      <c r="F187" s="25"/>
      <c r="G187" s="25"/>
      <c r="H187" s="25"/>
      <c r="I187" s="25"/>
      <c r="J187" s="25"/>
      <c r="K187" s="25"/>
      <c r="L187" s="25"/>
    </row>
    <row r="188" spans="2:12" ht="15.75" customHeight="1" x14ac:dyDescent="0.25">
      <c r="B188" s="25"/>
      <c r="C188" s="25"/>
      <c r="D188" s="25"/>
      <c r="E188" s="25"/>
      <c r="F188" s="25"/>
      <c r="G188" s="25"/>
      <c r="H188" s="25"/>
      <c r="I188" s="25"/>
      <c r="J188" s="25"/>
      <c r="K188" s="25"/>
      <c r="L188" s="25"/>
    </row>
    <row r="189" spans="2:12" ht="15.75" customHeight="1" x14ac:dyDescent="0.25">
      <c r="B189" s="25"/>
      <c r="C189" s="25"/>
      <c r="D189" s="25"/>
      <c r="E189" s="25"/>
      <c r="F189" s="25"/>
      <c r="G189" s="25"/>
      <c r="H189" s="25"/>
      <c r="I189" s="25"/>
      <c r="J189" s="25"/>
      <c r="K189" s="25"/>
      <c r="L189" s="25"/>
    </row>
    <row r="190" spans="2:12" ht="15.75" customHeight="1" x14ac:dyDescent="0.25">
      <c r="B190" s="25"/>
      <c r="C190" s="25"/>
      <c r="D190" s="25"/>
      <c r="E190" s="25"/>
      <c r="F190" s="25"/>
      <c r="G190" s="25"/>
      <c r="H190" s="25"/>
      <c r="I190" s="25"/>
      <c r="J190" s="25"/>
      <c r="K190" s="25"/>
      <c r="L190" s="25"/>
    </row>
    <row r="191" spans="2:12" ht="15.75" customHeight="1" x14ac:dyDescent="0.25">
      <c r="B191" s="25"/>
      <c r="C191" s="25"/>
      <c r="D191" s="25"/>
      <c r="E191" s="25"/>
      <c r="F191" s="25"/>
      <c r="G191" s="25"/>
      <c r="H191" s="25"/>
      <c r="I191" s="25"/>
      <c r="J191" s="25"/>
      <c r="K191" s="25"/>
      <c r="L191" s="25"/>
    </row>
    <row r="192" spans="2:12" ht="15.75" customHeight="1" x14ac:dyDescent="0.25">
      <c r="B192" s="25"/>
      <c r="C192" s="25"/>
      <c r="D192" s="25"/>
      <c r="E192" s="25"/>
      <c r="F192" s="25"/>
      <c r="G192" s="25"/>
      <c r="H192" s="25"/>
      <c r="I192" s="25"/>
      <c r="J192" s="25"/>
      <c r="K192" s="25"/>
      <c r="L192" s="25"/>
    </row>
    <row r="193" spans="2:12" ht="15.75" customHeight="1" x14ac:dyDescent="0.25">
      <c r="B193" s="25"/>
      <c r="C193" s="25"/>
      <c r="D193" s="25"/>
      <c r="E193" s="25"/>
      <c r="F193" s="25"/>
      <c r="G193" s="25"/>
      <c r="H193" s="25"/>
      <c r="I193" s="25"/>
      <c r="J193" s="25"/>
      <c r="K193" s="25"/>
      <c r="L193" s="25"/>
    </row>
    <row r="194" spans="2:12" ht="15.75" customHeight="1" x14ac:dyDescent="0.25">
      <c r="B194" s="25"/>
      <c r="C194" s="25"/>
      <c r="D194" s="25"/>
      <c r="E194" s="25"/>
      <c r="F194" s="25"/>
      <c r="G194" s="25"/>
      <c r="H194" s="25"/>
      <c r="I194" s="25"/>
      <c r="J194" s="25"/>
      <c r="K194" s="25"/>
      <c r="L194" s="25"/>
    </row>
    <row r="195" spans="2:12" ht="15.75" customHeight="1" x14ac:dyDescent="0.25">
      <c r="B195" s="25"/>
      <c r="C195" s="25"/>
      <c r="D195" s="25"/>
      <c r="E195" s="25"/>
      <c r="F195" s="25"/>
      <c r="G195" s="25"/>
      <c r="H195" s="25"/>
      <c r="I195" s="25"/>
      <c r="J195" s="25"/>
      <c r="K195" s="25"/>
      <c r="L195" s="25"/>
    </row>
    <row r="196" spans="2:12" ht="15.75" customHeight="1" x14ac:dyDescent="0.25">
      <c r="B196" s="25"/>
      <c r="C196" s="25"/>
      <c r="D196" s="25"/>
      <c r="E196" s="25"/>
      <c r="F196" s="25"/>
      <c r="G196" s="25"/>
      <c r="H196" s="25"/>
      <c r="I196" s="25"/>
      <c r="J196" s="25"/>
      <c r="K196" s="25"/>
      <c r="L196" s="25"/>
    </row>
    <row r="197" spans="2:12" ht="15.75" customHeight="1" x14ac:dyDescent="0.25">
      <c r="B197" s="25"/>
      <c r="C197" s="25"/>
      <c r="D197" s="25"/>
      <c r="E197" s="25"/>
      <c r="F197" s="25"/>
      <c r="G197" s="25"/>
      <c r="H197" s="25"/>
      <c r="I197" s="25"/>
      <c r="J197" s="25"/>
      <c r="K197" s="25"/>
      <c r="L197" s="25"/>
    </row>
    <row r="198" spans="2:12" ht="15.75" customHeight="1" x14ac:dyDescent="0.25">
      <c r="B198" s="25"/>
      <c r="C198" s="25"/>
      <c r="D198" s="25"/>
      <c r="E198" s="25"/>
      <c r="F198" s="25"/>
      <c r="G198" s="25"/>
      <c r="H198" s="25"/>
      <c r="I198" s="25"/>
      <c r="J198" s="25"/>
      <c r="K198" s="25"/>
      <c r="L198" s="25"/>
    </row>
    <row r="199" spans="2:12" ht="15.75" customHeight="1" x14ac:dyDescent="0.25">
      <c r="B199" s="25"/>
      <c r="C199" s="25"/>
      <c r="D199" s="25"/>
      <c r="E199" s="25"/>
      <c r="F199" s="25"/>
      <c r="G199" s="25"/>
      <c r="H199" s="25"/>
      <c r="I199" s="25"/>
      <c r="J199" s="25"/>
      <c r="K199" s="25"/>
      <c r="L199" s="25"/>
    </row>
    <row r="200" spans="2:12" ht="15.75" customHeight="1" x14ac:dyDescent="0.25">
      <c r="B200" s="25"/>
      <c r="C200" s="25"/>
      <c r="D200" s="25"/>
      <c r="E200" s="25"/>
      <c r="F200" s="25"/>
      <c r="G200" s="25"/>
      <c r="H200" s="25"/>
      <c r="I200" s="25"/>
      <c r="J200" s="25"/>
      <c r="K200" s="25"/>
      <c r="L200" s="25"/>
    </row>
    <row r="201" spans="2:12" ht="15.75" customHeight="1" x14ac:dyDescent="0.25">
      <c r="B201" s="25"/>
      <c r="C201" s="25"/>
      <c r="D201" s="25"/>
      <c r="E201" s="25"/>
      <c r="F201" s="25"/>
      <c r="G201" s="25"/>
      <c r="H201" s="25"/>
      <c r="I201" s="25"/>
      <c r="J201" s="25"/>
      <c r="K201" s="25"/>
      <c r="L201" s="25"/>
    </row>
    <row r="202" spans="2:12" ht="15.75" customHeight="1" x14ac:dyDescent="0.25">
      <c r="B202" s="25"/>
      <c r="C202" s="25"/>
      <c r="D202" s="25"/>
      <c r="E202" s="25"/>
      <c r="F202" s="25"/>
      <c r="G202" s="25"/>
      <c r="H202" s="25"/>
      <c r="I202" s="25"/>
      <c r="J202" s="25"/>
      <c r="K202" s="25"/>
      <c r="L202" s="25"/>
    </row>
    <row r="203" spans="2:12" ht="15.75" customHeight="1" x14ac:dyDescent="0.25">
      <c r="B203" s="25"/>
      <c r="C203" s="25"/>
      <c r="D203" s="25"/>
      <c r="E203" s="25"/>
      <c r="F203" s="25"/>
      <c r="G203" s="25"/>
      <c r="H203" s="25"/>
      <c r="I203" s="25"/>
      <c r="J203" s="25"/>
      <c r="K203" s="25"/>
      <c r="L203" s="25"/>
    </row>
    <row r="204" spans="2:12" ht="15.75" customHeight="1" x14ac:dyDescent="0.25">
      <c r="B204" s="25"/>
      <c r="C204" s="25"/>
      <c r="D204" s="25"/>
      <c r="E204" s="25"/>
      <c r="F204" s="25"/>
      <c r="G204" s="25"/>
      <c r="H204" s="25"/>
      <c r="I204" s="25"/>
      <c r="J204" s="25"/>
      <c r="K204" s="25"/>
      <c r="L204" s="25"/>
    </row>
    <row r="205" spans="2:12" ht="15.75" customHeight="1" x14ac:dyDescent="0.25">
      <c r="B205" s="25"/>
      <c r="C205" s="25"/>
      <c r="D205" s="25"/>
      <c r="E205" s="25"/>
      <c r="F205" s="25"/>
      <c r="G205" s="25"/>
      <c r="H205" s="25"/>
      <c r="I205" s="25"/>
      <c r="J205" s="25"/>
      <c r="K205" s="25"/>
      <c r="L205" s="25"/>
    </row>
    <row r="206" spans="2:12" ht="15.75" customHeight="1" x14ac:dyDescent="0.25">
      <c r="B206" s="25"/>
      <c r="C206" s="25"/>
      <c r="D206" s="25"/>
      <c r="E206" s="25"/>
      <c r="F206" s="25"/>
      <c r="G206" s="25"/>
      <c r="H206" s="25"/>
      <c r="I206" s="25"/>
      <c r="J206" s="25"/>
      <c r="K206" s="25"/>
      <c r="L206" s="25"/>
    </row>
    <row r="207" spans="2:12" ht="15.75" customHeight="1" x14ac:dyDescent="0.25">
      <c r="B207" s="25"/>
      <c r="C207" s="25"/>
      <c r="D207" s="25"/>
      <c r="E207" s="25"/>
      <c r="F207" s="25"/>
      <c r="G207" s="25"/>
      <c r="H207" s="25"/>
      <c r="I207" s="25"/>
      <c r="J207" s="25"/>
      <c r="K207" s="25"/>
      <c r="L207" s="25"/>
    </row>
    <row r="208" spans="2:12" ht="15.75" customHeight="1" x14ac:dyDescent="0.25">
      <c r="B208" s="25"/>
      <c r="C208" s="25"/>
      <c r="D208" s="25"/>
      <c r="E208" s="25"/>
      <c r="F208" s="25"/>
      <c r="G208" s="25"/>
      <c r="H208" s="25"/>
      <c r="I208" s="25"/>
      <c r="J208" s="25"/>
      <c r="K208" s="25"/>
      <c r="L208" s="25"/>
    </row>
    <row r="209" spans="2:12" ht="15.75" customHeight="1" x14ac:dyDescent="0.25">
      <c r="B209" s="25"/>
      <c r="C209" s="25"/>
      <c r="D209" s="25"/>
      <c r="E209" s="25"/>
      <c r="F209" s="25"/>
      <c r="G209" s="25"/>
      <c r="H209" s="25"/>
      <c r="I209" s="25"/>
      <c r="J209" s="25"/>
      <c r="K209" s="25"/>
      <c r="L209" s="25"/>
    </row>
    <row r="210" spans="2:12" ht="15.75" customHeight="1" x14ac:dyDescent="0.25">
      <c r="B210" s="25"/>
      <c r="C210" s="25"/>
      <c r="D210" s="25"/>
      <c r="E210" s="25"/>
      <c r="F210" s="25"/>
      <c r="G210" s="25"/>
      <c r="H210" s="25"/>
      <c r="I210" s="25"/>
      <c r="J210" s="25"/>
      <c r="K210" s="25"/>
      <c r="L210" s="25"/>
    </row>
    <row r="211" spans="2:12" ht="15.75" customHeight="1" x14ac:dyDescent="0.25">
      <c r="B211" s="25"/>
      <c r="C211" s="25"/>
      <c r="D211" s="25"/>
      <c r="E211" s="25"/>
      <c r="F211" s="25"/>
      <c r="G211" s="25"/>
      <c r="H211" s="25"/>
      <c r="I211" s="25"/>
      <c r="J211" s="25"/>
      <c r="K211" s="25"/>
      <c r="L211" s="25"/>
    </row>
    <row r="212" spans="2:12" ht="15.75" customHeight="1" x14ac:dyDescent="0.25">
      <c r="B212" s="25"/>
      <c r="C212" s="25"/>
      <c r="D212" s="25"/>
      <c r="E212" s="25"/>
      <c r="F212" s="25"/>
      <c r="G212" s="25"/>
      <c r="H212" s="25"/>
      <c r="I212" s="25"/>
      <c r="J212" s="25"/>
      <c r="K212" s="25"/>
      <c r="L212" s="25"/>
    </row>
    <row r="213" spans="2:12" ht="15.75" customHeight="1" x14ac:dyDescent="0.25">
      <c r="B213" s="25"/>
      <c r="C213" s="25"/>
      <c r="D213" s="25"/>
      <c r="E213" s="25"/>
      <c r="F213" s="25"/>
      <c r="G213" s="25"/>
      <c r="H213" s="25"/>
      <c r="I213" s="25"/>
      <c r="J213" s="25"/>
      <c r="K213" s="25"/>
      <c r="L213" s="25"/>
    </row>
    <row r="214" spans="2:12" ht="15.75" customHeight="1" x14ac:dyDescent="0.25">
      <c r="B214" s="25"/>
      <c r="C214" s="25"/>
      <c r="D214" s="25"/>
      <c r="E214" s="25"/>
      <c r="F214" s="25"/>
      <c r="G214" s="25"/>
      <c r="H214" s="25"/>
      <c r="I214" s="25"/>
      <c r="J214" s="25"/>
      <c r="K214" s="25"/>
      <c r="L214" s="25"/>
    </row>
    <row r="215" spans="2:12" ht="15.75" customHeight="1" x14ac:dyDescent="0.25">
      <c r="B215" s="25"/>
      <c r="C215" s="25"/>
      <c r="D215" s="25"/>
      <c r="E215" s="25"/>
      <c r="F215" s="25"/>
      <c r="G215" s="25"/>
      <c r="H215" s="25"/>
      <c r="I215" s="25"/>
      <c r="J215" s="25"/>
      <c r="K215" s="25"/>
      <c r="L215" s="25"/>
    </row>
    <row r="216" spans="2:12" ht="15.75" customHeight="1" x14ac:dyDescent="0.25"/>
    <row r="217" spans="2:12" ht="15.75" customHeight="1" x14ac:dyDescent="0.25"/>
    <row r="218" spans="2:12" ht="15.75" customHeight="1" x14ac:dyDescent="0.25"/>
    <row r="219" spans="2:12" ht="15.75" customHeight="1" x14ac:dyDescent="0.25"/>
    <row r="220" spans="2:12" ht="15.75" customHeight="1" x14ac:dyDescent="0.25"/>
    <row r="221" spans="2:12" ht="15.75" customHeight="1" x14ac:dyDescent="0.25"/>
    <row r="222" spans="2:12" ht="15.75" customHeight="1" x14ac:dyDescent="0.25"/>
    <row r="223" spans="2:12" ht="15.75" customHeight="1" x14ac:dyDescent="0.25"/>
    <row r="224" spans="2:12"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2">
    <mergeCell ref="I27:I28"/>
    <mergeCell ref="B32:I32"/>
    <mergeCell ref="B33:I104"/>
    <mergeCell ref="C24:C25"/>
    <mergeCell ref="C27:C28"/>
    <mergeCell ref="D27:D28"/>
    <mergeCell ref="E27:E28"/>
    <mergeCell ref="F27:F28"/>
    <mergeCell ref="G27:G28"/>
    <mergeCell ref="H27:H28"/>
    <mergeCell ref="I13:I14"/>
    <mergeCell ref="B19:I19"/>
    <mergeCell ref="C13:C14"/>
    <mergeCell ref="D24:D25"/>
    <mergeCell ref="E24:E25"/>
    <mergeCell ref="F24:F25"/>
    <mergeCell ref="G24:G25"/>
    <mergeCell ref="H24:H25"/>
    <mergeCell ref="I24:I25"/>
    <mergeCell ref="D13:D14"/>
    <mergeCell ref="E13:E14"/>
    <mergeCell ref="F13:F14"/>
    <mergeCell ref="G13:G14"/>
    <mergeCell ref="H13:H14"/>
    <mergeCell ref="H9:H10"/>
    <mergeCell ref="I9:I10"/>
    <mergeCell ref="I4:I5"/>
    <mergeCell ref="B7:I7"/>
    <mergeCell ref="C9:C10"/>
    <mergeCell ref="D9:D10"/>
    <mergeCell ref="E9:E10"/>
    <mergeCell ref="F9:F10"/>
    <mergeCell ref="G9:G10"/>
    <mergeCell ref="G4:G5"/>
    <mergeCell ref="H4:H5"/>
    <mergeCell ref="B1:I1"/>
    <mergeCell ref="B2:I2"/>
    <mergeCell ref="B3:B5"/>
    <mergeCell ref="C3:F3"/>
    <mergeCell ref="G3:I3"/>
    <mergeCell ref="C4:D4"/>
    <mergeCell ref="E4:F4"/>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showGridLines="0" workbookViewId="0">
      <selection activeCell="C4" sqref="C4:D4"/>
    </sheetView>
  </sheetViews>
  <sheetFormatPr defaultColWidth="14.42578125" defaultRowHeight="15" customHeight="1" x14ac:dyDescent="0.25"/>
  <cols>
    <col min="1" max="1" width="8.7109375" customWidth="1"/>
    <col min="2" max="2" width="33.42578125" customWidth="1"/>
    <col min="3" max="3" width="18.5703125" customWidth="1"/>
    <col min="4" max="4" width="16.5703125" customWidth="1"/>
    <col min="5" max="5" width="17.28515625" customWidth="1"/>
    <col min="6" max="26" width="8.7109375" customWidth="1"/>
  </cols>
  <sheetData>
    <row r="1" spans="1:8" ht="60.75" customHeight="1" x14ac:dyDescent="0.25">
      <c r="B1" s="143" t="s">
        <v>38</v>
      </c>
      <c r="C1" s="121"/>
      <c r="D1" s="121"/>
      <c r="E1" s="121"/>
    </row>
    <row r="2" spans="1:8" ht="51" customHeight="1" x14ac:dyDescent="0.25">
      <c r="A2" s="26"/>
      <c r="B2" s="144" t="s">
        <v>39</v>
      </c>
      <c r="C2" s="145"/>
      <c r="D2" s="145"/>
      <c r="E2" s="145"/>
    </row>
    <row r="3" spans="1:8" ht="31.5" x14ac:dyDescent="0.25">
      <c r="B3" s="101" t="s">
        <v>40</v>
      </c>
      <c r="C3" s="101" t="s">
        <v>41</v>
      </c>
      <c r="D3" s="101" t="s">
        <v>42</v>
      </c>
      <c r="E3" s="101" t="s">
        <v>43</v>
      </c>
    </row>
    <row r="4" spans="1:8" ht="26.25" customHeight="1" x14ac:dyDescent="0.25">
      <c r="B4" s="19" t="s">
        <v>44</v>
      </c>
      <c r="C4" s="8">
        <v>216829681</v>
      </c>
      <c r="D4" s="8">
        <v>242877716</v>
      </c>
      <c r="E4" s="13">
        <f t="shared" ref="E4:E5" si="0">(D4-C4)/C4</f>
        <v>0.12013131633948214</v>
      </c>
    </row>
    <row r="5" spans="1:8" ht="33" customHeight="1" x14ac:dyDescent="0.25">
      <c r="B5" s="19" t="s">
        <v>45</v>
      </c>
      <c r="C5" s="8">
        <v>1176703487</v>
      </c>
      <c r="D5" s="8">
        <v>1317973699</v>
      </c>
      <c r="E5" s="13">
        <f t="shared" si="0"/>
        <v>0.12005591345715116</v>
      </c>
    </row>
    <row r="7" spans="1:8" x14ac:dyDescent="0.25">
      <c r="B7" s="146" t="s">
        <v>36</v>
      </c>
      <c r="C7" s="140"/>
      <c r="D7" s="140"/>
      <c r="E7" s="141"/>
    </row>
    <row r="8" spans="1:8" ht="12.75" customHeight="1" x14ac:dyDescent="0.25">
      <c r="B8" s="143" t="s">
        <v>46</v>
      </c>
      <c r="C8" s="121"/>
      <c r="D8" s="121"/>
      <c r="E8" s="121"/>
      <c r="F8" s="26"/>
      <c r="G8" s="26"/>
      <c r="H8" s="26"/>
    </row>
    <row r="9" spans="1:8" x14ac:dyDescent="0.25">
      <c r="B9" s="121"/>
      <c r="C9" s="121"/>
      <c r="D9" s="121"/>
      <c r="E9" s="121"/>
      <c r="F9" s="26"/>
      <c r="G9" s="26"/>
      <c r="H9" s="26"/>
    </row>
    <row r="10" spans="1:8" x14ac:dyDescent="0.25">
      <c r="B10" s="121"/>
      <c r="C10" s="121"/>
      <c r="D10" s="121"/>
      <c r="E10" s="121"/>
      <c r="F10" s="26"/>
      <c r="G10" s="26"/>
      <c r="H10" s="26"/>
    </row>
    <row r="11" spans="1:8" x14ac:dyDescent="0.25">
      <c r="B11" s="121"/>
      <c r="C11" s="121"/>
      <c r="D11" s="121"/>
      <c r="E11" s="121"/>
      <c r="F11" s="26"/>
      <c r="G11" s="26"/>
      <c r="H11" s="26"/>
    </row>
    <row r="12" spans="1:8" x14ac:dyDescent="0.25">
      <c r="B12" s="121"/>
      <c r="C12" s="121"/>
      <c r="D12" s="121"/>
      <c r="E12" s="121"/>
      <c r="F12" s="26"/>
      <c r="G12" s="26"/>
      <c r="H12" s="26"/>
    </row>
    <row r="13" spans="1:8" x14ac:dyDescent="0.25">
      <c r="B13" s="121"/>
      <c r="C13" s="121"/>
      <c r="D13" s="121"/>
      <c r="E13" s="121"/>
      <c r="F13" s="26"/>
      <c r="G13" s="26"/>
      <c r="H13" s="26"/>
    </row>
    <row r="14" spans="1:8" x14ac:dyDescent="0.25">
      <c r="B14" s="121"/>
      <c r="C14" s="121"/>
      <c r="D14" s="121"/>
      <c r="E14" s="121"/>
      <c r="F14" s="26"/>
      <c r="G14" s="26"/>
      <c r="H14" s="26"/>
    </row>
    <row r="15" spans="1:8" x14ac:dyDescent="0.25">
      <c r="B15" s="121"/>
      <c r="C15" s="121"/>
      <c r="D15" s="121"/>
      <c r="E15" s="121"/>
      <c r="F15" s="26"/>
      <c r="G15" s="26"/>
      <c r="H15" s="26"/>
    </row>
    <row r="16" spans="1:8" x14ac:dyDescent="0.25">
      <c r="B16" s="121"/>
      <c r="C16" s="121"/>
      <c r="D16" s="121"/>
      <c r="E16" s="121"/>
      <c r="F16" s="26"/>
      <c r="G16" s="26"/>
      <c r="H16" s="26"/>
    </row>
    <row r="17" spans="2:8" x14ac:dyDescent="0.25">
      <c r="B17" s="121"/>
      <c r="C17" s="121"/>
      <c r="D17" s="121"/>
      <c r="E17" s="121"/>
      <c r="F17" s="26"/>
      <c r="G17" s="26"/>
      <c r="H17" s="26"/>
    </row>
    <row r="18" spans="2:8" x14ac:dyDescent="0.25">
      <c r="B18" s="121"/>
      <c r="C18" s="121"/>
      <c r="D18" s="121"/>
      <c r="E18" s="121"/>
      <c r="F18" s="26"/>
      <c r="G18" s="26"/>
      <c r="H18" s="26"/>
    </row>
    <row r="19" spans="2:8" x14ac:dyDescent="0.25">
      <c r="B19" s="121"/>
      <c r="C19" s="121"/>
      <c r="D19" s="121"/>
      <c r="E19" s="121"/>
      <c r="F19" s="26"/>
      <c r="G19" s="26"/>
      <c r="H19" s="26"/>
    </row>
    <row r="20" spans="2:8" x14ac:dyDescent="0.25">
      <c r="B20" s="121"/>
      <c r="C20" s="121"/>
      <c r="D20" s="121"/>
      <c r="E20" s="121"/>
      <c r="F20" s="26"/>
      <c r="G20" s="26"/>
      <c r="H20" s="26"/>
    </row>
    <row r="21" spans="2:8" ht="15.75" customHeight="1" x14ac:dyDescent="0.25">
      <c r="B21" s="121"/>
      <c r="C21" s="121"/>
      <c r="D21" s="121"/>
      <c r="E21" s="121"/>
      <c r="F21" s="26"/>
      <c r="G21" s="26"/>
      <c r="H21" s="26"/>
    </row>
    <row r="22" spans="2:8" ht="15.75" customHeight="1" x14ac:dyDescent="0.25">
      <c r="B22" s="121"/>
      <c r="C22" s="121"/>
      <c r="D22" s="121"/>
      <c r="E22" s="121"/>
      <c r="F22" s="26"/>
      <c r="G22" s="26"/>
      <c r="H22" s="26"/>
    </row>
    <row r="23" spans="2:8" ht="15.75" customHeight="1" x14ac:dyDescent="0.25">
      <c r="B23" s="121"/>
      <c r="C23" s="121"/>
      <c r="D23" s="121"/>
      <c r="E23" s="121"/>
      <c r="F23" s="26"/>
      <c r="G23" s="26"/>
      <c r="H23" s="26"/>
    </row>
    <row r="24" spans="2:8" ht="15.75" customHeight="1" x14ac:dyDescent="0.25">
      <c r="B24" s="121"/>
      <c r="C24" s="121"/>
      <c r="D24" s="121"/>
      <c r="E24" s="121"/>
      <c r="F24" s="26"/>
      <c r="G24" s="26"/>
      <c r="H24" s="26"/>
    </row>
    <row r="25" spans="2:8" ht="15.75" customHeight="1" x14ac:dyDescent="0.25">
      <c r="B25" s="121"/>
      <c r="C25" s="121"/>
      <c r="D25" s="121"/>
      <c r="E25" s="121"/>
      <c r="F25" s="26"/>
      <c r="G25" s="26"/>
      <c r="H25" s="26"/>
    </row>
    <row r="26" spans="2:8" ht="15.75" customHeight="1" x14ac:dyDescent="0.25">
      <c r="B26" s="121"/>
      <c r="C26" s="121"/>
      <c r="D26" s="121"/>
      <c r="E26" s="121"/>
      <c r="F26" s="26"/>
      <c r="G26" s="26"/>
      <c r="H26" s="26"/>
    </row>
    <row r="27" spans="2:8" ht="15.75" customHeight="1" x14ac:dyDescent="0.25">
      <c r="B27" s="121"/>
      <c r="C27" s="121"/>
      <c r="D27" s="121"/>
      <c r="E27" s="121"/>
      <c r="F27" s="26"/>
      <c r="G27" s="26"/>
      <c r="H27" s="26"/>
    </row>
    <row r="28" spans="2:8" ht="15.75" customHeight="1" x14ac:dyDescent="0.25">
      <c r="B28" s="121"/>
      <c r="C28" s="121"/>
      <c r="D28" s="121"/>
      <c r="E28" s="121"/>
      <c r="F28" s="26"/>
      <c r="G28" s="26"/>
      <c r="H28" s="26"/>
    </row>
    <row r="29" spans="2:8" ht="15.75" customHeight="1" x14ac:dyDescent="0.25">
      <c r="B29" s="26"/>
      <c r="C29" s="26"/>
      <c r="D29" s="26"/>
      <c r="E29" s="26"/>
      <c r="F29" s="26"/>
      <c r="G29" s="26"/>
      <c r="H29" s="26"/>
    </row>
    <row r="30" spans="2:8" ht="15.75" customHeight="1" x14ac:dyDescent="0.25">
      <c r="B30" s="26"/>
      <c r="C30" s="26"/>
      <c r="D30" s="26"/>
      <c r="E30" s="26"/>
      <c r="F30" s="26"/>
      <c r="G30" s="26"/>
      <c r="H30" s="26"/>
    </row>
    <row r="31" spans="2:8" ht="15.75" customHeight="1" x14ac:dyDescent="0.25">
      <c r="B31" s="26"/>
      <c r="C31" s="26"/>
      <c r="D31" s="26"/>
      <c r="E31" s="26"/>
      <c r="F31" s="26"/>
      <c r="G31" s="26"/>
      <c r="H31" s="26"/>
    </row>
    <row r="32" spans="2:8" ht="15.75" customHeight="1" x14ac:dyDescent="0.25">
      <c r="B32" s="26"/>
      <c r="C32" s="26"/>
      <c r="D32" s="26"/>
      <c r="E32" s="26"/>
      <c r="F32" s="26"/>
      <c r="G32" s="26"/>
      <c r="H32" s="26"/>
    </row>
    <row r="33" spans="2:8" ht="15.75" customHeight="1" x14ac:dyDescent="0.25">
      <c r="B33" s="26"/>
      <c r="C33" s="26"/>
      <c r="D33" s="26"/>
      <c r="E33" s="26"/>
      <c r="F33" s="25"/>
      <c r="G33" s="25"/>
      <c r="H33" s="25"/>
    </row>
    <row r="34" spans="2:8" ht="15.75" customHeight="1" x14ac:dyDescent="0.25">
      <c r="B34" s="26"/>
      <c r="C34" s="26"/>
      <c r="D34" s="26"/>
      <c r="E34" s="26"/>
      <c r="F34" s="25"/>
      <c r="G34" s="25"/>
      <c r="H34" s="25"/>
    </row>
    <row r="35" spans="2:8" ht="15.75" customHeight="1" x14ac:dyDescent="0.25">
      <c r="B35" s="26"/>
      <c r="C35" s="26"/>
      <c r="D35" s="26"/>
      <c r="E35" s="26"/>
      <c r="F35" s="25"/>
      <c r="G35" s="25"/>
      <c r="H35" s="25"/>
    </row>
    <row r="36" spans="2:8" ht="15.75" customHeight="1" x14ac:dyDescent="0.25">
      <c r="B36" s="25"/>
      <c r="C36" s="25"/>
      <c r="D36" s="25"/>
      <c r="E36" s="25"/>
      <c r="F36" s="25"/>
      <c r="G36" s="25"/>
      <c r="H36" s="25"/>
    </row>
    <row r="37" spans="2:8" ht="15.75" customHeight="1" x14ac:dyDescent="0.25">
      <c r="B37" s="25"/>
      <c r="C37" s="25"/>
      <c r="D37" s="25"/>
      <c r="E37" s="25"/>
      <c r="F37" s="25"/>
      <c r="G37" s="25"/>
      <c r="H37" s="25"/>
    </row>
    <row r="38" spans="2:8" ht="15.75" customHeight="1" x14ac:dyDescent="0.25">
      <c r="B38" s="25"/>
      <c r="C38" s="25"/>
      <c r="D38" s="25"/>
      <c r="E38" s="25"/>
      <c r="F38" s="25"/>
      <c r="G38" s="25"/>
      <c r="H38" s="25"/>
    </row>
    <row r="39" spans="2:8" ht="15.75" customHeight="1" x14ac:dyDescent="0.25">
      <c r="B39" s="25"/>
      <c r="C39" s="25"/>
      <c r="D39" s="25"/>
      <c r="E39" s="25"/>
      <c r="F39" s="25"/>
      <c r="G39" s="25"/>
      <c r="H39" s="25"/>
    </row>
    <row r="40" spans="2:8" ht="15.75" customHeight="1" x14ac:dyDescent="0.25">
      <c r="B40" s="25"/>
      <c r="C40" s="25"/>
      <c r="D40" s="25"/>
      <c r="E40" s="25"/>
      <c r="F40" s="25"/>
      <c r="G40" s="25"/>
      <c r="H40" s="25"/>
    </row>
    <row r="41" spans="2:8" ht="15.75" customHeight="1" x14ac:dyDescent="0.25">
      <c r="B41" s="25"/>
      <c r="C41" s="25"/>
      <c r="D41" s="25"/>
      <c r="E41" s="25"/>
      <c r="F41" s="25"/>
      <c r="G41" s="25"/>
      <c r="H41" s="25"/>
    </row>
    <row r="42" spans="2:8" ht="15.75" customHeight="1" x14ac:dyDescent="0.25">
      <c r="B42" s="25"/>
      <c r="C42" s="25"/>
      <c r="D42" s="25"/>
      <c r="E42" s="25"/>
      <c r="F42" s="25"/>
      <c r="G42" s="25"/>
      <c r="H42" s="25"/>
    </row>
    <row r="43" spans="2:8" ht="15.75" customHeight="1" x14ac:dyDescent="0.25">
      <c r="B43" s="25"/>
      <c r="C43" s="25"/>
      <c r="D43" s="25"/>
      <c r="E43" s="25"/>
      <c r="F43" s="25"/>
      <c r="G43" s="25"/>
      <c r="H43" s="25"/>
    </row>
    <row r="44" spans="2:8" ht="15.75" customHeight="1" x14ac:dyDescent="0.25">
      <c r="B44" s="25"/>
      <c r="C44" s="25"/>
      <c r="D44" s="25"/>
      <c r="E44" s="25"/>
      <c r="F44" s="25"/>
      <c r="G44" s="25"/>
      <c r="H44" s="25"/>
    </row>
    <row r="45" spans="2:8" ht="15.75" customHeight="1" x14ac:dyDescent="0.25">
      <c r="B45" s="25"/>
      <c r="C45" s="25"/>
      <c r="D45" s="25"/>
      <c r="E45" s="25"/>
      <c r="F45" s="25"/>
      <c r="G45" s="25"/>
      <c r="H45" s="25"/>
    </row>
    <row r="46" spans="2:8" ht="15.75" customHeight="1" x14ac:dyDescent="0.25">
      <c r="B46" s="25"/>
      <c r="C46" s="25"/>
      <c r="D46" s="25"/>
      <c r="E46" s="25"/>
      <c r="F46" s="25"/>
      <c r="G46" s="25"/>
      <c r="H46" s="25"/>
    </row>
    <row r="47" spans="2:8" ht="15.75" customHeight="1" x14ac:dyDescent="0.25">
      <c r="B47" s="25"/>
      <c r="C47" s="25"/>
      <c r="D47" s="25"/>
      <c r="E47" s="25"/>
      <c r="F47" s="25"/>
      <c r="G47" s="25"/>
      <c r="H47" s="25"/>
    </row>
    <row r="48" spans="2:8" ht="15.75" customHeight="1" x14ac:dyDescent="0.25">
      <c r="B48" s="25"/>
      <c r="C48" s="25"/>
      <c r="D48" s="25"/>
      <c r="E48" s="25"/>
      <c r="F48" s="25"/>
      <c r="G48" s="25"/>
      <c r="H48" s="25"/>
    </row>
    <row r="49" spans="2:8" ht="15.75" customHeight="1" x14ac:dyDescent="0.25">
      <c r="B49" s="25"/>
      <c r="C49" s="25"/>
      <c r="D49" s="25"/>
      <c r="E49" s="25"/>
      <c r="F49" s="25"/>
      <c r="G49" s="25"/>
      <c r="H49" s="25"/>
    </row>
    <row r="50" spans="2:8" ht="15.75" customHeight="1" x14ac:dyDescent="0.25">
      <c r="B50" s="25"/>
      <c r="C50" s="25"/>
      <c r="D50" s="25"/>
      <c r="E50" s="25"/>
      <c r="F50" s="25"/>
      <c r="G50" s="25"/>
      <c r="H50" s="25"/>
    </row>
    <row r="51" spans="2:8" ht="15.75" customHeight="1" x14ac:dyDescent="0.25">
      <c r="B51" s="25"/>
      <c r="C51" s="25"/>
      <c r="D51" s="25"/>
      <c r="E51" s="25"/>
      <c r="F51" s="25"/>
      <c r="G51" s="25"/>
      <c r="H51" s="25"/>
    </row>
    <row r="52" spans="2:8" ht="15.75" customHeight="1" x14ac:dyDescent="0.25">
      <c r="B52" s="25"/>
      <c r="C52" s="25"/>
      <c r="D52" s="25"/>
      <c r="E52" s="25"/>
      <c r="F52" s="25"/>
      <c r="G52" s="25"/>
      <c r="H52" s="25"/>
    </row>
    <row r="53" spans="2:8" ht="15.75" customHeight="1" x14ac:dyDescent="0.25">
      <c r="B53" s="25"/>
      <c r="C53" s="25"/>
      <c r="D53" s="25"/>
      <c r="E53" s="25"/>
      <c r="F53" s="25"/>
      <c r="G53" s="25"/>
      <c r="H53" s="25"/>
    </row>
    <row r="54" spans="2:8" ht="15.75" customHeight="1" x14ac:dyDescent="0.25">
      <c r="B54" s="25"/>
      <c r="C54" s="25"/>
      <c r="D54" s="25"/>
      <c r="E54" s="25"/>
      <c r="F54" s="25"/>
      <c r="G54" s="25"/>
      <c r="H54" s="25"/>
    </row>
    <row r="55" spans="2:8" ht="15.75" customHeight="1" x14ac:dyDescent="0.25">
      <c r="B55" s="25"/>
      <c r="C55" s="25"/>
      <c r="D55" s="25"/>
      <c r="E55" s="25"/>
      <c r="F55" s="25"/>
      <c r="G55" s="25"/>
      <c r="H55" s="25"/>
    </row>
    <row r="56" spans="2:8" ht="15.75" customHeight="1" x14ac:dyDescent="0.25">
      <c r="B56" s="25"/>
      <c r="C56" s="25"/>
      <c r="D56" s="25"/>
      <c r="E56" s="25"/>
      <c r="F56" s="25"/>
      <c r="G56" s="25"/>
      <c r="H56" s="25"/>
    </row>
    <row r="57" spans="2:8" ht="15.75" customHeight="1" x14ac:dyDescent="0.25">
      <c r="B57" s="25"/>
      <c r="C57" s="25"/>
      <c r="D57" s="25"/>
      <c r="E57" s="25"/>
      <c r="F57" s="25"/>
      <c r="G57" s="25"/>
      <c r="H57" s="25"/>
    </row>
    <row r="58" spans="2:8" ht="15.75" customHeight="1" x14ac:dyDescent="0.25">
      <c r="B58" s="25"/>
      <c r="C58" s="25"/>
      <c r="D58" s="25"/>
      <c r="E58" s="25"/>
      <c r="F58" s="25"/>
      <c r="G58" s="25"/>
      <c r="H58" s="25"/>
    </row>
    <row r="59" spans="2:8" ht="15.75" customHeight="1" x14ac:dyDescent="0.25">
      <c r="B59" s="25"/>
      <c r="C59" s="25"/>
      <c r="D59" s="25"/>
      <c r="E59" s="25"/>
      <c r="F59" s="25"/>
      <c r="G59" s="25"/>
      <c r="H59" s="25"/>
    </row>
    <row r="60" spans="2:8" ht="15.75" customHeight="1" x14ac:dyDescent="0.25">
      <c r="B60" s="25"/>
      <c r="C60" s="25"/>
      <c r="D60" s="25"/>
      <c r="E60" s="25"/>
      <c r="F60" s="25"/>
      <c r="G60" s="25"/>
      <c r="H60" s="25"/>
    </row>
    <row r="61" spans="2:8" ht="15.75" customHeight="1" x14ac:dyDescent="0.25">
      <c r="B61" s="25"/>
      <c r="C61" s="25"/>
      <c r="D61" s="25"/>
      <c r="E61" s="25"/>
      <c r="F61" s="25"/>
      <c r="G61" s="25"/>
      <c r="H61" s="25"/>
    </row>
    <row r="62" spans="2:8" ht="15.75" customHeight="1" x14ac:dyDescent="0.25">
      <c r="B62" s="25"/>
      <c r="C62" s="25"/>
      <c r="D62" s="25"/>
      <c r="E62" s="25"/>
      <c r="F62" s="25"/>
      <c r="G62" s="25"/>
      <c r="H62" s="25"/>
    </row>
    <row r="63" spans="2:8" ht="15.75" customHeight="1" x14ac:dyDescent="0.25">
      <c r="B63" s="25"/>
      <c r="C63" s="25"/>
      <c r="D63" s="25"/>
      <c r="E63" s="25"/>
      <c r="F63" s="25"/>
      <c r="G63" s="25"/>
      <c r="H63" s="25"/>
    </row>
    <row r="64" spans="2:8" ht="15.75" customHeight="1" x14ac:dyDescent="0.25">
      <c r="B64" s="25"/>
      <c r="C64" s="25"/>
      <c r="D64" s="25"/>
      <c r="E64" s="25"/>
      <c r="F64" s="25"/>
      <c r="G64" s="25"/>
      <c r="H64" s="25"/>
    </row>
    <row r="65" spans="2:8" ht="15.75" customHeight="1" x14ac:dyDescent="0.25">
      <c r="B65" s="25"/>
      <c r="C65" s="25"/>
      <c r="D65" s="25"/>
      <c r="E65" s="25"/>
      <c r="F65" s="25"/>
      <c r="G65" s="25"/>
      <c r="H65" s="25"/>
    </row>
    <row r="66" spans="2:8" ht="15.75" customHeight="1" x14ac:dyDescent="0.25">
      <c r="B66" s="25"/>
      <c r="C66" s="25"/>
      <c r="D66" s="25"/>
      <c r="E66" s="25"/>
      <c r="F66" s="25"/>
      <c r="G66" s="25"/>
      <c r="H66" s="25"/>
    </row>
    <row r="67" spans="2:8" ht="15.75" customHeight="1" x14ac:dyDescent="0.25">
      <c r="B67" s="25"/>
      <c r="C67" s="25"/>
      <c r="D67" s="25"/>
      <c r="E67" s="25"/>
      <c r="F67" s="25"/>
      <c r="G67" s="25"/>
      <c r="H67" s="25"/>
    </row>
    <row r="68" spans="2:8" ht="15.75" customHeight="1" x14ac:dyDescent="0.25">
      <c r="B68" s="25"/>
      <c r="C68" s="25"/>
      <c r="D68" s="25"/>
      <c r="E68" s="25"/>
      <c r="F68" s="25"/>
      <c r="G68" s="25"/>
      <c r="H68" s="25"/>
    </row>
    <row r="69" spans="2:8" ht="15.75" customHeight="1" x14ac:dyDescent="0.25">
      <c r="B69" s="25"/>
      <c r="C69" s="25"/>
      <c r="D69" s="25"/>
      <c r="E69" s="25"/>
      <c r="F69" s="25"/>
      <c r="G69" s="25"/>
      <c r="H69" s="25"/>
    </row>
    <row r="70" spans="2:8" ht="15.75" customHeight="1" x14ac:dyDescent="0.25">
      <c r="B70" s="25"/>
      <c r="C70" s="25"/>
      <c r="D70" s="25"/>
      <c r="E70" s="25"/>
      <c r="F70" s="25"/>
      <c r="G70" s="25"/>
      <c r="H70" s="25"/>
    </row>
    <row r="71" spans="2:8" ht="15.75" customHeight="1" x14ac:dyDescent="0.25">
      <c r="B71" s="25"/>
      <c r="C71" s="25"/>
      <c r="D71" s="25"/>
      <c r="E71" s="25"/>
      <c r="F71" s="25"/>
      <c r="G71" s="25"/>
      <c r="H71" s="25"/>
    </row>
    <row r="72" spans="2:8" ht="15.75" customHeight="1" x14ac:dyDescent="0.25">
      <c r="B72" s="25"/>
      <c r="C72" s="25"/>
      <c r="D72" s="25"/>
      <c r="E72" s="25"/>
      <c r="F72" s="25"/>
      <c r="G72" s="25"/>
      <c r="H72" s="25"/>
    </row>
    <row r="73" spans="2:8" ht="15.75" customHeight="1" x14ac:dyDescent="0.25">
      <c r="B73" s="25"/>
      <c r="C73" s="25"/>
      <c r="D73" s="25"/>
      <c r="E73" s="25"/>
      <c r="F73" s="25"/>
      <c r="G73" s="25"/>
      <c r="H73" s="25"/>
    </row>
    <row r="74" spans="2:8" ht="15.75" customHeight="1" x14ac:dyDescent="0.25">
      <c r="B74" s="25"/>
      <c r="C74" s="25"/>
      <c r="D74" s="25"/>
      <c r="E74" s="25"/>
      <c r="F74" s="25"/>
      <c r="G74" s="25"/>
      <c r="H74" s="25"/>
    </row>
    <row r="75" spans="2:8" ht="15.75" customHeight="1" x14ac:dyDescent="0.25">
      <c r="B75" s="25"/>
      <c r="C75" s="25"/>
      <c r="D75" s="25"/>
      <c r="E75" s="25"/>
      <c r="F75" s="25"/>
      <c r="G75" s="25"/>
      <c r="H75" s="25"/>
    </row>
    <row r="76" spans="2:8" ht="15.75" customHeight="1" x14ac:dyDescent="0.25">
      <c r="B76" s="25"/>
      <c r="C76" s="25"/>
      <c r="D76" s="25"/>
      <c r="E76" s="25"/>
      <c r="F76" s="25"/>
      <c r="G76" s="25"/>
      <c r="H76" s="25"/>
    </row>
    <row r="77" spans="2:8" ht="15.75" customHeight="1" x14ac:dyDescent="0.25">
      <c r="B77" s="25"/>
      <c r="C77" s="25"/>
      <c r="D77" s="25"/>
      <c r="E77" s="25"/>
      <c r="F77" s="25"/>
      <c r="G77" s="25"/>
      <c r="H77" s="25"/>
    </row>
    <row r="78" spans="2:8" ht="15.75" customHeight="1" x14ac:dyDescent="0.25">
      <c r="B78" s="25"/>
      <c r="C78" s="25"/>
      <c r="D78" s="25"/>
      <c r="E78" s="25"/>
      <c r="F78" s="25"/>
      <c r="G78" s="25"/>
      <c r="H78" s="25"/>
    </row>
    <row r="79" spans="2:8" ht="15.75" customHeight="1" x14ac:dyDescent="0.25">
      <c r="B79" s="25"/>
      <c r="C79" s="25"/>
      <c r="D79" s="25"/>
      <c r="E79" s="25"/>
      <c r="F79" s="25"/>
      <c r="G79" s="25"/>
      <c r="H79" s="25"/>
    </row>
    <row r="80" spans="2:8" ht="15.75" customHeight="1" x14ac:dyDescent="0.25">
      <c r="B80" s="25"/>
      <c r="C80" s="25"/>
      <c r="D80" s="25"/>
      <c r="E80" s="25"/>
      <c r="F80" s="25"/>
      <c r="G80" s="25"/>
      <c r="H80" s="25"/>
    </row>
    <row r="81" spans="2:8" ht="15.75" customHeight="1" x14ac:dyDescent="0.25">
      <c r="B81" s="25"/>
      <c r="C81" s="25"/>
      <c r="D81" s="25"/>
      <c r="E81" s="25"/>
      <c r="F81" s="25"/>
      <c r="G81" s="25"/>
      <c r="H81" s="25"/>
    </row>
    <row r="82" spans="2:8" ht="15.75" customHeight="1" x14ac:dyDescent="0.25">
      <c r="B82" s="25"/>
      <c r="C82" s="25"/>
      <c r="D82" s="25"/>
      <c r="E82" s="25"/>
      <c r="F82" s="25"/>
      <c r="G82" s="25"/>
      <c r="H82" s="25"/>
    </row>
    <row r="83" spans="2:8" ht="15.75" customHeight="1" x14ac:dyDescent="0.25">
      <c r="B83" s="25"/>
      <c r="C83" s="25"/>
      <c r="D83" s="25"/>
      <c r="E83" s="25"/>
      <c r="F83" s="25"/>
      <c r="G83" s="25"/>
      <c r="H83" s="25"/>
    </row>
    <row r="84" spans="2:8" ht="15.75" customHeight="1" x14ac:dyDescent="0.25">
      <c r="B84" s="25"/>
      <c r="C84" s="25"/>
      <c r="D84" s="25"/>
      <c r="E84" s="25"/>
      <c r="F84" s="25"/>
      <c r="G84" s="25"/>
      <c r="H84" s="25"/>
    </row>
    <row r="85" spans="2:8" ht="15.75" customHeight="1" x14ac:dyDescent="0.25">
      <c r="B85" s="25"/>
      <c r="C85" s="25"/>
      <c r="D85" s="25"/>
      <c r="E85" s="25"/>
      <c r="F85" s="25"/>
      <c r="G85" s="25"/>
      <c r="H85" s="25"/>
    </row>
    <row r="86" spans="2:8" ht="15.75" customHeight="1" x14ac:dyDescent="0.25">
      <c r="B86" s="25"/>
      <c r="C86" s="25"/>
      <c r="D86" s="25"/>
      <c r="E86" s="25"/>
      <c r="F86" s="25"/>
      <c r="G86" s="25"/>
      <c r="H86" s="25"/>
    </row>
    <row r="87" spans="2:8" ht="15.75" customHeight="1" x14ac:dyDescent="0.25">
      <c r="B87" s="25"/>
      <c r="C87" s="25"/>
      <c r="D87" s="25"/>
      <c r="E87" s="25"/>
      <c r="F87" s="25"/>
      <c r="G87" s="25"/>
      <c r="H87" s="25"/>
    </row>
    <row r="88" spans="2:8" ht="15.75" customHeight="1" x14ac:dyDescent="0.25">
      <c r="B88" s="25"/>
      <c r="C88" s="25"/>
      <c r="D88" s="25"/>
      <c r="E88" s="25"/>
      <c r="F88" s="25"/>
      <c r="G88" s="25"/>
      <c r="H88" s="25"/>
    </row>
    <row r="89" spans="2:8" ht="15.75" customHeight="1" x14ac:dyDescent="0.25">
      <c r="B89" s="25"/>
      <c r="C89" s="25"/>
      <c r="D89" s="25"/>
      <c r="E89" s="25"/>
      <c r="F89" s="25"/>
      <c r="G89" s="25"/>
      <c r="H89" s="25"/>
    </row>
    <row r="90" spans="2:8" ht="15.75" customHeight="1" x14ac:dyDescent="0.25"/>
    <row r="91" spans="2:8" ht="15.75" customHeight="1" x14ac:dyDescent="0.25"/>
    <row r="92" spans="2:8" ht="15.75" customHeight="1" x14ac:dyDescent="0.25"/>
    <row r="93" spans="2:8" ht="15.75" customHeight="1" x14ac:dyDescent="0.25"/>
    <row r="94" spans="2:8" ht="15.75" customHeight="1" x14ac:dyDescent="0.25"/>
    <row r="95" spans="2:8" ht="15.75" customHeight="1" x14ac:dyDescent="0.25"/>
    <row r="96" spans="2: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E1"/>
    <mergeCell ref="B2:E2"/>
    <mergeCell ref="B7:E7"/>
    <mergeCell ref="B8:E28"/>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000"/>
  <sheetViews>
    <sheetView showGridLines="0" workbookViewId="0">
      <selection activeCell="J9" sqref="J9"/>
    </sheetView>
  </sheetViews>
  <sheetFormatPr defaultColWidth="14.42578125" defaultRowHeight="15" customHeight="1" x14ac:dyDescent="0.25"/>
  <cols>
    <col min="1" max="1" width="8.7109375" customWidth="1"/>
    <col min="2" max="2" width="22" customWidth="1"/>
    <col min="3" max="3" width="18.28515625" customWidth="1"/>
    <col min="4" max="4" width="17.42578125" customWidth="1"/>
    <col min="5" max="5" width="14.85546875" customWidth="1"/>
    <col min="6" max="6" width="14.7109375" customWidth="1"/>
    <col min="7" max="7" width="16.85546875" customWidth="1"/>
    <col min="8" max="8" width="13.42578125" customWidth="1"/>
    <col min="9" max="9" width="8.7109375" customWidth="1"/>
    <col min="10" max="10" width="32.5703125" customWidth="1"/>
    <col min="11" max="26" width="8.7109375" customWidth="1"/>
  </cols>
  <sheetData>
    <row r="1" spans="2:11" ht="133.5" customHeight="1" x14ac:dyDescent="0.25">
      <c r="B1" s="143" t="s">
        <v>47</v>
      </c>
      <c r="C1" s="121"/>
      <c r="D1" s="121"/>
      <c r="E1" s="121"/>
      <c r="F1" s="121"/>
      <c r="G1" s="121"/>
      <c r="H1" s="121"/>
      <c r="J1" s="27" t="s">
        <v>48</v>
      </c>
      <c r="K1" s="27"/>
    </row>
    <row r="2" spans="2:11" ht="29.25" customHeight="1" x14ac:dyDescent="0.25">
      <c r="B2" s="144" t="s">
        <v>49</v>
      </c>
      <c r="C2" s="145"/>
      <c r="D2" s="145"/>
      <c r="E2" s="145"/>
      <c r="F2" s="145"/>
      <c r="G2" s="145"/>
      <c r="H2" s="145"/>
      <c r="J2" s="27"/>
      <c r="K2" s="27"/>
    </row>
    <row r="3" spans="2:11" x14ac:dyDescent="0.25">
      <c r="B3" s="125" t="s">
        <v>2</v>
      </c>
      <c r="C3" s="128" t="s">
        <v>3</v>
      </c>
      <c r="D3" s="129"/>
      <c r="E3" s="129"/>
      <c r="F3" s="130"/>
      <c r="G3" s="128" t="s">
        <v>50</v>
      </c>
      <c r="H3" s="130"/>
    </row>
    <row r="4" spans="2:11" ht="31.5" customHeight="1" x14ac:dyDescent="0.25">
      <c r="B4" s="126"/>
      <c r="C4" s="128" t="s">
        <v>5</v>
      </c>
      <c r="D4" s="130"/>
      <c r="E4" s="128" t="s">
        <v>51</v>
      </c>
      <c r="F4" s="130"/>
      <c r="G4" s="147" t="s">
        <v>52</v>
      </c>
      <c r="H4" s="101" t="s">
        <v>53</v>
      </c>
    </row>
    <row r="5" spans="2:11" ht="31.5" x14ac:dyDescent="0.25">
      <c r="B5" s="127"/>
      <c r="C5" s="101" t="s">
        <v>41</v>
      </c>
      <c r="D5" s="101" t="s">
        <v>42</v>
      </c>
      <c r="E5" s="101" t="s">
        <v>54</v>
      </c>
      <c r="F5" s="101" t="s">
        <v>55</v>
      </c>
      <c r="G5" s="127"/>
      <c r="H5" s="101" t="s">
        <v>56</v>
      </c>
    </row>
    <row r="6" spans="2:11" ht="15.75" x14ac:dyDescent="0.25">
      <c r="B6" s="102">
        <v>1</v>
      </c>
      <c r="C6" s="102">
        <v>2</v>
      </c>
      <c r="D6" s="102">
        <v>3</v>
      </c>
      <c r="E6" s="102">
        <v>4</v>
      </c>
      <c r="F6" s="102">
        <v>5</v>
      </c>
      <c r="G6" s="102">
        <v>6</v>
      </c>
      <c r="H6" s="102">
        <v>7</v>
      </c>
    </row>
    <row r="7" spans="2:11" ht="16.5" customHeight="1" x14ac:dyDescent="0.25">
      <c r="B7" s="28" t="s">
        <v>57</v>
      </c>
      <c r="C7" s="8">
        <f>769129811+47669</f>
        <v>769177480</v>
      </c>
      <c r="D7" s="8">
        <f>755807378+45417</f>
        <v>755852795</v>
      </c>
      <c r="E7" s="29">
        <f t="shared" ref="E7:E9" si="0">C7/$C$10</f>
        <v>0.65367145461684184</v>
      </c>
      <c r="F7" s="29">
        <f t="shared" ref="F7:F9" si="1">D7/$D$10</f>
        <v>0.57349611420432445</v>
      </c>
      <c r="G7" s="30">
        <f>D7-C7</f>
        <v>-13324685</v>
      </c>
      <c r="H7" s="31">
        <f t="shared" ref="H7:H10" si="2">D7/C7</f>
        <v>0.98267670941172125</v>
      </c>
    </row>
    <row r="8" spans="2:11" ht="16.5" customHeight="1" x14ac:dyDescent="0.25">
      <c r="B8" s="28" t="s">
        <v>58</v>
      </c>
      <c r="C8" s="32">
        <v>444793377</v>
      </c>
      <c r="D8" s="32">
        <v>444793377</v>
      </c>
      <c r="E8" s="29">
        <f t="shared" si="0"/>
        <v>0.37799954016793019</v>
      </c>
      <c r="F8" s="29">
        <f t="shared" si="1"/>
        <v>0.33748274137600981</v>
      </c>
      <c r="G8" s="33">
        <v>0</v>
      </c>
      <c r="H8" s="31">
        <f t="shared" si="2"/>
        <v>1</v>
      </c>
    </row>
    <row r="9" spans="2:11" ht="62.25" customHeight="1" x14ac:dyDescent="0.25">
      <c r="B9" s="28" t="s">
        <v>59</v>
      </c>
      <c r="C9" s="8">
        <f t="shared" ref="C9:D9" si="3">C7-C8</f>
        <v>324384103</v>
      </c>
      <c r="D9" s="8">
        <f t="shared" si="3"/>
        <v>311059418</v>
      </c>
      <c r="E9" s="9">
        <f t="shared" si="0"/>
        <v>0.27567191444891165</v>
      </c>
      <c r="F9" s="9">
        <f t="shared" si="1"/>
        <v>0.23601337282831469</v>
      </c>
      <c r="G9" s="30">
        <f t="shared" ref="G9:G10" si="4">D9-C9</f>
        <v>-13324685</v>
      </c>
      <c r="H9" s="34">
        <f t="shared" si="2"/>
        <v>0.95892312577352168</v>
      </c>
    </row>
    <row r="10" spans="2:11" ht="15.75" x14ac:dyDescent="0.25">
      <c r="B10" s="28" t="s">
        <v>60</v>
      </c>
      <c r="C10" s="8">
        <v>1176703487</v>
      </c>
      <c r="D10" s="8">
        <v>1317973699</v>
      </c>
      <c r="E10" s="22">
        <v>1</v>
      </c>
      <c r="F10" s="22">
        <v>1</v>
      </c>
      <c r="G10" s="30">
        <f t="shared" si="4"/>
        <v>141270212</v>
      </c>
      <c r="H10" s="31">
        <f t="shared" si="2"/>
        <v>1.1200559134571511</v>
      </c>
    </row>
    <row r="12" spans="2:11" ht="17.25" customHeight="1" x14ac:dyDescent="0.25">
      <c r="B12" s="146" t="s">
        <v>36</v>
      </c>
      <c r="C12" s="140"/>
      <c r="D12" s="140"/>
      <c r="E12" s="140"/>
      <c r="F12" s="140"/>
      <c r="G12" s="140"/>
      <c r="H12" s="141"/>
    </row>
    <row r="13" spans="2:11" ht="15.75" customHeight="1" x14ac:dyDescent="0.25">
      <c r="B13" s="142" t="s">
        <v>61</v>
      </c>
      <c r="C13" s="121"/>
      <c r="D13" s="121"/>
      <c r="E13" s="121"/>
      <c r="F13" s="121"/>
      <c r="G13" s="121"/>
      <c r="H13" s="121"/>
      <c r="I13" s="35"/>
      <c r="J13" s="35"/>
      <c r="K13" s="35"/>
    </row>
    <row r="14" spans="2:11" x14ac:dyDescent="0.25">
      <c r="B14" s="121"/>
      <c r="C14" s="121"/>
      <c r="D14" s="121"/>
      <c r="E14" s="121"/>
      <c r="F14" s="121"/>
      <c r="G14" s="121"/>
      <c r="H14" s="121"/>
      <c r="I14" s="35"/>
      <c r="J14" s="35"/>
      <c r="K14" s="35"/>
    </row>
    <row r="15" spans="2:11" x14ac:dyDescent="0.25">
      <c r="B15" s="121"/>
      <c r="C15" s="121"/>
      <c r="D15" s="121"/>
      <c r="E15" s="121"/>
      <c r="F15" s="121"/>
      <c r="G15" s="121"/>
      <c r="H15" s="121"/>
      <c r="I15" s="35"/>
      <c r="J15" s="35"/>
      <c r="K15" s="35"/>
    </row>
    <row r="16" spans="2:11" x14ac:dyDescent="0.25">
      <c r="B16" s="121"/>
      <c r="C16" s="121"/>
      <c r="D16" s="121"/>
      <c r="E16" s="121"/>
      <c r="F16" s="121"/>
      <c r="G16" s="121"/>
      <c r="H16" s="121"/>
      <c r="I16" s="35"/>
      <c r="J16" s="35"/>
      <c r="K16" s="35"/>
    </row>
    <row r="17" spans="2:11" x14ac:dyDescent="0.25">
      <c r="B17" s="121"/>
      <c r="C17" s="121"/>
      <c r="D17" s="121"/>
      <c r="E17" s="121"/>
      <c r="F17" s="121"/>
      <c r="G17" s="121"/>
      <c r="H17" s="121"/>
      <c r="I17" s="35"/>
      <c r="J17" s="35"/>
      <c r="K17" s="35"/>
    </row>
    <row r="18" spans="2:11" x14ac:dyDescent="0.25">
      <c r="B18" s="121"/>
      <c r="C18" s="121"/>
      <c r="D18" s="121"/>
      <c r="E18" s="121"/>
      <c r="F18" s="121"/>
      <c r="G18" s="121"/>
      <c r="H18" s="121"/>
      <c r="I18" s="35"/>
      <c r="J18" s="35"/>
      <c r="K18" s="35"/>
    </row>
    <row r="19" spans="2:11" x14ac:dyDescent="0.25">
      <c r="B19" s="121"/>
      <c r="C19" s="121"/>
      <c r="D19" s="121"/>
      <c r="E19" s="121"/>
      <c r="F19" s="121"/>
      <c r="G19" s="121"/>
      <c r="H19" s="121"/>
      <c r="I19" s="35"/>
      <c r="J19" s="35"/>
      <c r="K19" s="35"/>
    </row>
    <row r="20" spans="2:11" x14ac:dyDescent="0.25">
      <c r="B20" s="121"/>
      <c r="C20" s="121"/>
      <c r="D20" s="121"/>
      <c r="E20" s="121"/>
      <c r="F20" s="121"/>
      <c r="G20" s="121"/>
      <c r="H20" s="121"/>
      <c r="I20" s="35"/>
      <c r="J20" s="35"/>
      <c r="K20" s="35"/>
    </row>
    <row r="21" spans="2:11" ht="15.75" customHeight="1" x14ac:dyDescent="0.25">
      <c r="B21" s="121"/>
      <c r="C21" s="121"/>
      <c r="D21" s="121"/>
      <c r="E21" s="121"/>
      <c r="F21" s="121"/>
      <c r="G21" s="121"/>
      <c r="H21" s="121"/>
      <c r="I21" s="35"/>
      <c r="J21" s="35"/>
      <c r="K21" s="35"/>
    </row>
    <row r="22" spans="2:11" ht="15.75" customHeight="1" x14ac:dyDescent="0.25">
      <c r="B22" s="121"/>
      <c r="C22" s="121"/>
      <c r="D22" s="121"/>
      <c r="E22" s="121"/>
      <c r="F22" s="121"/>
      <c r="G22" s="121"/>
      <c r="H22" s="121"/>
      <c r="I22" s="35"/>
      <c r="J22" s="35"/>
      <c r="K22" s="35"/>
    </row>
    <row r="23" spans="2:11" ht="15.75" customHeight="1" x14ac:dyDescent="0.25">
      <c r="B23" s="121"/>
      <c r="C23" s="121"/>
      <c r="D23" s="121"/>
      <c r="E23" s="121"/>
      <c r="F23" s="121"/>
      <c r="G23" s="121"/>
      <c r="H23" s="121"/>
      <c r="I23" s="35"/>
      <c r="J23" s="35"/>
      <c r="K23" s="35"/>
    </row>
    <row r="24" spans="2:11" ht="15.75" customHeight="1" x14ac:dyDescent="0.25">
      <c r="B24" s="121"/>
      <c r="C24" s="121"/>
      <c r="D24" s="121"/>
      <c r="E24" s="121"/>
      <c r="F24" s="121"/>
      <c r="G24" s="121"/>
      <c r="H24" s="121"/>
      <c r="I24" s="35"/>
      <c r="J24" s="35"/>
      <c r="K24" s="35"/>
    </row>
    <row r="25" spans="2:11" ht="15.75" customHeight="1" x14ac:dyDescent="0.25">
      <c r="B25" s="121"/>
      <c r="C25" s="121"/>
      <c r="D25" s="121"/>
      <c r="E25" s="121"/>
      <c r="F25" s="121"/>
      <c r="G25" s="121"/>
      <c r="H25" s="121"/>
      <c r="I25" s="35"/>
      <c r="J25" s="35"/>
      <c r="K25" s="35"/>
    </row>
    <row r="26" spans="2:11" ht="15.75" customHeight="1" x14ac:dyDescent="0.25">
      <c r="B26" s="121"/>
      <c r="C26" s="121"/>
      <c r="D26" s="121"/>
      <c r="E26" s="121"/>
      <c r="F26" s="121"/>
      <c r="G26" s="121"/>
      <c r="H26" s="121"/>
      <c r="I26" s="35"/>
      <c r="J26" s="35"/>
      <c r="K26" s="35"/>
    </row>
    <row r="27" spans="2:11" ht="15.75" customHeight="1" x14ac:dyDescent="0.25">
      <c r="B27" s="121"/>
      <c r="C27" s="121"/>
      <c r="D27" s="121"/>
      <c r="E27" s="121"/>
      <c r="F27" s="121"/>
      <c r="G27" s="121"/>
      <c r="H27" s="121"/>
      <c r="I27" s="35"/>
      <c r="J27" s="35"/>
      <c r="K27" s="35"/>
    </row>
    <row r="28" spans="2:11" ht="15.75" customHeight="1" x14ac:dyDescent="0.25">
      <c r="B28" s="121"/>
      <c r="C28" s="121"/>
      <c r="D28" s="121"/>
      <c r="E28" s="121"/>
      <c r="F28" s="121"/>
      <c r="G28" s="121"/>
      <c r="H28" s="121"/>
      <c r="I28" s="35"/>
      <c r="J28" s="35"/>
      <c r="K28" s="35"/>
    </row>
    <row r="29" spans="2:11" ht="15.75" customHeight="1" x14ac:dyDescent="0.25">
      <c r="B29" s="121"/>
      <c r="C29" s="121"/>
      <c r="D29" s="121"/>
      <c r="E29" s="121"/>
      <c r="F29" s="121"/>
      <c r="G29" s="121"/>
      <c r="H29" s="121"/>
      <c r="I29" s="35"/>
      <c r="J29" s="35"/>
      <c r="K29" s="35"/>
    </row>
    <row r="30" spans="2:11" ht="15.75" customHeight="1" x14ac:dyDescent="0.25">
      <c r="B30" s="121"/>
      <c r="C30" s="121"/>
      <c r="D30" s="121"/>
      <c r="E30" s="121"/>
      <c r="F30" s="121"/>
      <c r="G30" s="121"/>
      <c r="H30" s="121"/>
      <c r="I30" s="35"/>
      <c r="J30" s="35"/>
      <c r="K30" s="35"/>
    </row>
    <row r="31" spans="2:11" ht="15.75" customHeight="1" x14ac:dyDescent="0.25">
      <c r="B31" s="121"/>
      <c r="C31" s="121"/>
      <c r="D31" s="121"/>
      <c r="E31" s="121"/>
      <c r="F31" s="121"/>
      <c r="G31" s="121"/>
      <c r="H31" s="121"/>
    </row>
    <row r="32" spans="2:11" ht="15.75" customHeight="1" x14ac:dyDescent="0.25">
      <c r="B32" s="121"/>
      <c r="C32" s="121"/>
      <c r="D32" s="121"/>
      <c r="E32" s="121"/>
      <c r="F32" s="121"/>
      <c r="G32" s="121"/>
      <c r="H32" s="121"/>
    </row>
    <row r="33" spans="2:8" ht="15.75" customHeight="1" x14ac:dyDescent="0.25">
      <c r="B33" s="121"/>
      <c r="C33" s="121"/>
      <c r="D33" s="121"/>
      <c r="E33" s="121"/>
      <c r="F33" s="121"/>
      <c r="G33" s="121"/>
      <c r="H33" s="121"/>
    </row>
    <row r="34" spans="2:8" ht="15.75" customHeight="1" x14ac:dyDescent="0.25">
      <c r="B34" s="121"/>
      <c r="C34" s="121"/>
      <c r="D34" s="121"/>
      <c r="E34" s="121"/>
      <c r="F34" s="121"/>
      <c r="G34" s="121"/>
      <c r="H34" s="121"/>
    </row>
    <row r="35" spans="2:8" ht="15.75" customHeight="1" x14ac:dyDescent="0.25">
      <c r="B35" s="121"/>
      <c r="C35" s="121"/>
      <c r="D35" s="121"/>
      <c r="E35" s="121"/>
      <c r="F35" s="121"/>
      <c r="G35" s="121"/>
      <c r="H35" s="121"/>
    </row>
    <row r="36" spans="2:8" ht="15.75" customHeight="1" x14ac:dyDescent="0.25">
      <c r="B36" s="121"/>
      <c r="C36" s="121"/>
      <c r="D36" s="121"/>
      <c r="E36" s="121"/>
      <c r="F36" s="121"/>
      <c r="G36" s="121"/>
      <c r="H36" s="121"/>
    </row>
    <row r="37" spans="2:8" ht="15.75" customHeight="1" x14ac:dyDescent="0.25">
      <c r="B37" s="121"/>
      <c r="C37" s="121"/>
      <c r="D37" s="121"/>
      <c r="E37" s="121"/>
      <c r="F37" s="121"/>
      <c r="G37" s="121"/>
      <c r="H37" s="121"/>
    </row>
    <row r="38" spans="2:8" ht="15.75" customHeight="1" x14ac:dyDescent="0.25">
      <c r="B38" s="121"/>
      <c r="C38" s="121"/>
      <c r="D38" s="121"/>
      <c r="E38" s="121"/>
      <c r="F38" s="121"/>
      <c r="G38" s="121"/>
      <c r="H38" s="121"/>
    </row>
    <row r="39" spans="2:8" ht="15.75" customHeight="1" x14ac:dyDescent="0.25">
      <c r="B39" s="121"/>
      <c r="C39" s="121"/>
      <c r="D39" s="121"/>
      <c r="E39" s="121"/>
      <c r="F39" s="121"/>
      <c r="G39" s="121"/>
      <c r="H39" s="121"/>
    </row>
    <row r="40" spans="2:8" ht="15.75" customHeight="1" x14ac:dyDescent="0.25">
      <c r="B40" s="121"/>
      <c r="C40" s="121"/>
      <c r="D40" s="121"/>
      <c r="E40" s="121"/>
      <c r="F40" s="121"/>
      <c r="G40" s="121"/>
      <c r="H40" s="121"/>
    </row>
    <row r="41" spans="2:8" ht="15.75" customHeight="1" x14ac:dyDescent="0.25">
      <c r="B41" s="121"/>
      <c r="C41" s="121"/>
      <c r="D41" s="121"/>
      <c r="E41" s="121"/>
      <c r="F41" s="121"/>
      <c r="G41" s="121"/>
      <c r="H41" s="121"/>
    </row>
    <row r="42" spans="2:8" ht="15.75" customHeight="1" x14ac:dyDescent="0.25">
      <c r="B42" s="121"/>
      <c r="C42" s="121"/>
      <c r="D42" s="121"/>
      <c r="E42" s="121"/>
      <c r="F42" s="121"/>
      <c r="G42" s="121"/>
      <c r="H42" s="121"/>
    </row>
    <row r="43" spans="2:8" ht="15.75" customHeight="1" x14ac:dyDescent="0.25">
      <c r="B43" s="121"/>
      <c r="C43" s="121"/>
      <c r="D43" s="121"/>
      <c r="E43" s="121"/>
      <c r="F43" s="121"/>
      <c r="G43" s="121"/>
      <c r="H43" s="121"/>
    </row>
    <row r="44" spans="2:8" ht="15.75" customHeight="1" x14ac:dyDescent="0.25">
      <c r="B44" s="121"/>
      <c r="C44" s="121"/>
      <c r="D44" s="121"/>
      <c r="E44" s="121"/>
      <c r="F44" s="121"/>
      <c r="G44" s="121"/>
      <c r="H44" s="121"/>
    </row>
    <row r="45" spans="2:8" ht="15.75" customHeight="1" x14ac:dyDescent="0.25">
      <c r="B45" s="121"/>
      <c r="C45" s="121"/>
      <c r="D45" s="121"/>
      <c r="E45" s="121"/>
      <c r="F45" s="121"/>
      <c r="G45" s="121"/>
      <c r="H45" s="121"/>
    </row>
    <row r="46" spans="2:8" ht="15.75" customHeight="1" x14ac:dyDescent="0.25">
      <c r="B46" s="121"/>
      <c r="C46" s="121"/>
      <c r="D46" s="121"/>
      <c r="E46" s="121"/>
      <c r="F46" s="121"/>
      <c r="G46" s="121"/>
      <c r="H46" s="121"/>
    </row>
    <row r="47" spans="2:8" ht="15.75" customHeight="1" x14ac:dyDescent="0.25">
      <c r="B47" s="121"/>
      <c r="C47" s="121"/>
      <c r="D47" s="121"/>
      <c r="E47" s="121"/>
      <c r="F47" s="121"/>
      <c r="G47" s="121"/>
      <c r="H47" s="121"/>
    </row>
    <row r="48" spans="2: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G4:G5"/>
    <mergeCell ref="B12:H12"/>
    <mergeCell ref="B13:H47"/>
    <mergeCell ref="B1:H1"/>
    <mergeCell ref="B2:H2"/>
    <mergeCell ref="B3:B5"/>
    <mergeCell ref="C3:F3"/>
    <mergeCell ref="G3:H3"/>
    <mergeCell ref="C4:D4"/>
    <mergeCell ref="E4:F4"/>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000"/>
  <sheetViews>
    <sheetView showGridLines="0" zoomScale="70" zoomScaleNormal="70" workbookViewId="0">
      <selection activeCell="O28" sqref="O28"/>
    </sheetView>
  </sheetViews>
  <sheetFormatPr defaultColWidth="14.42578125" defaultRowHeight="15" customHeight="1" x14ac:dyDescent="0.25"/>
  <cols>
    <col min="1" max="1" width="8.7109375" customWidth="1"/>
    <col min="2" max="2" width="29.5703125" customWidth="1"/>
    <col min="3" max="3" width="18" customWidth="1"/>
    <col min="4" max="4" width="17.5703125" customWidth="1"/>
    <col min="5" max="5" width="16.42578125" customWidth="1"/>
    <col min="6" max="6" width="18.42578125" customWidth="1"/>
    <col min="7" max="7" width="18" customWidth="1"/>
    <col min="8" max="8" width="18.42578125" customWidth="1"/>
    <col min="9" max="9" width="15.85546875" customWidth="1"/>
    <col min="10" max="10" width="16" customWidth="1"/>
    <col min="11" max="26" width="8.7109375" customWidth="1"/>
  </cols>
  <sheetData>
    <row r="1" spans="2:13" ht="104.25" customHeight="1" x14ac:dyDescent="0.25">
      <c r="B1" s="120" t="s">
        <v>62</v>
      </c>
      <c r="C1" s="121"/>
      <c r="D1" s="121"/>
      <c r="E1" s="121"/>
      <c r="F1" s="121"/>
      <c r="G1" s="121"/>
      <c r="H1" s="121"/>
      <c r="I1" s="121"/>
      <c r="J1" s="121"/>
    </row>
    <row r="2" spans="2:13" ht="47.25" customHeight="1" x14ac:dyDescent="0.25">
      <c r="B2" s="156" t="s">
        <v>63</v>
      </c>
      <c r="C2" s="145"/>
      <c r="D2" s="145"/>
      <c r="E2" s="145"/>
      <c r="F2" s="145"/>
      <c r="G2" s="145"/>
      <c r="H2" s="145"/>
      <c r="I2" s="145"/>
      <c r="J2" s="145"/>
    </row>
    <row r="3" spans="2:13" ht="7.5" customHeight="1" x14ac:dyDescent="0.25">
      <c r="B3" s="147" t="s">
        <v>64</v>
      </c>
      <c r="C3" s="157" t="s">
        <v>65</v>
      </c>
      <c r="D3" s="149"/>
      <c r="E3" s="147" t="s">
        <v>66</v>
      </c>
      <c r="F3" s="147" t="s">
        <v>67</v>
      </c>
      <c r="G3" s="157" t="s">
        <v>65</v>
      </c>
      <c r="H3" s="149"/>
      <c r="I3" s="148" t="s">
        <v>68</v>
      </c>
      <c r="J3" s="149"/>
    </row>
    <row r="4" spans="2:13" ht="38.25" customHeight="1" x14ac:dyDescent="0.25">
      <c r="B4" s="126"/>
      <c r="C4" s="158"/>
      <c r="D4" s="151"/>
      <c r="E4" s="126"/>
      <c r="F4" s="126"/>
      <c r="G4" s="158"/>
      <c r="H4" s="151"/>
      <c r="I4" s="150"/>
      <c r="J4" s="151"/>
    </row>
    <row r="5" spans="2:13" ht="6.75" customHeight="1" x14ac:dyDescent="0.25">
      <c r="B5" s="126"/>
      <c r="C5" s="158"/>
      <c r="D5" s="151"/>
      <c r="E5" s="126"/>
      <c r="F5" s="126"/>
      <c r="G5" s="158"/>
      <c r="H5" s="151"/>
      <c r="I5" s="150"/>
      <c r="J5" s="151"/>
    </row>
    <row r="6" spans="2:13" ht="15.75" customHeight="1" x14ac:dyDescent="0.25">
      <c r="B6" s="126"/>
      <c r="C6" s="159"/>
      <c r="D6" s="153"/>
      <c r="E6" s="126"/>
      <c r="F6" s="126"/>
      <c r="G6" s="159"/>
      <c r="H6" s="153"/>
      <c r="I6" s="152"/>
      <c r="J6" s="153"/>
    </row>
    <row r="7" spans="2:13" ht="47.25" customHeight="1" x14ac:dyDescent="0.25">
      <c r="B7" s="127"/>
      <c r="C7" s="104" t="s">
        <v>69</v>
      </c>
      <c r="D7" s="104" t="s">
        <v>70</v>
      </c>
      <c r="E7" s="127"/>
      <c r="F7" s="127"/>
      <c r="G7" s="104" t="s">
        <v>69</v>
      </c>
      <c r="H7" s="104" t="s">
        <v>70</v>
      </c>
      <c r="I7" s="104" t="s">
        <v>69</v>
      </c>
      <c r="J7" s="104" t="s">
        <v>70</v>
      </c>
    </row>
    <row r="8" spans="2:13" ht="15.75" x14ac:dyDescent="0.25">
      <c r="B8" s="102">
        <v>1</v>
      </c>
      <c r="C8" s="102">
        <v>2</v>
      </c>
      <c r="D8" s="103">
        <v>3</v>
      </c>
      <c r="E8" s="102">
        <v>4</v>
      </c>
      <c r="F8" s="102">
        <v>5</v>
      </c>
      <c r="G8" s="103">
        <v>6</v>
      </c>
      <c r="H8" s="102">
        <v>7</v>
      </c>
      <c r="I8" s="103" t="s">
        <v>71</v>
      </c>
      <c r="J8" s="102" t="s">
        <v>72</v>
      </c>
    </row>
    <row r="9" spans="2:13" ht="112.5" customHeight="1" x14ac:dyDescent="0.25">
      <c r="B9" s="11" t="s">
        <v>73</v>
      </c>
      <c r="C9" s="8">
        <f>188935+9832539</f>
        <v>10021474</v>
      </c>
      <c r="D9" s="8">
        <f>7714827+54032814</f>
        <v>61747641</v>
      </c>
      <c r="E9" s="16" t="s">
        <v>74</v>
      </c>
      <c r="F9" s="11" t="s">
        <v>75</v>
      </c>
      <c r="G9" s="8">
        <v>58761567</v>
      </c>
      <c r="H9" s="8">
        <v>19896938</v>
      </c>
      <c r="I9" s="8">
        <f t="shared" ref="I9:J9" si="0">C9-G9</f>
        <v>-48740093</v>
      </c>
      <c r="J9" s="8">
        <f t="shared" si="0"/>
        <v>41850703</v>
      </c>
    </row>
    <row r="10" spans="2:13" ht="128.25" customHeight="1" x14ac:dyDescent="0.25">
      <c r="B10" s="11" t="s">
        <v>76</v>
      </c>
      <c r="C10" s="8">
        <f>279839710+272517</f>
        <v>280112227</v>
      </c>
      <c r="D10" s="8">
        <f>270692072+275337</f>
        <v>270967409</v>
      </c>
      <c r="E10" s="16" t="s">
        <v>74</v>
      </c>
      <c r="F10" s="11" t="s">
        <v>77</v>
      </c>
      <c r="G10" s="8">
        <f>73133213+54316</f>
        <v>73187529</v>
      </c>
      <c r="H10" s="8">
        <f>99582699+19749</f>
        <v>99602448</v>
      </c>
      <c r="I10" s="8">
        <f t="shared" ref="I10:J10" si="1">C10-G10</f>
        <v>206924698</v>
      </c>
      <c r="J10" s="8">
        <f t="shared" si="1"/>
        <v>171364961</v>
      </c>
    </row>
    <row r="11" spans="2:13" ht="114.75" customHeight="1" x14ac:dyDescent="0.25">
      <c r="B11" s="11" t="s">
        <v>78</v>
      </c>
      <c r="C11" s="8">
        <f>6703014+273939111+14</f>
        <v>280642139</v>
      </c>
      <c r="D11" s="8">
        <f>7277037+255846780+472</f>
        <v>263124289</v>
      </c>
      <c r="E11" s="16" t="s">
        <v>74</v>
      </c>
      <c r="F11" s="11" t="s">
        <v>79</v>
      </c>
      <c r="G11" s="20">
        <v>268542818</v>
      </c>
      <c r="H11" s="20">
        <v>433576765</v>
      </c>
      <c r="I11" s="8">
        <f t="shared" ref="I11:J11" si="2">C11-G11</f>
        <v>12099321</v>
      </c>
      <c r="J11" s="8">
        <f t="shared" si="2"/>
        <v>-170452476</v>
      </c>
    </row>
    <row r="12" spans="2:13" ht="84" customHeight="1" x14ac:dyDescent="0.25">
      <c r="B12" s="11" t="s">
        <v>80</v>
      </c>
      <c r="C12" s="8">
        <f>879866758-273939111</f>
        <v>605927647</v>
      </c>
      <c r="D12" s="8">
        <f>977981140-255846780</f>
        <v>722134360</v>
      </c>
      <c r="E12" s="16" t="s">
        <v>81</v>
      </c>
      <c r="F12" s="11" t="s">
        <v>82</v>
      </c>
      <c r="G12" s="8">
        <f>769129811+47669+7034093</f>
        <v>776211573</v>
      </c>
      <c r="H12" s="8">
        <f>755807378+45417+9044753</f>
        <v>764897548</v>
      </c>
      <c r="I12" s="8">
        <f t="shared" ref="I12:J12" si="3">C12-G12</f>
        <v>-170283926</v>
      </c>
      <c r="J12" s="8">
        <f t="shared" si="3"/>
        <v>-42763188</v>
      </c>
    </row>
    <row r="13" spans="2:13" ht="15.75" x14ac:dyDescent="0.25">
      <c r="B13" s="11" t="s">
        <v>60</v>
      </c>
      <c r="C13" s="8">
        <f t="shared" ref="C13:D13" si="4">SUM(C9:C12)</f>
        <v>1176703487</v>
      </c>
      <c r="D13" s="8">
        <f t="shared" si="4"/>
        <v>1317973699</v>
      </c>
      <c r="E13" s="16"/>
      <c r="F13" s="11" t="s">
        <v>60</v>
      </c>
      <c r="G13" s="8">
        <f t="shared" ref="G13:H13" si="5">SUM(G9:G12)</f>
        <v>1176703487</v>
      </c>
      <c r="H13" s="8">
        <f t="shared" si="5"/>
        <v>1317973699</v>
      </c>
      <c r="I13" s="36"/>
      <c r="J13" s="36"/>
    </row>
    <row r="15" spans="2:13" ht="20.25" customHeight="1" x14ac:dyDescent="0.25">
      <c r="B15" s="154" t="s">
        <v>36</v>
      </c>
      <c r="C15" s="140"/>
      <c r="D15" s="140"/>
      <c r="E15" s="140"/>
      <c r="F15" s="140"/>
      <c r="G15" s="140"/>
      <c r="H15" s="140"/>
      <c r="I15" s="140"/>
      <c r="J15" s="141"/>
    </row>
    <row r="16" spans="2:13" ht="15" customHeight="1" x14ac:dyDescent="0.25">
      <c r="B16" s="155" t="s">
        <v>83</v>
      </c>
      <c r="C16" s="121"/>
      <c r="D16" s="121"/>
      <c r="E16" s="121"/>
      <c r="F16" s="121"/>
      <c r="G16" s="121"/>
      <c r="H16" s="121"/>
      <c r="I16" s="121"/>
      <c r="J16" s="121"/>
      <c r="K16" s="37"/>
      <c r="L16" s="37"/>
      <c r="M16" s="37"/>
    </row>
    <row r="17" spans="2:13" ht="13.5" customHeight="1" x14ac:dyDescent="0.25">
      <c r="B17" s="121"/>
      <c r="C17" s="121"/>
      <c r="D17" s="121"/>
      <c r="E17" s="121"/>
      <c r="F17" s="121"/>
      <c r="G17" s="121"/>
      <c r="H17" s="121"/>
      <c r="I17" s="121"/>
      <c r="J17" s="121"/>
      <c r="K17" s="37"/>
      <c r="L17" s="37"/>
      <c r="M17" s="37"/>
    </row>
    <row r="18" spans="2:13" ht="15" customHeight="1" x14ac:dyDescent="0.25">
      <c r="B18" s="121"/>
      <c r="C18" s="121"/>
      <c r="D18" s="121"/>
      <c r="E18" s="121"/>
      <c r="F18" s="121"/>
      <c r="G18" s="121"/>
      <c r="H18" s="121"/>
      <c r="I18" s="121"/>
      <c r="J18" s="121"/>
      <c r="K18" s="37"/>
      <c r="L18" s="37"/>
      <c r="M18" s="37"/>
    </row>
    <row r="19" spans="2:13" ht="15" customHeight="1" x14ac:dyDescent="0.25">
      <c r="B19" s="121"/>
      <c r="C19" s="121"/>
      <c r="D19" s="121"/>
      <c r="E19" s="121"/>
      <c r="F19" s="121"/>
      <c r="G19" s="121"/>
      <c r="H19" s="121"/>
      <c r="I19" s="121"/>
      <c r="J19" s="121"/>
      <c r="K19" s="37"/>
      <c r="L19" s="37"/>
      <c r="M19" s="37"/>
    </row>
    <row r="20" spans="2:13" ht="15" customHeight="1" x14ac:dyDescent="0.25">
      <c r="B20" s="121"/>
      <c r="C20" s="121"/>
      <c r="D20" s="121"/>
      <c r="E20" s="121"/>
      <c r="F20" s="121"/>
      <c r="G20" s="121"/>
      <c r="H20" s="121"/>
      <c r="I20" s="121"/>
      <c r="J20" s="121"/>
      <c r="K20" s="37"/>
      <c r="L20" s="37"/>
      <c r="M20" s="37"/>
    </row>
    <row r="21" spans="2:13" ht="15" customHeight="1" x14ac:dyDescent="0.25">
      <c r="B21" s="121"/>
      <c r="C21" s="121"/>
      <c r="D21" s="121"/>
      <c r="E21" s="121"/>
      <c r="F21" s="121"/>
      <c r="G21" s="121"/>
      <c r="H21" s="121"/>
      <c r="I21" s="121"/>
      <c r="J21" s="121"/>
      <c r="K21" s="37"/>
      <c r="L21" s="37"/>
      <c r="M21" s="37"/>
    </row>
    <row r="22" spans="2:13" ht="15" customHeight="1" x14ac:dyDescent="0.25">
      <c r="B22" s="121"/>
      <c r="C22" s="121"/>
      <c r="D22" s="121"/>
      <c r="E22" s="121"/>
      <c r="F22" s="121"/>
      <c r="G22" s="121"/>
      <c r="H22" s="121"/>
      <c r="I22" s="121"/>
      <c r="J22" s="121"/>
      <c r="K22" s="37"/>
      <c r="L22" s="37"/>
      <c r="M22" s="37"/>
    </row>
    <row r="23" spans="2:13" ht="15" customHeight="1" x14ac:dyDescent="0.25">
      <c r="B23" s="121"/>
      <c r="C23" s="121"/>
      <c r="D23" s="121"/>
      <c r="E23" s="121"/>
      <c r="F23" s="121"/>
      <c r="G23" s="121"/>
      <c r="H23" s="121"/>
      <c r="I23" s="121"/>
      <c r="J23" s="121"/>
      <c r="K23" s="37"/>
      <c r="L23" s="37"/>
      <c r="M23" s="37"/>
    </row>
    <row r="24" spans="2:13" ht="15" customHeight="1" x14ac:dyDescent="0.25">
      <c r="B24" s="121"/>
      <c r="C24" s="121"/>
      <c r="D24" s="121"/>
      <c r="E24" s="121"/>
      <c r="F24" s="121"/>
      <c r="G24" s="121"/>
      <c r="H24" s="121"/>
      <c r="I24" s="121"/>
      <c r="J24" s="121"/>
      <c r="K24" s="37"/>
      <c r="L24" s="37"/>
      <c r="M24" s="37"/>
    </row>
    <row r="25" spans="2:13" ht="15" customHeight="1" x14ac:dyDescent="0.25">
      <c r="B25" s="121"/>
      <c r="C25" s="121"/>
      <c r="D25" s="121"/>
      <c r="E25" s="121"/>
      <c r="F25" s="121"/>
      <c r="G25" s="121"/>
      <c r="H25" s="121"/>
      <c r="I25" s="121"/>
      <c r="J25" s="121"/>
      <c r="K25" s="37"/>
      <c r="L25" s="37"/>
      <c r="M25" s="37"/>
    </row>
    <row r="26" spans="2:13" ht="15" customHeight="1" x14ac:dyDescent="0.25">
      <c r="B26" s="121"/>
      <c r="C26" s="121"/>
      <c r="D26" s="121"/>
      <c r="E26" s="121"/>
      <c r="F26" s="121"/>
      <c r="G26" s="121"/>
      <c r="H26" s="121"/>
      <c r="I26" s="121"/>
      <c r="J26" s="121"/>
      <c r="K26" s="37"/>
      <c r="L26" s="37"/>
      <c r="M26" s="37"/>
    </row>
    <row r="27" spans="2:13" ht="15" customHeight="1" x14ac:dyDescent="0.25">
      <c r="B27" s="121"/>
      <c r="C27" s="121"/>
      <c r="D27" s="121"/>
      <c r="E27" s="121"/>
      <c r="F27" s="121"/>
      <c r="G27" s="121"/>
      <c r="H27" s="121"/>
      <c r="I27" s="121"/>
      <c r="J27" s="121"/>
      <c r="K27" s="37"/>
      <c r="L27" s="37"/>
      <c r="M27" s="37"/>
    </row>
    <row r="28" spans="2:13" ht="15" customHeight="1" x14ac:dyDescent="0.25">
      <c r="B28" s="121"/>
      <c r="C28" s="121"/>
      <c r="D28" s="121"/>
      <c r="E28" s="121"/>
      <c r="F28" s="121"/>
      <c r="G28" s="121"/>
      <c r="H28" s="121"/>
      <c r="I28" s="121"/>
      <c r="J28" s="121"/>
      <c r="K28" s="37"/>
      <c r="L28" s="37"/>
      <c r="M28" s="37"/>
    </row>
    <row r="29" spans="2:13" ht="15" customHeight="1" x14ac:dyDescent="0.25">
      <c r="B29" s="121"/>
      <c r="C29" s="121"/>
      <c r="D29" s="121"/>
      <c r="E29" s="121"/>
      <c r="F29" s="121"/>
      <c r="G29" s="121"/>
      <c r="H29" s="121"/>
      <c r="I29" s="121"/>
      <c r="J29" s="121"/>
      <c r="K29" s="37"/>
      <c r="L29" s="37"/>
      <c r="M29" s="37"/>
    </row>
    <row r="30" spans="2:13" ht="15" customHeight="1" x14ac:dyDescent="0.25">
      <c r="B30" s="121"/>
      <c r="C30" s="121"/>
      <c r="D30" s="121"/>
      <c r="E30" s="121"/>
      <c r="F30" s="121"/>
      <c r="G30" s="121"/>
      <c r="H30" s="121"/>
      <c r="I30" s="121"/>
      <c r="J30" s="121"/>
      <c r="K30" s="37"/>
      <c r="L30" s="37"/>
      <c r="M30" s="37"/>
    </row>
    <row r="31" spans="2:13" ht="15" customHeight="1" x14ac:dyDescent="0.25">
      <c r="B31" s="121"/>
      <c r="C31" s="121"/>
      <c r="D31" s="121"/>
      <c r="E31" s="121"/>
      <c r="F31" s="121"/>
      <c r="G31" s="121"/>
      <c r="H31" s="121"/>
      <c r="I31" s="121"/>
      <c r="J31" s="121"/>
      <c r="K31" s="37"/>
      <c r="L31" s="37"/>
      <c r="M31" s="37"/>
    </row>
    <row r="32" spans="2:13" ht="15" customHeight="1" x14ac:dyDescent="0.25">
      <c r="B32" s="121"/>
      <c r="C32" s="121"/>
      <c r="D32" s="121"/>
      <c r="E32" s="121"/>
      <c r="F32" s="121"/>
      <c r="G32" s="121"/>
      <c r="H32" s="121"/>
      <c r="I32" s="121"/>
      <c r="J32" s="121"/>
      <c r="K32" s="37"/>
      <c r="L32" s="37"/>
      <c r="M32" s="37"/>
    </row>
    <row r="33" spans="2:13" ht="15" customHeight="1" x14ac:dyDescent="0.25">
      <c r="B33" s="121"/>
      <c r="C33" s="121"/>
      <c r="D33" s="121"/>
      <c r="E33" s="121"/>
      <c r="F33" s="121"/>
      <c r="G33" s="121"/>
      <c r="H33" s="121"/>
      <c r="I33" s="121"/>
      <c r="J33" s="121"/>
      <c r="K33" s="37"/>
      <c r="L33" s="37"/>
      <c r="M33" s="37"/>
    </row>
    <row r="34" spans="2:13" ht="15" customHeight="1" x14ac:dyDescent="0.25">
      <c r="B34" s="121"/>
      <c r="C34" s="121"/>
      <c r="D34" s="121"/>
      <c r="E34" s="121"/>
      <c r="F34" s="121"/>
      <c r="G34" s="121"/>
      <c r="H34" s="121"/>
      <c r="I34" s="121"/>
      <c r="J34" s="121"/>
      <c r="K34" s="37"/>
      <c r="L34" s="37"/>
      <c r="M34" s="37"/>
    </row>
    <row r="35" spans="2:13" ht="15" customHeight="1" x14ac:dyDescent="0.25">
      <c r="B35" s="121"/>
      <c r="C35" s="121"/>
      <c r="D35" s="121"/>
      <c r="E35" s="121"/>
      <c r="F35" s="121"/>
      <c r="G35" s="121"/>
      <c r="H35" s="121"/>
      <c r="I35" s="121"/>
      <c r="J35" s="121"/>
      <c r="K35" s="37"/>
      <c r="L35" s="37"/>
      <c r="M35" s="37"/>
    </row>
    <row r="36" spans="2:13" ht="15" customHeight="1" x14ac:dyDescent="0.25">
      <c r="B36" s="121"/>
      <c r="C36" s="121"/>
      <c r="D36" s="121"/>
      <c r="E36" s="121"/>
      <c r="F36" s="121"/>
      <c r="G36" s="121"/>
      <c r="H36" s="121"/>
      <c r="I36" s="121"/>
      <c r="J36" s="121"/>
      <c r="K36" s="37"/>
      <c r="L36" s="37"/>
      <c r="M36" s="37"/>
    </row>
    <row r="37" spans="2:13" ht="15" customHeight="1" x14ac:dyDescent="0.25">
      <c r="B37" s="121"/>
      <c r="C37" s="121"/>
      <c r="D37" s="121"/>
      <c r="E37" s="121"/>
      <c r="F37" s="121"/>
      <c r="G37" s="121"/>
      <c r="H37" s="121"/>
      <c r="I37" s="121"/>
      <c r="J37" s="121"/>
      <c r="K37" s="37"/>
      <c r="L37" s="37"/>
      <c r="M37" s="37"/>
    </row>
    <row r="38" spans="2:13" ht="15" customHeight="1" x14ac:dyDescent="0.25">
      <c r="B38" s="121"/>
      <c r="C38" s="121"/>
      <c r="D38" s="121"/>
      <c r="E38" s="121"/>
      <c r="F38" s="121"/>
      <c r="G38" s="121"/>
      <c r="H38" s="121"/>
      <c r="I38" s="121"/>
      <c r="J38" s="121"/>
      <c r="K38" s="37"/>
      <c r="L38" s="37"/>
      <c r="M38" s="37"/>
    </row>
    <row r="39" spans="2:13" ht="15" customHeight="1" x14ac:dyDescent="0.25">
      <c r="B39" s="121"/>
      <c r="C39" s="121"/>
      <c r="D39" s="121"/>
      <c r="E39" s="121"/>
      <c r="F39" s="121"/>
      <c r="G39" s="121"/>
      <c r="H39" s="121"/>
      <c r="I39" s="121"/>
      <c r="J39" s="121"/>
      <c r="K39" s="37"/>
      <c r="L39" s="37"/>
      <c r="M39" s="37"/>
    </row>
    <row r="40" spans="2:13" ht="15" customHeight="1" x14ac:dyDescent="0.25">
      <c r="B40" s="121"/>
      <c r="C40" s="121"/>
      <c r="D40" s="121"/>
      <c r="E40" s="121"/>
      <c r="F40" s="121"/>
      <c r="G40" s="121"/>
      <c r="H40" s="121"/>
      <c r="I40" s="121"/>
      <c r="J40" s="121"/>
      <c r="K40" s="37"/>
      <c r="L40" s="37"/>
      <c r="M40" s="37"/>
    </row>
    <row r="41" spans="2:13" ht="15" customHeight="1" x14ac:dyDescent="0.25">
      <c r="B41" s="121"/>
      <c r="C41" s="121"/>
      <c r="D41" s="121"/>
      <c r="E41" s="121"/>
      <c r="F41" s="121"/>
      <c r="G41" s="121"/>
      <c r="H41" s="121"/>
      <c r="I41" s="121"/>
      <c r="J41" s="121"/>
      <c r="K41" s="37"/>
      <c r="L41" s="37"/>
      <c r="M41" s="37"/>
    </row>
    <row r="42" spans="2:13" ht="15" customHeight="1" x14ac:dyDescent="0.25">
      <c r="B42" s="121"/>
      <c r="C42" s="121"/>
      <c r="D42" s="121"/>
      <c r="E42" s="121"/>
      <c r="F42" s="121"/>
      <c r="G42" s="121"/>
      <c r="H42" s="121"/>
      <c r="I42" s="121"/>
      <c r="J42" s="121"/>
      <c r="K42" s="37"/>
      <c r="L42" s="37"/>
      <c r="M42" s="37"/>
    </row>
    <row r="43" spans="2:13" ht="15" customHeight="1" x14ac:dyDescent="0.25">
      <c r="B43" s="121"/>
      <c r="C43" s="121"/>
      <c r="D43" s="121"/>
      <c r="E43" s="121"/>
      <c r="F43" s="121"/>
      <c r="G43" s="121"/>
      <c r="H43" s="121"/>
      <c r="I43" s="121"/>
      <c r="J43" s="121"/>
      <c r="K43" s="37"/>
      <c r="L43" s="37"/>
      <c r="M43" s="37"/>
    </row>
    <row r="44" spans="2:13" ht="15" customHeight="1" x14ac:dyDescent="0.25">
      <c r="B44" s="121"/>
      <c r="C44" s="121"/>
      <c r="D44" s="121"/>
      <c r="E44" s="121"/>
      <c r="F44" s="121"/>
      <c r="G44" s="121"/>
      <c r="H44" s="121"/>
      <c r="I44" s="121"/>
      <c r="J44" s="121"/>
      <c r="K44" s="37"/>
      <c r="L44" s="37"/>
      <c r="M44" s="37"/>
    </row>
    <row r="45" spans="2:13" ht="15" customHeight="1" x14ac:dyDescent="0.25">
      <c r="B45" s="121"/>
      <c r="C45" s="121"/>
      <c r="D45" s="121"/>
      <c r="E45" s="121"/>
      <c r="F45" s="121"/>
      <c r="G45" s="121"/>
      <c r="H45" s="121"/>
      <c r="I45" s="121"/>
      <c r="J45" s="121"/>
      <c r="K45" s="37"/>
      <c r="L45" s="37"/>
      <c r="M45" s="37"/>
    </row>
    <row r="46" spans="2:13" ht="15" customHeight="1" x14ac:dyDescent="0.25">
      <c r="B46" s="121"/>
      <c r="C46" s="121"/>
      <c r="D46" s="121"/>
      <c r="E46" s="121"/>
      <c r="F46" s="121"/>
      <c r="G46" s="121"/>
      <c r="H46" s="121"/>
      <c r="I46" s="121"/>
      <c r="J46" s="121"/>
      <c r="K46" s="37"/>
      <c r="L46" s="37"/>
      <c r="M46" s="37"/>
    </row>
    <row r="47" spans="2:13" ht="15" customHeight="1" x14ac:dyDescent="0.25">
      <c r="B47" s="121"/>
      <c r="C47" s="121"/>
      <c r="D47" s="121"/>
      <c r="E47" s="121"/>
      <c r="F47" s="121"/>
      <c r="G47" s="121"/>
      <c r="H47" s="121"/>
      <c r="I47" s="121"/>
      <c r="J47" s="121"/>
      <c r="K47" s="37"/>
      <c r="L47" s="37"/>
      <c r="M47" s="37"/>
    </row>
    <row r="48" spans="2:13" ht="15" customHeight="1" x14ac:dyDescent="0.25">
      <c r="B48" s="121"/>
      <c r="C48" s="121"/>
      <c r="D48" s="121"/>
      <c r="E48" s="121"/>
      <c r="F48" s="121"/>
      <c r="G48" s="121"/>
      <c r="H48" s="121"/>
      <c r="I48" s="121"/>
      <c r="J48" s="121"/>
      <c r="K48" s="37"/>
      <c r="L48" s="37"/>
      <c r="M48" s="37"/>
    </row>
    <row r="49" spans="2:13" ht="15" customHeight="1" x14ac:dyDescent="0.25">
      <c r="B49" s="121"/>
      <c r="C49" s="121"/>
      <c r="D49" s="121"/>
      <c r="E49" s="121"/>
      <c r="F49" s="121"/>
      <c r="G49" s="121"/>
      <c r="H49" s="121"/>
      <c r="I49" s="121"/>
      <c r="J49" s="121"/>
      <c r="K49" s="37"/>
      <c r="L49" s="37"/>
      <c r="M49" s="37"/>
    </row>
    <row r="50" spans="2:13" ht="15" customHeight="1" x14ac:dyDescent="0.25">
      <c r="B50" s="121"/>
      <c r="C50" s="121"/>
      <c r="D50" s="121"/>
      <c r="E50" s="121"/>
      <c r="F50" s="121"/>
      <c r="G50" s="121"/>
      <c r="H50" s="121"/>
      <c r="I50" s="121"/>
      <c r="J50" s="121"/>
      <c r="K50" s="37"/>
      <c r="L50" s="37"/>
      <c r="M50" s="37"/>
    </row>
    <row r="51" spans="2:13" ht="15" customHeight="1" x14ac:dyDescent="0.25">
      <c r="B51" s="121"/>
      <c r="C51" s="121"/>
      <c r="D51" s="121"/>
      <c r="E51" s="121"/>
      <c r="F51" s="121"/>
      <c r="G51" s="121"/>
      <c r="H51" s="121"/>
      <c r="I51" s="121"/>
      <c r="J51" s="121"/>
      <c r="K51" s="37"/>
      <c r="L51" s="37"/>
      <c r="M51" s="37"/>
    </row>
    <row r="52" spans="2:13" ht="15" customHeight="1" x14ac:dyDescent="0.25">
      <c r="B52" s="121"/>
      <c r="C52" s="121"/>
      <c r="D52" s="121"/>
      <c r="E52" s="121"/>
      <c r="F52" s="121"/>
      <c r="G52" s="121"/>
      <c r="H52" s="121"/>
      <c r="I52" s="121"/>
      <c r="J52" s="121"/>
      <c r="K52" s="37"/>
      <c r="L52" s="37"/>
      <c r="M52" s="37"/>
    </row>
    <row r="53" spans="2:13" ht="15" customHeight="1" x14ac:dyDescent="0.25">
      <c r="B53" s="121"/>
      <c r="C53" s="121"/>
      <c r="D53" s="121"/>
      <c r="E53" s="121"/>
      <c r="F53" s="121"/>
      <c r="G53" s="121"/>
      <c r="H53" s="121"/>
      <c r="I53" s="121"/>
      <c r="J53" s="121"/>
      <c r="K53" s="37"/>
      <c r="L53" s="37"/>
      <c r="M53" s="37"/>
    </row>
    <row r="54" spans="2:13" ht="15" customHeight="1" x14ac:dyDescent="0.25">
      <c r="B54" s="121"/>
      <c r="C54" s="121"/>
      <c r="D54" s="121"/>
      <c r="E54" s="121"/>
      <c r="F54" s="121"/>
      <c r="G54" s="121"/>
      <c r="H54" s="121"/>
      <c r="I54" s="121"/>
      <c r="J54" s="121"/>
      <c r="K54" s="37"/>
      <c r="L54" s="37"/>
      <c r="M54" s="37"/>
    </row>
    <row r="55" spans="2:13" ht="15" customHeight="1" x14ac:dyDescent="0.25">
      <c r="B55" s="121"/>
      <c r="C55" s="121"/>
      <c r="D55" s="121"/>
      <c r="E55" s="121"/>
      <c r="F55" s="121"/>
      <c r="G55" s="121"/>
      <c r="H55" s="121"/>
      <c r="I55" s="121"/>
      <c r="J55" s="121"/>
      <c r="K55" s="37"/>
      <c r="L55" s="37"/>
      <c r="M55" s="37"/>
    </row>
    <row r="56" spans="2:13" ht="15" customHeight="1" x14ac:dyDescent="0.25">
      <c r="B56" s="121"/>
      <c r="C56" s="121"/>
      <c r="D56" s="121"/>
      <c r="E56" s="121"/>
      <c r="F56" s="121"/>
      <c r="G56" s="121"/>
      <c r="H56" s="121"/>
      <c r="I56" s="121"/>
      <c r="J56" s="121"/>
      <c r="K56" s="37"/>
      <c r="L56" s="37"/>
      <c r="M56" s="37"/>
    </row>
    <row r="57" spans="2:13" ht="15" customHeight="1" x14ac:dyDescent="0.25">
      <c r="B57" s="121"/>
      <c r="C57" s="121"/>
      <c r="D57" s="121"/>
      <c r="E57" s="121"/>
      <c r="F57" s="121"/>
      <c r="G57" s="121"/>
      <c r="H57" s="121"/>
      <c r="I57" s="121"/>
      <c r="J57" s="121"/>
      <c r="K57" s="37"/>
      <c r="L57" s="37"/>
      <c r="M57" s="37"/>
    </row>
    <row r="58" spans="2:13" ht="15" customHeight="1" x14ac:dyDescent="0.25">
      <c r="B58" s="121"/>
      <c r="C58" s="121"/>
      <c r="D58" s="121"/>
      <c r="E58" s="121"/>
      <c r="F58" s="121"/>
      <c r="G58" s="121"/>
      <c r="H58" s="121"/>
      <c r="I58" s="121"/>
      <c r="J58" s="121"/>
      <c r="K58" s="37"/>
      <c r="L58" s="37"/>
      <c r="M58" s="37"/>
    </row>
    <row r="59" spans="2:13" ht="15" customHeight="1" x14ac:dyDescent="0.25">
      <c r="B59" s="121"/>
      <c r="C59" s="121"/>
      <c r="D59" s="121"/>
      <c r="E59" s="121"/>
      <c r="F59" s="121"/>
      <c r="G59" s="121"/>
      <c r="H59" s="121"/>
      <c r="I59" s="121"/>
      <c r="J59" s="121"/>
      <c r="K59" s="37"/>
      <c r="L59" s="37"/>
      <c r="M59" s="37"/>
    </row>
    <row r="60" spans="2:13" ht="15" customHeight="1" x14ac:dyDescent="0.25">
      <c r="B60" s="121"/>
      <c r="C60" s="121"/>
      <c r="D60" s="121"/>
      <c r="E60" s="121"/>
      <c r="F60" s="121"/>
      <c r="G60" s="121"/>
      <c r="H60" s="121"/>
      <c r="I60" s="121"/>
      <c r="J60" s="121"/>
      <c r="K60" s="37"/>
      <c r="L60" s="37"/>
      <c r="M60" s="37"/>
    </row>
    <row r="61" spans="2:13" ht="15" customHeight="1" x14ac:dyDescent="0.25">
      <c r="B61" s="121"/>
      <c r="C61" s="121"/>
      <c r="D61" s="121"/>
      <c r="E61" s="121"/>
      <c r="F61" s="121"/>
      <c r="G61" s="121"/>
      <c r="H61" s="121"/>
      <c r="I61" s="121"/>
      <c r="J61" s="121"/>
      <c r="K61" s="37"/>
      <c r="L61" s="37"/>
      <c r="M61" s="37"/>
    </row>
    <row r="62" spans="2:13" ht="15" customHeight="1" x14ac:dyDescent="0.25">
      <c r="B62" s="121"/>
      <c r="C62" s="121"/>
      <c r="D62" s="121"/>
      <c r="E62" s="121"/>
      <c r="F62" s="121"/>
      <c r="G62" s="121"/>
      <c r="H62" s="121"/>
      <c r="I62" s="121"/>
      <c r="J62" s="121"/>
      <c r="K62" s="37"/>
      <c r="L62" s="37"/>
      <c r="M62" s="37"/>
    </row>
    <row r="63" spans="2:13" ht="15" customHeight="1" x14ac:dyDescent="0.25">
      <c r="B63" s="121"/>
      <c r="C63" s="121"/>
      <c r="D63" s="121"/>
      <c r="E63" s="121"/>
      <c r="F63" s="121"/>
      <c r="G63" s="121"/>
      <c r="H63" s="121"/>
      <c r="I63" s="121"/>
      <c r="J63" s="121"/>
      <c r="K63" s="37"/>
      <c r="L63" s="37"/>
      <c r="M63" s="37"/>
    </row>
    <row r="64" spans="2:13" ht="15" customHeight="1" x14ac:dyDescent="0.25">
      <c r="B64" s="121"/>
      <c r="C64" s="121"/>
      <c r="D64" s="121"/>
      <c r="E64" s="121"/>
      <c r="F64" s="121"/>
      <c r="G64" s="121"/>
      <c r="H64" s="121"/>
      <c r="I64" s="121"/>
      <c r="J64" s="121"/>
      <c r="K64" s="37"/>
      <c r="L64" s="37"/>
      <c r="M64" s="37"/>
    </row>
    <row r="65" spans="2:13" ht="15" customHeight="1" x14ac:dyDescent="0.25">
      <c r="B65" s="121"/>
      <c r="C65" s="121"/>
      <c r="D65" s="121"/>
      <c r="E65" s="121"/>
      <c r="F65" s="121"/>
      <c r="G65" s="121"/>
      <c r="H65" s="121"/>
      <c r="I65" s="121"/>
      <c r="J65" s="121"/>
      <c r="K65" s="37"/>
      <c r="L65" s="37"/>
      <c r="M65" s="37"/>
    </row>
    <row r="66" spans="2:13" ht="15" customHeight="1" x14ac:dyDescent="0.25">
      <c r="B66" s="121"/>
      <c r="C66" s="121"/>
      <c r="D66" s="121"/>
      <c r="E66" s="121"/>
      <c r="F66" s="121"/>
      <c r="G66" s="121"/>
      <c r="H66" s="121"/>
      <c r="I66" s="121"/>
      <c r="J66" s="121"/>
    </row>
    <row r="67" spans="2:13" ht="15" customHeight="1" x14ac:dyDescent="0.25">
      <c r="B67" s="121"/>
      <c r="C67" s="121"/>
      <c r="D67" s="121"/>
      <c r="E67" s="121"/>
      <c r="F67" s="121"/>
      <c r="G67" s="121"/>
      <c r="H67" s="121"/>
      <c r="I67" s="121"/>
      <c r="J67" s="121"/>
    </row>
    <row r="68" spans="2:13" ht="15" customHeight="1" x14ac:dyDescent="0.25">
      <c r="B68" s="121"/>
      <c r="C68" s="121"/>
      <c r="D68" s="121"/>
      <c r="E68" s="121"/>
      <c r="F68" s="121"/>
      <c r="G68" s="121"/>
      <c r="H68" s="121"/>
      <c r="I68" s="121"/>
      <c r="J68" s="121"/>
    </row>
    <row r="69" spans="2:13" ht="15" customHeight="1" x14ac:dyDescent="0.25">
      <c r="B69" s="121"/>
      <c r="C69" s="121"/>
      <c r="D69" s="121"/>
      <c r="E69" s="121"/>
      <c r="F69" s="121"/>
      <c r="G69" s="121"/>
      <c r="H69" s="121"/>
      <c r="I69" s="121"/>
      <c r="J69" s="121"/>
    </row>
    <row r="70" spans="2:13" ht="15" customHeight="1" x14ac:dyDescent="0.25">
      <c r="B70" s="121"/>
      <c r="C70" s="121"/>
      <c r="D70" s="121"/>
      <c r="E70" s="121"/>
      <c r="F70" s="121"/>
      <c r="G70" s="121"/>
      <c r="H70" s="121"/>
      <c r="I70" s="121"/>
      <c r="J70" s="121"/>
    </row>
    <row r="71" spans="2:13" ht="15" customHeight="1" x14ac:dyDescent="0.25">
      <c r="B71" s="121"/>
      <c r="C71" s="121"/>
      <c r="D71" s="121"/>
      <c r="E71" s="121"/>
      <c r="F71" s="121"/>
      <c r="G71" s="121"/>
      <c r="H71" s="121"/>
      <c r="I71" s="121"/>
      <c r="J71" s="121"/>
    </row>
    <row r="72" spans="2:13" ht="15" customHeight="1" x14ac:dyDescent="0.25">
      <c r="B72" s="121"/>
      <c r="C72" s="121"/>
      <c r="D72" s="121"/>
      <c r="E72" s="121"/>
      <c r="F72" s="121"/>
      <c r="G72" s="121"/>
      <c r="H72" s="121"/>
      <c r="I72" s="121"/>
      <c r="J72" s="121"/>
    </row>
    <row r="73" spans="2:13" ht="15" customHeight="1" x14ac:dyDescent="0.25">
      <c r="B73" s="121"/>
      <c r="C73" s="121"/>
      <c r="D73" s="121"/>
      <c r="E73" s="121"/>
      <c r="F73" s="121"/>
      <c r="G73" s="121"/>
      <c r="H73" s="121"/>
      <c r="I73" s="121"/>
      <c r="J73" s="121"/>
    </row>
    <row r="74" spans="2:13" ht="15" customHeight="1" x14ac:dyDescent="0.25">
      <c r="B74" s="121"/>
      <c r="C74" s="121"/>
      <c r="D74" s="121"/>
      <c r="E74" s="121"/>
      <c r="F74" s="121"/>
      <c r="G74" s="121"/>
      <c r="H74" s="121"/>
      <c r="I74" s="121"/>
      <c r="J74" s="121"/>
    </row>
    <row r="75" spans="2:13" ht="15" customHeight="1" x14ac:dyDescent="0.25">
      <c r="B75" s="121"/>
      <c r="C75" s="121"/>
      <c r="D75" s="121"/>
      <c r="E75" s="121"/>
      <c r="F75" s="121"/>
      <c r="G75" s="121"/>
      <c r="H75" s="121"/>
      <c r="I75" s="121"/>
      <c r="J75" s="121"/>
    </row>
    <row r="76" spans="2:13" ht="15" customHeight="1" x14ac:dyDescent="0.25">
      <c r="B76" s="121"/>
      <c r="C76" s="121"/>
      <c r="D76" s="121"/>
      <c r="E76" s="121"/>
      <c r="F76" s="121"/>
      <c r="G76" s="121"/>
      <c r="H76" s="121"/>
      <c r="I76" s="121"/>
      <c r="J76" s="121"/>
    </row>
    <row r="77" spans="2:13" ht="15" customHeight="1" x14ac:dyDescent="0.25">
      <c r="B77" s="121"/>
      <c r="C77" s="121"/>
      <c r="D77" s="121"/>
      <c r="E77" s="121"/>
      <c r="F77" s="121"/>
      <c r="G77" s="121"/>
      <c r="H77" s="121"/>
      <c r="I77" s="121"/>
      <c r="J77" s="121"/>
    </row>
    <row r="78" spans="2:13" ht="15" customHeight="1" x14ac:dyDescent="0.25">
      <c r="B78" s="121"/>
      <c r="C78" s="121"/>
      <c r="D78" s="121"/>
      <c r="E78" s="121"/>
      <c r="F78" s="121"/>
      <c r="G78" s="121"/>
      <c r="H78" s="121"/>
      <c r="I78" s="121"/>
      <c r="J78" s="121"/>
    </row>
    <row r="79" spans="2:13" ht="15" customHeight="1" x14ac:dyDescent="0.25">
      <c r="B79" s="121"/>
      <c r="C79" s="121"/>
      <c r="D79" s="121"/>
      <c r="E79" s="121"/>
      <c r="F79" s="121"/>
      <c r="G79" s="121"/>
      <c r="H79" s="121"/>
      <c r="I79" s="121"/>
      <c r="J79" s="121"/>
    </row>
    <row r="80" spans="2:13" ht="15.75" customHeight="1" x14ac:dyDescent="0.25">
      <c r="B80" s="121"/>
      <c r="C80" s="121"/>
      <c r="D80" s="121"/>
      <c r="E80" s="121"/>
      <c r="F80" s="121"/>
      <c r="G80" s="121"/>
      <c r="H80" s="121"/>
      <c r="I80" s="121"/>
      <c r="J80" s="121"/>
    </row>
    <row r="81" spans="2:10" ht="15.75" customHeight="1" x14ac:dyDescent="0.25">
      <c r="B81" s="121"/>
      <c r="C81" s="121"/>
      <c r="D81" s="121"/>
      <c r="E81" s="121"/>
      <c r="F81" s="121"/>
      <c r="G81" s="121"/>
      <c r="H81" s="121"/>
      <c r="I81" s="121"/>
      <c r="J81" s="121"/>
    </row>
    <row r="82" spans="2:10" ht="15.75" customHeight="1" x14ac:dyDescent="0.25">
      <c r="B82" s="121"/>
      <c r="C82" s="121"/>
      <c r="D82" s="121"/>
      <c r="E82" s="121"/>
      <c r="F82" s="121"/>
      <c r="G82" s="121"/>
      <c r="H82" s="121"/>
      <c r="I82" s="121"/>
      <c r="J82" s="121"/>
    </row>
    <row r="83" spans="2:10" ht="15.75" customHeight="1" x14ac:dyDescent="0.25">
      <c r="B83" s="121"/>
      <c r="C83" s="121"/>
      <c r="D83" s="121"/>
      <c r="E83" s="121"/>
      <c r="F83" s="121"/>
      <c r="G83" s="121"/>
      <c r="H83" s="121"/>
      <c r="I83" s="121"/>
      <c r="J83" s="121"/>
    </row>
    <row r="84" spans="2:10" ht="15.75" customHeight="1" x14ac:dyDescent="0.25">
      <c r="B84" s="121"/>
      <c r="C84" s="121"/>
      <c r="D84" s="121"/>
      <c r="E84" s="121"/>
      <c r="F84" s="121"/>
      <c r="G84" s="121"/>
      <c r="H84" s="121"/>
      <c r="I84" s="121"/>
      <c r="J84" s="121"/>
    </row>
    <row r="85" spans="2:10" ht="15.75" customHeight="1" x14ac:dyDescent="0.25">
      <c r="B85" s="121"/>
      <c r="C85" s="121"/>
      <c r="D85" s="121"/>
      <c r="E85" s="121"/>
      <c r="F85" s="121"/>
      <c r="G85" s="121"/>
      <c r="H85" s="121"/>
      <c r="I85" s="121"/>
      <c r="J85" s="121"/>
    </row>
    <row r="86" spans="2:10" ht="15.75" customHeight="1" x14ac:dyDescent="0.25">
      <c r="B86" s="121"/>
      <c r="C86" s="121"/>
      <c r="D86" s="121"/>
      <c r="E86" s="121"/>
      <c r="F86" s="121"/>
      <c r="G86" s="121"/>
      <c r="H86" s="121"/>
      <c r="I86" s="121"/>
      <c r="J86" s="121"/>
    </row>
    <row r="87" spans="2:10" ht="15.75" customHeight="1" x14ac:dyDescent="0.25">
      <c r="B87" s="121"/>
      <c r="C87" s="121"/>
      <c r="D87" s="121"/>
      <c r="E87" s="121"/>
      <c r="F87" s="121"/>
      <c r="G87" s="121"/>
      <c r="H87" s="121"/>
      <c r="I87" s="121"/>
      <c r="J87" s="121"/>
    </row>
    <row r="88" spans="2:10" ht="15.75" customHeight="1" x14ac:dyDescent="0.25">
      <c r="B88" s="121"/>
      <c r="C88" s="121"/>
      <c r="D88" s="121"/>
      <c r="E88" s="121"/>
      <c r="F88" s="121"/>
      <c r="G88" s="121"/>
      <c r="H88" s="121"/>
      <c r="I88" s="121"/>
      <c r="J88" s="121"/>
    </row>
    <row r="89" spans="2:10" ht="15.75" customHeight="1" x14ac:dyDescent="0.25">
      <c r="B89" s="121"/>
      <c r="C89" s="121"/>
      <c r="D89" s="121"/>
      <c r="E89" s="121"/>
      <c r="F89" s="121"/>
      <c r="G89" s="121"/>
      <c r="H89" s="121"/>
      <c r="I89" s="121"/>
      <c r="J89" s="121"/>
    </row>
    <row r="90" spans="2:10" ht="15.75" customHeight="1" x14ac:dyDescent="0.25">
      <c r="B90" s="121"/>
      <c r="C90" s="121"/>
      <c r="D90" s="121"/>
      <c r="E90" s="121"/>
      <c r="F90" s="121"/>
      <c r="G90" s="121"/>
      <c r="H90" s="121"/>
      <c r="I90" s="121"/>
      <c r="J90" s="121"/>
    </row>
    <row r="91" spans="2:10" ht="15.75" customHeight="1" x14ac:dyDescent="0.25"/>
    <row r="92" spans="2:10" ht="15.75" customHeight="1" x14ac:dyDescent="0.25"/>
    <row r="93" spans="2:10" ht="15.75" customHeight="1" x14ac:dyDescent="0.25"/>
    <row r="94" spans="2:10" ht="15.75" customHeight="1" x14ac:dyDescent="0.25"/>
    <row r="95" spans="2:10" ht="15.75" customHeight="1" x14ac:dyDescent="0.25"/>
    <row r="96" spans="2:10"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I3:J6"/>
    <mergeCell ref="B15:J15"/>
    <mergeCell ref="B16:J90"/>
    <mergeCell ref="B1:J1"/>
    <mergeCell ref="B2:J2"/>
    <mergeCell ref="B3:B7"/>
    <mergeCell ref="C3:D6"/>
    <mergeCell ref="E3:E7"/>
    <mergeCell ref="F3:F7"/>
    <mergeCell ref="G3:H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workbookViewId="0">
      <selection activeCell="I29" sqref="I29"/>
    </sheetView>
  </sheetViews>
  <sheetFormatPr defaultColWidth="14.42578125" defaultRowHeight="15" customHeight="1" x14ac:dyDescent="0.25"/>
  <cols>
    <col min="1" max="1" width="8.7109375" customWidth="1"/>
    <col min="2" max="2" width="42" customWidth="1"/>
    <col min="3" max="3" width="20.140625" customWidth="1"/>
    <col min="4" max="4" width="18.5703125" customWidth="1"/>
    <col min="5" max="5" width="16.7109375" customWidth="1"/>
    <col min="6" max="7" width="8.7109375" customWidth="1"/>
    <col min="8" max="8" width="9.140625" customWidth="1"/>
    <col min="9" max="26" width="8.7109375" customWidth="1"/>
  </cols>
  <sheetData>
    <row r="1" spans="2:5" ht="68.25" customHeight="1" x14ac:dyDescent="0.25">
      <c r="B1" s="163" t="s">
        <v>84</v>
      </c>
      <c r="C1" s="121"/>
      <c r="D1" s="121"/>
      <c r="E1" s="121"/>
    </row>
    <row r="2" spans="2:5" ht="39" customHeight="1" x14ac:dyDescent="0.25">
      <c r="B2" s="144" t="s">
        <v>85</v>
      </c>
      <c r="C2" s="145"/>
      <c r="D2" s="145"/>
      <c r="E2" s="145"/>
    </row>
    <row r="3" spans="2:5" ht="48.75" customHeight="1" x14ac:dyDescent="0.25">
      <c r="B3" s="104" t="s">
        <v>40</v>
      </c>
      <c r="C3" s="104" t="s">
        <v>86</v>
      </c>
      <c r="D3" s="104" t="s">
        <v>87</v>
      </c>
      <c r="E3" s="104" t="s">
        <v>88</v>
      </c>
    </row>
    <row r="4" spans="2:5" ht="16.5" customHeight="1" x14ac:dyDescent="0.25">
      <c r="B4" s="19" t="s">
        <v>89</v>
      </c>
      <c r="C4" s="12">
        <v>9832539</v>
      </c>
      <c r="D4" s="12">
        <v>54032814</v>
      </c>
      <c r="E4" s="12">
        <f t="shared" ref="E4:E12" si="0">D4-C4</f>
        <v>44200275</v>
      </c>
    </row>
    <row r="5" spans="2:5" ht="33.75" customHeight="1" x14ac:dyDescent="0.25">
      <c r="B5" s="19" t="s">
        <v>90</v>
      </c>
      <c r="C5" s="12">
        <v>188935</v>
      </c>
      <c r="D5" s="12">
        <v>7714827</v>
      </c>
      <c r="E5" s="12">
        <f t="shared" si="0"/>
        <v>7525892</v>
      </c>
    </row>
    <row r="6" spans="2:5" ht="32.25" customHeight="1" x14ac:dyDescent="0.25">
      <c r="B6" s="19" t="s">
        <v>91</v>
      </c>
      <c r="C6" s="12">
        <v>279839710</v>
      </c>
      <c r="D6" s="12">
        <v>270692072</v>
      </c>
      <c r="E6" s="12">
        <f t="shared" si="0"/>
        <v>-9147638</v>
      </c>
    </row>
    <row r="7" spans="2:5" ht="15.75" customHeight="1" x14ac:dyDescent="0.25">
      <c r="B7" s="19" t="s">
        <v>92</v>
      </c>
      <c r="C7" s="38">
        <v>6703014</v>
      </c>
      <c r="D7" s="38">
        <v>7277037</v>
      </c>
      <c r="E7" s="12">
        <f t="shared" si="0"/>
        <v>574023</v>
      </c>
    </row>
    <row r="8" spans="2:5" ht="18" customHeight="1" x14ac:dyDescent="0.25">
      <c r="B8" s="19" t="s">
        <v>93</v>
      </c>
      <c r="C8" s="12">
        <v>296836729</v>
      </c>
      <c r="D8" s="12">
        <v>339992559</v>
      </c>
      <c r="E8" s="12">
        <f t="shared" si="0"/>
        <v>43155830</v>
      </c>
    </row>
    <row r="9" spans="2:5" ht="31.5" customHeight="1" x14ac:dyDescent="0.25">
      <c r="B9" s="19" t="s">
        <v>94</v>
      </c>
      <c r="C9" s="12">
        <v>139030858</v>
      </c>
      <c r="D9" s="12">
        <v>128589556</v>
      </c>
      <c r="E9" s="12">
        <f t="shared" si="0"/>
        <v>-10441302</v>
      </c>
    </row>
    <row r="10" spans="2:5" ht="33.75" customHeight="1" x14ac:dyDescent="0.25">
      <c r="B10" s="19" t="s">
        <v>95</v>
      </c>
      <c r="C10" s="39">
        <f t="shared" ref="C10:D10" si="1">(C4+C5)/C9</f>
        <v>7.2080933284609378E-2</v>
      </c>
      <c r="D10" s="39">
        <f t="shared" si="1"/>
        <v>0.48019172723483078</v>
      </c>
      <c r="E10" s="39">
        <f t="shared" si="0"/>
        <v>0.40811079395022143</v>
      </c>
    </row>
    <row r="11" spans="2:5" ht="33.75" customHeight="1" x14ac:dyDescent="0.25">
      <c r="B11" s="19" t="s">
        <v>96</v>
      </c>
      <c r="C11" s="39">
        <f t="shared" ref="C11:D11" si="2">(C4+C5+C6)/C9</f>
        <v>2.0848694179820138</v>
      </c>
      <c r="D11" s="39">
        <f t="shared" si="2"/>
        <v>2.5852777110452112</v>
      </c>
      <c r="E11" s="39">
        <f t="shared" si="0"/>
        <v>0.50040829306319745</v>
      </c>
    </row>
    <row r="12" spans="2:5" ht="32.25" customHeight="1" x14ac:dyDescent="0.25">
      <c r="B12" s="19" t="s">
        <v>97</v>
      </c>
      <c r="C12" s="39">
        <f t="shared" ref="C12:D12" si="3">C8/C9</f>
        <v>2.1350420566346502</v>
      </c>
      <c r="D12" s="39">
        <f t="shared" si="3"/>
        <v>2.6440137875582992</v>
      </c>
      <c r="E12" s="39">
        <f t="shared" si="0"/>
        <v>0.508971730923649</v>
      </c>
    </row>
    <row r="14" spans="2:5" ht="15.75" x14ac:dyDescent="0.25">
      <c r="B14" s="164"/>
      <c r="C14" s="140"/>
      <c r="D14" s="140"/>
      <c r="E14" s="141"/>
    </row>
    <row r="15" spans="2:5" ht="32.25" customHeight="1" x14ac:dyDescent="0.25">
      <c r="B15" s="142" t="s">
        <v>98</v>
      </c>
      <c r="C15" s="121"/>
      <c r="D15" s="121"/>
      <c r="E15" s="121"/>
    </row>
    <row r="16" spans="2:5" ht="32.25" customHeight="1" x14ac:dyDescent="0.25">
      <c r="B16" s="144" t="s">
        <v>99</v>
      </c>
      <c r="C16" s="145"/>
      <c r="D16" s="145"/>
      <c r="E16" s="145"/>
    </row>
    <row r="17" spans="2:8" ht="20.25" customHeight="1" x14ac:dyDescent="0.25">
      <c r="B17" s="105" t="s">
        <v>100</v>
      </c>
      <c r="C17" s="105" t="s">
        <v>101</v>
      </c>
      <c r="D17" s="165" t="s">
        <v>102</v>
      </c>
      <c r="E17" s="130"/>
      <c r="F17" s="40"/>
      <c r="G17" s="40"/>
      <c r="H17" s="40"/>
    </row>
    <row r="18" spans="2:8" ht="151.5" customHeight="1" x14ac:dyDescent="0.25">
      <c r="B18" s="41" t="s">
        <v>103</v>
      </c>
      <c r="C18" s="42" t="s">
        <v>104</v>
      </c>
      <c r="D18" s="160" t="s">
        <v>105</v>
      </c>
      <c r="E18" s="161"/>
      <c r="F18" s="40"/>
      <c r="G18" s="40"/>
      <c r="H18" s="40"/>
    </row>
    <row r="19" spans="2:8" ht="108.75" customHeight="1" x14ac:dyDescent="0.25">
      <c r="B19" s="41" t="s">
        <v>106</v>
      </c>
      <c r="C19" s="42" t="s">
        <v>107</v>
      </c>
      <c r="D19" s="160" t="s">
        <v>108</v>
      </c>
      <c r="E19" s="161"/>
      <c r="F19" s="40"/>
      <c r="G19" s="40"/>
      <c r="H19" s="40"/>
    </row>
    <row r="20" spans="2:8" ht="78" customHeight="1" x14ac:dyDescent="0.25">
      <c r="B20" s="41" t="s">
        <v>109</v>
      </c>
      <c r="C20" s="42" t="s">
        <v>110</v>
      </c>
      <c r="D20" s="160" t="s">
        <v>111</v>
      </c>
      <c r="E20" s="161"/>
      <c r="F20" s="40"/>
      <c r="G20" s="40"/>
      <c r="H20" s="40"/>
    </row>
    <row r="21" spans="2:8" ht="15.75" customHeight="1" x14ac:dyDescent="0.25">
      <c r="B21" s="40"/>
      <c r="C21" s="40"/>
      <c r="D21" s="40"/>
      <c r="E21" s="40"/>
      <c r="F21" s="40"/>
      <c r="G21" s="40"/>
      <c r="H21" s="40"/>
    </row>
    <row r="22" spans="2:8" ht="15.75" customHeight="1" x14ac:dyDescent="0.25">
      <c r="B22" s="162" t="s">
        <v>36</v>
      </c>
      <c r="C22" s="140"/>
      <c r="D22" s="140"/>
      <c r="E22" s="141"/>
      <c r="F22" s="40"/>
      <c r="G22" s="40"/>
      <c r="H22" s="40"/>
    </row>
    <row r="23" spans="2:8" ht="15.75" customHeight="1" x14ac:dyDescent="0.25">
      <c r="B23" s="142" t="s">
        <v>112</v>
      </c>
      <c r="C23" s="121"/>
      <c r="D23" s="121"/>
      <c r="E23" s="121"/>
      <c r="F23" s="40"/>
      <c r="G23" s="40"/>
      <c r="H23" s="40"/>
    </row>
    <row r="24" spans="2:8" ht="15.75" customHeight="1" x14ac:dyDescent="0.25">
      <c r="B24" s="121"/>
      <c r="C24" s="121"/>
      <c r="D24" s="121"/>
      <c r="E24" s="121"/>
      <c r="F24" s="40"/>
      <c r="G24" s="40"/>
      <c r="H24" s="40"/>
    </row>
    <row r="25" spans="2:8" ht="15.75" customHeight="1" x14ac:dyDescent="0.25">
      <c r="B25" s="121"/>
      <c r="C25" s="121"/>
      <c r="D25" s="121"/>
      <c r="E25" s="121"/>
      <c r="F25" s="40"/>
      <c r="G25" s="40"/>
      <c r="H25" s="40"/>
    </row>
    <row r="26" spans="2:8" ht="15.75" customHeight="1" x14ac:dyDescent="0.25">
      <c r="B26" s="121"/>
      <c r="C26" s="121"/>
      <c r="D26" s="121"/>
      <c r="E26" s="121"/>
      <c r="F26" s="40"/>
      <c r="G26" s="40"/>
      <c r="H26" s="40"/>
    </row>
    <row r="27" spans="2:8" ht="15.75" customHeight="1" x14ac:dyDescent="0.25">
      <c r="B27" s="121"/>
      <c r="C27" s="121"/>
      <c r="D27" s="121"/>
      <c r="E27" s="121"/>
      <c r="F27" s="40"/>
      <c r="G27" s="40"/>
      <c r="H27" s="40"/>
    </row>
    <row r="28" spans="2:8" ht="15.75" customHeight="1" x14ac:dyDescent="0.25">
      <c r="B28" s="121"/>
      <c r="C28" s="121"/>
      <c r="D28" s="121"/>
      <c r="E28" s="121"/>
      <c r="F28" s="40"/>
      <c r="G28" s="40"/>
      <c r="H28" s="40"/>
    </row>
    <row r="29" spans="2:8" ht="15.75" customHeight="1" x14ac:dyDescent="0.25">
      <c r="B29" s="121"/>
      <c r="C29" s="121"/>
      <c r="D29" s="121"/>
      <c r="E29" s="121"/>
      <c r="F29" s="40"/>
      <c r="G29" s="40"/>
      <c r="H29" s="40"/>
    </row>
    <row r="30" spans="2:8" ht="15.75" customHeight="1" x14ac:dyDescent="0.25">
      <c r="B30" s="121"/>
      <c r="C30" s="121"/>
      <c r="D30" s="121"/>
      <c r="E30" s="121"/>
      <c r="F30" s="40"/>
      <c r="G30" s="40"/>
      <c r="H30" s="40"/>
    </row>
    <row r="31" spans="2:8" ht="15.75" customHeight="1" x14ac:dyDescent="0.25">
      <c r="B31" s="121"/>
      <c r="C31" s="121"/>
      <c r="D31" s="121"/>
      <c r="E31" s="121"/>
      <c r="F31" s="40"/>
      <c r="G31" s="40"/>
      <c r="H31" s="40"/>
    </row>
    <row r="32" spans="2:8" ht="15.75" customHeight="1" x14ac:dyDescent="0.25">
      <c r="B32" s="121"/>
      <c r="C32" s="121"/>
      <c r="D32" s="121"/>
      <c r="E32" s="121"/>
      <c r="F32" s="40"/>
      <c r="G32" s="40"/>
      <c r="H32" s="40"/>
    </row>
    <row r="33" spans="2:8" ht="15.75" customHeight="1" x14ac:dyDescent="0.25">
      <c r="B33" s="121"/>
      <c r="C33" s="121"/>
      <c r="D33" s="121"/>
      <c r="E33" s="121"/>
      <c r="F33" s="40"/>
      <c r="G33" s="40"/>
      <c r="H33" s="40"/>
    </row>
    <row r="34" spans="2:8" ht="15.75" customHeight="1" x14ac:dyDescent="0.25">
      <c r="B34" s="121"/>
      <c r="C34" s="121"/>
      <c r="D34" s="121"/>
      <c r="E34" s="121"/>
      <c r="F34" s="40"/>
      <c r="G34" s="40"/>
      <c r="H34" s="40"/>
    </row>
    <row r="35" spans="2:8" ht="15.75" customHeight="1" x14ac:dyDescent="0.25">
      <c r="B35" s="121"/>
      <c r="C35" s="121"/>
      <c r="D35" s="121"/>
      <c r="E35" s="121"/>
      <c r="F35" s="40"/>
      <c r="G35" s="40"/>
      <c r="H35" s="40"/>
    </row>
    <row r="36" spans="2:8" ht="15.75" customHeight="1" x14ac:dyDescent="0.25">
      <c r="B36" s="121"/>
      <c r="C36" s="121"/>
      <c r="D36" s="121"/>
      <c r="E36" s="121"/>
      <c r="F36" s="40"/>
      <c r="G36" s="40"/>
      <c r="H36" s="40"/>
    </row>
    <row r="37" spans="2:8" ht="15.75" customHeight="1" x14ac:dyDescent="0.25">
      <c r="B37" s="121"/>
      <c r="C37" s="121"/>
      <c r="D37" s="121"/>
      <c r="E37" s="121"/>
      <c r="F37" s="40"/>
      <c r="G37" s="40"/>
      <c r="H37" s="40"/>
    </row>
    <row r="38" spans="2:8" ht="15.75" customHeight="1" x14ac:dyDescent="0.25">
      <c r="B38" s="121"/>
      <c r="C38" s="121"/>
      <c r="D38" s="121"/>
      <c r="E38" s="121"/>
      <c r="F38" s="40"/>
      <c r="G38" s="40"/>
      <c r="H38" s="40"/>
    </row>
    <row r="39" spans="2:8" ht="15.75" customHeight="1" x14ac:dyDescent="0.25">
      <c r="B39" s="121"/>
      <c r="C39" s="121"/>
      <c r="D39" s="121"/>
      <c r="E39" s="121"/>
      <c r="F39" s="40"/>
      <c r="G39" s="40"/>
      <c r="H39" s="40"/>
    </row>
    <row r="40" spans="2:8" ht="15.75" customHeight="1" x14ac:dyDescent="0.25">
      <c r="B40" s="121"/>
      <c r="C40" s="121"/>
      <c r="D40" s="121"/>
      <c r="E40" s="121"/>
      <c r="F40" s="40"/>
      <c r="G40" s="40"/>
      <c r="H40" s="40"/>
    </row>
    <row r="41" spans="2:8" ht="15.75" customHeight="1" x14ac:dyDescent="0.25">
      <c r="B41" s="121"/>
      <c r="C41" s="121"/>
      <c r="D41" s="121"/>
      <c r="E41" s="121"/>
      <c r="F41" s="40"/>
      <c r="G41" s="40"/>
      <c r="H41" s="40"/>
    </row>
    <row r="42" spans="2:8" ht="15.75" customHeight="1" x14ac:dyDescent="0.25">
      <c r="B42" s="121"/>
      <c r="C42" s="121"/>
      <c r="D42" s="121"/>
      <c r="E42" s="121"/>
      <c r="F42" s="40"/>
      <c r="G42" s="40"/>
      <c r="H42" s="40"/>
    </row>
    <row r="43" spans="2:8" ht="15.75" customHeight="1" x14ac:dyDescent="0.25">
      <c r="B43" s="121"/>
      <c r="C43" s="121"/>
      <c r="D43" s="121"/>
      <c r="E43" s="121"/>
      <c r="F43" s="40"/>
      <c r="G43" s="40"/>
      <c r="H43" s="40"/>
    </row>
    <row r="44" spans="2:8" ht="15.75" customHeight="1" x14ac:dyDescent="0.25">
      <c r="B44" s="121"/>
      <c r="C44" s="121"/>
      <c r="D44" s="121"/>
      <c r="E44" s="121"/>
    </row>
    <row r="45" spans="2:8" ht="15.75" customHeight="1" x14ac:dyDescent="0.25">
      <c r="B45" s="121"/>
      <c r="C45" s="121"/>
      <c r="D45" s="121"/>
      <c r="E45" s="121"/>
    </row>
    <row r="46" spans="2:8" ht="15.75" customHeight="1" x14ac:dyDescent="0.25">
      <c r="B46" s="121"/>
      <c r="C46" s="121"/>
      <c r="D46" s="121"/>
      <c r="E46" s="121"/>
    </row>
    <row r="47" spans="2:8" ht="15.75" customHeight="1" x14ac:dyDescent="0.25">
      <c r="B47" s="121"/>
      <c r="C47" s="121"/>
      <c r="D47" s="121"/>
      <c r="E47" s="121"/>
    </row>
    <row r="48" spans="2:8" ht="15.75" customHeight="1" x14ac:dyDescent="0.25">
      <c r="B48" s="121"/>
      <c r="C48" s="121"/>
      <c r="D48" s="121"/>
      <c r="E48" s="121"/>
    </row>
    <row r="49" spans="2:5" ht="15.75" customHeight="1" x14ac:dyDescent="0.25">
      <c r="B49" s="121"/>
      <c r="C49" s="121"/>
      <c r="D49" s="121"/>
      <c r="E49" s="121"/>
    </row>
    <row r="50" spans="2:5" ht="15.75" customHeight="1" x14ac:dyDescent="0.25">
      <c r="B50" s="121"/>
      <c r="C50" s="121"/>
      <c r="D50" s="121"/>
      <c r="E50" s="121"/>
    </row>
    <row r="51" spans="2:5" ht="15.75" customHeight="1" x14ac:dyDescent="0.25">
      <c r="B51" s="121"/>
      <c r="C51" s="121"/>
      <c r="D51" s="121"/>
      <c r="E51" s="121"/>
    </row>
    <row r="52" spans="2:5" ht="15.75" customHeight="1" x14ac:dyDescent="0.25">
      <c r="B52" s="121"/>
      <c r="C52" s="121"/>
      <c r="D52" s="121"/>
      <c r="E52" s="121"/>
    </row>
    <row r="53" spans="2:5" ht="15.75" customHeight="1" x14ac:dyDescent="0.25">
      <c r="B53" s="121"/>
      <c r="C53" s="121"/>
      <c r="D53" s="121"/>
      <c r="E53" s="121"/>
    </row>
    <row r="54" spans="2:5" ht="15.75" customHeight="1" x14ac:dyDescent="0.25">
      <c r="B54" s="121"/>
      <c r="C54" s="121"/>
      <c r="D54" s="121"/>
      <c r="E54" s="121"/>
    </row>
    <row r="55" spans="2:5" ht="15.75" customHeight="1" x14ac:dyDescent="0.25">
      <c r="B55" s="121"/>
      <c r="C55" s="121"/>
      <c r="D55" s="121"/>
      <c r="E55" s="121"/>
    </row>
    <row r="56" spans="2:5" ht="15.75" customHeight="1" x14ac:dyDescent="0.25">
      <c r="B56" s="121"/>
      <c r="C56" s="121"/>
      <c r="D56" s="121"/>
      <c r="E56" s="121"/>
    </row>
    <row r="57" spans="2:5" ht="15.75" customHeight="1" x14ac:dyDescent="0.25">
      <c r="B57" s="121"/>
      <c r="C57" s="121"/>
      <c r="D57" s="121"/>
      <c r="E57" s="121"/>
    </row>
    <row r="58" spans="2:5" ht="15.75" customHeight="1" x14ac:dyDescent="0.25">
      <c r="B58" s="121"/>
      <c r="C58" s="121"/>
      <c r="D58" s="121"/>
      <c r="E58" s="121"/>
    </row>
    <row r="59" spans="2:5" ht="15.75" customHeight="1" x14ac:dyDescent="0.25">
      <c r="B59" s="121"/>
      <c r="C59" s="121"/>
      <c r="D59" s="121"/>
      <c r="E59" s="121"/>
    </row>
    <row r="60" spans="2:5" ht="15.75" customHeight="1" x14ac:dyDescent="0.25">
      <c r="B60" s="121"/>
      <c r="C60" s="121"/>
      <c r="D60" s="121"/>
      <c r="E60" s="121"/>
    </row>
    <row r="61" spans="2:5" ht="15.75" customHeight="1" x14ac:dyDescent="0.25">
      <c r="B61" s="121"/>
      <c r="C61" s="121"/>
      <c r="D61" s="121"/>
      <c r="E61" s="121"/>
    </row>
    <row r="62" spans="2:5" ht="15.75" customHeight="1" x14ac:dyDescent="0.25"/>
    <row r="63" spans="2:5" ht="15.75" customHeight="1" x14ac:dyDescent="0.25"/>
    <row r="64" spans="2: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D19:E19"/>
    <mergeCell ref="D20:E20"/>
    <mergeCell ref="B22:E22"/>
    <mergeCell ref="B23:E61"/>
    <mergeCell ref="B1:E1"/>
    <mergeCell ref="B2:E2"/>
    <mergeCell ref="B14:E14"/>
    <mergeCell ref="B15:E15"/>
    <mergeCell ref="B16:E16"/>
    <mergeCell ref="D17:E17"/>
    <mergeCell ref="D18:E18"/>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00"/>
  <sheetViews>
    <sheetView showGridLines="0" workbookViewId="0">
      <selection activeCell="H46" sqref="H46"/>
    </sheetView>
  </sheetViews>
  <sheetFormatPr defaultColWidth="14.42578125" defaultRowHeight="15" customHeight="1" x14ac:dyDescent="0.25"/>
  <cols>
    <col min="1" max="1" width="8.7109375" customWidth="1"/>
    <col min="2" max="2" width="45.140625" customWidth="1"/>
    <col min="3" max="3" width="27.5703125" customWidth="1"/>
    <col min="4" max="4" width="28.42578125" customWidth="1"/>
    <col min="5" max="5" width="19.5703125" customWidth="1"/>
    <col min="6" max="6" width="17" customWidth="1"/>
    <col min="7" max="26" width="8.7109375" customWidth="1"/>
  </cols>
  <sheetData>
    <row r="1" spans="2:6" ht="85.5" customHeight="1" x14ac:dyDescent="0.25">
      <c r="B1" s="143" t="s">
        <v>113</v>
      </c>
      <c r="C1" s="121"/>
      <c r="D1" s="121"/>
      <c r="E1" s="121"/>
      <c r="F1" s="121"/>
    </row>
    <row r="2" spans="2:6" ht="42.75" customHeight="1" x14ac:dyDescent="0.25">
      <c r="B2" s="170" t="s">
        <v>114</v>
      </c>
      <c r="C2" s="121"/>
      <c r="D2" s="121"/>
      <c r="E2" s="121"/>
      <c r="F2" s="121"/>
    </row>
    <row r="3" spans="2:6" ht="17.25" customHeight="1" x14ac:dyDescent="0.25">
      <c r="B3" s="101" t="s">
        <v>40</v>
      </c>
      <c r="C3" s="101" t="s">
        <v>86</v>
      </c>
      <c r="D3" s="101" t="s">
        <v>87</v>
      </c>
    </row>
    <row r="4" spans="2:6" ht="16.5" customHeight="1" x14ac:dyDescent="0.25">
      <c r="B4" s="19" t="s">
        <v>115</v>
      </c>
      <c r="C4" s="8">
        <v>769129811</v>
      </c>
      <c r="D4" s="8">
        <v>755807378</v>
      </c>
    </row>
    <row r="5" spans="2:6" ht="16.5" customHeight="1" x14ac:dyDescent="0.25">
      <c r="B5" s="19" t="s">
        <v>116</v>
      </c>
      <c r="C5" s="8">
        <v>879866758</v>
      </c>
      <c r="D5" s="8">
        <v>977981140</v>
      </c>
    </row>
    <row r="6" spans="2:6" ht="22.5" customHeight="1" x14ac:dyDescent="0.25">
      <c r="B6" s="19" t="s">
        <v>117</v>
      </c>
      <c r="C6" s="8">
        <f>769129811-879866758</f>
        <v>-110736947</v>
      </c>
      <c r="D6" s="8">
        <f>755807378-977981140</f>
        <v>-222173762</v>
      </c>
      <c r="E6" s="43"/>
    </row>
    <row r="7" spans="2:6" ht="33" customHeight="1" x14ac:dyDescent="0.25">
      <c r="B7" s="19" t="s">
        <v>118</v>
      </c>
      <c r="C7" s="8">
        <v>268542818</v>
      </c>
      <c r="D7" s="8">
        <v>433576765</v>
      </c>
    </row>
    <row r="8" spans="2:6" ht="69" customHeight="1" x14ac:dyDescent="0.25">
      <c r="B8" s="19" t="s">
        <v>119</v>
      </c>
      <c r="C8" s="44">
        <f t="shared" ref="C8:D8" si="0">C6+C7</f>
        <v>157805871</v>
      </c>
      <c r="D8" s="44">
        <f t="shared" si="0"/>
        <v>211403003</v>
      </c>
    </row>
    <row r="9" spans="2:6" ht="18.75" customHeight="1" x14ac:dyDescent="0.25">
      <c r="B9" s="19" t="s">
        <v>120</v>
      </c>
      <c r="C9" s="8">
        <v>139030858</v>
      </c>
      <c r="D9" s="8">
        <v>128589556</v>
      </c>
    </row>
    <row r="10" spans="2:6" ht="51" customHeight="1" x14ac:dyDescent="0.25">
      <c r="B10" s="19" t="s">
        <v>121</v>
      </c>
      <c r="C10" s="44">
        <f t="shared" ref="C10:D10" si="1">C8+C9</f>
        <v>296836729</v>
      </c>
      <c r="D10" s="44">
        <f t="shared" si="1"/>
        <v>339992559</v>
      </c>
    </row>
    <row r="11" spans="2:6" ht="16.5" customHeight="1" x14ac:dyDescent="0.25">
      <c r="B11" s="19" t="s">
        <v>122</v>
      </c>
      <c r="C11" s="45">
        <v>6703014</v>
      </c>
      <c r="D11" s="8">
        <v>7277037</v>
      </c>
    </row>
    <row r="12" spans="2:6" ht="51.75" customHeight="1" x14ac:dyDescent="0.25">
      <c r="B12" s="19" t="s">
        <v>123</v>
      </c>
      <c r="C12" s="45">
        <f t="shared" ref="C12:D12" si="2">C6-C11</f>
        <v>-117439961</v>
      </c>
      <c r="D12" s="45">
        <f t="shared" si="2"/>
        <v>-229450799</v>
      </c>
    </row>
    <row r="13" spans="2:6" ht="67.5" customHeight="1" x14ac:dyDescent="0.25">
      <c r="B13" s="19" t="s">
        <v>124</v>
      </c>
      <c r="C13" s="44">
        <f t="shared" ref="C13:D13" si="3">C8-C11</f>
        <v>151102857</v>
      </c>
      <c r="D13" s="44">
        <f t="shared" si="3"/>
        <v>204125966</v>
      </c>
    </row>
    <row r="14" spans="2:6" ht="53.25" customHeight="1" x14ac:dyDescent="0.25">
      <c r="B14" s="19" t="s">
        <v>125</v>
      </c>
      <c r="C14" s="44">
        <f t="shared" ref="C14:D14" si="4">C10-C11</f>
        <v>290133715</v>
      </c>
      <c r="D14" s="44">
        <f t="shared" si="4"/>
        <v>332715522</v>
      </c>
    </row>
    <row r="15" spans="2:6" ht="48" customHeight="1" x14ac:dyDescent="0.25">
      <c r="B15" s="19" t="s">
        <v>126</v>
      </c>
      <c r="C15" s="46" t="s">
        <v>127</v>
      </c>
      <c r="D15" s="46" t="s">
        <v>127</v>
      </c>
    </row>
    <row r="17" spans="2:6" x14ac:dyDescent="0.25">
      <c r="B17" s="171"/>
      <c r="C17" s="140"/>
      <c r="D17" s="141"/>
      <c r="E17" s="94"/>
      <c r="F17" s="94"/>
    </row>
    <row r="18" spans="2:6" ht="15" customHeight="1" x14ac:dyDescent="0.25">
      <c r="B18" s="143" t="s">
        <v>128</v>
      </c>
      <c r="C18" s="121"/>
      <c r="D18" s="121"/>
      <c r="E18" s="121"/>
      <c r="F18" s="121"/>
    </row>
    <row r="19" spans="2:6" ht="15" customHeight="1" x14ac:dyDescent="0.25">
      <c r="B19" s="121"/>
      <c r="C19" s="121"/>
      <c r="D19" s="121"/>
      <c r="E19" s="121"/>
      <c r="F19" s="121"/>
    </row>
    <row r="20" spans="2:6" ht="15" customHeight="1" x14ac:dyDescent="0.25">
      <c r="B20" s="121"/>
      <c r="C20" s="121"/>
      <c r="D20" s="121"/>
      <c r="E20" s="121"/>
      <c r="F20" s="121"/>
    </row>
    <row r="21" spans="2:6" ht="15.75" customHeight="1" x14ac:dyDescent="0.25">
      <c r="B21" s="121"/>
      <c r="C21" s="121"/>
      <c r="D21" s="121"/>
      <c r="E21" s="121"/>
      <c r="F21" s="121"/>
    </row>
    <row r="22" spans="2:6" ht="15.75" customHeight="1" x14ac:dyDescent="0.25">
      <c r="B22" s="121"/>
      <c r="C22" s="121"/>
      <c r="D22" s="121"/>
      <c r="E22" s="121"/>
      <c r="F22" s="121"/>
    </row>
    <row r="23" spans="2:6" ht="15.75" customHeight="1" x14ac:dyDescent="0.25">
      <c r="B23" s="121"/>
      <c r="C23" s="121"/>
      <c r="D23" s="121"/>
      <c r="E23" s="121"/>
      <c r="F23" s="121"/>
    </row>
    <row r="24" spans="2:6" ht="15.75" customHeight="1" x14ac:dyDescent="0.25">
      <c r="B24" s="121"/>
      <c r="C24" s="121"/>
      <c r="D24" s="121"/>
      <c r="E24" s="121"/>
      <c r="F24" s="121"/>
    </row>
    <row r="25" spans="2:6" ht="15.75" customHeight="1" x14ac:dyDescent="0.25">
      <c r="B25" s="121"/>
      <c r="C25" s="121"/>
      <c r="D25" s="121"/>
      <c r="E25" s="121"/>
      <c r="F25" s="121"/>
    </row>
    <row r="26" spans="2:6" ht="15.75" customHeight="1" x14ac:dyDescent="0.25">
      <c r="B26" s="121"/>
      <c r="C26" s="121"/>
      <c r="D26" s="121"/>
      <c r="E26" s="121"/>
      <c r="F26" s="121"/>
    </row>
    <row r="27" spans="2:6" ht="15.75" customHeight="1" x14ac:dyDescent="0.25">
      <c r="B27" s="121"/>
      <c r="C27" s="121"/>
      <c r="D27" s="121"/>
      <c r="E27" s="121"/>
      <c r="F27" s="121"/>
    </row>
    <row r="28" spans="2:6" ht="15.75" customHeight="1" x14ac:dyDescent="0.25">
      <c r="B28" s="121"/>
      <c r="C28" s="121"/>
      <c r="D28" s="121"/>
      <c r="E28" s="121"/>
      <c r="F28" s="121"/>
    </row>
    <row r="29" spans="2:6" ht="3" customHeight="1" x14ac:dyDescent="0.25">
      <c r="B29" s="121"/>
      <c r="C29" s="121"/>
      <c r="D29" s="121"/>
      <c r="E29" s="121"/>
      <c r="F29" s="121"/>
    </row>
    <row r="30" spans="2:6" ht="26.25" customHeight="1" x14ac:dyDescent="0.25">
      <c r="B30" s="172" t="s">
        <v>129</v>
      </c>
      <c r="C30" s="145"/>
      <c r="D30" s="145"/>
      <c r="E30" s="145"/>
      <c r="F30" s="145"/>
    </row>
    <row r="31" spans="2:6" ht="48" customHeight="1" x14ac:dyDescent="0.25">
      <c r="B31" s="106" t="s">
        <v>130</v>
      </c>
      <c r="C31" s="106" t="s">
        <v>131</v>
      </c>
      <c r="D31" s="106" t="s">
        <v>132</v>
      </c>
      <c r="E31" s="169" t="s">
        <v>133</v>
      </c>
      <c r="F31" s="130"/>
    </row>
    <row r="32" spans="2:6" ht="69.75" customHeight="1" x14ac:dyDescent="0.25">
      <c r="B32" s="36" t="s">
        <v>134</v>
      </c>
      <c r="C32" s="36" t="s">
        <v>135</v>
      </c>
      <c r="D32" s="36" t="s">
        <v>136</v>
      </c>
      <c r="E32" s="166" t="s">
        <v>137</v>
      </c>
      <c r="F32" s="161"/>
    </row>
    <row r="33" spans="2:6" ht="121.5" customHeight="1" x14ac:dyDescent="0.25">
      <c r="B33" s="36" t="s">
        <v>138</v>
      </c>
      <c r="C33" s="36" t="s">
        <v>139</v>
      </c>
      <c r="D33" s="36" t="s">
        <v>140</v>
      </c>
      <c r="E33" s="166" t="s">
        <v>141</v>
      </c>
      <c r="F33" s="161"/>
    </row>
    <row r="34" spans="2:6" ht="115.5" customHeight="1" x14ac:dyDescent="0.25">
      <c r="B34" s="36" t="s">
        <v>142</v>
      </c>
      <c r="C34" s="36" t="s">
        <v>143</v>
      </c>
      <c r="D34" s="36" t="s">
        <v>144</v>
      </c>
      <c r="E34" s="166" t="s">
        <v>145</v>
      </c>
      <c r="F34" s="161"/>
    </row>
    <row r="35" spans="2:6" ht="52.5" customHeight="1" x14ac:dyDescent="0.25">
      <c r="B35" s="36" t="s">
        <v>146</v>
      </c>
      <c r="C35" s="36" t="s">
        <v>147</v>
      </c>
      <c r="D35" s="36" t="s">
        <v>25</v>
      </c>
      <c r="E35" s="166" t="s">
        <v>148</v>
      </c>
      <c r="F35" s="161"/>
    </row>
    <row r="36" spans="2:6" ht="15.75" customHeight="1" x14ac:dyDescent="0.25">
      <c r="B36" s="26"/>
      <c r="C36" s="26"/>
      <c r="D36" s="26"/>
    </row>
    <row r="37" spans="2:6" ht="15.75" customHeight="1" x14ac:dyDescent="0.25">
      <c r="B37" s="167" t="s">
        <v>36</v>
      </c>
      <c r="C37" s="140"/>
      <c r="D37" s="140"/>
      <c r="E37" s="140"/>
      <c r="F37" s="141"/>
    </row>
    <row r="38" spans="2:6" ht="15.75" customHeight="1" x14ac:dyDescent="0.25">
      <c r="B38" s="168" t="s">
        <v>149</v>
      </c>
      <c r="C38" s="121"/>
      <c r="D38" s="121"/>
      <c r="E38" s="121"/>
      <c r="F38" s="121"/>
    </row>
    <row r="39" spans="2:6" ht="15.75" customHeight="1" x14ac:dyDescent="0.25">
      <c r="B39" s="121"/>
      <c r="C39" s="121"/>
      <c r="D39" s="121"/>
      <c r="E39" s="121"/>
      <c r="F39" s="121"/>
    </row>
    <row r="40" spans="2:6" ht="15.75" customHeight="1" x14ac:dyDescent="0.25">
      <c r="B40" s="121"/>
      <c r="C40" s="121"/>
      <c r="D40" s="121"/>
      <c r="E40" s="121"/>
      <c r="F40" s="121"/>
    </row>
    <row r="41" spans="2:6" ht="15.75" customHeight="1" x14ac:dyDescent="0.25">
      <c r="B41" s="121"/>
      <c r="C41" s="121"/>
      <c r="D41" s="121"/>
      <c r="E41" s="121"/>
      <c r="F41" s="121"/>
    </row>
    <row r="42" spans="2:6" ht="15.75" customHeight="1" x14ac:dyDescent="0.25">
      <c r="B42" s="121"/>
      <c r="C42" s="121"/>
      <c r="D42" s="121"/>
      <c r="E42" s="121"/>
      <c r="F42" s="121"/>
    </row>
    <row r="43" spans="2:6" ht="15.75" customHeight="1" x14ac:dyDescent="0.25">
      <c r="B43" s="121"/>
      <c r="C43" s="121"/>
      <c r="D43" s="121"/>
      <c r="E43" s="121"/>
      <c r="F43" s="121"/>
    </row>
    <row r="44" spans="2:6" ht="15.75" customHeight="1" x14ac:dyDescent="0.25">
      <c r="B44" s="121"/>
      <c r="C44" s="121"/>
      <c r="D44" s="121"/>
      <c r="E44" s="121"/>
      <c r="F44" s="121"/>
    </row>
    <row r="45" spans="2:6" ht="15.75" customHeight="1" x14ac:dyDescent="0.25">
      <c r="B45" s="121"/>
      <c r="C45" s="121"/>
      <c r="D45" s="121"/>
      <c r="E45" s="121"/>
      <c r="F45" s="121"/>
    </row>
    <row r="46" spans="2:6" ht="15.75" customHeight="1" x14ac:dyDescent="0.25">
      <c r="B46" s="121"/>
      <c r="C46" s="121"/>
      <c r="D46" s="121"/>
      <c r="E46" s="121"/>
      <c r="F46" s="121"/>
    </row>
    <row r="47" spans="2:6" ht="15.75" customHeight="1" x14ac:dyDescent="0.25">
      <c r="B47" s="121"/>
      <c r="C47" s="121"/>
      <c r="D47" s="121"/>
      <c r="E47" s="121"/>
      <c r="F47" s="121"/>
    </row>
    <row r="48" spans="2:6" ht="15.75" customHeight="1" x14ac:dyDescent="0.25">
      <c r="B48" s="121"/>
      <c r="C48" s="121"/>
      <c r="D48" s="121"/>
      <c r="E48" s="121"/>
      <c r="F48" s="121"/>
    </row>
    <row r="49" spans="2:6" ht="15.75" customHeight="1" x14ac:dyDescent="0.25">
      <c r="B49" s="121"/>
      <c r="C49" s="121"/>
      <c r="D49" s="121"/>
      <c r="E49" s="121"/>
      <c r="F49" s="121"/>
    </row>
    <row r="50" spans="2:6" ht="15.75" customHeight="1" x14ac:dyDescent="0.25">
      <c r="B50" s="121"/>
      <c r="C50" s="121"/>
      <c r="D50" s="121"/>
      <c r="E50" s="121"/>
      <c r="F50" s="121"/>
    </row>
    <row r="51" spans="2:6" ht="15.75" customHeight="1" x14ac:dyDescent="0.25">
      <c r="B51" s="121"/>
      <c r="C51" s="121"/>
      <c r="D51" s="121"/>
      <c r="E51" s="121"/>
      <c r="F51" s="121"/>
    </row>
    <row r="52" spans="2:6" ht="15.75" customHeight="1" x14ac:dyDescent="0.25">
      <c r="B52" s="121"/>
      <c r="C52" s="121"/>
      <c r="D52" s="121"/>
      <c r="E52" s="121"/>
      <c r="F52" s="121"/>
    </row>
    <row r="53" spans="2:6" ht="15.75" customHeight="1" x14ac:dyDescent="0.25">
      <c r="B53" s="121"/>
      <c r="C53" s="121"/>
      <c r="D53" s="121"/>
      <c r="E53" s="121"/>
      <c r="F53" s="121"/>
    </row>
    <row r="54" spans="2:6" ht="15.75" customHeight="1" x14ac:dyDescent="0.25">
      <c r="B54" s="121"/>
      <c r="C54" s="121"/>
      <c r="D54" s="121"/>
      <c r="E54" s="121"/>
      <c r="F54" s="121"/>
    </row>
    <row r="55" spans="2:6" ht="15.75" customHeight="1" x14ac:dyDescent="0.25">
      <c r="B55" s="121"/>
      <c r="C55" s="121"/>
      <c r="D55" s="121"/>
      <c r="E55" s="121"/>
      <c r="F55" s="121"/>
    </row>
    <row r="56" spans="2:6" ht="15.75" customHeight="1" x14ac:dyDescent="0.25">
      <c r="B56" s="121"/>
      <c r="C56" s="121"/>
      <c r="D56" s="121"/>
      <c r="E56" s="121"/>
      <c r="F56" s="121"/>
    </row>
    <row r="57" spans="2:6" ht="15.75" customHeight="1" x14ac:dyDescent="0.25">
      <c r="B57" s="121"/>
      <c r="C57" s="121"/>
      <c r="D57" s="121"/>
      <c r="E57" s="121"/>
      <c r="F57" s="121"/>
    </row>
    <row r="58" spans="2:6" ht="15.75" customHeight="1" x14ac:dyDescent="0.25">
      <c r="B58" s="121"/>
      <c r="C58" s="121"/>
      <c r="D58" s="121"/>
      <c r="E58" s="121"/>
      <c r="F58" s="121"/>
    </row>
    <row r="59" spans="2:6" ht="15.75" customHeight="1" x14ac:dyDescent="0.25">
      <c r="B59" s="121"/>
      <c r="C59" s="121"/>
      <c r="D59" s="121"/>
      <c r="E59" s="121"/>
      <c r="F59" s="121"/>
    </row>
    <row r="60" spans="2:6" ht="15.75" customHeight="1" x14ac:dyDescent="0.25">
      <c r="B60" s="121"/>
      <c r="C60" s="121"/>
      <c r="D60" s="121"/>
      <c r="E60" s="121"/>
      <c r="F60" s="121"/>
    </row>
    <row r="61" spans="2:6" ht="15.75" customHeight="1" x14ac:dyDescent="0.25">
      <c r="B61" s="121"/>
      <c r="C61" s="121"/>
      <c r="D61" s="121"/>
      <c r="E61" s="121"/>
      <c r="F61" s="121"/>
    </row>
    <row r="62" spans="2:6" ht="15.75" customHeight="1" x14ac:dyDescent="0.25">
      <c r="B62" s="121"/>
      <c r="C62" s="121"/>
      <c r="D62" s="121"/>
      <c r="E62" s="121"/>
      <c r="F62" s="121"/>
    </row>
    <row r="63" spans="2:6" ht="15.75" customHeight="1" x14ac:dyDescent="0.25">
      <c r="B63" s="121"/>
      <c r="C63" s="121"/>
      <c r="D63" s="121"/>
      <c r="E63" s="121"/>
      <c r="F63" s="121"/>
    </row>
    <row r="64" spans="2:6" ht="15.75" customHeight="1" x14ac:dyDescent="0.25">
      <c r="B64" s="121"/>
      <c r="C64" s="121"/>
      <c r="D64" s="121"/>
      <c r="E64" s="121"/>
      <c r="F64" s="121"/>
    </row>
    <row r="65" spans="2:6" ht="15.75" customHeight="1" x14ac:dyDescent="0.25">
      <c r="B65" s="121"/>
      <c r="C65" s="121"/>
      <c r="D65" s="121"/>
      <c r="E65" s="121"/>
      <c r="F65" s="121"/>
    </row>
    <row r="66" spans="2:6" ht="15.75" customHeight="1" x14ac:dyDescent="0.25">
      <c r="B66" s="121"/>
      <c r="C66" s="121"/>
      <c r="D66" s="121"/>
      <c r="E66" s="121"/>
      <c r="F66" s="121"/>
    </row>
    <row r="67" spans="2:6" ht="15.75" customHeight="1" x14ac:dyDescent="0.25">
      <c r="B67" s="121"/>
      <c r="C67" s="121"/>
      <c r="D67" s="121"/>
      <c r="E67" s="121"/>
      <c r="F67" s="121"/>
    </row>
    <row r="68" spans="2:6" ht="15.75" customHeight="1" x14ac:dyDescent="0.25">
      <c r="B68" s="121"/>
      <c r="C68" s="121"/>
      <c r="D68" s="121"/>
      <c r="E68" s="121"/>
      <c r="F68" s="121"/>
    </row>
    <row r="69" spans="2:6" ht="15.75" customHeight="1" x14ac:dyDescent="0.25">
      <c r="B69" s="121"/>
      <c r="C69" s="121"/>
      <c r="D69" s="121"/>
      <c r="E69" s="121"/>
      <c r="F69" s="121"/>
    </row>
    <row r="70" spans="2:6" ht="15.75" customHeight="1" x14ac:dyDescent="0.25"/>
    <row r="71" spans="2:6" ht="15.75" customHeight="1" x14ac:dyDescent="0.25"/>
    <row r="72" spans="2:6" ht="15.75" customHeight="1" x14ac:dyDescent="0.25"/>
    <row r="73" spans="2:6" ht="15.75" customHeight="1" x14ac:dyDescent="0.25"/>
    <row r="74" spans="2:6" ht="15.75" customHeight="1" x14ac:dyDescent="0.25"/>
    <row r="75" spans="2:6" ht="15.75" customHeight="1" x14ac:dyDescent="0.25"/>
    <row r="76" spans="2:6" ht="15.75" customHeight="1" x14ac:dyDescent="0.25"/>
    <row r="77" spans="2:6" ht="15.75" customHeight="1" x14ac:dyDescent="0.25"/>
    <row r="78" spans="2:6" ht="15.75" customHeight="1" x14ac:dyDescent="0.25"/>
    <row r="79" spans="2:6" ht="15.75" customHeight="1" x14ac:dyDescent="0.25"/>
    <row r="80" spans="2: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E31:F31"/>
    <mergeCell ref="E32:F32"/>
    <mergeCell ref="B1:F1"/>
    <mergeCell ref="B2:F2"/>
    <mergeCell ref="B17:D17"/>
    <mergeCell ref="B18:F29"/>
    <mergeCell ref="B30:F30"/>
    <mergeCell ref="E33:F33"/>
    <mergeCell ref="E34:F34"/>
    <mergeCell ref="E35:F35"/>
    <mergeCell ref="B37:F37"/>
    <mergeCell ref="B38:F69"/>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showGridLines="0" topLeftCell="A3" zoomScale="85" zoomScaleNormal="85" workbookViewId="0">
      <selection activeCell="D7" sqref="C7:D7"/>
    </sheetView>
  </sheetViews>
  <sheetFormatPr defaultColWidth="14.42578125" defaultRowHeight="15" customHeight="1" x14ac:dyDescent="0.25"/>
  <cols>
    <col min="1" max="1" width="8.7109375" customWidth="1"/>
    <col min="2" max="2" width="22.5703125" customWidth="1"/>
    <col min="3" max="3" width="24.85546875" customWidth="1"/>
    <col min="4" max="4" width="23.7109375" customWidth="1"/>
    <col min="5" max="5" width="20.85546875" customWidth="1"/>
    <col min="6" max="6" width="37" customWidth="1"/>
    <col min="7" max="7" width="8.7109375" customWidth="1"/>
    <col min="8" max="8" width="20" customWidth="1"/>
    <col min="9" max="9" width="20.42578125" customWidth="1"/>
    <col min="10" max="10" width="17.140625" customWidth="1"/>
    <col min="11" max="26" width="8.7109375" customWidth="1"/>
  </cols>
  <sheetData>
    <row r="1" spans="2:10" ht="52.5" customHeight="1" x14ac:dyDescent="0.25">
      <c r="B1" s="120" t="s">
        <v>150</v>
      </c>
      <c r="C1" s="121"/>
      <c r="D1" s="121"/>
      <c r="E1" s="121"/>
      <c r="F1" s="121"/>
    </row>
    <row r="2" spans="2:10" ht="27" customHeight="1" x14ac:dyDescent="0.25">
      <c r="B2" s="185" t="s">
        <v>151</v>
      </c>
      <c r="C2" s="186"/>
      <c r="D2" s="186"/>
      <c r="E2" s="186"/>
      <c r="F2" s="186"/>
    </row>
    <row r="3" spans="2:10" ht="17.25" customHeight="1" x14ac:dyDescent="0.25">
      <c r="B3" s="147" t="s">
        <v>2</v>
      </c>
      <c r="C3" s="188" t="s">
        <v>3</v>
      </c>
      <c r="D3" s="130"/>
      <c r="E3" s="147" t="s">
        <v>152</v>
      </c>
      <c r="F3" s="147" t="s">
        <v>153</v>
      </c>
    </row>
    <row r="4" spans="2:10" ht="32.25" customHeight="1" x14ac:dyDescent="0.25">
      <c r="B4" s="187"/>
      <c r="C4" s="104" t="s">
        <v>86</v>
      </c>
      <c r="D4" s="104" t="s">
        <v>87</v>
      </c>
      <c r="E4" s="127"/>
      <c r="F4" s="127"/>
    </row>
    <row r="5" spans="2:10" ht="15.75" x14ac:dyDescent="0.25">
      <c r="B5" s="102">
        <v>1</v>
      </c>
      <c r="C5" s="102">
        <v>2</v>
      </c>
      <c r="D5" s="102">
        <v>3</v>
      </c>
      <c r="E5" s="102">
        <v>4</v>
      </c>
      <c r="F5" s="103">
        <v>5</v>
      </c>
    </row>
    <row r="6" spans="2:10" ht="63.75" customHeight="1" x14ac:dyDescent="0.25">
      <c r="B6" s="47" t="s">
        <v>154</v>
      </c>
      <c r="C6" s="48">
        <f>769129811/1176703487</f>
        <v>0.65363094398648625</v>
      </c>
      <c r="D6" s="48">
        <f>755807378/1317973699</f>
        <v>0.57346165448784114</v>
      </c>
      <c r="E6" s="49">
        <f t="shared" ref="E6:E15" si="0">D6-C6</f>
        <v>-8.0169289498645102E-2</v>
      </c>
      <c r="F6" s="47" t="s">
        <v>155</v>
      </c>
      <c r="H6" s="184"/>
      <c r="I6" s="178"/>
      <c r="J6" s="1"/>
    </row>
    <row r="7" spans="2:10" ht="69" customHeight="1" x14ac:dyDescent="0.25">
      <c r="B7" s="47" t="s">
        <v>156</v>
      </c>
      <c r="C7" s="48">
        <f>407573676/769129811</f>
        <v>0.52991532790815199</v>
      </c>
      <c r="D7" s="48">
        <f>562166321/755807378</f>
        <v>0.74379575717769719</v>
      </c>
      <c r="E7" s="49">
        <f t="shared" si="0"/>
        <v>0.2138804292695452</v>
      </c>
      <c r="F7" s="47" t="s">
        <v>157</v>
      </c>
      <c r="H7" s="50"/>
      <c r="I7" s="50"/>
      <c r="J7" s="51"/>
    </row>
    <row r="8" spans="2:10" ht="70.5" customHeight="1" x14ac:dyDescent="0.25">
      <c r="B8" s="47" t="s">
        <v>158</v>
      </c>
      <c r="C8" s="52">
        <f>(769129811-879866758)/296836729</f>
        <v>-0.37305675538555066</v>
      </c>
      <c r="D8" s="52">
        <f>(755807378-977981140)/339992559</f>
        <v>-0.65346654248394886</v>
      </c>
      <c r="E8" s="49">
        <f t="shared" si="0"/>
        <v>-0.2804097870983982</v>
      </c>
      <c r="F8" s="47" t="s">
        <v>159</v>
      </c>
      <c r="H8" s="53"/>
      <c r="I8" s="18"/>
      <c r="J8" s="51"/>
    </row>
    <row r="9" spans="2:10" ht="56.25" customHeight="1" x14ac:dyDescent="0.25">
      <c r="B9" s="47" t="s">
        <v>160</v>
      </c>
      <c r="C9" s="52">
        <f>879866758/769129811</f>
        <v>1.1439769274526275</v>
      </c>
      <c r="D9" s="52">
        <f>977981140/755807378</f>
        <v>1.2939555347923581</v>
      </c>
      <c r="E9" s="49">
        <f t="shared" si="0"/>
        <v>0.14997860733973067</v>
      </c>
      <c r="F9" s="47" t="s">
        <v>161</v>
      </c>
      <c r="H9" s="54"/>
      <c r="I9" s="54"/>
      <c r="J9" s="51"/>
    </row>
    <row r="10" spans="2:10" ht="68.25" customHeight="1" x14ac:dyDescent="0.25">
      <c r="B10" s="47" t="s">
        <v>162</v>
      </c>
      <c r="C10" s="48">
        <f>(769129811+268542818)/1176703487</f>
        <v>0.88184716070277103</v>
      </c>
      <c r="D10" s="48">
        <f>(755807378+433576765)/1317973699</f>
        <v>0.90243389826552223</v>
      </c>
      <c r="E10" s="49">
        <f t="shared" si="0"/>
        <v>2.0586737562751201E-2</v>
      </c>
      <c r="F10" s="47" t="s">
        <v>163</v>
      </c>
      <c r="H10" s="18"/>
      <c r="I10" s="18"/>
      <c r="J10" s="51"/>
    </row>
    <row r="11" spans="2:10" ht="71.25" customHeight="1" x14ac:dyDescent="0.25">
      <c r="B11" s="47" t="s">
        <v>164</v>
      </c>
      <c r="C11" s="52">
        <f>(769129811-879866758)/769129811</f>
        <v>-0.14397692745262736</v>
      </c>
      <c r="D11" s="52">
        <f>(755807378-977981140)/755807378</f>
        <v>-0.29395553479235814</v>
      </c>
      <c r="E11" s="49">
        <f t="shared" si="0"/>
        <v>-0.14997860733973079</v>
      </c>
      <c r="F11" s="47" t="s">
        <v>165</v>
      </c>
      <c r="H11" s="50"/>
      <c r="I11" s="50"/>
      <c r="J11" s="51"/>
    </row>
    <row r="12" spans="2:10" ht="70.5" customHeight="1" x14ac:dyDescent="0.25">
      <c r="B12" s="47" t="s">
        <v>166</v>
      </c>
      <c r="C12" s="48">
        <f>296836729/1176703487</f>
        <v>0.25226128101037915</v>
      </c>
      <c r="D12" s="48">
        <f>339992559/1317973699</f>
        <v>0.25796611818427495</v>
      </c>
      <c r="E12" s="49">
        <f t="shared" si="0"/>
        <v>5.7048371738958048E-3</v>
      </c>
      <c r="F12" s="47" t="s">
        <v>167</v>
      </c>
      <c r="H12" s="55"/>
      <c r="I12" s="55"/>
      <c r="J12" s="51"/>
    </row>
    <row r="13" spans="2:10" ht="48" customHeight="1" x14ac:dyDescent="0.25">
      <c r="B13" s="47" t="s">
        <v>168</v>
      </c>
      <c r="C13" s="52">
        <f>(188935+9832539)/296836729</f>
        <v>3.3760896213082849E-2</v>
      </c>
      <c r="D13" s="52">
        <f>(7714827+54032814)/339992559</f>
        <v>0.18161468351429422</v>
      </c>
      <c r="E13" s="49">
        <f t="shared" si="0"/>
        <v>0.14785378730121138</v>
      </c>
      <c r="F13" s="47" t="s">
        <v>169</v>
      </c>
      <c r="H13" s="53"/>
      <c r="I13" s="18"/>
      <c r="J13" s="51"/>
    </row>
    <row r="14" spans="2:10" ht="51.75" customHeight="1" x14ac:dyDescent="0.25">
      <c r="B14" s="47" t="s">
        <v>170</v>
      </c>
      <c r="C14" s="52">
        <f>(769129811-879866758)/6703014</f>
        <v>-16.520470791199301</v>
      </c>
      <c r="D14" s="52">
        <f>(755807378-977981140)/7277037</f>
        <v>-30.530800104493078</v>
      </c>
      <c r="E14" s="49">
        <f t="shared" si="0"/>
        <v>-14.010329313293777</v>
      </c>
      <c r="F14" s="47" t="s">
        <v>171</v>
      </c>
      <c r="H14" s="173"/>
      <c r="I14" s="173"/>
      <c r="J14" s="51"/>
    </row>
    <row r="15" spans="2:10" ht="47.25" customHeight="1" x14ac:dyDescent="0.25">
      <c r="B15" s="47" t="s">
        <v>172</v>
      </c>
      <c r="C15" s="48">
        <f>58761567/407573676</f>
        <v>0.14417409774030646</v>
      </c>
      <c r="D15" s="48">
        <f>19896938/562166321</f>
        <v>3.539332979714379E-2</v>
      </c>
      <c r="E15" s="49">
        <f t="shared" si="0"/>
        <v>-0.10878076794316266</v>
      </c>
      <c r="F15" s="47" t="s">
        <v>173</v>
      </c>
      <c r="H15" s="121"/>
      <c r="I15" s="121"/>
      <c r="J15" s="56"/>
    </row>
    <row r="16" spans="2:10" x14ac:dyDescent="0.25">
      <c r="H16" s="54"/>
      <c r="I16" s="54"/>
      <c r="J16" s="51"/>
    </row>
    <row r="17" spans="2:10" x14ac:dyDescent="0.25">
      <c r="H17" s="174"/>
      <c r="I17" s="121"/>
      <c r="J17" s="51"/>
    </row>
    <row r="18" spans="2:10" ht="18.75" x14ac:dyDescent="0.3">
      <c r="B18" s="175" t="s">
        <v>36</v>
      </c>
      <c r="C18" s="140"/>
      <c r="D18" s="140"/>
      <c r="E18" s="140"/>
      <c r="F18" s="141"/>
      <c r="H18" s="57"/>
      <c r="I18" s="58"/>
      <c r="J18" s="59"/>
    </row>
    <row r="19" spans="2:10" x14ac:dyDescent="0.25">
      <c r="B19" s="176" t="s">
        <v>174</v>
      </c>
      <c r="C19" s="177"/>
      <c r="D19" s="177"/>
      <c r="E19" s="177"/>
      <c r="F19" s="178"/>
    </row>
    <row r="20" spans="2:10" x14ac:dyDescent="0.25">
      <c r="B20" s="179"/>
      <c r="C20" s="121"/>
      <c r="D20" s="121"/>
      <c r="E20" s="121"/>
      <c r="F20" s="180"/>
    </row>
    <row r="21" spans="2:10" ht="15.75" customHeight="1" x14ac:dyDescent="0.25">
      <c r="B21" s="179"/>
      <c r="C21" s="121"/>
      <c r="D21" s="121"/>
      <c r="E21" s="121"/>
      <c r="F21" s="180"/>
    </row>
    <row r="22" spans="2:10" ht="15.75" customHeight="1" x14ac:dyDescent="0.25">
      <c r="B22" s="179"/>
      <c r="C22" s="121"/>
      <c r="D22" s="121"/>
      <c r="E22" s="121"/>
      <c r="F22" s="180"/>
    </row>
    <row r="23" spans="2:10" ht="15.75" customHeight="1" x14ac:dyDescent="0.25">
      <c r="B23" s="179"/>
      <c r="C23" s="121"/>
      <c r="D23" s="121"/>
      <c r="E23" s="121"/>
      <c r="F23" s="180"/>
    </row>
    <row r="24" spans="2:10" ht="15.75" customHeight="1" x14ac:dyDescent="0.25">
      <c r="B24" s="179"/>
      <c r="C24" s="121"/>
      <c r="D24" s="121"/>
      <c r="E24" s="121"/>
      <c r="F24" s="180"/>
    </row>
    <row r="25" spans="2:10" ht="15.75" customHeight="1" x14ac:dyDescent="0.25">
      <c r="B25" s="179"/>
      <c r="C25" s="121"/>
      <c r="D25" s="121"/>
      <c r="E25" s="121"/>
      <c r="F25" s="180"/>
    </row>
    <row r="26" spans="2:10" ht="15.75" customHeight="1" x14ac:dyDescent="0.25">
      <c r="B26" s="179"/>
      <c r="C26" s="121"/>
      <c r="D26" s="121"/>
      <c r="E26" s="121"/>
      <c r="F26" s="180"/>
    </row>
    <row r="27" spans="2:10" ht="15.75" customHeight="1" x14ac:dyDescent="0.25">
      <c r="B27" s="179"/>
      <c r="C27" s="121"/>
      <c r="D27" s="121"/>
      <c r="E27" s="121"/>
      <c r="F27" s="180"/>
    </row>
    <row r="28" spans="2:10" ht="15.75" customHeight="1" x14ac:dyDescent="0.25">
      <c r="B28" s="179"/>
      <c r="C28" s="121"/>
      <c r="D28" s="121"/>
      <c r="E28" s="121"/>
      <c r="F28" s="180"/>
    </row>
    <row r="29" spans="2:10" ht="15.75" customHeight="1" x14ac:dyDescent="0.25">
      <c r="B29" s="179"/>
      <c r="C29" s="121"/>
      <c r="D29" s="121"/>
      <c r="E29" s="121"/>
      <c r="F29" s="180"/>
    </row>
    <row r="30" spans="2:10" ht="15.75" customHeight="1" x14ac:dyDescent="0.25">
      <c r="B30" s="179"/>
      <c r="C30" s="121"/>
      <c r="D30" s="121"/>
      <c r="E30" s="121"/>
      <c r="F30" s="180"/>
    </row>
    <row r="31" spans="2:10" ht="15.75" customHeight="1" x14ac:dyDescent="0.25">
      <c r="B31" s="179"/>
      <c r="C31" s="121"/>
      <c r="D31" s="121"/>
      <c r="E31" s="121"/>
      <c r="F31" s="180"/>
    </row>
    <row r="32" spans="2:10" ht="15.75" customHeight="1" x14ac:dyDescent="0.25">
      <c r="B32" s="179"/>
      <c r="C32" s="121"/>
      <c r="D32" s="121"/>
      <c r="E32" s="121"/>
      <c r="F32" s="180"/>
    </row>
    <row r="33" spans="2:6" ht="15.75" customHeight="1" x14ac:dyDescent="0.25">
      <c r="B33" s="179"/>
      <c r="C33" s="121"/>
      <c r="D33" s="121"/>
      <c r="E33" s="121"/>
      <c r="F33" s="180"/>
    </row>
    <row r="34" spans="2:6" ht="15.75" customHeight="1" x14ac:dyDescent="0.25">
      <c r="B34" s="179"/>
      <c r="C34" s="121"/>
      <c r="D34" s="121"/>
      <c r="E34" s="121"/>
      <c r="F34" s="180"/>
    </row>
    <row r="35" spans="2:6" ht="15.75" customHeight="1" x14ac:dyDescent="0.25">
      <c r="B35" s="179"/>
      <c r="C35" s="121"/>
      <c r="D35" s="121"/>
      <c r="E35" s="121"/>
      <c r="F35" s="180"/>
    </row>
    <row r="36" spans="2:6" ht="15.75" customHeight="1" x14ac:dyDescent="0.25">
      <c r="B36" s="179"/>
      <c r="C36" s="121"/>
      <c r="D36" s="121"/>
      <c r="E36" s="121"/>
      <c r="F36" s="180"/>
    </row>
    <row r="37" spans="2:6" ht="15.75" customHeight="1" x14ac:dyDescent="0.25">
      <c r="B37" s="179"/>
      <c r="C37" s="121"/>
      <c r="D37" s="121"/>
      <c r="E37" s="121"/>
      <c r="F37" s="180"/>
    </row>
    <row r="38" spans="2:6" ht="15.75" customHeight="1" x14ac:dyDescent="0.25">
      <c r="B38" s="179"/>
      <c r="C38" s="121"/>
      <c r="D38" s="121"/>
      <c r="E38" s="121"/>
      <c r="F38" s="180"/>
    </row>
    <row r="39" spans="2:6" ht="15.75" customHeight="1" x14ac:dyDescent="0.25">
      <c r="B39" s="179"/>
      <c r="C39" s="121"/>
      <c r="D39" s="121"/>
      <c r="E39" s="121"/>
      <c r="F39" s="180"/>
    </row>
    <row r="40" spans="2:6" ht="15.75" customHeight="1" x14ac:dyDescent="0.25">
      <c r="B40" s="179"/>
      <c r="C40" s="121"/>
      <c r="D40" s="121"/>
      <c r="E40" s="121"/>
      <c r="F40" s="180"/>
    </row>
    <row r="41" spans="2:6" ht="15.75" customHeight="1" x14ac:dyDescent="0.25">
      <c r="B41" s="179"/>
      <c r="C41" s="121"/>
      <c r="D41" s="121"/>
      <c r="E41" s="121"/>
      <c r="F41" s="180"/>
    </row>
    <row r="42" spans="2:6" ht="15.75" customHeight="1" x14ac:dyDescent="0.25">
      <c r="B42" s="179"/>
      <c r="C42" s="121"/>
      <c r="D42" s="121"/>
      <c r="E42" s="121"/>
      <c r="F42" s="180"/>
    </row>
    <row r="43" spans="2:6" ht="15.75" customHeight="1" x14ac:dyDescent="0.25">
      <c r="B43" s="179"/>
      <c r="C43" s="121"/>
      <c r="D43" s="121"/>
      <c r="E43" s="121"/>
      <c r="F43" s="180"/>
    </row>
    <row r="44" spans="2:6" ht="15.75" customHeight="1" x14ac:dyDescent="0.25">
      <c r="B44" s="179"/>
      <c r="C44" s="121"/>
      <c r="D44" s="121"/>
      <c r="E44" s="121"/>
      <c r="F44" s="180"/>
    </row>
    <row r="45" spans="2:6" ht="15.75" customHeight="1" x14ac:dyDescent="0.25">
      <c r="B45" s="179"/>
      <c r="C45" s="121"/>
      <c r="D45" s="121"/>
      <c r="E45" s="121"/>
      <c r="F45" s="180"/>
    </row>
    <row r="46" spans="2:6" ht="15.75" customHeight="1" x14ac:dyDescent="0.25">
      <c r="B46" s="179"/>
      <c r="C46" s="121"/>
      <c r="D46" s="121"/>
      <c r="E46" s="121"/>
      <c r="F46" s="180"/>
    </row>
    <row r="47" spans="2:6" ht="15.75" customHeight="1" x14ac:dyDescent="0.25">
      <c r="B47" s="179"/>
      <c r="C47" s="121"/>
      <c r="D47" s="121"/>
      <c r="E47" s="121"/>
      <c r="F47" s="180"/>
    </row>
    <row r="48" spans="2:6" ht="15.75" customHeight="1" x14ac:dyDescent="0.25">
      <c r="B48" s="179"/>
      <c r="C48" s="121"/>
      <c r="D48" s="121"/>
      <c r="E48" s="121"/>
      <c r="F48" s="180"/>
    </row>
    <row r="49" spans="2:6" ht="15.75" customHeight="1" x14ac:dyDescent="0.25">
      <c r="B49" s="179"/>
      <c r="C49" s="121"/>
      <c r="D49" s="121"/>
      <c r="E49" s="121"/>
      <c r="F49" s="180"/>
    </row>
    <row r="50" spans="2:6" ht="15.75" customHeight="1" x14ac:dyDescent="0.25">
      <c r="B50" s="179"/>
      <c r="C50" s="121"/>
      <c r="D50" s="121"/>
      <c r="E50" s="121"/>
      <c r="F50" s="180"/>
    </row>
    <row r="51" spans="2:6" ht="15.75" customHeight="1" x14ac:dyDescent="0.25">
      <c r="B51" s="179"/>
      <c r="C51" s="121"/>
      <c r="D51" s="121"/>
      <c r="E51" s="121"/>
      <c r="F51" s="180"/>
    </row>
    <row r="52" spans="2:6" ht="15.75" customHeight="1" x14ac:dyDescent="0.25">
      <c r="B52" s="179"/>
      <c r="C52" s="121"/>
      <c r="D52" s="121"/>
      <c r="E52" s="121"/>
      <c r="F52" s="180"/>
    </row>
    <row r="53" spans="2:6" ht="15.75" customHeight="1" x14ac:dyDescent="0.25">
      <c r="B53" s="179"/>
      <c r="C53" s="121"/>
      <c r="D53" s="121"/>
      <c r="E53" s="121"/>
      <c r="F53" s="180"/>
    </row>
    <row r="54" spans="2:6" ht="15.75" customHeight="1" x14ac:dyDescent="0.25">
      <c r="B54" s="179"/>
      <c r="C54" s="121"/>
      <c r="D54" s="121"/>
      <c r="E54" s="121"/>
      <c r="F54" s="180"/>
    </row>
    <row r="55" spans="2:6" ht="15.75" customHeight="1" x14ac:dyDescent="0.25">
      <c r="B55" s="179"/>
      <c r="C55" s="121"/>
      <c r="D55" s="121"/>
      <c r="E55" s="121"/>
      <c r="F55" s="180"/>
    </row>
    <row r="56" spans="2:6" ht="15.75" customHeight="1" x14ac:dyDescent="0.25">
      <c r="B56" s="179"/>
      <c r="C56" s="121"/>
      <c r="D56" s="121"/>
      <c r="E56" s="121"/>
      <c r="F56" s="180"/>
    </row>
    <row r="57" spans="2:6" ht="15.75" customHeight="1" x14ac:dyDescent="0.25">
      <c r="B57" s="179"/>
      <c r="C57" s="121"/>
      <c r="D57" s="121"/>
      <c r="E57" s="121"/>
      <c r="F57" s="180"/>
    </row>
    <row r="58" spans="2:6" ht="15.75" customHeight="1" x14ac:dyDescent="0.25">
      <c r="B58" s="179"/>
      <c r="C58" s="121"/>
      <c r="D58" s="121"/>
      <c r="E58" s="121"/>
      <c r="F58" s="180"/>
    </row>
    <row r="59" spans="2:6" ht="15.75" customHeight="1" x14ac:dyDescent="0.25">
      <c r="B59" s="179"/>
      <c r="C59" s="121"/>
      <c r="D59" s="121"/>
      <c r="E59" s="121"/>
      <c r="F59" s="180"/>
    </row>
    <row r="60" spans="2:6" ht="15.75" customHeight="1" x14ac:dyDescent="0.25">
      <c r="B60" s="179"/>
      <c r="C60" s="121"/>
      <c r="D60" s="121"/>
      <c r="E60" s="121"/>
      <c r="F60" s="180"/>
    </row>
    <row r="61" spans="2:6" ht="15.75" customHeight="1" x14ac:dyDescent="0.25">
      <c r="B61" s="179"/>
      <c r="C61" s="121"/>
      <c r="D61" s="121"/>
      <c r="E61" s="121"/>
      <c r="F61" s="180"/>
    </row>
    <row r="62" spans="2:6" ht="15.75" customHeight="1" x14ac:dyDescent="0.25">
      <c r="B62" s="179"/>
      <c r="C62" s="121"/>
      <c r="D62" s="121"/>
      <c r="E62" s="121"/>
      <c r="F62" s="180"/>
    </row>
    <row r="63" spans="2:6" ht="15.75" customHeight="1" x14ac:dyDescent="0.25">
      <c r="B63" s="179"/>
      <c r="C63" s="121"/>
      <c r="D63" s="121"/>
      <c r="E63" s="121"/>
      <c r="F63" s="180"/>
    </row>
    <row r="64" spans="2:6" ht="15.75" customHeight="1" x14ac:dyDescent="0.25">
      <c r="B64" s="179"/>
      <c r="C64" s="121"/>
      <c r="D64" s="121"/>
      <c r="E64" s="121"/>
      <c r="F64" s="180"/>
    </row>
    <row r="65" spans="2:6" ht="15.75" customHeight="1" x14ac:dyDescent="0.25">
      <c r="B65" s="179"/>
      <c r="C65" s="121"/>
      <c r="D65" s="121"/>
      <c r="E65" s="121"/>
      <c r="F65" s="180"/>
    </row>
    <row r="66" spans="2:6" ht="15.75" customHeight="1" x14ac:dyDescent="0.25">
      <c r="B66" s="179"/>
      <c r="C66" s="121"/>
      <c r="D66" s="121"/>
      <c r="E66" s="121"/>
      <c r="F66" s="180"/>
    </row>
    <row r="67" spans="2:6" ht="15.75" customHeight="1" x14ac:dyDescent="0.25">
      <c r="B67" s="179"/>
      <c r="C67" s="121"/>
      <c r="D67" s="121"/>
      <c r="E67" s="121"/>
      <c r="F67" s="180"/>
    </row>
    <row r="68" spans="2:6" ht="15.75" customHeight="1" x14ac:dyDescent="0.25">
      <c r="B68" s="179"/>
      <c r="C68" s="121"/>
      <c r="D68" s="121"/>
      <c r="E68" s="121"/>
      <c r="F68" s="180"/>
    </row>
    <row r="69" spans="2:6" ht="15.75" customHeight="1" x14ac:dyDescent="0.25">
      <c r="B69" s="179"/>
      <c r="C69" s="121"/>
      <c r="D69" s="121"/>
      <c r="E69" s="121"/>
      <c r="F69" s="180"/>
    </row>
    <row r="70" spans="2:6" ht="15.75" customHeight="1" x14ac:dyDescent="0.25">
      <c r="B70" s="179"/>
      <c r="C70" s="121"/>
      <c r="D70" s="121"/>
      <c r="E70" s="121"/>
      <c r="F70" s="180"/>
    </row>
    <row r="71" spans="2:6" ht="15.75" customHeight="1" x14ac:dyDescent="0.25">
      <c r="B71" s="179"/>
      <c r="C71" s="121"/>
      <c r="D71" s="121"/>
      <c r="E71" s="121"/>
      <c r="F71" s="180"/>
    </row>
    <row r="72" spans="2:6" ht="15.75" customHeight="1" x14ac:dyDescent="0.25">
      <c r="B72" s="179"/>
      <c r="C72" s="121"/>
      <c r="D72" s="121"/>
      <c r="E72" s="121"/>
      <c r="F72" s="180"/>
    </row>
    <row r="73" spans="2:6" ht="15.75" customHeight="1" x14ac:dyDescent="0.25">
      <c r="B73" s="179"/>
      <c r="C73" s="121"/>
      <c r="D73" s="121"/>
      <c r="E73" s="121"/>
      <c r="F73" s="180"/>
    </row>
    <row r="74" spans="2:6" ht="15.75" customHeight="1" x14ac:dyDescent="0.25">
      <c r="B74" s="179"/>
      <c r="C74" s="121"/>
      <c r="D74" s="121"/>
      <c r="E74" s="121"/>
      <c r="F74" s="180"/>
    </row>
    <row r="75" spans="2:6" ht="15.75" customHeight="1" x14ac:dyDescent="0.25">
      <c r="B75" s="179"/>
      <c r="C75" s="121"/>
      <c r="D75" s="121"/>
      <c r="E75" s="121"/>
      <c r="F75" s="180"/>
    </row>
    <row r="76" spans="2:6" ht="15.75" customHeight="1" x14ac:dyDescent="0.25">
      <c r="B76" s="179"/>
      <c r="C76" s="121"/>
      <c r="D76" s="121"/>
      <c r="E76" s="121"/>
      <c r="F76" s="180"/>
    </row>
    <row r="77" spans="2:6" ht="15.75" customHeight="1" x14ac:dyDescent="0.25">
      <c r="B77" s="179"/>
      <c r="C77" s="121"/>
      <c r="D77" s="121"/>
      <c r="E77" s="121"/>
      <c r="F77" s="180"/>
    </row>
    <row r="78" spans="2:6" ht="15.75" customHeight="1" x14ac:dyDescent="0.25">
      <c r="B78" s="179"/>
      <c r="C78" s="121"/>
      <c r="D78" s="121"/>
      <c r="E78" s="121"/>
      <c r="F78" s="180"/>
    </row>
    <row r="79" spans="2:6" ht="15.75" customHeight="1" x14ac:dyDescent="0.25">
      <c r="B79" s="179"/>
      <c r="C79" s="121"/>
      <c r="D79" s="121"/>
      <c r="E79" s="121"/>
      <c r="F79" s="180"/>
    </row>
    <row r="80" spans="2:6" ht="15.75" customHeight="1" x14ac:dyDescent="0.25">
      <c r="B80" s="179"/>
      <c r="C80" s="121"/>
      <c r="D80" s="121"/>
      <c r="E80" s="121"/>
      <c r="F80" s="180"/>
    </row>
    <row r="81" spans="2:6" ht="15.75" customHeight="1" x14ac:dyDescent="0.25">
      <c r="B81" s="179"/>
      <c r="C81" s="121"/>
      <c r="D81" s="121"/>
      <c r="E81" s="121"/>
      <c r="F81" s="180"/>
    </row>
    <row r="82" spans="2:6" ht="15.75" customHeight="1" x14ac:dyDescent="0.25">
      <c r="B82" s="179"/>
      <c r="C82" s="121"/>
      <c r="D82" s="121"/>
      <c r="E82" s="121"/>
      <c r="F82" s="180"/>
    </row>
    <row r="83" spans="2:6" ht="15.75" customHeight="1" x14ac:dyDescent="0.25">
      <c r="B83" s="179"/>
      <c r="C83" s="121"/>
      <c r="D83" s="121"/>
      <c r="E83" s="121"/>
      <c r="F83" s="180"/>
    </row>
    <row r="84" spans="2:6" ht="15.75" customHeight="1" x14ac:dyDescent="0.25">
      <c r="B84" s="179"/>
      <c r="C84" s="121"/>
      <c r="D84" s="121"/>
      <c r="E84" s="121"/>
      <c r="F84" s="180"/>
    </row>
    <row r="85" spans="2:6" ht="15.75" customHeight="1" x14ac:dyDescent="0.25">
      <c r="B85" s="179"/>
      <c r="C85" s="121"/>
      <c r="D85" s="121"/>
      <c r="E85" s="121"/>
      <c r="F85" s="180"/>
    </row>
    <row r="86" spans="2:6" ht="15.75" customHeight="1" x14ac:dyDescent="0.25">
      <c r="B86" s="179"/>
      <c r="C86" s="121"/>
      <c r="D86" s="121"/>
      <c r="E86" s="121"/>
      <c r="F86" s="180"/>
    </row>
    <row r="87" spans="2:6" ht="15.75" customHeight="1" x14ac:dyDescent="0.25">
      <c r="B87" s="179"/>
      <c r="C87" s="121"/>
      <c r="D87" s="121"/>
      <c r="E87" s="121"/>
      <c r="F87" s="180"/>
    </row>
    <row r="88" spans="2:6" ht="15.75" customHeight="1" x14ac:dyDescent="0.25">
      <c r="B88" s="179"/>
      <c r="C88" s="121"/>
      <c r="D88" s="121"/>
      <c r="E88" s="121"/>
      <c r="F88" s="180"/>
    </row>
    <row r="89" spans="2:6" ht="15.75" customHeight="1" x14ac:dyDescent="0.25">
      <c r="B89" s="179"/>
      <c r="C89" s="121"/>
      <c r="D89" s="121"/>
      <c r="E89" s="121"/>
      <c r="F89" s="180"/>
    </row>
    <row r="90" spans="2:6" ht="15.75" customHeight="1" x14ac:dyDescent="0.25">
      <c r="B90" s="179"/>
      <c r="C90" s="121"/>
      <c r="D90" s="121"/>
      <c r="E90" s="121"/>
      <c r="F90" s="180"/>
    </row>
    <row r="91" spans="2:6" ht="15.75" customHeight="1" x14ac:dyDescent="0.25">
      <c r="B91" s="179"/>
      <c r="C91" s="121"/>
      <c r="D91" s="121"/>
      <c r="E91" s="121"/>
      <c r="F91" s="180"/>
    </row>
    <row r="92" spans="2:6" ht="15.75" customHeight="1" x14ac:dyDescent="0.25">
      <c r="B92" s="179"/>
      <c r="C92" s="121"/>
      <c r="D92" s="121"/>
      <c r="E92" s="121"/>
      <c r="F92" s="180"/>
    </row>
    <row r="93" spans="2:6" ht="15.75" customHeight="1" x14ac:dyDescent="0.25">
      <c r="B93" s="179"/>
      <c r="C93" s="121"/>
      <c r="D93" s="121"/>
      <c r="E93" s="121"/>
      <c r="F93" s="180"/>
    </row>
    <row r="94" spans="2:6" ht="15.75" customHeight="1" x14ac:dyDescent="0.25">
      <c r="B94" s="179"/>
      <c r="C94" s="121"/>
      <c r="D94" s="121"/>
      <c r="E94" s="121"/>
      <c r="F94" s="180"/>
    </row>
    <row r="95" spans="2:6" ht="15.75" customHeight="1" x14ac:dyDescent="0.25">
      <c r="B95" s="179"/>
      <c r="C95" s="121"/>
      <c r="D95" s="121"/>
      <c r="E95" s="121"/>
      <c r="F95" s="180"/>
    </row>
    <row r="96" spans="2:6" ht="15.75" customHeight="1" x14ac:dyDescent="0.25">
      <c r="B96" s="179"/>
      <c r="C96" s="121"/>
      <c r="D96" s="121"/>
      <c r="E96" s="121"/>
      <c r="F96" s="180"/>
    </row>
    <row r="97" spans="2:6" ht="15.75" customHeight="1" x14ac:dyDescent="0.25">
      <c r="B97" s="179"/>
      <c r="C97" s="121"/>
      <c r="D97" s="121"/>
      <c r="E97" s="121"/>
      <c r="F97" s="180"/>
    </row>
    <row r="98" spans="2:6" ht="15.75" customHeight="1" x14ac:dyDescent="0.25">
      <c r="B98" s="179"/>
      <c r="C98" s="121"/>
      <c r="D98" s="121"/>
      <c r="E98" s="121"/>
      <c r="F98" s="180"/>
    </row>
    <row r="99" spans="2:6" ht="15.75" customHeight="1" x14ac:dyDescent="0.25">
      <c r="B99" s="179"/>
      <c r="C99" s="121"/>
      <c r="D99" s="121"/>
      <c r="E99" s="121"/>
      <c r="F99" s="180"/>
    </row>
    <row r="100" spans="2:6" ht="15.75" customHeight="1" x14ac:dyDescent="0.25">
      <c r="B100" s="179"/>
      <c r="C100" s="121"/>
      <c r="D100" s="121"/>
      <c r="E100" s="121"/>
      <c r="F100" s="180"/>
    </row>
    <row r="101" spans="2:6" ht="15.75" customHeight="1" x14ac:dyDescent="0.25">
      <c r="B101" s="179"/>
      <c r="C101" s="121"/>
      <c r="D101" s="121"/>
      <c r="E101" s="121"/>
      <c r="F101" s="180"/>
    </row>
    <row r="102" spans="2:6" ht="15.75" customHeight="1" x14ac:dyDescent="0.25">
      <c r="B102" s="179"/>
      <c r="C102" s="121"/>
      <c r="D102" s="121"/>
      <c r="E102" s="121"/>
      <c r="F102" s="180"/>
    </row>
    <row r="103" spans="2:6" ht="15.75" customHeight="1" x14ac:dyDescent="0.25">
      <c r="B103" s="179"/>
      <c r="C103" s="121"/>
      <c r="D103" s="121"/>
      <c r="E103" s="121"/>
      <c r="F103" s="180"/>
    </row>
    <row r="104" spans="2:6" ht="15.75" customHeight="1" x14ac:dyDescent="0.25">
      <c r="B104" s="179"/>
      <c r="C104" s="121"/>
      <c r="D104" s="121"/>
      <c r="E104" s="121"/>
      <c r="F104" s="180"/>
    </row>
    <row r="105" spans="2:6" ht="15.75" customHeight="1" x14ac:dyDescent="0.25">
      <c r="B105" s="179"/>
      <c r="C105" s="121"/>
      <c r="D105" s="121"/>
      <c r="E105" s="121"/>
      <c r="F105" s="180"/>
    </row>
    <row r="106" spans="2:6" ht="15.75" customHeight="1" x14ac:dyDescent="0.25">
      <c r="B106" s="181"/>
      <c r="C106" s="182"/>
      <c r="D106" s="182"/>
      <c r="E106" s="182"/>
      <c r="F106" s="183"/>
    </row>
    <row r="107" spans="2:6" ht="15.75" customHeight="1" x14ac:dyDescent="0.25"/>
    <row r="108" spans="2:6" ht="15.75" customHeight="1" x14ac:dyDescent="0.25"/>
    <row r="109" spans="2:6" ht="15.75" customHeight="1" x14ac:dyDescent="0.25"/>
    <row r="110" spans="2:6" ht="15.75" customHeight="1" x14ac:dyDescent="0.25"/>
    <row r="111" spans="2:6" ht="15.75" customHeight="1" x14ac:dyDescent="0.25"/>
    <row r="112" spans="2: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H6:I6"/>
    <mergeCell ref="B1:F1"/>
    <mergeCell ref="B2:F2"/>
    <mergeCell ref="B3:B4"/>
    <mergeCell ref="C3:D3"/>
    <mergeCell ref="E3:E4"/>
    <mergeCell ref="F3:F4"/>
    <mergeCell ref="H14:H15"/>
    <mergeCell ref="I14:I15"/>
    <mergeCell ref="H17:I17"/>
    <mergeCell ref="B18:F18"/>
    <mergeCell ref="B19:F10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vt:i4>
      </vt:variant>
    </vt:vector>
  </HeadingPairs>
  <TitlesOfParts>
    <vt:vector size="15" baseType="lpstr">
      <vt:lpstr>ТЛ</vt:lpstr>
      <vt:lpstr>Приложение</vt:lpstr>
      <vt:lpstr>З1</vt:lpstr>
      <vt:lpstr>З2</vt:lpstr>
      <vt:lpstr>З3</vt:lpstr>
      <vt:lpstr>З4</vt:lpstr>
      <vt:lpstr>З5</vt:lpstr>
      <vt:lpstr>З7</vt:lpstr>
      <vt:lpstr>З8</vt:lpstr>
      <vt:lpstr>З9</vt:lpstr>
      <vt:lpstr>З10</vt:lpstr>
      <vt:lpstr>З11</vt:lpstr>
      <vt:lpstr>З12</vt:lpstr>
      <vt:lpstr>ROE</vt:lpstr>
      <vt:lpstr>З1!_GoBack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Анфиса Надежина</cp:lastModifiedBy>
  <dcterms:created xsi:type="dcterms:W3CDTF">2006-09-28T05:33:49Z</dcterms:created>
  <dcterms:modified xsi:type="dcterms:W3CDTF">2025-09-04T06:58:09Z</dcterms:modified>
</cp:coreProperties>
</file>