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.sharepoint.com/sites/CHE4045-Project-Aeroponicdesignconsiderations/Shared Documents/2023 - Aeroponic design considerations/Data and Models/Code/Final/"/>
    </mc:Choice>
  </mc:AlternateContent>
  <xr:revisionPtr revIDLastSave="0" documentId="8_{37A1DDC5-DB52-46F3-8FDD-591E53D786CA}" xr6:coauthVersionLast="47" xr6:coauthVersionMax="47" xr10:uidLastSave="{00000000-0000-0000-0000-000000000000}"/>
  <bookViews>
    <workbookView xWindow="-108" yWindow="-108" windowWidth="23256" windowHeight="12456" activeTab="1" xr2:uid="{B5B0DE13-A757-45BC-AFE6-44B4FEDA3F54}"/>
  </bookViews>
  <sheets>
    <sheet name="AD Flowrate" sheetId="2" r:id="rId1"/>
    <sheet name="Nutrient Require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D19" i="1"/>
  <c r="C19" i="1"/>
  <c r="B19" i="1"/>
  <c r="C15" i="1"/>
  <c r="N3" i="1"/>
  <c r="L7" i="1"/>
  <c r="L4" i="1"/>
  <c r="N4" i="1" s="1"/>
  <c r="M14" i="1" s="1"/>
  <c r="L6" i="1"/>
  <c r="L8" i="1"/>
  <c r="L9" i="1"/>
  <c r="N9" i="1" s="1"/>
  <c r="M19" i="1" s="1"/>
  <c r="L3" i="1"/>
  <c r="G13" i="1"/>
  <c r="G14" i="1"/>
  <c r="G12" i="1"/>
  <c r="N6" i="1"/>
  <c r="M16" i="1" s="1"/>
  <c r="N7" i="1"/>
  <c r="M17" i="1" s="1"/>
  <c r="K5" i="1"/>
  <c r="L5" i="1" s="1"/>
  <c r="M5" i="1"/>
  <c r="K8" i="1"/>
  <c r="M8" i="1"/>
  <c r="Q12" i="2"/>
  <c r="Q13" i="2"/>
  <c r="Q11" i="2"/>
  <c r="E3" i="2"/>
  <c r="Q9" i="2"/>
  <c r="Q5" i="2"/>
  <c r="Q6" i="2"/>
  <c r="Q7" i="2"/>
  <c r="Q8" i="2"/>
  <c r="P5" i="2"/>
  <c r="P6" i="2"/>
  <c r="P7" i="2"/>
  <c r="P8" i="2"/>
  <c r="P9" i="2"/>
  <c r="P4" i="2"/>
  <c r="Q4" i="2"/>
  <c r="E4" i="2"/>
  <c r="N5" i="1" l="1"/>
  <c r="M15" i="1" s="1"/>
  <c r="B14" i="1" s="1"/>
  <c r="N8" i="1"/>
  <c r="M18" i="1" s="1"/>
  <c r="M13" i="1"/>
  <c r="C12" i="1" s="1"/>
  <c r="B13" i="1"/>
  <c r="C13" i="1"/>
  <c r="D13" i="1"/>
  <c r="B18" i="1"/>
  <c r="C18" i="1"/>
  <c r="D18" i="1"/>
  <c r="B17" i="1"/>
  <c r="C17" i="1"/>
  <c r="D17" i="1"/>
  <c r="B16" i="1"/>
  <c r="C16" i="1"/>
  <c r="D16" i="1"/>
  <c r="B15" i="1"/>
  <c r="D15" i="1"/>
  <c r="D14" i="1" l="1"/>
  <c r="C14" i="1"/>
  <c r="D12" i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tc={F6378F58-D745-4EC4-83B7-7DD3A928C267}</author>
  </authors>
  <commentList>
    <comment ref="B8" authorId="0" shapeId="0" xr:uid="{F6378F58-D745-4EC4-83B7-7DD3A928C267}">
      <text>
        <t>[Threaded comment]
Your version of Excel allows you to read this threaded comment; however, any edits to it will get removed if the file is opened in a newer version of Excel. Learn more: https://go.microsoft.com/fwlink/?linkid=870924
Comment:
    Due to COVID, this is omitted</t>
      </text>
    </comment>
  </commentList>
</comments>
</file>

<file path=xl/sharedStrings.xml><?xml version="1.0" encoding="utf-8"?>
<sst xmlns="http://schemas.openxmlformats.org/spreadsheetml/2006/main" count="129" uniqueCount="67">
  <si>
    <t>Plant Species</t>
  </si>
  <si>
    <t>Cape Rush</t>
  </si>
  <si>
    <t>Sea Rose</t>
  </si>
  <si>
    <t>Carpet Daisy</t>
  </si>
  <si>
    <t>Cape May</t>
  </si>
  <si>
    <t>Red-stem Crassula</t>
  </si>
  <si>
    <t>Spekboom</t>
  </si>
  <si>
    <t>Red Grass</t>
  </si>
  <si>
    <t>N (g/kg)</t>
  </si>
  <si>
    <t>K (g/kg)</t>
  </si>
  <si>
    <t>P (g/kg)</t>
  </si>
  <si>
    <t>Requirement</t>
  </si>
  <si>
    <t>Available</t>
  </si>
  <si>
    <t>AD Feed Flowrate for UCT</t>
  </si>
  <si>
    <t>Year</t>
  </si>
  <si>
    <t>Flowrate (kg/year)</t>
  </si>
  <si>
    <t>kg/year</t>
  </si>
  <si>
    <t>kg/day</t>
  </si>
  <si>
    <t>Average</t>
  </si>
  <si>
    <t>Parameter</t>
  </si>
  <si>
    <t>Unit</t>
  </si>
  <si>
    <t>Feed</t>
  </si>
  <si>
    <t>Digestate</t>
  </si>
  <si>
    <t>pH</t>
  </si>
  <si>
    <t>-</t>
  </si>
  <si>
    <t>TS</t>
  </si>
  <si>
    <t>g/kg FW</t>
  </si>
  <si>
    <t>vs</t>
  </si>
  <si>
    <t>TKN</t>
  </si>
  <si>
    <t>NH4-N</t>
  </si>
  <si>
    <t>SCOD</t>
  </si>
  <si>
    <t>VFA</t>
  </si>
  <si>
    <t>Organic Characteristics</t>
  </si>
  <si>
    <t>Crude Protein</t>
  </si>
  <si>
    <t>g/kg TS</t>
  </si>
  <si>
    <t>Crude Fat</t>
  </si>
  <si>
    <t>Soluble Carbohydrate</t>
  </si>
  <si>
    <t>Cellulose</t>
  </si>
  <si>
    <t>Hemicellulose</t>
  </si>
  <si>
    <t>Lignin</t>
  </si>
  <si>
    <t>Total Nutrients</t>
  </si>
  <si>
    <t>Total C</t>
  </si>
  <si>
    <t>Total P</t>
  </si>
  <si>
    <t>1 15.6</t>
  </si>
  <si>
    <t>Total K</t>
  </si>
  <si>
    <t>C/N</t>
  </si>
  <si>
    <t>Soluble Nutrients</t>
  </si>
  <si>
    <t>Soluble N</t>
  </si>
  <si>
    <t>Soluble P</t>
  </si>
  <si>
    <t>Soluble K</t>
  </si>
  <si>
    <t>Anaerobic Digestate and Feed Composition</t>
  </si>
  <si>
    <t>FW</t>
  </si>
  <si>
    <t>Based off of the assumption that each plant is spaced 20 cm away from each other, therefore 25 plants of each species fit into 1 m^2 of wall area</t>
  </si>
  <si>
    <t>Common Name</t>
  </si>
  <si>
    <t>Surface Area to Volume Ratio</t>
  </si>
  <si>
    <t>Volume [m^3]</t>
  </si>
  <si>
    <t>Plant Density [kg/m^3]</t>
  </si>
  <si>
    <t>Plant Mass [kg]</t>
  </si>
  <si>
    <t>Since it is assumed that 25 plants fit into 1 m^2 of wall area</t>
  </si>
  <si>
    <t>Plant mass [kg/m^2]</t>
  </si>
  <si>
    <t>N</t>
  </si>
  <si>
    <t>P</t>
  </si>
  <si>
    <t>K</t>
  </si>
  <si>
    <t>Available [kg/day]</t>
  </si>
  <si>
    <t>Requirement [kg/m^2]</t>
  </si>
  <si>
    <t>mg/dm^2.h</t>
  </si>
  <si>
    <t>mg/m^2.h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</si>
</sst>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4" borderId="0" xfId="0" applyNumberFormat="1" applyFill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2" fontId="2" fillId="5" borderId="0" xfId="0" applyNumberFormat="1" applyFont="1" applyFill="1"/>
    <xf numFmtId="164" fontId="2" fillId="5" borderId="0" xfId="0" applyNumberFormat="1" applyFont="1" applyFill="1"/>
    <xf numFmtId="2" fontId="0" fillId="3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9201388888887"/>
          <c:y val="5.842794938809584E-2"/>
          <c:w val="0.71815156250000012"/>
          <c:h val="0.69285426597222322"/>
        </c:manualLayout>
      </c:layout>
      <c:barChart>
        <c:barDir val="col"/>
        <c:grouping val="clustered"/>
        <c:varyColors val="0"/>
        <c:ser>
          <c:idx val="0"/>
          <c:order val="0"/>
          <c:tx>
            <c:v>Nitrogen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'Nutrient Requirement'!$A$12:$A$18</c:f>
              <c:strCache>
                <c:ptCount val="7"/>
                <c:pt idx="0">
                  <c:v>Cape Rush</c:v>
                </c:pt>
                <c:pt idx="1">
                  <c:v>Sea Rose</c:v>
                </c:pt>
                <c:pt idx="2">
                  <c:v>Carpet Daisy</c:v>
                </c:pt>
                <c:pt idx="3">
                  <c:v>Cape May</c:v>
                </c:pt>
                <c:pt idx="4">
                  <c:v>Red-stem Crassula</c:v>
                </c:pt>
                <c:pt idx="5">
                  <c:v>Spekboom</c:v>
                </c:pt>
                <c:pt idx="6">
                  <c:v>Red Grass</c:v>
                </c:pt>
              </c:strCache>
            </c:strRef>
          </c:cat>
          <c:val>
            <c:numRef>
              <c:f>'Nutrient Requirement'!$B$12:$B$18</c:f>
              <c:numCache>
                <c:formatCode>0.00</c:formatCode>
                <c:ptCount val="7"/>
                <c:pt idx="0">
                  <c:v>0.153</c:v>
                </c:pt>
                <c:pt idx="1">
                  <c:v>1.1259574468085107</c:v>
                </c:pt>
                <c:pt idx="2">
                  <c:v>2.2988297872340429</c:v>
                </c:pt>
                <c:pt idx="3">
                  <c:v>0.11375217391304349</c:v>
                </c:pt>
                <c:pt idx="4">
                  <c:v>8.3299999999999999E-2</c:v>
                </c:pt>
                <c:pt idx="5">
                  <c:v>0.11602499999999999</c:v>
                </c:pt>
                <c:pt idx="6">
                  <c:v>7.4874999999999997E-2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5-41B3-8E6F-049C8066D74B}"/>
            </c:ext>
          </c:extLst>
        </c:ser>
        <c:ser>
          <c:idx val="1"/>
          <c:order val="1"/>
          <c:tx>
            <c:v>Phosphorous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'Nutrient Requirement'!$A$12:$A$18</c:f>
              <c:strCache>
                <c:ptCount val="7"/>
                <c:pt idx="0">
                  <c:v>Cape Rush</c:v>
                </c:pt>
                <c:pt idx="1">
                  <c:v>Sea Rose</c:v>
                </c:pt>
                <c:pt idx="2">
                  <c:v>Carpet Daisy</c:v>
                </c:pt>
                <c:pt idx="3">
                  <c:v>Cape May</c:v>
                </c:pt>
                <c:pt idx="4">
                  <c:v>Red-stem Crassula</c:v>
                </c:pt>
                <c:pt idx="5">
                  <c:v>Spekboom</c:v>
                </c:pt>
                <c:pt idx="6">
                  <c:v>Red Grass</c:v>
                </c:pt>
              </c:strCache>
            </c:strRef>
          </c:cat>
          <c:val>
            <c:numRef>
              <c:f>'Nutrient Requirement'!$C$12:$C$18</c:f>
              <c:numCache>
                <c:formatCode>0.00</c:formatCode>
                <c:ptCount val="7"/>
                <c:pt idx="0">
                  <c:v>4.8000000000000008E-2</c:v>
                </c:pt>
                <c:pt idx="1">
                  <c:v>0.48087765957446804</c:v>
                </c:pt>
                <c:pt idx="2">
                  <c:v>0.11611436170212766</c:v>
                </c:pt>
                <c:pt idx="3">
                  <c:v>7.4347826086956529E-3</c:v>
                </c:pt>
                <c:pt idx="4">
                  <c:v>1.1025E-2</c:v>
                </c:pt>
                <c:pt idx="5">
                  <c:v>9.4500000000000018E-3</c:v>
                </c:pt>
                <c:pt idx="6">
                  <c:v>1.125E-2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5-41B3-8E6F-049C8066D74B}"/>
            </c:ext>
          </c:extLst>
        </c:ser>
        <c:ser>
          <c:idx val="2"/>
          <c:order val="2"/>
          <c:tx>
            <c:v>Potassium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'Nutrient Requirement'!$A$12:$A$18</c:f>
              <c:strCache>
                <c:ptCount val="7"/>
                <c:pt idx="0">
                  <c:v>Cape Rush</c:v>
                </c:pt>
                <c:pt idx="1">
                  <c:v>Sea Rose</c:v>
                </c:pt>
                <c:pt idx="2">
                  <c:v>Carpet Daisy</c:v>
                </c:pt>
                <c:pt idx="3">
                  <c:v>Cape May</c:v>
                </c:pt>
                <c:pt idx="4">
                  <c:v>Red-stem Crassula</c:v>
                </c:pt>
                <c:pt idx="5">
                  <c:v>Spekboom</c:v>
                </c:pt>
                <c:pt idx="6">
                  <c:v>Red Grass</c:v>
                </c:pt>
              </c:strCache>
            </c:strRef>
          </c:cat>
          <c:val>
            <c:numRef>
              <c:f>'Nutrient Requirement'!$D$12:$D$18</c:f>
              <c:numCache>
                <c:formatCode>0.00</c:formatCode>
                <c:ptCount val="7"/>
                <c:pt idx="0">
                  <c:v>4.4700000000000004E-2</c:v>
                </c:pt>
                <c:pt idx="1">
                  <c:v>0.57470744680851071</c:v>
                </c:pt>
                <c:pt idx="2">
                  <c:v>2.3457446808510638</c:v>
                </c:pt>
                <c:pt idx="3">
                  <c:v>6.1708695652173913E-2</c:v>
                </c:pt>
                <c:pt idx="4">
                  <c:v>8.5750000000000007E-2</c:v>
                </c:pt>
                <c:pt idx="5">
                  <c:v>3.3250000000000003E-3</c:v>
                </c:pt>
                <c:pt idx="6">
                  <c:v>8.6249999999999993E-2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5-41B3-8E6F-049C8066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91439"/>
        <c:axId val="846441216"/>
      </c:barChart>
      <c:catAx>
        <c:axId val="2621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 b="1"/>
                  <a:t>Plant Species</a:t>
                </a:r>
              </a:p>
            </c:rich>
          </c:tx>
          <c:layout>
            <c:manualLayout>
              <c:xMode val="edge"/>
              <c:yMode val="edge"/>
              <c:x val="0.39695538194444446"/>
              <c:y val="0.9001459234899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6441216"/>
        <c:crosses val="autoZero"/>
        <c:auto val="1"/>
        <c:lblAlgn val="ctr"/>
        <c:lblOffset val="100"/>
        <c:noMultiLvlLbl val="0"/>
      </c:catAx>
      <c:valAx>
        <c:axId val="8464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 b="1"/>
                  <a:t>Nutrient Requirement [kg/m^2]</a:t>
                </a:r>
              </a:p>
            </c:rich>
          </c:tx>
          <c:layout>
            <c:manualLayout>
              <c:xMode val="edge"/>
              <c:yMode val="edge"/>
              <c:x val="1.8676041666666667E-2"/>
              <c:y val="8.95963536275308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19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75833333333338"/>
          <c:y val="0.28250310855929722"/>
          <c:w val="0.15010781249999999"/>
          <c:h val="0.2541540515412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15</xdr:row>
      <xdr:rowOff>123825</xdr:rowOff>
    </xdr:from>
    <xdr:to>
      <xdr:col>11</xdr:col>
      <xdr:colOff>159299</xdr:colOff>
      <xdr:row>28</xdr:row>
      <xdr:rowOff>162129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2EB86-69DB-C985-993A-093FFF067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ael Bernhardi" id="{B92810E1-DDF3-4FFF-895F-D4F90BB7CB7F}" userId="S::BRNMIC054@myuct.ac.za::350bd2b6-02ca-43d7-983d-46c2a9b631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3-11-06T10:50:30.49" personId="{B92810E1-DDF3-4FFF-895F-D4F90BB7CB7F}" id="{F6378F58-D745-4EC4-83B7-7DD3A928C267}">
    <text>Due to COVID, this is omitted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5582-0CCD-48BB-86BC-A5A48CDD0EC1}">
  <dimension ref="A1:S26"/>
  <sheetViews>
    <sheetView workbookViewId="0">
      <selection activeCell="M29" sqref="M29"/>
    </sheetView>
  </sheetViews>
  <sheetFormatPr defaultRowHeight="14.4" x14ac:dyDescent="0.3"/>
  <cols>
    <col min="1" max="1" width="4.77734375" bestFit="1" customWidth="1"/>
    <col min="2" max="2" width="15.33203125" bestFit="1" customWidth="1"/>
    <col min="3" max="3" width="5.77734375" bestFit="1" customWidth="1"/>
    <col min="4" max="4" width="8.21875" bestFit="1" customWidth="1"/>
    <col min="8" max="8" width="18.88671875" bestFit="1" customWidth="1"/>
  </cols>
  <sheetData>
    <row r="1" spans="1:19" x14ac:dyDescent="0.3">
      <c r="A1" s="18" t="s">
        <v>13</v>
      </c>
      <c r="B1" s="18"/>
      <c r="C1" s="18"/>
      <c r="D1" s="18"/>
      <c r="E1" s="18"/>
      <c r="F1" s="18"/>
      <c r="H1" s="18" t="s">
        <v>50</v>
      </c>
      <c r="I1" s="18"/>
      <c r="J1" s="18"/>
      <c r="K1" s="18"/>
    </row>
    <row r="2" spans="1:19" x14ac:dyDescent="0.3">
      <c r="A2" t="s">
        <v>14</v>
      </c>
      <c r="B2" t="s">
        <v>15</v>
      </c>
      <c r="H2" t="s">
        <v>19</v>
      </c>
      <c r="I2" t="s">
        <v>20</v>
      </c>
      <c r="J2" t="s">
        <v>21</v>
      </c>
      <c r="K2" t="s">
        <v>22</v>
      </c>
      <c r="N2" s="10" t="s">
        <v>19</v>
      </c>
      <c r="O2" s="10" t="s">
        <v>20</v>
      </c>
      <c r="P2" s="10" t="s">
        <v>21</v>
      </c>
      <c r="Q2" s="10" t="s">
        <v>22</v>
      </c>
    </row>
    <row r="3" spans="1:19" x14ac:dyDescent="0.3">
      <c r="A3">
        <v>2015</v>
      </c>
      <c r="B3">
        <v>148100</v>
      </c>
      <c r="D3" t="s">
        <v>18</v>
      </c>
      <c r="E3">
        <f>AVERAGE(B3:B7)</f>
        <v>148078.39999999999</v>
      </c>
      <c r="F3" t="s">
        <v>16</v>
      </c>
      <c r="H3" t="s">
        <v>23</v>
      </c>
      <c r="I3" t="s">
        <v>24</v>
      </c>
      <c r="J3">
        <v>5.2</v>
      </c>
      <c r="K3">
        <v>8</v>
      </c>
      <c r="N3" t="s">
        <v>23</v>
      </c>
      <c r="O3" t="s">
        <v>24</v>
      </c>
      <c r="P3">
        <v>5.2</v>
      </c>
      <c r="Q3">
        <v>8</v>
      </c>
    </row>
    <row r="4" spans="1:19" x14ac:dyDescent="0.3">
      <c r="A4">
        <v>2016</v>
      </c>
      <c r="B4">
        <v>132530</v>
      </c>
      <c r="D4" t="s">
        <v>51</v>
      </c>
      <c r="E4" s="7">
        <f>E3/365</f>
        <v>405.69424657534245</v>
      </c>
      <c r="F4" t="s">
        <v>17</v>
      </c>
      <c r="H4" t="s">
        <v>25</v>
      </c>
      <c r="I4" t="s">
        <v>26</v>
      </c>
      <c r="J4">
        <v>248.6</v>
      </c>
      <c r="K4">
        <v>67.400000000000006</v>
      </c>
      <c r="N4" t="s">
        <v>25</v>
      </c>
      <c r="O4" t="s">
        <v>17</v>
      </c>
      <c r="P4" s="6">
        <f>J4*$E$4*(1/1000)</f>
        <v>100.85558969863013</v>
      </c>
      <c r="Q4" s="7">
        <f>K4*$E$4*(1/1000)</f>
        <v>27.343792219178081</v>
      </c>
    </row>
    <row r="5" spans="1:19" x14ac:dyDescent="0.3">
      <c r="A5">
        <v>2017</v>
      </c>
      <c r="B5">
        <v>122948</v>
      </c>
      <c r="H5" t="s">
        <v>27</v>
      </c>
      <c r="I5" t="s">
        <v>26</v>
      </c>
      <c r="J5">
        <v>231.1</v>
      </c>
      <c r="K5">
        <v>45.6</v>
      </c>
      <c r="N5" t="s">
        <v>27</v>
      </c>
      <c r="O5" t="s">
        <v>17</v>
      </c>
      <c r="P5" s="6">
        <f t="shared" ref="P5:P9" si="0">J5*$E$4*(1/1000)</f>
        <v>93.755940383561637</v>
      </c>
      <c r="Q5" s="6">
        <f t="shared" ref="Q5:Q8" si="1">K5*$E$4*(1/1000)</f>
        <v>18.499657643835619</v>
      </c>
    </row>
    <row r="6" spans="1:19" x14ac:dyDescent="0.3">
      <c r="A6">
        <v>2018</v>
      </c>
      <c r="B6">
        <v>148928</v>
      </c>
      <c r="H6" t="s">
        <v>28</v>
      </c>
      <c r="I6" t="s">
        <v>26</v>
      </c>
      <c r="J6">
        <v>7.62</v>
      </c>
      <c r="K6">
        <v>7.8</v>
      </c>
      <c r="N6" t="s">
        <v>28</v>
      </c>
      <c r="O6" t="s">
        <v>17</v>
      </c>
      <c r="P6" s="6">
        <f t="shared" si="0"/>
        <v>3.0913901589041095</v>
      </c>
      <c r="Q6" s="6">
        <f t="shared" si="1"/>
        <v>3.1644151232876712</v>
      </c>
    </row>
    <row r="7" spans="1:19" x14ac:dyDescent="0.3">
      <c r="A7">
        <v>2019</v>
      </c>
      <c r="B7">
        <v>187886</v>
      </c>
      <c r="H7" t="s">
        <v>29</v>
      </c>
      <c r="I7" t="s">
        <v>26</v>
      </c>
      <c r="J7">
        <v>0.4</v>
      </c>
      <c r="K7">
        <v>4.07</v>
      </c>
      <c r="N7" t="s">
        <v>29</v>
      </c>
      <c r="O7" t="s">
        <v>17</v>
      </c>
      <c r="P7" s="6">
        <f t="shared" si="0"/>
        <v>0.162277698630137</v>
      </c>
      <c r="Q7" s="6">
        <f t="shared" si="1"/>
        <v>1.651175583561644</v>
      </c>
    </row>
    <row r="8" spans="1:19" x14ac:dyDescent="0.3">
      <c r="A8">
        <v>2020</v>
      </c>
      <c r="B8">
        <v>60432</v>
      </c>
      <c r="H8" t="s">
        <v>30</v>
      </c>
      <c r="I8" t="s">
        <v>26</v>
      </c>
      <c r="J8">
        <v>101.7</v>
      </c>
      <c r="K8">
        <v>13.1</v>
      </c>
      <c r="N8" t="s">
        <v>30</v>
      </c>
      <c r="O8" t="s">
        <v>17</v>
      </c>
      <c r="P8" s="6">
        <f t="shared" si="0"/>
        <v>41.259104876712328</v>
      </c>
      <c r="Q8" s="6">
        <f t="shared" si="1"/>
        <v>5.3145946301369857</v>
      </c>
    </row>
    <row r="9" spans="1:19" x14ac:dyDescent="0.3">
      <c r="H9" t="s">
        <v>31</v>
      </c>
      <c r="I9" t="s">
        <v>26</v>
      </c>
      <c r="J9">
        <v>3.5</v>
      </c>
      <c r="K9">
        <v>0.3</v>
      </c>
      <c r="N9" t="s">
        <v>31</v>
      </c>
      <c r="O9" t="s">
        <v>17</v>
      </c>
      <c r="P9" s="6">
        <f t="shared" si="0"/>
        <v>1.4199298630136987</v>
      </c>
      <c r="Q9" s="6">
        <f>K9*$E$4*(1/1000)</f>
        <v>0.12170827397260273</v>
      </c>
    </row>
    <row r="10" spans="1:19" x14ac:dyDescent="0.3">
      <c r="H10" s="17" t="s">
        <v>32</v>
      </c>
      <c r="I10" s="17"/>
      <c r="J10" s="17"/>
      <c r="K10" s="17"/>
      <c r="N10" s="15" t="s">
        <v>46</v>
      </c>
      <c r="O10" s="15"/>
      <c r="P10" s="15"/>
      <c r="Q10" s="15"/>
    </row>
    <row r="11" spans="1:19" x14ac:dyDescent="0.3">
      <c r="H11" t="s">
        <v>33</v>
      </c>
      <c r="I11" t="s">
        <v>34</v>
      </c>
      <c r="J11">
        <v>218.9</v>
      </c>
      <c r="K11">
        <v>311.2</v>
      </c>
      <c r="N11" t="s">
        <v>47</v>
      </c>
      <c r="O11" t="s">
        <v>17</v>
      </c>
      <c r="Q11" s="12">
        <f>(K24/1000)*$Q$4</f>
        <v>2.0480500372164383</v>
      </c>
    </row>
    <row r="12" spans="1:19" x14ac:dyDescent="0.3">
      <c r="H12" t="s">
        <v>35</v>
      </c>
      <c r="I12" t="s">
        <v>34</v>
      </c>
      <c r="J12">
        <v>141.69999999999999</v>
      </c>
      <c r="K12">
        <v>56.7</v>
      </c>
      <c r="N12" t="s">
        <v>48</v>
      </c>
      <c r="O12" t="s">
        <v>17</v>
      </c>
      <c r="Q12" s="12">
        <f t="shared" ref="Q12:Q13" si="2">(K25/1000)*$Q$4</f>
        <v>7.1093859769863002E-2</v>
      </c>
    </row>
    <row r="13" spans="1:19" x14ac:dyDescent="0.3">
      <c r="H13" t="s">
        <v>36</v>
      </c>
      <c r="I13" t="s">
        <v>34</v>
      </c>
      <c r="J13">
        <v>122.7</v>
      </c>
      <c r="K13">
        <v>5.2</v>
      </c>
      <c r="N13" t="s">
        <v>49</v>
      </c>
      <c r="O13" t="s">
        <v>17</v>
      </c>
      <c r="Q13" s="12">
        <f t="shared" si="2"/>
        <v>0.61796970415342467</v>
      </c>
    </row>
    <row r="14" spans="1:19" x14ac:dyDescent="0.3">
      <c r="H14" t="s">
        <v>37</v>
      </c>
      <c r="I14" t="s">
        <v>34</v>
      </c>
      <c r="J14">
        <v>51.5</v>
      </c>
      <c r="K14">
        <v>66.400000000000006</v>
      </c>
    </row>
    <row r="15" spans="1:19" x14ac:dyDescent="0.3">
      <c r="H15" t="s">
        <v>38</v>
      </c>
      <c r="I15" t="s">
        <v>34</v>
      </c>
      <c r="J15">
        <v>56.2</v>
      </c>
      <c r="K15">
        <v>81.599999999999994</v>
      </c>
    </row>
    <row r="16" spans="1:19" ht="14.25" customHeight="1" x14ac:dyDescent="0.3">
      <c r="H16" t="s">
        <v>39</v>
      </c>
      <c r="I16" t="s">
        <v>34</v>
      </c>
      <c r="J16">
        <v>6.6</v>
      </c>
      <c r="K16">
        <v>40.799999999999997</v>
      </c>
      <c r="N16" s="16" t="s">
        <v>52</v>
      </c>
      <c r="O16" s="16"/>
      <c r="P16" s="16"/>
      <c r="Q16" s="16"/>
      <c r="R16" s="16"/>
      <c r="S16" s="16"/>
    </row>
    <row r="17" spans="8:19" x14ac:dyDescent="0.3">
      <c r="H17" s="17" t="s">
        <v>40</v>
      </c>
      <c r="I17" s="17"/>
      <c r="J17" s="17"/>
      <c r="K17" s="17"/>
      <c r="N17" s="16"/>
      <c r="O17" s="16"/>
      <c r="P17" s="16"/>
      <c r="Q17" s="16"/>
      <c r="R17" s="16"/>
      <c r="S17" s="16"/>
    </row>
    <row r="18" spans="8:19" x14ac:dyDescent="0.3">
      <c r="H18" t="s">
        <v>41</v>
      </c>
      <c r="I18" t="s">
        <v>34</v>
      </c>
      <c r="J18">
        <v>469.1</v>
      </c>
      <c r="K18">
        <v>386.1</v>
      </c>
      <c r="N18" s="16"/>
      <c r="O18" s="16"/>
      <c r="P18" s="16"/>
      <c r="Q18" s="16"/>
      <c r="R18" s="16"/>
      <c r="S18" s="16"/>
    </row>
    <row r="19" spans="8:19" x14ac:dyDescent="0.3">
      <c r="H19" t="s">
        <v>42</v>
      </c>
      <c r="I19" t="s">
        <v>34</v>
      </c>
      <c r="J19">
        <v>3.8</v>
      </c>
      <c r="K19">
        <v>19.899999999999999</v>
      </c>
    </row>
    <row r="20" spans="8:19" x14ac:dyDescent="0.3">
      <c r="H20" t="s">
        <v>28</v>
      </c>
      <c r="I20" t="s">
        <v>34</v>
      </c>
      <c r="J20">
        <v>30.7</v>
      </c>
      <c r="K20" t="s">
        <v>43</v>
      </c>
    </row>
    <row r="21" spans="8:19" x14ac:dyDescent="0.3">
      <c r="H21" t="s">
        <v>44</v>
      </c>
      <c r="I21" t="s">
        <v>34</v>
      </c>
      <c r="J21">
        <v>11.4</v>
      </c>
      <c r="K21">
        <v>44.1</v>
      </c>
    </row>
    <row r="22" spans="8:19" x14ac:dyDescent="0.3">
      <c r="H22" t="s">
        <v>45</v>
      </c>
      <c r="I22" t="s">
        <v>34</v>
      </c>
      <c r="J22">
        <v>15.3</v>
      </c>
      <c r="K22">
        <v>3.3</v>
      </c>
      <c r="M22" s="9"/>
    </row>
    <row r="23" spans="8:19" x14ac:dyDescent="0.3">
      <c r="H23" s="17" t="s">
        <v>46</v>
      </c>
      <c r="I23" s="17"/>
      <c r="J23" s="17"/>
      <c r="K23" s="17"/>
    </row>
    <row r="24" spans="8:19" x14ac:dyDescent="0.3">
      <c r="H24" t="s">
        <v>47</v>
      </c>
      <c r="I24" t="s">
        <v>34</v>
      </c>
      <c r="J24">
        <v>9.6</v>
      </c>
      <c r="K24">
        <v>74.900000000000006</v>
      </c>
    </row>
    <row r="25" spans="8:19" x14ac:dyDescent="0.3">
      <c r="H25" t="s">
        <v>48</v>
      </c>
      <c r="I25" t="s">
        <v>34</v>
      </c>
      <c r="J25">
        <v>1.7</v>
      </c>
      <c r="K25">
        <v>2.6</v>
      </c>
    </row>
    <row r="26" spans="8:19" x14ac:dyDescent="0.3">
      <c r="H26" t="s">
        <v>49</v>
      </c>
      <c r="I26" t="s">
        <v>34</v>
      </c>
      <c r="J26">
        <v>9</v>
      </c>
      <c r="K26">
        <v>22.6</v>
      </c>
    </row>
  </sheetData>
  <mergeCells count="7">
    <mergeCell ref="H1:K1"/>
    <mergeCell ref="A1:F1"/>
    <mergeCell ref="N10:Q10"/>
    <mergeCell ref="N16:S18"/>
    <mergeCell ref="H17:K17"/>
    <mergeCell ref="H10:K10"/>
    <mergeCell ref="H23:K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34B4-E4CC-4114-8AEC-858913AF1AF5}">
  <dimension ref="A1:N24"/>
  <sheetViews>
    <sheetView tabSelected="1" topLeftCell="B5" workbookViewId="0">
      <selection activeCell="H7" sqref="H7"/>
    </sheetView>
  </sheetViews>
  <sheetFormatPr defaultRowHeight="14.4" x14ac:dyDescent="0.3"/>
  <cols>
    <col min="1" max="1" width="20" customWidth="1"/>
    <col min="10" max="10" width="15.21875" bestFit="1" customWidth="1"/>
    <col min="11" max="11" width="24.88671875" customWidth="1"/>
    <col min="12" max="12" width="12.21875" bestFit="1" customWidth="1"/>
    <col min="13" max="13" width="19.44140625" bestFit="1" customWidth="1"/>
    <col min="14" max="14" width="13.109375" bestFit="1" customWidth="1"/>
  </cols>
  <sheetData>
    <row r="1" spans="1:14" x14ac:dyDescent="0.3">
      <c r="B1" s="15" t="s">
        <v>11</v>
      </c>
      <c r="C1" s="15"/>
      <c r="D1" s="15"/>
      <c r="E1" s="15" t="s">
        <v>12</v>
      </c>
      <c r="F1" s="15"/>
      <c r="G1" s="15"/>
    </row>
    <row r="2" spans="1:14" x14ac:dyDescent="0.3">
      <c r="A2" t="s">
        <v>0</v>
      </c>
      <c r="B2" t="s">
        <v>8</v>
      </c>
      <c r="C2" t="s">
        <v>10</v>
      </c>
      <c r="D2" t="s">
        <v>9</v>
      </c>
      <c r="E2" t="s">
        <v>8</v>
      </c>
      <c r="F2" t="s">
        <v>10</v>
      </c>
      <c r="G2" t="s">
        <v>9</v>
      </c>
      <c r="J2" s="10" t="s">
        <v>53</v>
      </c>
      <c r="K2" s="10" t="s">
        <v>54</v>
      </c>
      <c r="L2" s="10" t="s">
        <v>55</v>
      </c>
      <c r="M2" s="10" t="s">
        <v>56</v>
      </c>
      <c r="N2" s="10" t="s">
        <v>57</v>
      </c>
    </row>
    <row r="3" spans="1:14" x14ac:dyDescent="0.3">
      <c r="A3" t="s">
        <v>1</v>
      </c>
      <c r="B3">
        <v>5.0999999999999996</v>
      </c>
      <c r="C3" s="3">
        <v>1.6</v>
      </c>
      <c r="D3">
        <v>1.49</v>
      </c>
      <c r="E3" s="19">
        <v>74.900000000000006</v>
      </c>
      <c r="F3" s="19">
        <v>2.6</v>
      </c>
      <c r="G3" s="19">
        <v>22.6</v>
      </c>
      <c r="J3" t="s">
        <v>1</v>
      </c>
      <c r="K3">
        <v>150</v>
      </c>
      <c r="L3" s="8">
        <f>1/K3</f>
        <v>6.6666666666666671E-3</v>
      </c>
      <c r="M3">
        <v>180</v>
      </c>
      <c r="N3" s="5">
        <f t="shared" ref="N3:N9" si="0">M3*L3</f>
        <v>1.2000000000000002</v>
      </c>
    </row>
    <row r="4" spans="1:14" x14ac:dyDescent="0.3">
      <c r="A4" t="s">
        <v>2</v>
      </c>
      <c r="B4">
        <v>9.6</v>
      </c>
      <c r="C4" s="2">
        <v>4.0999999999999996</v>
      </c>
      <c r="D4">
        <v>4.9000000000000004</v>
      </c>
      <c r="E4" s="19"/>
      <c r="F4" s="19"/>
      <c r="G4" s="19"/>
      <c r="J4" t="s">
        <v>2</v>
      </c>
      <c r="K4">
        <v>94</v>
      </c>
      <c r="L4" s="8">
        <f t="shared" ref="L4:L9" si="1">1/K4</f>
        <v>1.0638297872340425E-2</v>
      </c>
      <c r="M4">
        <v>441</v>
      </c>
      <c r="N4" s="5">
        <f t="shared" si="0"/>
        <v>4.6914893617021276</v>
      </c>
    </row>
    <row r="5" spans="1:14" x14ac:dyDescent="0.3">
      <c r="A5" t="s">
        <v>3</v>
      </c>
      <c r="B5">
        <v>19.600000000000001</v>
      </c>
      <c r="C5">
        <v>0.99</v>
      </c>
      <c r="D5" s="3">
        <v>20</v>
      </c>
      <c r="E5" s="19"/>
      <c r="F5" s="19"/>
      <c r="G5" s="19"/>
      <c r="J5" t="s">
        <v>3</v>
      </c>
      <c r="K5">
        <f>K4</f>
        <v>94</v>
      </c>
      <c r="L5" s="8">
        <f t="shared" si="1"/>
        <v>1.0638297872340425E-2</v>
      </c>
      <c r="M5">
        <f>M4</f>
        <v>441</v>
      </c>
      <c r="N5" s="5">
        <f t="shared" si="0"/>
        <v>4.6914893617021276</v>
      </c>
    </row>
    <row r="6" spans="1:14" x14ac:dyDescent="0.3">
      <c r="A6" t="s">
        <v>4</v>
      </c>
      <c r="B6">
        <v>3.06</v>
      </c>
      <c r="C6">
        <v>0.2</v>
      </c>
      <c r="D6">
        <v>1.66</v>
      </c>
      <c r="E6" s="19"/>
      <c r="F6" s="19"/>
      <c r="G6" s="19"/>
      <c r="J6" t="s">
        <v>4</v>
      </c>
      <c r="K6">
        <v>345</v>
      </c>
      <c r="L6" s="8">
        <f t="shared" si="1"/>
        <v>2.8985507246376812E-3</v>
      </c>
      <c r="M6">
        <v>513</v>
      </c>
      <c r="N6" s="5">
        <f t="shared" si="0"/>
        <v>1.4869565217391305</v>
      </c>
    </row>
    <row r="7" spans="1:14" x14ac:dyDescent="0.3">
      <c r="A7" t="s">
        <v>5</v>
      </c>
      <c r="B7">
        <v>4.76</v>
      </c>
      <c r="C7">
        <v>0.63</v>
      </c>
      <c r="D7">
        <v>4.9000000000000004</v>
      </c>
      <c r="E7" s="19"/>
      <c r="F7" s="19"/>
      <c r="G7" s="19"/>
      <c r="J7" t="s">
        <v>5</v>
      </c>
      <c r="K7">
        <v>400</v>
      </c>
      <c r="L7" s="8">
        <f>1/K7</f>
        <v>2.5000000000000001E-3</v>
      </c>
      <c r="M7">
        <v>280</v>
      </c>
      <c r="N7" s="5">
        <f t="shared" si="0"/>
        <v>0.70000000000000007</v>
      </c>
    </row>
    <row r="8" spans="1:14" x14ac:dyDescent="0.3">
      <c r="A8" t="s">
        <v>6</v>
      </c>
      <c r="B8">
        <v>6.63</v>
      </c>
      <c r="C8">
        <v>0.54</v>
      </c>
      <c r="D8">
        <v>0.19</v>
      </c>
      <c r="E8" s="19"/>
      <c r="F8" s="19"/>
      <c r="G8" s="19"/>
      <c r="J8" t="s">
        <v>6</v>
      </c>
      <c r="K8">
        <f>K7</f>
        <v>400</v>
      </c>
      <c r="L8" s="8">
        <f t="shared" si="1"/>
        <v>2.5000000000000001E-3</v>
      </c>
      <c r="M8">
        <f>M7</f>
        <v>280</v>
      </c>
      <c r="N8" s="5">
        <f t="shared" si="0"/>
        <v>0.70000000000000007</v>
      </c>
    </row>
    <row r="9" spans="1:14" x14ac:dyDescent="0.3">
      <c r="A9" t="s">
        <v>7</v>
      </c>
      <c r="B9">
        <v>5.99</v>
      </c>
      <c r="C9">
        <v>0.9</v>
      </c>
      <c r="D9">
        <v>6.9</v>
      </c>
      <c r="E9" s="19"/>
      <c r="F9" s="19"/>
      <c r="G9" s="19"/>
      <c r="J9" t="s">
        <v>7</v>
      </c>
      <c r="K9">
        <v>120</v>
      </c>
      <c r="L9" s="8">
        <f t="shared" si="1"/>
        <v>8.3333333333333332E-3</v>
      </c>
      <c r="M9">
        <v>60</v>
      </c>
      <c r="N9" s="5">
        <f t="shared" si="0"/>
        <v>0.5</v>
      </c>
    </row>
    <row r="10" spans="1:14" x14ac:dyDescent="0.3">
      <c r="E10" s="1"/>
      <c r="F10" s="1"/>
      <c r="G10" s="1"/>
    </row>
    <row r="11" spans="1:14" x14ac:dyDescent="0.3">
      <c r="B11" s="15" t="s">
        <v>64</v>
      </c>
      <c r="C11" s="15"/>
      <c r="D11" s="15"/>
      <c r="F11" s="15" t="s">
        <v>63</v>
      </c>
      <c r="G11" s="15"/>
      <c r="J11" t="s">
        <v>58</v>
      </c>
    </row>
    <row r="12" spans="1:14" x14ac:dyDescent="0.3">
      <c r="A12" t="s">
        <v>1</v>
      </c>
      <c r="B12" s="5">
        <f>B3*$M13/1000</f>
        <v>0.153</v>
      </c>
      <c r="C12" s="13">
        <f t="shared" ref="C12:D12" si="2">C3*$M13/1000</f>
        <v>4.8000000000000008E-2</v>
      </c>
      <c r="D12" s="5">
        <f t="shared" si="2"/>
        <v>4.4700000000000004E-2</v>
      </c>
      <c r="F12" t="s">
        <v>60</v>
      </c>
      <c r="G12" s="11">
        <f>'AD Flowrate'!Q11</f>
        <v>2.0480500372164383</v>
      </c>
      <c r="M12" s="10" t="s">
        <v>59</v>
      </c>
    </row>
    <row r="13" spans="1:14" x14ac:dyDescent="0.3">
      <c r="A13" t="s">
        <v>2</v>
      </c>
      <c r="B13" s="5">
        <f t="shared" ref="B13:B18" si="3">B4*$M14/1000</f>
        <v>1.1259574468085107</v>
      </c>
      <c r="C13" s="14">
        <f t="shared" ref="C13:C18" si="4">C4*$M14/1000</f>
        <v>0.48087765957446804</v>
      </c>
      <c r="D13" s="5">
        <f t="shared" ref="D13:D18" si="5">D4*$M14/1000</f>
        <v>0.57470744680851071</v>
      </c>
      <c r="F13" t="s">
        <v>61</v>
      </c>
      <c r="G13" s="12">
        <f>'AD Flowrate'!Q12</f>
        <v>7.1093859769863002E-2</v>
      </c>
      <c r="M13" s="9">
        <f t="shared" ref="M13:M19" si="6">N3*25</f>
        <v>30.000000000000004</v>
      </c>
    </row>
    <row r="14" spans="1:14" x14ac:dyDescent="0.3">
      <c r="A14" t="s">
        <v>3</v>
      </c>
      <c r="B14" s="14">
        <f t="shared" si="3"/>
        <v>2.2988297872340429</v>
      </c>
      <c r="C14" s="14">
        <f t="shared" si="4"/>
        <v>0.11611436170212766</v>
      </c>
      <c r="D14" s="14">
        <f t="shared" si="5"/>
        <v>2.3457446808510638</v>
      </c>
      <c r="F14" t="s">
        <v>62</v>
      </c>
      <c r="G14" s="12">
        <f>'AD Flowrate'!Q13</f>
        <v>0.61796970415342467</v>
      </c>
      <c r="M14" s="9">
        <f t="shared" si="6"/>
        <v>117.28723404255319</v>
      </c>
    </row>
    <row r="15" spans="1:14" x14ac:dyDescent="0.3">
      <c r="A15" t="s">
        <v>4</v>
      </c>
      <c r="B15" s="5">
        <f t="shared" si="3"/>
        <v>0.11375217391304349</v>
      </c>
      <c r="C15" s="5">
        <f>C6*$M16/1000</f>
        <v>7.4347826086956529E-3</v>
      </c>
      <c r="D15" s="5">
        <f t="shared" si="5"/>
        <v>6.1708695652173913E-2</v>
      </c>
      <c r="M15" s="9">
        <f t="shared" si="6"/>
        <v>117.28723404255319</v>
      </c>
    </row>
    <row r="16" spans="1:14" x14ac:dyDescent="0.3">
      <c r="A16" t="s">
        <v>5</v>
      </c>
      <c r="B16" s="5">
        <f t="shared" si="3"/>
        <v>8.3299999999999999E-2</v>
      </c>
      <c r="C16" s="5">
        <f t="shared" si="4"/>
        <v>1.1025E-2</v>
      </c>
      <c r="D16" s="5">
        <f t="shared" si="5"/>
        <v>8.5750000000000007E-2</v>
      </c>
      <c r="M16" s="9">
        <f t="shared" si="6"/>
        <v>37.173913043478265</v>
      </c>
    </row>
    <row r="17" spans="1:13" x14ac:dyDescent="0.3">
      <c r="A17" t="s">
        <v>6</v>
      </c>
      <c r="B17" s="5">
        <f t="shared" si="3"/>
        <v>0.11602499999999999</v>
      </c>
      <c r="C17" s="5">
        <f t="shared" si="4"/>
        <v>9.4500000000000018E-3</v>
      </c>
      <c r="D17" s="5">
        <f t="shared" si="5"/>
        <v>3.3250000000000003E-3</v>
      </c>
      <c r="M17" s="9">
        <f t="shared" si="6"/>
        <v>17.5</v>
      </c>
    </row>
    <row r="18" spans="1:13" x14ac:dyDescent="0.3">
      <c r="A18" t="s">
        <v>7</v>
      </c>
      <c r="B18" s="5">
        <f t="shared" si="3"/>
        <v>7.4874999999999997E-2</v>
      </c>
      <c r="C18" s="5">
        <f t="shared" si="4"/>
        <v>1.125E-2</v>
      </c>
      <c r="D18" s="5">
        <f t="shared" si="5"/>
        <v>8.6249999999999993E-2</v>
      </c>
      <c r="M18" s="9">
        <f t="shared" si="6"/>
        <v>17.5</v>
      </c>
    </row>
    <row r="19" spans="1:13" x14ac:dyDescent="0.3">
      <c r="A19" t="s">
        <v>12</v>
      </c>
      <c r="B19" s="5">
        <f>G12</f>
        <v>2.0480500372164383</v>
      </c>
      <c r="C19" s="4">
        <f>G13</f>
        <v>7.1093859769863002E-2</v>
      </c>
      <c r="D19" s="4">
        <f>G14</f>
        <v>0.61796970415342467</v>
      </c>
      <c r="M19" s="9">
        <f t="shared" si="6"/>
        <v>12.5</v>
      </c>
    </row>
    <row r="23" spans="1:13" x14ac:dyDescent="0.3">
      <c r="L23">
        <v>5</v>
      </c>
      <c r="M23" t="s">
        <v>65</v>
      </c>
    </row>
    <row r="24" spans="1:13" x14ac:dyDescent="0.3">
      <c r="L24" s="9">
        <f>L23*(100)</f>
        <v>500</v>
      </c>
      <c r="M24" t="s">
        <v>66</v>
      </c>
    </row>
  </sheetData>
  <mergeCells count="7">
    <mergeCell ref="B11:D11"/>
    <mergeCell ref="F11:G11"/>
    <mergeCell ref="B1:D1"/>
    <mergeCell ref="E1:G1"/>
    <mergeCell ref="E3:E9"/>
    <mergeCell ref="F3:F9"/>
    <mergeCell ref="G3:G9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48961C36B9654391C6FCCF43049640" ma:contentTypeVersion="10" ma:contentTypeDescription="Create a new document." ma:contentTypeScope="" ma:versionID="fe0598a8b1e1e8e1ecbdfc9d6b329d5b">
  <xsd:schema xmlns:xsd="http://www.w3.org/2001/XMLSchema" xmlns:xs="http://www.w3.org/2001/XMLSchema" xmlns:p="http://schemas.microsoft.com/office/2006/metadata/properties" xmlns:ns2="d7192241-ae11-461b-b22a-c23b6ac853d3" xmlns:ns3="79da01b6-a4e9-4edb-8d9c-76ef3ebbe81c" targetNamespace="http://schemas.microsoft.com/office/2006/metadata/properties" ma:root="true" ma:fieldsID="58697a987153f2c67278a6301786829d" ns2:_="" ns3:_="">
    <xsd:import namespace="d7192241-ae11-461b-b22a-c23b6ac853d3"/>
    <xsd:import namespace="79da01b6-a4e9-4edb-8d9c-76ef3ebbe8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92241-ae11-461b-b22a-c23b6ac853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647c689-50bb-4dac-a5df-ea65e8388f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a01b6-a4e9-4edb-8d9c-76ef3ebbe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DF019-DA52-4607-B1D0-66C6EAFAC5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92241-ae11-461b-b22a-c23b6ac853d3"/>
    <ds:schemaRef ds:uri="79da01b6-a4e9-4edb-8d9c-76ef3ebbe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CB19D0-1DFD-4293-A7AF-1AA717AEA3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 Flowrate</vt:lpstr>
      <vt:lpstr>Nutrient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Bernhardi</dc:creator>
  <cp:lastModifiedBy>Nadia Murray</cp:lastModifiedBy>
  <dcterms:created xsi:type="dcterms:W3CDTF">2023-11-06T00:32:09Z</dcterms:created>
  <dcterms:modified xsi:type="dcterms:W3CDTF">2023-11-12T18:47:36Z</dcterms:modified>
</cp:coreProperties>
</file>