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ith Katahara\Documents\PROJECT\_Apps\_External Meetings and Presentations\CSM Geomechanics Guest Lecture 2019\Exercises\"/>
    </mc:Choice>
  </mc:AlternateContent>
  <bookViews>
    <workbookView xWindow="0" yWindow="0" windowWidth="29310" windowHeight="17800"/>
  </bookViews>
  <sheets>
    <sheet name="Simple Gassmann Kdr" sheetId="2" r:id="rId1"/>
  </sheets>
  <definedNames>
    <definedName name="Gdr">#REF!</definedName>
    <definedName name="Gsat" localSheetId="0">'Simple Gassmann Kdr'!$B$29</definedName>
    <definedName name="Gsat">#REF!</definedName>
    <definedName name="Kdr" localSheetId="0">'Simple Gassmann Kdr'!$B$33</definedName>
    <definedName name="Kdr">#REF!</definedName>
    <definedName name="Kfl" localSheetId="0">'Simple Gassmann Kdr'!$B$21</definedName>
    <definedName name="Kfl">#REF!</definedName>
    <definedName name="Kflnew">'Simple Gassmann Kdr'!$B$39</definedName>
    <definedName name="Kgrain" localSheetId="0">'Simple Gassmann Kdr'!$B$5</definedName>
    <definedName name="Kgrain">#REF!</definedName>
    <definedName name="Khc" localSheetId="0">'Simple Gassmann Kdr'!$B$7</definedName>
    <definedName name="Koil">#REF!</definedName>
    <definedName name="Ksat" localSheetId="0">'Simple Gassmann Kdr'!$B$30</definedName>
    <definedName name="Ksat">#REF!</definedName>
    <definedName name="Ksatnew">'Simple Gassmann Kdr'!$B$42</definedName>
    <definedName name="Kwater" localSheetId="0">'Simple Gassmann Kdr'!$B$6</definedName>
    <definedName name="Kwater">#REF!</definedName>
    <definedName name="Msat" localSheetId="0">'Simple Gassmann Kdr'!$B$28</definedName>
    <definedName name="Msat">#REF!</definedName>
    <definedName name="Msatnew">'Simple Gassmann Kdr'!$B$43</definedName>
    <definedName name="por" localSheetId="0">'Simple Gassmann Kdr'!$B$14</definedName>
    <definedName name="por">#REF!</definedName>
    <definedName name="Rdr" localSheetId="0">'Simple Gassmann Kdr'!$B$41</definedName>
    <definedName name="Rdr">#REF!</definedName>
    <definedName name="Rfl" localSheetId="0">'Simple Gassmann Kdr'!$B$32</definedName>
    <definedName name="Rfl">#REF!</definedName>
    <definedName name="Rflnew">'Simple Gassmann Kdr'!$B$40</definedName>
    <definedName name="RHOBnew">'Simple Gassmann Kdr'!$B$38</definedName>
    <definedName name="RHOBsat" localSheetId="0">'Simple Gassmann Kdr'!$B$27</definedName>
    <definedName name="RHOBsat">#REF!</definedName>
    <definedName name="RHOBsatm">#REF!</definedName>
    <definedName name="RHOfl" localSheetId="0">'Simple Gassmann Kdr'!$B$22</definedName>
    <definedName name="RHOfl">#REF!</definedName>
    <definedName name="RHOflnew">'Simple Gassmann Kdr'!$B$37</definedName>
    <definedName name="RHOgrain" localSheetId="0">'Simple Gassmann Kdr'!$B$8</definedName>
    <definedName name="RHOgrain">#REF!</definedName>
    <definedName name="RHOhc" localSheetId="0">'Simple Gassmann Kdr'!$B$10</definedName>
    <definedName name="RHOoil">#REF!</definedName>
    <definedName name="RHOwater" localSheetId="0">'Simple Gassmann Kdr'!$B$9</definedName>
    <definedName name="RHOwater">#REF!</definedName>
    <definedName name="Rsat">'Simple Gassmann Kdr'!$B$31</definedName>
    <definedName name="Swater" localSheetId="0">'Simple Gassmann Kdr'!$B$15</definedName>
    <definedName name="Swater">#REF!</definedName>
    <definedName name="Swnew">'Simple Gassmann Kdr'!$B$36</definedName>
    <definedName name="Vpsat" localSheetId="0">'Simple Gassmann Kdr'!$B$25</definedName>
    <definedName name="Vpsat">#REF!</definedName>
    <definedName name="Vpsatm">#REF!</definedName>
    <definedName name="vssat" localSheetId="0">'Simple Gassmann Kdr'!$B$26</definedName>
    <definedName name="Vssat">#REF!</definedName>
    <definedName name="Vssatm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2" l="1"/>
  <c r="B26" i="2"/>
  <c r="B25" i="2"/>
  <c r="B39" i="2" l="1"/>
  <c r="B40" i="2" s="1"/>
  <c r="B37" i="2"/>
  <c r="B29" i="2"/>
  <c r="B28" i="2"/>
  <c r="B22" i="2"/>
  <c r="B21" i="2"/>
  <c r="B32" i="2" s="1"/>
  <c r="B30" i="2" l="1"/>
  <c r="B31" i="2" s="1"/>
  <c r="B33" i="2" s="1"/>
  <c r="B41" i="2" s="1"/>
  <c r="B42" i="2" s="1"/>
  <c r="B43" i="2" s="1"/>
  <c r="B38" i="2"/>
  <c r="B45" i="2" s="1"/>
  <c r="B44" i="2" l="1"/>
</calcChain>
</file>

<file path=xl/sharedStrings.xml><?xml version="1.0" encoding="utf-8"?>
<sst xmlns="http://schemas.openxmlformats.org/spreadsheetml/2006/main" count="100" uniqueCount="78">
  <si>
    <t>Kgrain</t>
  </si>
  <si>
    <t>Gpa</t>
  </si>
  <si>
    <t>GPa</t>
  </si>
  <si>
    <t>Kwater</t>
  </si>
  <si>
    <t>RHOgrain</t>
  </si>
  <si>
    <t>RHOwater</t>
  </si>
  <si>
    <t>g/cm3</t>
  </si>
  <si>
    <t>Kdr</t>
  </si>
  <si>
    <t>por</t>
  </si>
  <si>
    <t>Rdr</t>
  </si>
  <si>
    <t>Rfl</t>
  </si>
  <si>
    <t>Swater</t>
  </si>
  <si>
    <t>Kfl</t>
  </si>
  <si>
    <t>RHOfl</t>
  </si>
  <si>
    <t>Ksat</t>
  </si>
  <si>
    <t>Gsat</t>
  </si>
  <si>
    <t>Msat</t>
  </si>
  <si>
    <t>Vpsat</t>
  </si>
  <si>
    <t>RHOBsat</t>
  </si>
  <si>
    <t>vssat</t>
  </si>
  <si>
    <t>Rsat</t>
  </si>
  <si>
    <t>g/cm4</t>
  </si>
  <si>
    <t>g/cm5</t>
  </si>
  <si>
    <t>km/s</t>
  </si>
  <si>
    <t>Compressional Modulus</t>
  </si>
  <si>
    <t>Shear Modulus</t>
  </si>
  <si>
    <t>Bulk Modulus</t>
  </si>
  <si>
    <t>intermediate variable</t>
  </si>
  <si>
    <t>Drained bulk modulus</t>
  </si>
  <si>
    <t>Bulk Modulus solid grains</t>
  </si>
  <si>
    <t>Bulk Modulus of pore water</t>
  </si>
  <si>
    <t>Bulk Modulus of hydrocarbon</t>
  </si>
  <si>
    <t>Density of solid grains</t>
  </si>
  <si>
    <t>Density of pore water</t>
  </si>
  <si>
    <t>Density of hydrocarbons</t>
  </si>
  <si>
    <t>Porosity</t>
  </si>
  <si>
    <t>Water saturation</t>
  </si>
  <si>
    <t>Bulk Modulus of Pore Fluid mixture</t>
  </si>
  <si>
    <t>Density of Pore Fluid Mixture</t>
  </si>
  <si>
    <t>Fluid Substitution to new saturation</t>
  </si>
  <si>
    <t>Assumes good input data, with no need for QC or fixing bad data</t>
  </si>
  <si>
    <t>Swnew</t>
  </si>
  <si>
    <t>RHOBnew</t>
  </si>
  <si>
    <t>Kflnew</t>
  </si>
  <si>
    <t>RHOflnew</t>
  </si>
  <si>
    <t>RHOhc</t>
  </si>
  <si>
    <t>Khc</t>
  </si>
  <si>
    <t>Rflnew</t>
  </si>
  <si>
    <t>Ksatnew</t>
  </si>
  <si>
    <t>Msatnew</t>
  </si>
  <si>
    <t>Vpnew</t>
  </si>
  <si>
    <t>Vsnew</t>
  </si>
  <si>
    <t>new water saturation</t>
  </si>
  <si>
    <t>new pore fluid density</t>
  </si>
  <si>
    <t>new bulk density</t>
  </si>
  <si>
    <t>new hydrocarbon bulk modulus</t>
  </si>
  <si>
    <t>new bulk modulus</t>
  </si>
  <si>
    <t>new shear velocity</t>
  </si>
  <si>
    <t>Estimates drained frame bulk modulus and does fluid substitution assuming Gassmann.</t>
  </si>
  <si>
    <t>Mineral and fluid properties</t>
  </si>
  <si>
    <t>Rock Properties</t>
  </si>
  <si>
    <t>Density  (from well logs)</t>
  </si>
  <si>
    <t>Compressional Velocity (from well log)</t>
  </si>
  <si>
    <t>Shear Velocity  (from well log)</t>
  </si>
  <si>
    <t>INPUT</t>
  </si>
  <si>
    <t>COMPUTED</t>
  </si>
  <si>
    <t>RHOB</t>
  </si>
  <si>
    <t>DTC</t>
  </si>
  <si>
    <t>DTS</t>
  </si>
  <si>
    <t>Bulk density</t>
  </si>
  <si>
    <t>Shear Sonic Slowness</t>
  </si>
  <si>
    <t>Compressional Sonic Slowness</t>
  </si>
  <si>
    <t>us/ft</t>
  </si>
  <si>
    <t>Drained Frame Bulk Modulus using Gassmann</t>
  </si>
  <si>
    <t>v/v</t>
  </si>
  <si>
    <t>new compressional velocity</t>
  </si>
  <si>
    <t>new compressional modulus</t>
  </si>
  <si>
    <t xml:space="preserve">Fill in yellow-shaded cells B4-B10 and B14-B18.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</si>
</sst>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sz val="12"/>
      <color theme="5" tint="-0.499984740745262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164" fontId="5" fillId="0" borderId="0" xfId="0" applyNumberFormat="1" applyFont="1"/>
    <xf numFmtId="0" fontId="6" fillId="0" borderId="0" xfId="0" applyFont="1"/>
    <xf numFmtId="0" fontId="7" fillId="2" borderId="1" xfId="0" applyFont="1" applyFill="1" applyBorder="1"/>
    <xf numFmtId="0" fontId="7" fillId="2" borderId="2" xfId="0" applyFont="1" applyFill="1" applyBorder="1"/>
    <xf numFmtId="0" fontId="7" fillId="2" borderId="3" xfId="0" applyFont="1" applyFill="1" applyBorder="1"/>
    <xf numFmtId="0" fontId="6" fillId="2" borderId="1" xfId="0" applyFont="1" applyFill="1" applyBorder="1"/>
    <xf numFmtId="0" fontId="6" fillId="2" borderId="2" xfId="0" applyFont="1" applyFill="1" applyBorder="1"/>
    <xf numFmtId="0" fontId="6" fillId="2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abSelected="1" workbookViewId="0">
      <selection activeCell="J8" sqref="J8"/>
    </sheetView>
  </sheetViews>
  <sheetFormatPr defaultRowHeight="15.5" x14ac:dyDescent="0.35"/>
  <cols>
    <col min="1" max="4" width="9.90625" style="1" customWidth="1"/>
  </cols>
  <sheetData>
    <row r="1" spans="1:4" x14ac:dyDescent="0.35">
      <c r="A1" s="1" t="s">
        <v>58</v>
      </c>
    </row>
    <row r="2" spans="1:4" x14ac:dyDescent="0.35">
      <c r="A2" s="1" t="s">
        <v>40</v>
      </c>
    </row>
    <row r="3" spans="1:4" x14ac:dyDescent="0.35">
      <c r="A3" s="1" t="s">
        <v>77</v>
      </c>
    </row>
    <row r="4" spans="1:4" x14ac:dyDescent="0.35">
      <c r="A4" s="4" t="s">
        <v>59</v>
      </c>
      <c r="B4" s="4"/>
      <c r="C4" s="4"/>
      <c r="D4" s="4"/>
    </row>
    <row r="5" spans="1:4" x14ac:dyDescent="0.35">
      <c r="A5" s="4" t="s">
        <v>0</v>
      </c>
      <c r="B5" s="10">
        <v>38</v>
      </c>
      <c r="C5" s="4" t="s">
        <v>2</v>
      </c>
      <c r="D5" s="4" t="s">
        <v>29</v>
      </c>
    </row>
    <row r="6" spans="1:4" x14ac:dyDescent="0.35">
      <c r="A6" s="4" t="s">
        <v>3</v>
      </c>
      <c r="B6" s="11">
        <v>2.2999999999999998</v>
      </c>
      <c r="C6" s="4" t="s">
        <v>2</v>
      </c>
      <c r="D6" s="4" t="s">
        <v>30</v>
      </c>
    </row>
    <row r="7" spans="1:4" x14ac:dyDescent="0.35">
      <c r="A7" s="4" t="s">
        <v>46</v>
      </c>
      <c r="B7" s="11">
        <v>1</v>
      </c>
      <c r="C7" s="4" t="s">
        <v>2</v>
      </c>
      <c r="D7" s="4" t="s">
        <v>31</v>
      </c>
    </row>
    <row r="8" spans="1:4" x14ac:dyDescent="0.35">
      <c r="A8" s="4" t="s">
        <v>4</v>
      </c>
      <c r="B8" s="11">
        <v>2.65</v>
      </c>
      <c r="C8" s="4" t="s">
        <v>6</v>
      </c>
      <c r="D8" s="4" t="s">
        <v>32</v>
      </c>
    </row>
    <row r="9" spans="1:4" x14ac:dyDescent="0.35">
      <c r="A9" s="4" t="s">
        <v>5</v>
      </c>
      <c r="B9" s="11">
        <v>1</v>
      </c>
      <c r="C9" s="4" t="s">
        <v>21</v>
      </c>
      <c r="D9" s="4" t="s">
        <v>33</v>
      </c>
    </row>
    <row r="10" spans="1:4" x14ac:dyDescent="0.35">
      <c r="A10" s="4" t="s">
        <v>45</v>
      </c>
      <c r="B10" s="12">
        <v>0.7</v>
      </c>
      <c r="C10" s="4" t="s">
        <v>22</v>
      </c>
      <c r="D10" s="4" t="s">
        <v>34</v>
      </c>
    </row>
    <row r="11" spans="1:4" x14ac:dyDescent="0.35">
      <c r="A11" s="4"/>
      <c r="B11" s="4"/>
      <c r="C11" s="4"/>
      <c r="D11" s="4"/>
    </row>
    <row r="12" spans="1:4" x14ac:dyDescent="0.35">
      <c r="A12" s="2" t="s">
        <v>60</v>
      </c>
      <c r="B12" s="2"/>
      <c r="C12" s="2"/>
      <c r="D12" s="9"/>
    </row>
    <row r="13" spans="1:4" x14ac:dyDescent="0.35">
      <c r="A13" s="2" t="s">
        <v>64</v>
      </c>
      <c r="B13" s="2"/>
      <c r="C13" s="2"/>
      <c r="D13" s="2"/>
    </row>
    <row r="14" spans="1:4" x14ac:dyDescent="0.35">
      <c r="A14" s="2" t="s">
        <v>8</v>
      </c>
      <c r="B14" s="13">
        <v>0.25</v>
      </c>
      <c r="C14" s="2" t="s">
        <v>74</v>
      </c>
      <c r="D14" s="2" t="s">
        <v>35</v>
      </c>
    </row>
    <row r="15" spans="1:4" x14ac:dyDescent="0.35">
      <c r="A15" s="2" t="s">
        <v>11</v>
      </c>
      <c r="B15" s="14">
        <v>0.4</v>
      </c>
      <c r="C15" s="2" t="s">
        <v>74</v>
      </c>
      <c r="D15" s="2" t="s">
        <v>36</v>
      </c>
    </row>
    <row r="16" spans="1:4" x14ac:dyDescent="0.35">
      <c r="A16" s="2" t="s">
        <v>66</v>
      </c>
      <c r="B16" s="14">
        <v>2.2000000000000002</v>
      </c>
      <c r="C16" s="2" t="s">
        <v>6</v>
      </c>
      <c r="D16" s="2" t="s">
        <v>69</v>
      </c>
    </row>
    <row r="17" spans="1:4" x14ac:dyDescent="0.35">
      <c r="A17" s="2" t="s">
        <v>67</v>
      </c>
      <c r="B17" s="14">
        <v>100</v>
      </c>
      <c r="C17" s="2" t="s">
        <v>72</v>
      </c>
      <c r="D17" s="2" t="s">
        <v>71</v>
      </c>
    </row>
    <row r="18" spans="1:4" x14ac:dyDescent="0.35">
      <c r="A18" s="2" t="s">
        <v>68</v>
      </c>
      <c r="B18" s="15">
        <v>200</v>
      </c>
      <c r="C18" s="2" t="s">
        <v>72</v>
      </c>
      <c r="D18" s="2" t="s">
        <v>70</v>
      </c>
    </row>
    <row r="19" spans="1:4" x14ac:dyDescent="0.35">
      <c r="A19" s="2"/>
      <c r="B19" s="2"/>
      <c r="C19" s="2"/>
      <c r="D19" s="2"/>
    </row>
    <row r="20" spans="1:4" x14ac:dyDescent="0.35">
      <c r="A20" s="2" t="s">
        <v>65</v>
      </c>
      <c r="B20" s="2"/>
      <c r="C20" s="2"/>
      <c r="D20" s="2"/>
    </row>
    <row r="21" spans="1:4" x14ac:dyDescent="0.35">
      <c r="A21" s="2" t="s">
        <v>12</v>
      </c>
      <c r="B21" s="3">
        <f>1/(Swater/Kwater+(1-Swater)/Khc)</f>
        <v>1.2921348314606742</v>
      </c>
      <c r="C21" s="2" t="s">
        <v>2</v>
      </c>
      <c r="D21" s="2" t="s">
        <v>37</v>
      </c>
    </row>
    <row r="22" spans="1:4" x14ac:dyDescent="0.35">
      <c r="A22" s="2" t="s">
        <v>13</v>
      </c>
      <c r="B22" s="3">
        <f>Swater*RHOwater+(1-Swater)*RHOhc</f>
        <v>0.82000000000000006</v>
      </c>
      <c r="C22" s="2" t="s">
        <v>6</v>
      </c>
      <c r="D22" s="2" t="s">
        <v>38</v>
      </c>
    </row>
    <row r="24" spans="1:4" x14ac:dyDescent="0.35">
      <c r="A24" s="5" t="s">
        <v>73</v>
      </c>
      <c r="B24" s="5"/>
      <c r="C24" s="5"/>
      <c r="D24" s="5"/>
    </row>
    <row r="25" spans="1:4" x14ac:dyDescent="0.35">
      <c r="A25" s="5" t="s">
        <v>17</v>
      </c>
      <c r="B25" s="5">
        <f>304.8/B17</f>
        <v>3.048</v>
      </c>
      <c r="C25" s="5" t="s">
        <v>23</v>
      </c>
      <c r="D25" s="5" t="s">
        <v>62</v>
      </c>
    </row>
    <row r="26" spans="1:4" x14ac:dyDescent="0.35">
      <c r="A26" s="5" t="s">
        <v>19</v>
      </c>
      <c r="B26" s="5">
        <f>304.8/B18</f>
        <v>1.524</v>
      </c>
      <c r="C26" s="5" t="s">
        <v>23</v>
      </c>
      <c r="D26" s="5" t="s">
        <v>63</v>
      </c>
    </row>
    <row r="27" spans="1:4" x14ac:dyDescent="0.35">
      <c r="A27" s="5" t="s">
        <v>18</v>
      </c>
      <c r="B27" s="6">
        <f>B16</f>
        <v>2.2000000000000002</v>
      </c>
      <c r="C27" s="5" t="s">
        <v>6</v>
      </c>
      <c r="D27" s="5" t="s">
        <v>61</v>
      </c>
    </row>
    <row r="28" spans="1:4" x14ac:dyDescent="0.35">
      <c r="A28" s="5" t="s">
        <v>16</v>
      </c>
      <c r="B28" s="6">
        <f>RHOBsat*Vpsat^2</f>
        <v>20.438668800000002</v>
      </c>
      <c r="C28" s="5" t="s">
        <v>1</v>
      </c>
      <c r="D28" s="5" t="s">
        <v>24</v>
      </c>
    </row>
    <row r="29" spans="1:4" x14ac:dyDescent="0.35">
      <c r="A29" s="5" t="s">
        <v>15</v>
      </c>
      <c r="B29" s="6">
        <f>RHOBsat*vssat^2</f>
        <v>5.1096672000000005</v>
      </c>
      <c r="C29" s="5" t="s">
        <v>1</v>
      </c>
      <c r="D29" s="5" t="s">
        <v>25</v>
      </c>
    </row>
    <row r="30" spans="1:4" x14ac:dyDescent="0.35">
      <c r="A30" s="5" t="s">
        <v>14</v>
      </c>
      <c r="B30" s="6">
        <f>Msat-4*Gsat/3</f>
        <v>13.6257792</v>
      </c>
      <c r="C30" s="5" t="s">
        <v>1</v>
      </c>
      <c r="D30" s="5" t="s">
        <v>26</v>
      </c>
    </row>
    <row r="31" spans="1:4" x14ac:dyDescent="0.35">
      <c r="A31" s="5" t="s">
        <v>20</v>
      </c>
      <c r="B31" s="6">
        <f>Ksat/(Kgrain-Ksat)</f>
        <v>0.55902419658067593</v>
      </c>
      <c r="C31" s="5"/>
      <c r="D31" s="5" t="s">
        <v>27</v>
      </c>
    </row>
    <row r="32" spans="1:4" x14ac:dyDescent="0.35">
      <c r="A32" s="5" t="s">
        <v>10</v>
      </c>
      <c r="B32" s="6">
        <f>Kfl/(Kgrain-Kfl)/por</f>
        <v>0.14080195898377715</v>
      </c>
      <c r="C32" s="5"/>
      <c r="D32" s="5" t="s">
        <v>27</v>
      </c>
    </row>
    <row r="33" spans="1:4" x14ac:dyDescent="0.35">
      <c r="A33" s="5" t="s">
        <v>7</v>
      </c>
      <c r="B33" s="6">
        <f>Kgrain*(Rsat-Rfl)/(1+Rsat-Rfl)</f>
        <v>11.205891860510555</v>
      </c>
      <c r="C33" s="5" t="s">
        <v>1</v>
      </c>
      <c r="D33" s="5" t="s">
        <v>28</v>
      </c>
    </row>
    <row r="35" spans="1:4" x14ac:dyDescent="0.35">
      <c r="A35" s="7" t="s">
        <v>39</v>
      </c>
    </row>
    <row r="36" spans="1:4" x14ac:dyDescent="0.35">
      <c r="A36" s="7" t="s">
        <v>41</v>
      </c>
      <c r="B36" s="7">
        <v>1</v>
      </c>
      <c r="C36" s="7"/>
      <c r="D36" s="7" t="s">
        <v>52</v>
      </c>
    </row>
    <row r="37" spans="1:4" x14ac:dyDescent="0.35">
      <c r="A37" s="7" t="s">
        <v>44</v>
      </c>
      <c r="B37" s="7">
        <f>Swnew*RHOwater+(1-Swnew)*RHOhc</f>
        <v>1</v>
      </c>
      <c r="C37" s="7" t="s">
        <v>6</v>
      </c>
      <c r="D37" s="7" t="s">
        <v>53</v>
      </c>
    </row>
    <row r="38" spans="1:4" x14ac:dyDescent="0.35">
      <c r="A38" s="7" t="s">
        <v>42</v>
      </c>
      <c r="B38" s="7">
        <f>RHOBsat+por*(RHOflnew-RHOfl)</f>
        <v>2.2450000000000001</v>
      </c>
      <c r="C38" s="7" t="s">
        <v>6</v>
      </c>
      <c r="D38" s="7" t="s">
        <v>54</v>
      </c>
    </row>
    <row r="39" spans="1:4" x14ac:dyDescent="0.35">
      <c r="A39" s="7" t="s">
        <v>43</v>
      </c>
      <c r="B39" s="7">
        <f>1/(Swnew/Kwater+(1-Swnew)/Khc)</f>
        <v>2.2999999999999998</v>
      </c>
      <c r="C39" s="7" t="s">
        <v>1</v>
      </c>
      <c r="D39" s="7" t="s">
        <v>55</v>
      </c>
    </row>
    <row r="40" spans="1:4" x14ac:dyDescent="0.35">
      <c r="A40" s="7" t="s">
        <v>47</v>
      </c>
      <c r="B40" s="8">
        <f>Kflnew/(Kgrain-Kflnew)/por</f>
        <v>0.25770308123249297</v>
      </c>
      <c r="C40" s="7"/>
      <c r="D40" s="7" t="s">
        <v>27</v>
      </c>
    </row>
    <row r="41" spans="1:4" x14ac:dyDescent="0.35">
      <c r="A41" s="7" t="s">
        <v>9</v>
      </c>
      <c r="B41" s="8">
        <f>Kdr/(Kgrain-Kdr)</f>
        <v>0.4182222375968988</v>
      </c>
      <c r="C41" s="7"/>
      <c r="D41" s="7" t="s">
        <v>27</v>
      </c>
    </row>
    <row r="42" spans="1:4" x14ac:dyDescent="0.35">
      <c r="A42" s="7" t="s">
        <v>48</v>
      </c>
      <c r="B42" s="8">
        <f>Kgrain*(Rdr+Rflnew)/(1+Rdr+Rflnew)</f>
        <v>15.325958637260509</v>
      </c>
      <c r="C42" s="7" t="s">
        <v>1</v>
      </c>
      <c r="D42" s="7" t="s">
        <v>56</v>
      </c>
    </row>
    <row r="43" spans="1:4" x14ac:dyDescent="0.35">
      <c r="A43" s="7" t="s">
        <v>49</v>
      </c>
      <c r="B43" s="8">
        <f>Ksatnew+4*Gsat/3</f>
        <v>22.138848237260511</v>
      </c>
      <c r="C43" s="7" t="s">
        <v>1</v>
      </c>
      <c r="D43" s="7" t="s">
        <v>76</v>
      </c>
    </row>
    <row r="44" spans="1:4" x14ac:dyDescent="0.35">
      <c r="A44" s="7" t="s">
        <v>50</v>
      </c>
      <c r="B44" s="8">
        <f>SQRT(Msatnew/RHOBnew)</f>
        <v>3.1402869825631319</v>
      </c>
      <c r="C44" s="7" t="s">
        <v>23</v>
      </c>
      <c r="D44" s="7" t="s">
        <v>75</v>
      </c>
    </row>
    <row r="45" spans="1:4" x14ac:dyDescent="0.35">
      <c r="A45" s="7" t="s">
        <v>51</v>
      </c>
      <c r="B45" s="8">
        <f>SQRT(Gsat/RHOBnew)</f>
        <v>1.5086487412578471</v>
      </c>
      <c r="C45" s="7" t="s">
        <v>23</v>
      </c>
      <c r="D45" s="7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27</vt:i4>
      </vt:variant>
    </vt:vector>
  </HeadingPairs>
  <TitlesOfParts>
    <vt:vector size="28" baseType="lpstr">
      <vt:lpstr>Simple Gassmann Kdr</vt:lpstr>
      <vt:lpstr>'Simple Gassmann Kdr'!Gsat</vt:lpstr>
      <vt:lpstr>'Simple Gassmann Kdr'!Kdr</vt:lpstr>
      <vt:lpstr>'Simple Gassmann Kdr'!Kfl</vt:lpstr>
      <vt:lpstr>Kflnew</vt:lpstr>
      <vt:lpstr>'Simple Gassmann Kdr'!Kgrain</vt:lpstr>
      <vt:lpstr>'Simple Gassmann Kdr'!Khc</vt:lpstr>
      <vt:lpstr>'Simple Gassmann Kdr'!Ksat</vt:lpstr>
      <vt:lpstr>Ksatnew</vt:lpstr>
      <vt:lpstr>'Simple Gassmann Kdr'!Kwater</vt:lpstr>
      <vt:lpstr>'Simple Gassmann Kdr'!Msat</vt:lpstr>
      <vt:lpstr>Msatnew</vt:lpstr>
      <vt:lpstr>'Simple Gassmann Kdr'!por</vt:lpstr>
      <vt:lpstr>'Simple Gassmann Kdr'!Rdr</vt:lpstr>
      <vt:lpstr>'Simple Gassmann Kdr'!Rfl</vt:lpstr>
      <vt:lpstr>Rflnew</vt:lpstr>
      <vt:lpstr>RHOBnew</vt:lpstr>
      <vt:lpstr>'Simple Gassmann Kdr'!RHOBsat</vt:lpstr>
      <vt:lpstr>'Simple Gassmann Kdr'!RHOfl</vt:lpstr>
      <vt:lpstr>RHOflnew</vt:lpstr>
      <vt:lpstr>'Simple Gassmann Kdr'!RHOgrain</vt:lpstr>
      <vt:lpstr>'Simple Gassmann Kdr'!RHOhc</vt:lpstr>
      <vt:lpstr>'Simple Gassmann Kdr'!RHOwater</vt:lpstr>
      <vt:lpstr>Rsat</vt:lpstr>
      <vt:lpstr>'Simple Gassmann Kdr'!Swater</vt:lpstr>
      <vt:lpstr>Swnew</vt:lpstr>
      <vt:lpstr>'Simple Gassmann Kdr'!Vpsat</vt:lpstr>
      <vt:lpstr>'Simple Gassmann Kdr'!vssat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Katahara</dc:creator>
  <cp:lastModifiedBy>Keith Katahara</cp:lastModifiedBy>
  <dcterms:created xsi:type="dcterms:W3CDTF">2019-01-29T21:04:35Z</dcterms:created>
  <dcterms:modified xsi:type="dcterms:W3CDTF">2019-03-09T16:25:29Z</dcterms:modified>
</cp:coreProperties>
</file>