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innesota bootcamp\Challenges\Challenge1\"/>
    </mc:Choice>
  </mc:AlternateContent>
  <xr:revisionPtr revIDLastSave="0" documentId="13_ncr:1_{B7161757-9121-45A0-B9DF-69EF91ABBAD3}" xr6:coauthVersionLast="47" xr6:coauthVersionMax="47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Crowdfunding" sheetId="1" r:id="rId1"/>
    <sheet name="Category" sheetId="2" r:id="rId2"/>
    <sheet name="Sub-category" sheetId="4" r:id="rId3"/>
    <sheet name="Dates" sheetId="11" r:id="rId4"/>
    <sheet name="Crowfunding Goal Analysis" sheetId="12" r:id="rId5"/>
    <sheet name="Statistical Analysis" sheetId="13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3" l="1"/>
  <c r="I6" i="13"/>
  <c r="I5" i="13"/>
  <c r="I4" i="13"/>
  <c r="I3" i="13"/>
  <c r="I2" i="13"/>
  <c r="D7" i="13"/>
  <c r="D6" i="13"/>
  <c r="D5" i="13"/>
  <c r="D4" i="13"/>
  <c r="D3" i="13"/>
  <c r="D2" i="13"/>
  <c r="D13" i="12"/>
  <c r="D12" i="12"/>
  <c r="D11" i="12"/>
  <c r="D10" i="12"/>
  <c r="D9" i="12"/>
  <c r="D8" i="12"/>
  <c r="D7" i="12"/>
  <c r="D6" i="12"/>
  <c r="D5" i="12"/>
  <c r="D4" i="12"/>
  <c r="D3" i="12"/>
  <c r="D2" i="12"/>
  <c r="C13" i="12"/>
  <c r="C12" i="12"/>
  <c r="C11" i="12"/>
  <c r="C10" i="12"/>
  <c r="C9" i="12"/>
  <c r="C8" i="12"/>
  <c r="C7" i="12"/>
  <c r="C6" i="12"/>
  <c r="C5" i="12"/>
  <c r="C4" i="12"/>
  <c r="C3" i="12"/>
  <c r="C2" i="12"/>
  <c r="B2" i="12"/>
  <c r="B13" i="12"/>
  <c r="B12" i="12"/>
  <c r="B11" i="12"/>
  <c r="B10" i="12"/>
  <c r="B9" i="12"/>
  <c r="B8" i="12"/>
  <c r="B7" i="12"/>
  <c r="B6" i="12"/>
  <c r="B5" i="12"/>
  <c r="B4" i="12"/>
  <c r="B3" i="1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  <c r="E2" i="12" l="1"/>
  <c r="H2" i="12" s="1"/>
  <c r="E10" i="12"/>
  <c r="F10" i="12" s="1"/>
  <c r="E6" i="12"/>
  <c r="G6" i="12" s="1"/>
  <c r="E13" i="12"/>
  <c r="F13" i="12" s="1"/>
  <c r="E9" i="12"/>
  <c r="H9" i="12" s="1"/>
  <c r="E5" i="12"/>
  <c r="H5" i="12" s="1"/>
  <c r="E12" i="12"/>
  <c r="H12" i="12" s="1"/>
  <c r="E8" i="12"/>
  <c r="H8" i="12" s="1"/>
  <c r="E4" i="12"/>
  <c r="H4" i="12" s="1"/>
  <c r="E11" i="12"/>
  <c r="F11" i="12" s="1"/>
  <c r="E7" i="12"/>
  <c r="H7" i="12" s="1"/>
  <c r="E3" i="12"/>
  <c r="G3" i="12" s="1"/>
  <c r="G12" i="12" l="1"/>
  <c r="G9" i="12"/>
  <c r="F9" i="12"/>
  <c r="F6" i="12"/>
  <c r="G2" i="12"/>
  <c r="F7" i="12"/>
  <c r="F12" i="12"/>
  <c r="G5" i="12"/>
  <c r="H10" i="12"/>
  <c r="G8" i="12"/>
  <c r="F5" i="12"/>
  <c r="F3" i="12"/>
  <c r="G11" i="12"/>
  <c r="F8" i="12"/>
  <c r="H3" i="12"/>
  <c r="F2" i="12"/>
  <c r="G10" i="12"/>
  <c r="G4" i="12"/>
  <c r="H6" i="12"/>
  <c r="H11" i="12"/>
  <c r="G7" i="12"/>
  <c r="F4" i="12"/>
  <c r="H13" i="12"/>
  <c r="G13" i="12"/>
</calcChain>
</file>

<file path=xl/sharedStrings.xml><?xml version="1.0" encoding="utf-8"?>
<sst xmlns="http://schemas.openxmlformats.org/spreadsheetml/2006/main" count="9123" uniqueCount="2112">
  <si>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</si>
  <si>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</si>
  <si>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</si>
  <si>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</si>
  <si>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</si>
  <si>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</si>
  <si>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</si>
  <si>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</si>
  <si>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</si>
  <si>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</si>
  <si>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</si>
  <si>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</si>
  <si>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</si>
  <si>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</si>
  <si>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</si>
  <si>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</si>
  <si>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</si>
  <si>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</si>
  <si>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</si>
  <si>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</si>
  <si>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</si>
  <si>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</si>
  <si>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</si>
  <si>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</si>
  <si>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</si>
  <si>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</si>
  <si>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</si>
  <si>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</si>
  <si>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</si>
  <si>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</si>
  <si>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</si>
  <si>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</si>
  <si>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</si>
  <si>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</si>
  <si>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</si>
  <si>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</si>
  <si>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</si>
  <si>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</si>
  <si>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</si>
  <si>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</si>
  <si>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</si>
  <si>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</si>
  <si>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</si>
  <si>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</si>
  <si>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</si>
  <si>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</si>
  <si>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</si>
  <si>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</si>
  <si>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</si>
  <si>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</si>
  <si>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</si>
  <si>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</si>
  <si>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</si>
  <si>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</si>
  <si>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</si>
  <si>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</si>
  <si>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</si>
  <si>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</si>
  <si>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</si>
  <si>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</si>
  <si>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</si>
  <si>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</si>
  <si>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</si>
  <si>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</si>
  <si>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</si>
  <si>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</si>
  <si>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</si>
  <si>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</si>
  <si>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</si>
  <si>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</si>
  <si>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</si>
  <si>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</si>
  <si>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</si>
  <si>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</si>
  <si>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</si>
  <si>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</si>
  <si>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</si>
  <si>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</si>
  <si>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</si>
  <si>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</si>
  <si>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</si>
  <si>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</si>
  <si>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</si>
  <si>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</si>
  <si>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</si>
  <si>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</si>
  <si>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</si>
  <si>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</si>
  <si>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</si>
  <si>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</si>
  <si>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</si>
  <si>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</si>
  <si>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</si>
  <si>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</si>
  <si>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</si>
  <si>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</si>
  <si>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</si>
  <si>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</si>
  <si>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</si>
  <si>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</si>
  <si>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</si>
  <si>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</si>
  <si>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</si>
  <si>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</si>
  <si>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</si>
  <si>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</si>
  <si>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</si>
  <si>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</si>
  <si>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</si>
  <si>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</si>
  <si>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</si>
  <si>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</si>
  <si>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</si>
  <si>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</si>
  <si>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</si>
  <si>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</si>
  <si>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</si>
  <si>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</si>
  <si>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</si>
  <si>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</si>
  <si>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</si>
  <si>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</si>
  <si>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</si>
  <si>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</si>
  <si>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</si>
  <si>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</si>
  <si>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</si>
  <si>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</si>
  <si>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</si>
  <si>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</si>
  <si>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</si>
  <si>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</si>
  <si>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</si>
  <si>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</si>
  <si>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</si>
  <si>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</si>
  <si>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</si>
  <si>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</si>
  <si>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</si>
  <si>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</si>
  <si>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</si>
  <si>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</si>
  <si>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</si>
  <si>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</si>
  <si>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</si>
  <si>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</si>
  <si>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</si>
  <si>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</si>
  <si>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</si>
  <si>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</si>
  <si>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</si>
  <si>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</si>
  <si>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</si>
  <si>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</si>
  <si>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</si>
  <si>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</si>
  <si>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</si>
  <si>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</si>
  <si>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</si>
  <si>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</si>
  <si>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</si>
  <si>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</si>
  <si>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</si>
  <si>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</si>
  <si>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</si>
  <si>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</si>
  <si>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</si>
  <si>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</si>
  <si>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</si>
  <si>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</si>
  <si>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</si>
  <si>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</si>
  <si>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</si>
  <si>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</si>
  <si>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</si>
  <si>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</si>
  <si>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</si>
  <si>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</si>
  <si>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</si>
  <si>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</si>
  <si>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</si>
  <si>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</si>
  <si>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</si>
  <si>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</si>
  <si>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</si>
  <si>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</si>
  <si>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</si>
  <si>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</si>
  <si>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</si>
  <si>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</si>
  <si>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</si>
  <si>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</si>
  <si>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</si>
  <si>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</si>
  <si>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</si>
  <si>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</si>
  <si>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</si>
  <si>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</si>
  <si>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</si>
  <si>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</si>
  <si>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</si>
  <si>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</si>
  <si>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</si>
  <si>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</si>
  <si>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</si>
  <si>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</si>
  <si>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</si>
  <si>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</si>
  <si>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</si>
  <si>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</si>
  <si>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</si>
  <si>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</si>
  <si>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</si>
  <si>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</si>
  <si>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</si>
  <si>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</si>
  <si>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</si>
  <si>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</si>
  <si>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</si>
  <si>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</si>
  <si>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</si>
  <si>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</si>
  <si>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</si>
  <si>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</si>
  <si>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</si>
  <si>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</si>
  <si>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</si>
  <si>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</si>
  <si>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</si>
  <si>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</si>
  <si>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</si>
  <si>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</si>
  <si>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</si>
  <si>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</si>
  <si>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</si>
  <si>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</si>
  <si>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</si>
  <si>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</si>
  <si>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</si>
  <si>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</si>
  <si>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</si>
  <si>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</si>
  <si>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</si>
  <si>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</si>
  <si>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</si>
  <si>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</si>
  <si>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</si>
  <si>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</si>
  <si>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</si>
  <si>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</si>
  <si>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</si>
  <si>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</si>
  <si>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</si>
  <si>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</si>
  <si>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</si>
  <si>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</si>
  <si>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</si>
  <si>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</si>
  <si>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</si>
  <si>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</si>
  <si>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</si>
  <si>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</si>
  <si>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</si>
  <si>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</si>
  <si>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</si>
  <si>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</si>
  <si>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</si>
  <si>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</si>
  <si>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</si>
  <si>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</si>
  <si>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</si>
  <si>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</si>
  <si>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</si>
  <si>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</si>
  <si>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</si>
  <si>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</si>
  <si>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</si>
  <si>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</si>
  <si>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</si>
  <si>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</si>
  <si>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</si>
  <si>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</si>
  <si>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</si>
  <si>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</si>
  <si>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</si>
  <si>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</si>
  <si>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</si>
  <si>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</si>
  <si>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</si>
  <si>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</si>
  <si>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</si>
  <si>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</si>
  <si>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</si>
  <si>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</si>
  <si>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</si>
  <si>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</si>
  <si>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</si>
  <si>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</si>
  <si>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</si>
  <si>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</si>
  <si>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</si>
  <si>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</si>
  <si>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</si>
  <si>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</si>
  <si>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</si>
  <si>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</si>
  <si>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</si>
  <si>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</si>
  <si>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</si>
  <si>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</si>
  <si>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</si>
  <si>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</si>
  <si>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</si>
  <si>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</si>
  <si>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</si>
  <si>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</si>
  <si>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</si>
  <si>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</si>
  <si>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</si>
  <si>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</si>
  <si>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</si>
  <si>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</si>
  <si>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</si>
  <si>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</si>
  <si>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</si>
  <si>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</si>
  <si>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</si>
  <si>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</si>
  <si>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</si>
  <si>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</si>
  <si>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</si>
  <si>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</si>
  <si>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</si>
  <si>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</si>
  <si>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</si>
  <si>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</si>
  <si>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</si>
  <si>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</si>
  <si>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</si>
  <si>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</si>
  <si>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</si>
  <si>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</si>
  <si>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</si>
  <si>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</si>
  <si>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</si>
  <si>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</si>
  <si>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</si>
  <si>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</si>
  <si>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</si>
  <si>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</si>
  <si>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</si>
  <si>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</si>
  <si>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</si>
  <si>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</si>
  <si>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</si>
  <si>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</si>
  <si>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</si>
  <si>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</si>
  <si>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</si>
  <si>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</si>
  <si>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</si>
  <si>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</si>
  <si>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</si>
  <si>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</si>
  <si>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</si>
  <si>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</si>
  <si>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</si>
  <si>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</si>
  <si>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</si>
  <si>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</si>
  <si>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</si>
  <si>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</si>
  <si>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</si>
  <si>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</si>
  <si>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</si>
  <si>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</si>
  <si>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</si>
  <si>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</si>
  <si>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</si>
  <si>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</si>
  <si>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</si>
  <si>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</si>
  <si>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</si>
  <si>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</si>
  <si>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</si>
  <si>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</si>
  <si>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</si>
  <si>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</si>
  <si>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</si>
  <si>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</si>
  <si>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</si>
  <si>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</si>
  <si>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</si>
  <si>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</si>
  <si>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</si>
  <si>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</si>
  <si>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</si>
  <si>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</si>
  <si>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</si>
  <si>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</si>
  <si>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</si>
  <si>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</si>
  <si>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</si>
  <si>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</si>
  <si>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</si>
  <si>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</si>
  <si>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</si>
  <si>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</si>
  <si>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</si>
  <si>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</si>
  <si>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</si>
  <si>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</si>
  <si>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</si>
  <si>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</si>
  <si>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</si>
  <si>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</si>
  <si>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</si>
  <si>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</si>
  <si>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</si>
  <si>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</si>
  <si>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</si>
  <si>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</si>
  <si>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</si>
  <si>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</si>
  <si>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</si>
  <si>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</si>
  <si>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</si>
  <si>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</si>
  <si>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</si>
  <si>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</si>
  <si>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</si>
  <si>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</si>
  <si>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</si>
  <si>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</si>
  <si>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</si>
  <si>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</si>
  <si>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</si>
  <si>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</si>
  <si>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</si>
  <si>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</si>
  <si>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</si>
  <si>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</si>
  <si>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</si>
  <si>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</si>
  <si>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</si>
  <si>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</si>
  <si>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</si>
  <si>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</si>
  <si>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</si>
  <si>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</si>
  <si>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</si>
  <si>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</si>
  <si>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</si>
  <si>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</si>
  <si>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</si>
  <si>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</si>
  <si>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</si>
  <si>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</si>
  <si>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</si>
  <si>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</si>
  <si>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</si>
  <si>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</si>
  <si>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</si>
  <si>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</si>
  <si>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</si>
  <si>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</si>
  <si>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</si>
  <si>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</si>
  <si>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</si>
  <si>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</si>
  <si>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</si>
  <si>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</si>
  <si>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</si>
  <si>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</si>
  <si>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</si>
  <si>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</si>
  <si>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</si>
  <si>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</si>
  <si>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</si>
  <si>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</si>
  <si>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</si>
  <si>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</si>
  <si>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</si>
  <si>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</si>
  <si>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</si>
  <si>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</si>
  <si>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</si>
  <si>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</si>
  <si>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</si>
  <si>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</si>
  <si>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</si>
  <si>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</si>
  <si>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</si>
  <si>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</si>
  <si>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</si>
  <si>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</si>
  <si>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</si>
  <si>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</si>
  <si>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</si>
  <si>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</si>
  <si>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</si>
  <si>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</si>
  <si>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</si>
  <si>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</si>
  <si>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</si>
  <si>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</si>
  <si>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</si>
  <si>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</si>
  <si>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</si>
  <si>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</si>
  <si>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</si>
  <si>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</si>
  <si>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</si>
  <si>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</si>
  <si>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</si>
  <si>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</si>
  <si>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</si>
  <si>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</si>
  <si>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</si>
  <si>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</si>
  <si>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</si>
  <si>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</si>
  <si>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</si>
  <si>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</si>
  <si>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</si>
  <si>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</si>
  <si>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</si>
  <si>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</si>
  <si>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</si>
  <si>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</si>
  <si>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</si>
  <si>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</si>
  <si>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</si>
  <si>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</si>
  <si>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</si>
  <si>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</si>
  <si>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</si>
  <si>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</si>
  <si>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</si>
  <si>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</si>
  <si>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</si>
  <si>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</si>
  <si>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</si>
  <si>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</si>
  <si>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</si>
  <si>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</si>
  <si>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</si>
  <si>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</si>
  <si>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</si>
  <si>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</si>
  <si>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</si>
  <si>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</si>
  <si>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</si>
  <si>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</si>
  <si>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</si>
  <si>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</si>
  <si>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</si>
  <si>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</si>
  <si>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</si>
  <si>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</si>
  <si>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</si>
  <si>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</si>
  <si>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</si>
  <si>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</si>
  <si>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</si>
  <si>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</si>
  <si>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</si>
  <si>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</si>
  <si>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</si>
  <si>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</si>
  <si>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</si>
  <si>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</si>
  <si>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</si>
  <si>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</si>
  <si>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</si>
  <si>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</si>
  <si>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</si>
  <si>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</si>
  <si>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</si>
  <si>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</si>
  <si>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</si>
  <si>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</si>
  <si>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</si>
  <si>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</si>
  <si>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</si>
  <si>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</si>
  <si>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</si>
  <si>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</si>
  <si>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</si>
  <si>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</si>
  <si>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</si>
  <si>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</si>
  <si>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</si>
  <si>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</si>
  <si>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</si>
  <si>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</si>
  <si>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</si>
  <si>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</si>
  <si>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</si>
  <si>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</si>
  <si>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</si>
  <si>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</si>
  <si>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</si>
  <si>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</si>
  <si>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</si>
  <si>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</si>
  <si>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</si>
  <si>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</si>
  <si>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</si>
  <si>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</si>
  <si>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</si>
  <si>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</si>
  <si>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</si>
  <si>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</si>
  <si>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</si>
  <si>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</si>
  <si>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</si>
  <si>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</si>
  <si>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</si>
  <si>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</si>
  <si>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</si>
  <si>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</si>
  <si>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</si>
  <si>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</si>
  <si>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</si>
  <si>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</si>
  <si>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</si>
  <si>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</si>
  <si>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</si>
  <si>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</si>
  <si>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</si>
  <si>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</si>
  <si>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</si>
  <si>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</si>
  <si>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</si>
  <si>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</si>
  <si>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</si>
  <si>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</si>
  <si>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</si>
  <si>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</si>
  <si>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</si>
  <si>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</si>
  <si>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</si>
  <si>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</si>
  <si>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</si>
  <si>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</si>
  <si>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</si>
  <si>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</si>
  <si>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</si>
  <si>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</si>
  <si>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</si>
  <si>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</si>
  <si>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</si>
  <si>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</si>
  <si>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</si>
  <si>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</si>
  <si>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</si>
  <si>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</si>
  <si>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</si>
  <si>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</si>
  <si>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</si>
  <si>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</si>
  <si>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</si>
  <si>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</si>
  <si>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</si>
  <si>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</si>
  <si>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</si>
  <si>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</si>
  <si>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</si>
  <si>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</si>
  <si>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</si>
  <si>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</si>
  <si>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</si>
  <si>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</si>
  <si>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</si>
  <si>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</si>
  <si>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</si>
  <si>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</si>
  <si>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</si>
  <si>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</si>
  <si>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</si>
  <si>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</si>
  <si>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</si>
  <si>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</si>
  <si>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</si>
  <si>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</si>
  <si>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</si>
  <si>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</si>
  <si>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</si>
  <si>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</si>
  <si>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</si>
  <si>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</si>
  <si>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</si>
  <si>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</si>
  <si>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</si>
  <si>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</si>
  <si>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</si>
  <si>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</si>
  <si>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</si>
  <si>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</si>
  <si>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</si>
  <si>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</si>
  <si>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</si>
  <si>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</si>
  <si>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</si>
  <si>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</si>
  <si>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</si>
  <si>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</si>
  <si>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</si>
  <si>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</si>
  <si>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</si>
  <si>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</si>
  <si>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</si>
  <si>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</si>
  <si>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</si>
  <si>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</si>
  <si>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</si>
  <si>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</si>
  <si>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</si>
  <si>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</si>
  <si>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</si>
  <si>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</si>
  <si>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</si>
  <si>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</si>
  <si>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</si>
  <si>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</si>
  <si>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</si>
  <si>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</si>
  <si>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</si>
  <si>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</si>
  <si>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</si>
  <si>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</si>
  <si>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</si>
  <si>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</si>
  <si>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</si>
  <si>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</si>
  <si>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</si>
  <si>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</si>
  <si>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</si>
  <si>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</si>
  <si>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</si>
  <si>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</si>
  <si>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</si>
  <si>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</si>
  <si>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</si>
  <si>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</si>
  <si>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</si>
  <si>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</si>
  <si>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</si>
  <si>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</si>
  <si>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</si>
  <si>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</si>
  <si>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</si>
  <si>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</si>
  <si>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</si>
  <si>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</si>
  <si>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</si>
  <si>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</si>
  <si>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</si>
  <si>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</si>
  <si>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</si>
  <si>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</si>
  <si>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</si>
  <si>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</si>
  <si>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</si>
  <si>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</si>
  <si>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</si>
  <si>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</si>
  <si>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</si>
  <si>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</si>
  <si>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</si>
  <si>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</si>
  <si>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</si>
  <si>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</si>
  <si>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</si>
  <si>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</si>
  <si>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</si>
  <si>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</si>
  <si>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</si>
  <si>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</si>
  <si>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</si>
  <si>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</si>
  <si>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</si>
  <si>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</si>
  <si>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</si>
  <si>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</si>
  <si>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</si>
  <si>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</si>
  <si>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</si>
  <si>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</si>
  <si>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</si>
  <si>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</si>
  <si>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</si>
  <si>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</si>
  <si>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</si>
  <si>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</si>
  <si>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</si>
  <si>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</si>
  <si>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</si>
  <si>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</si>
  <si>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</si>
  <si>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</si>
  <si>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</si>
  <si>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</si>
  <si>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</si>
  <si>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</si>
  <si>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</si>
  <si>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</si>
  <si>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</si>
  <si>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</si>
  <si>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</si>
  <si>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</si>
  <si>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</si>
  <si>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</si>
  <si>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</si>
  <si>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</si>
  <si>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</si>
  <si>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</si>
  <si>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</si>
  <si>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</si>
  <si>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</si>
  <si>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</si>
  <si>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</si>
  <si>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</si>
  <si>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</si>
  <si>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</si>
  <si>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</si>
  <si>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</si>
  <si>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</si>
  <si>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</si>
  <si>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</si>
  <si>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</si>
  <si>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</si>
  <si>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</si>
  <si>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</si>
  <si>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</si>
  <si>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</si>
  <si>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</si>
  <si>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</si>
  <si>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</si>
  <si>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</si>
  <si>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</si>
  <si>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</si>
  <si>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</si>
  <si>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</si>
  <si>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</si>
  <si>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</si>
  <si>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</si>
  <si>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</si>
  <si>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</si>
  <si>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</si>
  <si>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</si>
  <si>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</si>
  <si>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</si>
  <si>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</si>
  <si>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</si>
  <si>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</si>
  <si>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</si>
  <si>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</si>
  <si>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</si>
  <si>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</si>
  <si>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</si>
  <si>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</si>
  <si>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</si>
  <si>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</si>
  <si>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</si>
  <si>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</si>
  <si>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</si>
  <si>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</si>
  <si>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</si>
  <si>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</si>
  <si>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</si>
  <si>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</si>
  <si>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</si>
  <si>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</si>
  <si>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</si>
  <si>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</si>
  <si>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</si>
  <si>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</si>
  <si>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</si>
  <si>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</si>
  <si>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</si>
  <si>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</si>
  <si>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</si>
  <si>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</si>
  <si>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</si>
  <si>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</si>
  <si>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</si>
  <si>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</si>
  <si>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</si>
  <si>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</si>
  <si>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</si>
  <si>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</si>
  <si>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</si>
  <si>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</si>
  <si>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</si>
  <si>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</si>
  <si>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</si>
  <si>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</si>
  <si>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</si>
  <si>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</si>
  <si>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</si>
  <si>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</si>
  <si>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</si>
  <si>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</si>
  <si>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</si>
  <si>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</si>
  <si>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</si>
  <si>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</si>
  <si>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</si>
  <si>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</si>
  <si>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</si>
  <si>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</si>
  <si>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</si>
  <si>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</si>
  <si>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</si>
  <si>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</si>
  <si>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</si>
  <si>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</si>
  <si>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</si>
  <si>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</si>
  <si>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</si>
  <si>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</si>
  <si>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</si>
  <si>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</si>
  <si>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</si>
  <si>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</si>
  <si>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</si>
  <si>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</si>
  <si>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</si>
  <si>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</si>
  <si>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</si>
  <si>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</si>
  <si>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</si>
  <si>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</si>
  <si>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</si>
  <si>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</si>
  <si>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</si>
  <si>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</si>
  <si>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</si>
  <si>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</si>
  <si>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</si>
  <si>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</si>
  <si>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</si>
  <si>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</si>
  <si>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</si>
  <si>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</si>
  <si>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</si>
  <si>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</si>
  <si>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</si>
  <si>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</si>
  <si>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</si>
  <si>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</si>
  <si>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</si>
  <si>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</si>
  <si>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</si>
  <si>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</si>
  <si>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</si>
  <si>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</si>
  <si>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</si>
  <si>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</si>
  <si>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</si>
  <si>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</si>
  <si>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</si>
  <si>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</si>
  <si>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</si>
  <si>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</si>
  <si>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</si>
  <si>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</si>
  <si>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</si>
  <si>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</si>
  <si>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</si>
  <si>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</si>
  <si>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</si>
  <si>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</si>
  <si>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</si>
  <si>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</si>
  <si>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</si>
  <si>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</si>
  <si>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</si>
  <si>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</si>
  <si>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</si>
  <si>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</si>
  <si>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</si>
  <si>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</si>
  <si>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</si>
  <si>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</si>
  <si>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</si>
  <si>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</si>
  <si>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</si>
  <si>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</si>
  <si>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</si>
  <si>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</si>
  <si>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</si>
  <si>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</si>
  <si>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</si>
  <si>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</si>
  <si>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</si>
  <si>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</si>
  <si>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</si>
  <si>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</si>
  <si>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</si>
  <si>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</si>
  <si>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</si>
  <si>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</si>
  <si>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</si>
  <si>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</si>
  <si>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</si>
  <si>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</si>
  <si>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</si>
  <si>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</si>
  <si>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</si>
  <si>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</si>
  <si>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</si>
  <si>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</si>
  <si>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</si>
  <si>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</si>
  <si>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</si>
  <si>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</si>
  <si>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</si>
  <si>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</si>
  <si>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</si>
  <si>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</si>
  <si>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</si>
  <si>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</si>
  <si>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</si>
  <si>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</si>
  <si>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</si>
  <si>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</si>
  <si>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</si>
  <si>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</si>
  <si>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</si>
  <si>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</si>
  <si>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</si>
  <si>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</si>
  <si>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</si>
  <si>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</si>
  <si>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</si>
  <si>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</si>
  <si>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</si>
  <si>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</si>
  <si>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</si>
  <si>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</si>
  <si>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</si>
  <si>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</si>
  <si>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</si>
  <si>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</si>
  <si>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</si>
  <si>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</si>
  <si>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</si>
  <si>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</si>
  <si>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</si>
  <si>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</si>
  <si>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</si>
  <si>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</si>
  <si>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</si>
  <si>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</si>
  <si>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</si>
  <si>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</si>
  <si>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</si>
  <si>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</si>
  <si>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</si>
  <si>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</si>
  <si>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</si>
  <si>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</si>
  <si>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</si>
  <si>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</si>
  <si>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</si>
  <si>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</si>
  <si>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</si>
  <si>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</si>
  <si>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</si>
  <si>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</si>
  <si>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</si>
  <si>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</si>
  <si>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</si>
  <si>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</si>
  <si>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</si>
  <si>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</si>
  <si>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</si>
  <si>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</si>
  <si>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</si>
  <si>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</si>
  <si>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</si>
  <si>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</si>
  <si>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</si>
  <si>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</si>
  <si>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</si>
  <si>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</si>
  <si>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</si>
  <si>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</si>
  <si>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</si>
  <si>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</si>
  <si>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</si>
  <si>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</si>
  <si>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</si>
  <si>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</si>
  <si>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</si>
  <si>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</si>
  <si>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</si>
  <si>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</si>
  <si>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</si>
  <si>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</si>
  <si>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</si>
  <si>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</si>
  <si>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</si>
  <si>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</si>
  <si>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</si>
  <si>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</si>
  <si>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</si>
  <si>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</si>
  <si>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</si>
  <si>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</si>
  <si>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</si>
  <si>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</si>
  <si>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</si>
  <si>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</si>
  <si>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</si>
  <si>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</si>
  <si>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</si>
  <si>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</si>
  <si>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</si>
  <si>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</si>
  <si>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</si>
  <si>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</si>
  <si>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</si>
  <si>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</si>
  <si>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</si>
  <si>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</si>
  <si>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</si>
  <si>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</si>
  <si>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</si>
  <si>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</si>
  <si>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</si>
  <si>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</si>
  <si>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</si>
  <si>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</si>
  <si>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</si>
  <si>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</si>
  <si>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</si>
  <si>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</si>
  <si>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</si>
  <si>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</si>
  <si>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</si>
  <si>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</si>
  <si>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</si>
  <si>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</si>
  <si>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</si>
  <si>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</si>
  <si>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</si>
  <si>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</si>
  <si>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</si>
  <si>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</si>
  <si>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</si>
  <si>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</si>
  <si>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</si>
  <si>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</si>
  <si>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</si>
  <si>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</si>
  <si>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</si>
  <si>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</si>
  <si>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</si>
  <si>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</si>
  <si>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</si>
  <si>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</si>
  <si>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</si>
  <si>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</si>
  <si>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</si>
  <si>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</si>
  <si>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</si>
  <si>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</si>
  <si>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</si>
  <si>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</si>
  <si>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</si>
  <si>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</si>
  <si>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</si>
  <si>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</si>
  <si>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</si>
  <si>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</si>
  <si>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</si>
  <si>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</si>
  <si>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</si>
  <si>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</si>
  <si>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</si>
  <si>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</si>
  <si>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</si>
  <si>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</si>
  <si>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</si>
  <si>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</si>
  <si>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</si>
  <si>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</si>
  <si>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</si>
  <si>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</si>
  <si>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</si>
  <si>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</si>
  <si>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</si>
  <si>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</si>
  <si>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</si>
  <si>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</si>
  <si>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</si>
  <si>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</si>
  <si>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</si>
  <si>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</si>
  <si>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</si>
  <si>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</si>
  <si>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</si>
  <si>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</si>
  <si>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</si>
  <si>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</si>
  <si>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</si>
  <si>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</si>
  <si>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</si>
  <si>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</si>
  <si>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</si>
  <si>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</si>
  <si>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</si>
  <si>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</si>
  <si>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</si>
  <si>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</si>
  <si>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</si>
  <si>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</si>
  <si>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</si>
  <si>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</si>
  <si>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</si>
  <si>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</si>
  <si>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</si>
  <si>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</si>
  <si>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</si>
  <si>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</si>
  <si>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</si>
  <si>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</si>
  <si>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</si>
  <si>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</si>
  <si>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</si>
  <si>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</si>
  <si>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</si>
  <si>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</si>
  <si>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</si>
  <si>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</si>
  <si>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</si>
  <si>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</si>
  <si>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</si>
  <si>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</si>
  <si>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</si>
  <si>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</si>
  <si>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</si>
  <si>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</si>
  <si>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</si>
  <si>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</si>
  <si>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</si>
  <si>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</si>
  <si>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</si>
  <si>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</si>
  <si>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</si>
  <si>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</si>
  <si>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</si>
  <si>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</si>
  <si>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</si>
  <si>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</si>
  <si>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</si>
  <si>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</si>
  <si>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</si>
  <si>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</si>
  <si>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</si>
  <si>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</si>
  <si>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</si>
  <si>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</si>
  <si>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</si>
  <si>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</si>
  <si>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</si>
  <si>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</si>
  <si>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</si>
  <si>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</si>
  <si>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</si>
  <si>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</si>
  <si>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</si>
  <si>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</si>
  <si>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</si>
  <si>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</si>
  <si>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</si>
  <si>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</si>
  <si>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</si>
  <si>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</si>
  <si>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</si>
  <si>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</si>
  <si>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</si>
  <si>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</si>
  <si>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</si>
  <si>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</si>
  <si>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</si>
  <si>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</si>
  <si>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</si>
  <si>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</si>
  <si>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</si>
  <si>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</si>
  <si>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</si>
  <si>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</si>
  <si>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</si>
  <si>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</si>
  <si>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</si>
  <si>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</si>
  <si>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</si>
  <si>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</si>
  <si>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</si>
  <si>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</si>
  <si>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</si>
  <si>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</si>
  <si>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</si>
  <si>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</si>
  <si>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</si>
  <si>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</si>
  <si>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</si>
  <si>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</si>
  <si>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</si>
  <si>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</si>
  <si>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</si>
  <si>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</si>
  <si>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</si>
  <si>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</si>
  <si>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</si>
  <si>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</si>
  <si>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</si>
  <si>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</si>
  <si>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</si>
  <si>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</si>
  <si>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</si>
  <si>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</si>
  <si>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</si>
  <si>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</si>
  <si>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</si>
  <si>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</si>
  <si>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</si>
  <si>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</si>
  <si>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</si>
  <si>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</si>
  <si>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</si>
  <si>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</si>
  <si>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</si>
  <si>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</si>
  <si>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</si>
  <si>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</si>
  <si>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</si>
  <si>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</si>
  <si>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</si>
  <si>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</si>
  <si>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</si>
  <si>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</si>
  <si>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</si>
  <si>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</si>
  <si>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</si>
  <si>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</si>
  <si>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</si>
  <si>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</si>
  <si>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</si>
  <si>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</si>
  <si>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</si>
  <si>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</si>
  <si>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</si>
  <si>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</si>
  <si>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</si>
  <si>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</si>
  <si>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</si>
  <si>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</si>
  <si>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</si>
  <si>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</si>
  <si>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</si>
  <si>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</si>
  <si>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</si>
  <si>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</si>
  <si>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</si>
  <si>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</si>
  <si>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</si>
  <si>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</si>
  <si>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</si>
  <si>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</si>
  <si>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</si>
  <si>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</si>
  <si>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</si>
  <si>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</si>
  <si>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</si>
  <si>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</si>
  <si>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</si>
  <si>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</si>
  <si>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</si>
  <si>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</si>
  <si>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</si>
  <si>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</si>
  <si>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</si>
  <si>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</si>
  <si>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</si>
  <si>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</si>
  <si>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</si>
  <si>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</si>
  <si>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</si>
  <si>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</si>
  <si>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</si>
  <si>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</si>
  <si>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</si>
  <si>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</si>
  <si>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</si>
  <si>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</si>
  <si>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</si>
  <si>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</si>
  <si>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</si>
  <si>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</si>
  <si>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</si>
  <si>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</si>
  <si>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</si>
  <si>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</si>
  <si>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</si>
  <si>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</si>
  <si>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</si>
  <si>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</si>
  <si>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</si>
  <si>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</si>
  <si>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</si>
  <si>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</si>
  <si>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</si>
  <si>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</si>
  <si>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</si>
  <si>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</si>
  <si>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</si>
  <si>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</si>
  <si>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</si>
  <si>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</si>
  <si>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</si>
  <si>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</si>
  <si>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</si>
  <si>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</si>
  <si>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</si>
  <si>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</si>
  <si>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</si>
  <si>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</si>
  <si>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</si>
  <si>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</si>
  <si>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</si>
  <si>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</si>
  <si>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</si>
  <si>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</si>
  <si>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</si>
  <si>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</si>
  <si>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</si>
  <si>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</si>
  <si>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</si>
  <si>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</si>
  <si>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</si>
  <si>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</si>
  <si>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</si>
  <si>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</si>
  <si>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</si>
  <si>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</si>
  <si>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</si>
  <si>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</si>
  <si>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</si>
  <si>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</si>
  <si>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</si>
  <si>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</si>
  <si>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</si>
  <si>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</si>
  <si>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</si>
  <si>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</si>
  <si>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</si>
  <si>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</si>
  <si>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</si>
  <si>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</si>
  <si>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</si>
  <si>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</si>
  <si>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</si>
  <si>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</si>
  <si>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</si>
  <si>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</si>
  <si>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</si>
  <si>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</si>
  <si>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</si>
  <si>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</si>
  <si>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</si>
  <si>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</si>
  <si>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</si>
  <si>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</si>
  <si>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</si>
  <si>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</si>
  <si>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</si>
  <si>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</si>
  <si>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</si>
  <si>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</si>
  <si>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</si>
  <si>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</si>
  <si>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</si>
  <si>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</si>
  <si>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</si>
  <si>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</si>
  <si>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</si>
  <si>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</si>
  <si>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</si>
  <si>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</si>
  <si>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</si>
  <si>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</si>
  <si>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</si>
  <si>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</si>
  <si>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</si>
  <si>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</si>
  <si>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</si>
  <si>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</si>
  <si>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</si>
  <si>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</si>
  <si>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</si>
  <si>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</si>
  <si>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</si>
  <si>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</si>
  <si>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</si>
  <si>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</si>
  <si>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</si>
  <si>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</si>
  <si>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</si>
  <si>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</si>
  <si>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</si>
  <si>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</si>
  <si>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</si>
  <si>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</si>
  <si>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</si>
  <si>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</si>
  <si>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</si>
  <si>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</si>
  <si>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</si>
  <si>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</si>
  <si>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</si>
  <si>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</si>
  <si>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</si>
  <si>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</si>
  <si>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</si>
  <si>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</si>
  <si>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</si>
  <si>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</si>
  <si>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</si>
  <si>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</si>
  <si>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</si>
  <si>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</si>
  <si>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</si>
  <si>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</si>
  <si>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</si>
  <si>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</si>
  <si>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</si>
  <si>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</si>
  <si>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</si>
  <si>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</si>
  <si>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</si>
  <si>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</si>
  <si>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</si>
  <si>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</si>
  <si>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</si>
  <si>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</si>
  <si>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</si>
  <si>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</si>
  <si>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</si>
  <si>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</si>
  <si>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</si>
  <si>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</si>
  <si>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</si>
  <si>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</si>
  <si>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</si>
  <si>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</si>
  <si>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</si>
  <si>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</si>
  <si>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</si>
  <si>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</si>
  <si>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</si>
  <si>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</si>
  <si>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</si>
  <si>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</si>
  <si>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</si>
  <si>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</si>
  <si>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</si>
  <si>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</si>
  <si>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</si>
  <si>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</si>
  <si>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</si>
  <si>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</si>
  <si>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</si>
  <si>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</si>
  <si>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</si>
  <si>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</si>
  <si>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</si>
  <si>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</si>
  <si>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</si>
  <si>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</si>
  <si>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</si>
  <si>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</si>
  <si>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</si>
  <si>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</si>
  <si>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</si>
  <si>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</si>
  <si>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</si>
  <si>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</si>
  <si>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</si>
  <si>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</si>
  <si>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</si>
  <si>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</si>
  <si>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</si>
  <si>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</si>
  <si>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</si>
  <si>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</si>
  <si>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</si>
  <si>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</si>
  <si>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</si>
  <si>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</si>
  <si>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</si>
  <si>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</si>
  <si>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</si>
  <si>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</si>
  <si>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</si>
  <si>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</si>
  <si>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</si>
  <si>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</si>
  <si>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</si>
  <si>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</si>
  <si>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</si>
  <si>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</si>
  <si>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</si>
  <si>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</si>
  <si>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</si>
  <si>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</si>
  <si>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</si>
  <si>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</si>
  <si>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</si>
  <si>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</si>
  <si>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</si>
  <si>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</si>
  <si>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</si>
  <si>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</si>
  <si>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</si>
  <si>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</si>
  <si>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</si>
  <si>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</si>
  <si>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</si>
  <si>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</si>
  <si>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</si>
  <si>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</si>
  <si>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</si>
  <si>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</si>
  <si>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</si>
  <si>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</si>
  <si>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</si>
  <si>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</si>
  <si>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</si>
  <si>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</si>
  <si>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</si>
  <si>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</si>
  <si>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</si>
  <si>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</si>
  <si>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</si>
  <si>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</si>
  <si>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</si>
  <si>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</si>
  <si>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</si>
  <si>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</si>
  <si>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</si>
  <si>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</si>
  <si>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</si>
  <si>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</si>
  <si>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</si>
  <si>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</si>
  <si>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</si>
  <si>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</si>
  <si>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</si>
  <si>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</si>
  <si>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</si>
  <si>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</si>
  <si>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</si>
  <si>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</si>
  <si>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</si>
  <si>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</si>
  <si>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</si>
  <si>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</si>
  <si>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</si>
  <si>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</si>
  <si>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</si>
  <si>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</si>
  <si>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</si>
  <si>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</si>
  <si>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</si>
  <si>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</si>
  <si>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</si>
  <si>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</si>
  <si>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</si>
  <si>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</si>
  <si>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</si>
  <si>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</si>
  <si>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</si>
  <si>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</si>
  <si>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</si>
  <si>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</si>
  <si>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</si>
  <si>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</si>
  <si>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</si>
  <si>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</si>
  <si>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</si>
  <si>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</si>
  <si>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</si>
  <si>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</si>
  <si>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</si>
  <si>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</si>
  <si>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</si>
  <si>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</si>
  <si>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</si>
  <si>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</si>
  <si>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</si>
  <si>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</si>
  <si>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</si>
  <si>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</si>
  <si>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</si>
  <si>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</si>
  <si>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</si>
  <si>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</si>
  <si>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</si>
  <si>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</si>
  <si>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</si>
  <si>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</si>
  <si>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</si>
  <si>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</si>
  <si>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</si>
  <si>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</si>
  <si>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</si>
  <si>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</si>
  <si>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</si>
  <si>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</si>
  <si>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</si>
  <si>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</si>
  <si>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</si>
  <si>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</si>
  <si>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</si>
  <si>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</si>
  <si>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</si>
  <si>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</si>
  <si>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</si>
  <si>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</si>
  <si>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</si>
  <si>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</si>
  <si>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</si>
  <si>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</si>
  <si>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</si>
  <si>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</si>
  <si>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</si>
  <si>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</si>
  <si>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</si>
  <si>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</si>
  <si>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</si>
  <si>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</si>
  <si>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</si>
  <si>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</si>
  <si>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</si>
  <si>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</si>
  <si>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</si>
  <si>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</si>
  <si>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</si>
  <si>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</si>
  <si>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</si>
  <si>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</si>
  <si>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</si>
  <si>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</si>
  <si>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</si>
  <si>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</si>
  <si>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</si>
  <si>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</si>
  <si>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</si>
  <si>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</si>
  <si>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</si>
  <si>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</si>
  <si>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</si>
  <si>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</si>
  <si>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</si>
  <si>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</si>
  <si>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</si>
  <si>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</si>
  <si>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</si>
  <si>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</si>
  <si>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</si>
  <si>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</si>
  <si>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</si>
  <si>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</si>
  <si>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</si>
  <si>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</si>
  <si>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</si>
  <si>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</si>
  <si>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</si>
  <si>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</si>
  <si>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</si>
  <si>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</si>
  <si>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</si>
  <si>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</si>
  <si>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</si>
  <si>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</si>
  <si>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</si>
  <si>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</si>
  <si>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</si>
  <si>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</si>
  <si>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</si>
  <si>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</si>
  <si>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</si>
  <si>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</si>
  <si>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</si>
  <si>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</si>
  <si>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</si>
  <si>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</si>
  <si>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</si>
  <si>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</si>
  <si>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</si>
  <si>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</si>
  <si>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</si>
  <si>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</si>
  <si>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</si>
  <si>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</si>
  <si>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</si>
  <si>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</si>
  <si>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</si>
  <si>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</si>
  <si>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</si>
  <si>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</si>
  <si>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</si>
  <si>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</si>
  <si>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</si>
  <si>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</si>
  <si>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</si>
  <si>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</si>
  <si>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</si>
  <si>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</si>
  <si>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</si>
  <si>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</si>
  <si>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</si>
  <si>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</si>
  <si>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</si>
  <si>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</si>
  <si>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</si>
  <si>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</si>
  <si>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</si>
  <si>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</si>
  <si>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</si>
  <si>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</si>
  <si>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</si>
  <si>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</si>
  <si>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</si>
  <si>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</si>
  <si>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</si>
  <si>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</si>
  <si>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</si>
  <si>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</si>
  <si>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</si>
  <si>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</si>
  <si>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</si>
  <si>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</si>
  <si>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</si>
  <si>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</si>
  <si>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</si>
  <si>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</si>
  <si>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</si>
  <si>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</si>
  <si>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</si>
  <si>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</si>
  <si>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</si>
  <si>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</si>
  <si>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</si>
  <si>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</si>
  <si>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</si>
  <si>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</si>
  <si>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</si>
  <si>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</si>
  <si>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</si>
  <si>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</si>
  <si>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</si>
  <si>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</si>
  <si>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</si>
  <si>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</si>
  <si>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</si>
  <si>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</si>
  <si>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</si>
  <si>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</si>
  <si>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</si>
  <si>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</si>
  <si>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</si>
  <si>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</si>
  <si>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</si>
  <si>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</si>
  <si>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</si>
  <si>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</si>
  <si>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</si>
  <si>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</si>
  <si>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</si>
  <si>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</si>
  <si>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</si>
  <si>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</si>
  <si>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</si>
  <si>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</si>
  <si>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</si>
  <si>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</si>
  <si>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</si>
  <si>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</si>
  <si>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</si>
  <si>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</si>
  <si>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</si>
  <si>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</si>
  <si>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</si>
  <si>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</si>
  <si>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</si>
  <si>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</si>
  <si>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</si>
  <si>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</si>
  <si>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</si>
  <si>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</si>
  <si>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</si>
  <si>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</si>
  <si>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</si>
  <si>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</si>
  <si>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</si>
  <si>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</si>
  <si>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</si>
  <si>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</si>
  <si>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</si>
  <si>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</si>
  <si>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</si>
  <si>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</si>
  <si>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</si>
  <si>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</si>
  <si>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</si>
  <si>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</si>
  <si>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</si>
  <si>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</si>
  <si>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</si>
  <si>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</si>
  <si>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</si>
  <si>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</si>
  <si>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</si>
  <si>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</si>
  <si>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</si>
  <si>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</si>
  <si>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</si>
  <si>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</si>
  <si>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</si>
  <si>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</si>
  <si>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</si>
  <si>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</si>
  <si>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</si>
  <si>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</si>
  <si>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</si>
  <si>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</si>
  <si>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</si>
  <si>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</si>
  <si>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</si>
  <si>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</si>
  <si>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</si>
  <si>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</si>
  <si>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</si>
  <si>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</si>
  <si>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</si>
  <si>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</si>
  <si>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</si>
  <si>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</si>
  <si>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</si>
  <si>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</si>
  <si>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</si>
  <si>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</si>
  <si>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</si>
  <si>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</si>
  <si>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</si>
  <si>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</si>
  <si>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</si>
  <si>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</si>
  <si>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</si>
  <si>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</si>
  <si>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</si>
  <si>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</si>
  <si>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</si>
  <si>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</si>
  <si>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</si>
  <si>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</si>
  <si>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</si>
  <si>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</si>
  <si>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</si>
  <si>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</si>
  <si>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</si>
  <si>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</si>
  <si>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</si>
  <si>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</si>
  <si>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</si>
  <si>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</si>
  <si>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</si>
  <si>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</si>
  <si>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</si>
  <si>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</si>
  <si>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</si>
  <si>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</si>
  <si>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</si>
  <si>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</si>
  <si>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</si>
  <si>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</si>
  <si>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</si>
  <si>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</si>
  <si>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</si>
  <si>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</si>
  <si>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</si>
  <si>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</si>
  <si>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</si>
  <si>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</si>
  <si>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</si>
  <si>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</si>
  <si>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</si>
  <si>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</si>
  <si>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</si>
  <si>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</si>
  <si>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</si>
  <si>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</si>
  <si>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</si>
  <si>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</si>
  <si>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</si>
  <si>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</si>
  <si>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</si>
  <si>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</si>
  <si>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</si>
  <si>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</si>
  <si>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</si>
  <si>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</si>
  <si>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</si>
  <si>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</si>
  <si>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</si>
  <si>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</si>
  <si>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</si>
  <si>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</si>
  <si>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</si>
  <si>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</si>
  <si>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</si>
  <si>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</si>
  <si>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</si>
  <si>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</si>
  <si>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</si>
  <si>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</si>
  <si>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</si>
  <si>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</si>
  <si>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</si>
  <si>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</si>
  <si>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</si>
  <si>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</si>
  <si>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</si>
  <si>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</si>
  <si>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</si>
  <si>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</si>
  <si>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</si>
  <si>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</si>
  <si>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</si>
  <si>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</si>
  <si>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</si>
  <si>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</si>
  <si>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</si>
  <si>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</si>
  <si>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</si>
  <si>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</si>
  <si>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</si>
  <si>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</si>
  <si>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</si>
  <si>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</si>
  <si>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</si>
  <si>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</si>
  <si>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</si>
  <si>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</si>
  <si>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</si>
  <si>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</si>
  <si>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</si>
  <si>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</si>
  <si>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</si>
  <si>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</si>
  <si>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</si>
  <si>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</si>
  <si>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</si>
  <si>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</si>
  <si>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</si>
  <si>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</si>
  <si>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</si>
  <si>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</si>
  <si>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</si>
  <si>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</si>
  <si>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</si>
  <si>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</si>
  <si>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</si>
  <si>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</si>
  <si>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</si>
  <si>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</si>
  <si>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</si>
  <si>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</si>
  <si>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</si>
  <si>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</si>
  <si>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</si>
  <si>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</si>
  <si>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</si>
  <si>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</si>
  <si>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</si>
  <si>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Persentage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</si>
  <si>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</si>
  <si>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</si>
  <si>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</si>
  <si>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</si>
  <si>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</si>
  <si>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</si>
  <si>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</si>
  <si>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</si>
  <si>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</si>
  <si>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</si>
  <si>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</si>
  <si>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</si>
  <si>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</si>
  <si>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mean</t>
  </si>
  <si>
    <t>median</t>
  </si>
  <si>
    <t>min</t>
  </si>
  <si>
    <t>max</t>
  </si>
  <si>
    <t>variance</t>
  </si>
  <si>
    <t>standart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</si>
</sst>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9" fillId="0" borderId="0" xfId="0" applyFont="1" applyAlignment="1">
      <alignment horizontal="center" vertical="center"/>
    </xf>
    <xf numFmtId="9" fontId="0" fillId="0" borderId="0" xfId="0" applyNumberFormat="1"/>
    <xf numFmtId="1" fontId="0" fillId="0" borderId="10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1" fontId="0" fillId="0" borderId="11" xfId="0" applyNumberFormat="1" applyBorder="1" applyAlignment="1">
      <alignment horizontal="left"/>
    </xf>
    <xf numFmtId="1" fontId="0" fillId="0" borderId="12" xfId="0" applyNumberFormat="1" applyBorder="1" applyAlignment="1">
      <alignment horizontal="left"/>
    </xf>
    <xf numFmtId="0" fontId="19" fillId="0" borderId="13" xfId="0" applyFont="1" applyBorder="1" applyAlignment="1">
      <alignment horizontal="right"/>
    </xf>
    <xf numFmtId="0" fontId="19" fillId="0" borderId="14" xfId="0" applyFont="1" applyBorder="1" applyAlignment="1">
      <alignment horizontal="right"/>
    </xf>
    <xf numFmtId="0" fontId="19" fillId="0" borderId="15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67B-BC49-C39595B1E71B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67B-BC49-C39595B1E71B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67B-BC49-C39595B1E71B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67B-BC49-C39595B1E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99641392"/>
        <c:axId val="1226066496"/>
      </c:barChart>
      <c:catAx>
        <c:axId val="149964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066496"/>
        <c:crosses val="autoZero"/>
        <c:auto val="1"/>
        <c:lblAlgn val="ctr"/>
        <c:lblOffset val="100"/>
        <c:noMultiLvlLbl val="0"/>
      </c:catAx>
      <c:valAx>
        <c:axId val="12260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64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3-405A-94EF-BAC5B2056680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3-405A-94EF-BAC5B2056680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3-405A-94EF-BAC5B2056680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53-405A-94EF-BAC5B2056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7647408"/>
        <c:axId val="1419778608"/>
      </c:barChart>
      <c:catAx>
        <c:axId val="149764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9778608"/>
        <c:crosses val="autoZero"/>
        <c:auto val="1"/>
        <c:lblAlgn val="ctr"/>
        <c:lblOffset val="100"/>
        <c:noMultiLvlLbl val="0"/>
      </c:catAx>
      <c:valAx>
        <c:axId val="14197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764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[CrowdfundingBook.xlsx]Dates!PivotTable9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rgbClr val="00206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E-4E5C-B320-7011E0024222}"/>
            </c:ext>
          </c:extLst>
        </c:ser>
        <c:ser>
          <c:idx val="1"/>
          <c:order val="1"/>
          <c:tx>
            <c:strRef>
              <c:f>Dates!$C$4:$C$5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E-4E5C-B320-7011E0024222}"/>
            </c:ext>
          </c:extLst>
        </c:ser>
        <c:ser>
          <c:idx val="2"/>
          <c:order val="2"/>
          <c:tx>
            <c:strRef>
              <c:f>Dates!$D$4:$D$5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E-4E5C-B320-7011E0024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645104"/>
        <c:axId val="1428073424"/>
      </c:lineChart>
      <c:catAx>
        <c:axId val="149964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8073424"/>
        <c:crosses val="autoZero"/>
        <c:auto val="1"/>
        <c:lblAlgn val="ctr"/>
        <c:lblOffset val="100"/>
        <c:noMultiLvlLbl val="0"/>
      </c:catAx>
      <c:valAx>
        <c:axId val="14280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6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C0-48D5-8D09-716A30344AED}"/>
            </c:ext>
          </c:extLst>
        </c:ser>
        <c:ser>
          <c:idx val="5"/>
          <c:order val="1"/>
          <c:tx>
            <c:strRef>
              <c:f>'Crowfunding Goal Analysis'!$G$1</c:f>
              <c:strCache>
                <c:ptCount val="1"/>
                <c:pt idx="0">
                  <c:v>Persentage Failed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C0-48D5-8D09-716A30344AED}"/>
            </c:ext>
          </c:extLst>
        </c:ser>
        <c:ser>
          <c:idx val="6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C0-48D5-8D09-716A30344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355904"/>
        <c:axId val="1866924192"/>
      </c:lineChart>
      <c:catAx>
        <c:axId val="187035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924192"/>
        <c:crosses val="autoZero"/>
        <c:auto val="1"/>
        <c:lblAlgn val="ctr"/>
        <c:lblOffset val="100"/>
        <c:noMultiLvlLbl val="0"/>
      </c:catAx>
      <c:valAx>
        <c:axId val="18669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035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1</xdr:row>
      <xdr:rowOff>200024</xdr:rowOff>
    </xdr:from>
    <xdr:to>
      <xdr:col>13</xdr:col>
      <xdr:colOff>481012</xdr:colOff>
      <xdr:row>18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0A377-02AD-259D-69E7-38A9002B2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3</xdr:row>
      <xdr:rowOff>9524</xdr:rowOff>
    </xdr:from>
    <xdr:to>
      <xdr:col>17</xdr:col>
      <xdr:colOff>0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055ED-AA31-28D9-D81B-097DBFE89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814387</xdr:colOff>
      <xdr:row>2</xdr:row>
      <xdr:rowOff>190499</xdr:rowOff>
    </xdr:from>
    <xdr:to>
      <xdr:col>13</xdr:col>
      <xdr:colOff>657225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089F7-FF35-4CFC-5A3C-F95CCB369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52386</xdr:colOff>
      <xdr:row>14</xdr:row>
      <xdr:rowOff>19049</xdr:rowOff>
    </xdr:from>
    <xdr:to>
      <xdr:col>7</xdr:col>
      <xdr:colOff>1371600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7DE47-A44E-E9BB-040E-CF49E0F07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US" refreshedDate="45196.910374768515" createdVersion="8" refreshedVersion="8" minRefreshableVersion="3" recordCount="1000" xr:uid="{200BA847-AF7D-4122-A340-312CB6365C3C}">
  <cacheSource type="worksheet">
    <worksheetSource name="Table1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  <x v="0"/>
    <d v="2015-12-15T06:00:0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2"/>
    <x v="2"/>
    <s v="AUD"/>
    <n v="1384668000"/>
    <n v="1384840800"/>
    <b v="0"/>
    <b v="0"/>
    <s v="technology/web"/>
    <x v="2"/>
    <x v="2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1"/>
    <x v="1"/>
    <s v="USD"/>
    <n v="1565499600"/>
    <n v="1568955600"/>
    <b v="0"/>
    <b v="0"/>
    <s v="music/rock"/>
    <x v="1"/>
    <x v="1"/>
    <x v="3"/>
    <d v="2019-09-20T05:00:00"/>
  </r>
  <r>
    <n v="4"/>
    <s v="Larson-Little"/>
    <s v="Proactive foreground core"/>
    <n v="7600"/>
    <n v="5265"/>
    <n v="69.276315789473685"/>
    <x v="0"/>
    <n v="53"/>
    <n v="99.34"/>
    <x v="1"/>
    <s v="USD"/>
    <n v="1547964000"/>
    <n v="1548309600"/>
    <b v="0"/>
    <b v="0"/>
    <s v="theater/plays"/>
    <x v="3"/>
    <x v="3"/>
    <x v="4"/>
    <d v="2019-01-24T06:00:00"/>
  </r>
  <r>
    <n v="5"/>
    <s v="Harris Group"/>
    <s v="Open-source optimizing database"/>
    <n v="7600"/>
    <n v="13195"/>
    <n v="173.61842105263159"/>
    <x v="1"/>
    <n v="174"/>
    <n v="75.83"/>
    <x v="3"/>
    <s v="DKK"/>
    <n v="1346130000"/>
    <n v="1347080400"/>
    <b v="0"/>
    <b v="0"/>
    <s v="theater/plays"/>
    <x v="3"/>
    <x v="3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6"/>
    <x v="4"/>
    <s v="GBP"/>
    <n v="1505278800"/>
    <n v="1505365200"/>
    <b v="0"/>
    <b v="0"/>
    <s v="film &amp; video/documentary"/>
    <x v="4"/>
    <x v="4"/>
    <x v="6"/>
    <d v="2017-09-14T05:00:00"/>
  </r>
  <r>
    <n v="7"/>
    <s v="Carter-Guzman"/>
    <s v="Centralized cohesive challenge"/>
    <n v="4500"/>
    <n v="14741"/>
    <n v="327.57777777777778"/>
    <x v="1"/>
    <n v="227"/>
    <n v="64.94"/>
    <x v="3"/>
    <s v="DKK"/>
    <n v="1439442000"/>
    <n v="1439614800"/>
    <b v="0"/>
    <b v="0"/>
    <s v="theater/plays"/>
    <x v="3"/>
    <x v="3"/>
    <x v="7"/>
    <d v="2015-08-15T05:00:00"/>
  </r>
  <r>
    <n v="8"/>
    <s v="Nunez-Richards"/>
    <s v="Exclusive attitude-oriented intranet"/>
    <n v="110100"/>
    <n v="21946"/>
    <n v="19.932788374205266"/>
    <x v="2"/>
    <n v="708"/>
    <n v="31"/>
    <x v="3"/>
    <s v="DKK"/>
    <n v="1281330000"/>
    <n v="1281502800"/>
    <b v="0"/>
    <b v="0"/>
    <s v="theater/plays"/>
    <x v="3"/>
    <x v="3"/>
    <x v="8"/>
    <d v="2010-08-11T05:00:00"/>
  </r>
  <r>
    <n v="9"/>
    <s v="Rangel, Holt and Jones"/>
    <s v="Open-source fresh-thinking model"/>
    <n v="6200"/>
    <n v="3208"/>
    <n v="51.741935483870968"/>
    <x v="0"/>
    <n v="44"/>
    <n v="72.91"/>
    <x v="1"/>
    <s v="USD"/>
    <n v="1379566800"/>
    <n v="1383804000"/>
    <b v="0"/>
    <b v="0"/>
    <s v="music/electric music"/>
    <x v="1"/>
    <x v="5"/>
    <x v="9"/>
    <d v="2013-11-07T06:00:00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"/>
    <x v="1"/>
    <s v="USD"/>
    <n v="1285045200"/>
    <n v="1285563600"/>
    <b v="0"/>
    <b v="1"/>
    <s v="theater/plays"/>
    <x v="3"/>
    <x v="3"/>
    <x v="11"/>
    <d v="2010-09-27T05:00:00"/>
  </r>
  <r>
    <n v="12"/>
    <s v="Kim Ltd"/>
    <s v="Assimilated hybrid intranet"/>
    <n v="6300"/>
    <n v="5629"/>
    <n v="89.349206349206341"/>
    <x v="0"/>
    <n v="55"/>
    <n v="102.35"/>
    <x v="1"/>
    <s v="USD"/>
    <n v="1571720400"/>
    <n v="1572411600"/>
    <b v="0"/>
    <b v="0"/>
    <s v="film &amp; video/drama"/>
    <x v="4"/>
    <x v="6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"/>
    <x v="1"/>
    <s v="USD"/>
    <n v="1465621200"/>
    <n v="1466658000"/>
    <b v="0"/>
    <b v="0"/>
    <s v="music/indie rock"/>
    <x v="1"/>
    <x v="7"/>
    <x v="13"/>
    <d v="2016-06-23T05:00:00"/>
  </r>
  <r>
    <n v="14"/>
    <s v="Rodriguez, Rose and Stewart"/>
    <s v="Cloned directional synergy"/>
    <n v="28200"/>
    <n v="18829"/>
    <n v="66.769503546099301"/>
    <x v="0"/>
    <n v="200"/>
    <n v="94.15"/>
    <x v="1"/>
    <s v="USD"/>
    <n v="1331013600"/>
    <n v="1333342800"/>
    <b v="0"/>
    <b v="0"/>
    <s v="music/indie rock"/>
    <x v="1"/>
    <x v="7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9"/>
    <x v="1"/>
    <s v="USD"/>
    <n v="1575957600"/>
    <n v="1576303200"/>
    <b v="0"/>
    <b v="0"/>
    <s v="technology/wearables"/>
    <x v="2"/>
    <x v="8"/>
    <x v="15"/>
    <d v="2019-12-14T06:00:00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  <x v="16"/>
    <d v="2014-02-13T06:00:00"/>
  </r>
  <r>
    <n v="17"/>
    <s v="Cochran-Nguyen"/>
    <s v="Seamless 4thgeneration methodology"/>
    <n v="84600"/>
    <n v="134845"/>
    <n v="159.39125295508273"/>
    <x v="1"/>
    <n v="1249"/>
    <n v="107.96"/>
    <x v="1"/>
    <s v="USD"/>
    <n v="1294812000"/>
    <n v="1294898400"/>
    <b v="0"/>
    <b v="0"/>
    <s v="film &amp; video/animation"/>
    <x v="4"/>
    <x v="10"/>
    <x v="17"/>
    <d v="2011-01-13T06:00:00"/>
  </r>
  <r>
    <n v="18"/>
    <s v="Johnson-Gould"/>
    <s v="Exclusive needs-based adapter"/>
    <n v="9100"/>
    <n v="6089"/>
    <n v="66.912087912087912"/>
    <x v="3"/>
    <n v="135"/>
    <n v="45.1"/>
    <x v="1"/>
    <s v="USD"/>
    <n v="1536382800"/>
    <n v="1537074000"/>
    <b v="0"/>
    <b v="0"/>
    <s v="theater/plays"/>
    <x v="3"/>
    <x v="3"/>
    <x v="18"/>
    <d v="2018-09-16T05:00:00"/>
  </r>
  <r>
    <n v="19"/>
    <s v="Perez-Hess"/>
    <s v="Down-sized cohesive archive"/>
    <n v="62500"/>
    <n v="30331"/>
    <n v="48.529600000000002"/>
    <x v="0"/>
    <n v="674"/>
    <n v="45"/>
    <x v="1"/>
    <s v="USD"/>
    <n v="1551679200"/>
    <n v="1553490000"/>
    <b v="0"/>
    <b v="1"/>
    <s v="theater/plays"/>
    <x v="3"/>
    <x v="3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"/>
    <x v="1"/>
    <s v="USD"/>
    <n v="1406523600"/>
    <n v="1406523600"/>
    <b v="0"/>
    <b v="0"/>
    <s v="film &amp; video/drama"/>
    <x v="4"/>
    <x v="6"/>
    <x v="20"/>
    <d v="2014-07-28T05:00:00"/>
  </r>
  <r>
    <n v="21"/>
    <s v="Simmons-Reynolds"/>
    <s v="Re-engineered intangible definition"/>
    <n v="94000"/>
    <n v="38533"/>
    <n v="40.992553191489364"/>
    <x v="0"/>
    <n v="558"/>
    <n v="69.06"/>
    <x v="1"/>
    <s v="USD"/>
    <n v="1313384400"/>
    <n v="1316322000"/>
    <b v="0"/>
    <b v="0"/>
    <s v="theater/plays"/>
    <x v="3"/>
    <x v="3"/>
    <x v="21"/>
    <d v="2011-09-18T05:00:00"/>
  </r>
  <r>
    <n v="22"/>
    <s v="Collier Inc"/>
    <s v="Enhanced dynamic definition"/>
    <n v="59100"/>
    <n v="75690"/>
    <n v="128.07106598984771"/>
    <x v="1"/>
    <n v="890"/>
    <n v="85.04"/>
    <x v="1"/>
    <s v="USD"/>
    <n v="1522731600"/>
    <n v="1524027600"/>
    <b v="0"/>
    <b v="0"/>
    <s v="theater/plays"/>
    <x v="3"/>
    <x v="3"/>
    <x v="22"/>
    <d v="2018-04-18T05:00:00"/>
  </r>
  <r>
    <n v="23"/>
    <s v="Gray-Jenkins"/>
    <s v="Devolved next generation adapter"/>
    <n v="4500"/>
    <n v="14942"/>
    <n v="332.04444444444448"/>
    <x v="1"/>
    <n v="142"/>
    <n v="105.23"/>
    <x v="4"/>
    <s v="GBP"/>
    <n v="1550124000"/>
    <n v="1554699600"/>
    <b v="0"/>
    <b v="0"/>
    <s v="film &amp; video/documentary"/>
    <x v="4"/>
    <x v="4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"/>
    <x v="1"/>
    <s v="USD"/>
    <n v="1403326800"/>
    <n v="1403499600"/>
    <b v="0"/>
    <b v="0"/>
    <s v="technology/wearables"/>
    <x v="2"/>
    <x v="8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"/>
    <x v="1"/>
    <s v="USD"/>
    <n v="1305694800"/>
    <n v="1307422800"/>
    <b v="0"/>
    <b v="1"/>
    <s v="games/video games"/>
    <x v="6"/>
    <x v="11"/>
    <x v="25"/>
    <d v="2011-06-07T05:00:00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n v="1535346000"/>
    <b v="0"/>
    <b v="0"/>
    <s v="theater/plays"/>
    <x v="3"/>
    <x v="3"/>
    <x v="26"/>
    <d v="2018-08-27T05:00:00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2"/>
    <x v="1"/>
    <s v="USD"/>
    <n v="1265695200"/>
    <n v="1267682400"/>
    <b v="0"/>
    <b v="1"/>
    <s v="theater/plays"/>
    <x v="3"/>
    <x v="3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"/>
    <x v="5"/>
    <s v="CHF"/>
    <n v="1532062800"/>
    <n v="1535518800"/>
    <b v="0"/>
    <b v="0"/>
    <s v="film &amp; video/shorts"/>
    <x v="4"/>
    <x v="12"/>
    <x v="29"/>
    <d v="2018-08-29T05:00:00"/>
  </r>
  <r>
    <n v="30"/>
    <s v="Clark-Cooke"/>
    <s v="Down-sized analyzing challenge"/>
    <n v="9000"/>
    <n v="14455"/>
    <n v="160.61111111111111"/>
    <x v="1"/>
    <n v="129"/>
    <n v="112.05"/>
    <x v="1"/>
    <s v="USD"/>
    <n v="1558674000"/>
    <n v="1559106000"/>
    <b v="0"/>
    <b v="0"/>
    <s v="film &amp; video/animation"/>
    <x v="4"/>
    <x v="10"/>
    <x v="30"/>
    <d v="2019-05-29T05:00:0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  <x v="31"/>
    <d v="2016-02-02T06:00:00"/>
  </r>
  <r>
    <n v="32"/>
    <s v="Jackson PLC"/>
    <s v="Ergonomic 6thgeneration success"/>
    <n v="101000"/>
    <n v="87676"/>
    <n v="86.807920792079202"/>
    <x v="0"/>
    <n v="2307"/>
    <n v="38"/>
    <x v="6"/>
    <s v="EUR"/>
    <n v="1515564000"/>
    <n v="1517896800"/>
    <b v="0"/>
    <b v="0"/>
    <s v="film &amp; video/documentary"/>
    <x v="4"/>
    <x v="4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"/>
    <x v="1"/>
    <s v="USD"/>
    <n v="1412485200"/>
    <n v="1415685600"/>
    <b v="0"/>
    <b v="0"/>
    <s v="theater/plays"/>
    <x v="3"/>
    <x v="3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  <x v="34"/>
    <d v="2017-03-28T05:00:00"/>
  </r>
  <r>
    <n v="35"/>
    <s v="Mitchell and Sons"/>
    <s v="Synergized intangible challenge"/>
    <n v="125500"/>
    <n v="188628"/>
    <n v="150.30119521912351"/>
    <x v="1"/>
    <n v="1965"/>
    <n v="95.99"/>
    <x v="3"/>
    <s v="DKK"/>
    <n v="1547877600"/>
    <n v="1551506400"/>
    <b v="0"/>
    <b v="1"/>
    <s v="film &amp; video/drama"/>
    <x v="4"/>
    <x v="6"/>
    <x v="35"/>
    <d v="2019-03-02T06:00:00"/>
  </r>
  <r>
    <n v="36"/>
    <s v="Jackson-Lewis"/>
    <s v="Monitored multi-state encryption"/>
    <n v="700"/>
    <n v="1101"/>
    <n v="157.28571428571431"/>
    <x v="1"/>
    <n v="16"/>
    <n v="68.81"/>
    <x v="1"/>
    <s v="USD"/>
    <n v="1298700000"/>
    <n v="1300856400"/>
    <b v="0"/>
    <b v="0"/>
    <s v="theater/plays"/>
    <x v="3"/>
    <x v="3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"/>
    <x v="1"/>
    <s v="USD"/>
    <n v="1570338000"/>
    <n v="1573192800"/>
    <b v="0"/>
    <b v="1"/>
    <s v="publishing/fiction"/>
    <x v="5"/>
    <x v="13"/>
    <x v="37"/>
    <d v="2019-11-08T06:00:00"/>
  </r>
  <r>
    <n v="38"/>
    <s v="Maldonado-Gonzalez"/>
    <s v="Digitized client-driven database"/>
    <n v="3100"/>
    <n v="10085"/>
    <n v="325.32258064516128"/>
    <x v="1"/>
    <n v="134"/>
    <n v="75.260000000000005"/>
    <x v="1"/>
    <s v="USD"/>
    <n v="1287378000"/>
    <n v="1287810000"/>
    <b v="0"/>
    <b v="0"/>
    <s v="photography/photography books"/>
    <x v="7"/>
    <x v="14"/>
    <x v="38"/>
    <d v="2010-10-23T05:00:00"/>
  </r>
  <r>
    <n v="39"/>
    <s v="Kim-Rice"/>
    <s v="Organized bi-directional function"/>
    <n v="9900"/>
    <n v="5027"/>
    <n v="50.777777777777779"/>
    <x v="0"/>
    <n v="88"/>
    <n v="57.13"/>
    <x v="3"/>
    <s v="DKK"/>
    <n v="1361772000"/>
    <n v="1362978000"/>
    <b v="0"/>
    <b v="0"/>
    <s v="theater/plays"/>
    <x v="3"/>
    <x v="3"/>
    <x v="39"/>
    <d v="2013-03-11T05:00:00"/>
  </r>
  <r>
    <n v="40"/>
    <s v="Garcia, Garcia and Lopez"/>
    <s v="Reduced stable middleware"/>
    <n v="8800"/>
    <n v="14878"/>
    <n v="169.06818181818181"/>
    <x v="1"/>
    <n v="198"/>
    <n v="75.14"/>
    <x v="1"/>
    <s v="USD"/>
    <n v="1275714000"/>
    <n v="1277355600"/>
    <b v="0"/>
    <b v="1"/>
    <s v="technology/wearables"/>
    <x v="2"/>
    <x v="8"/>
    <x v="40"/>
    <d v="2010-06-24T05:00:00"/>
  </r>
  <r>
    <n v="41"/>
    <s v="Watts Group"/>
    <s v="Universal 5thgeneration neural-net"/>
    <n v="5600"/>
    <n v="11924"/>
    <n v="212.92857142857144"/>
    <x v="1"/>
    <n v="111"/>
    <n v="107.42"/>
    <x v="6"/>
    <s v="EUR"/>
    <n v="1346734800"/>
    <n v="1348981200"/>
    <b v="0"/>
    <b v="1"/>
    <s v="music/rock"/>
    <x v="1"/>
    <x v="1"/>
    <x v="41"/>
    <d v="2012-09-30T05:00:00"/>
  </r>
  <r>
    <n v="42"/>
    <s v="Werner-Bryant"/>
    <s v="Virtual uniform frame"/>
    <n v="1800"/>
    <n v="7991"/>
    <n v="443.94444444444446"/>
    <x v="1"/>
    <n v="222"/>
    <n v="36"/>
    <x v="1"/>
    <s v="USD"/>
    <n v="1309755600"/>
    <n v="1310533200"/>
    <b v="0"/>
    <b v="0"/>
    <s v="food/food trucks"/>
    <x v="0"/>
    <x v="0"/>
    <x v="42"/>
    <d v="2011-07-13T05:00:00"/>
  </r>
  <r>
    <n v="43"/>
    <s v="Schmitt-Mendoza"/>
    <s v="Profound explicit paradigm"/>
    <n v="90200"/>
    <n v="167717"/>
    <n v="185.9390243902439"/>
    <x v="1"/>
    <n v="6212"/>
    <n v="27"/>
    <x v="1"/>
    <s v="USD"/>
    <n v="1406178000"/>
    <n v="1407560400"/>
    <b v="0"/>
    <b v="0"/>
    <s v="publishing/radio &amp; podcasts"/>
    <x v="5"/>
    <x v="15"/>
    <x v="43"/>
    <d v="2014-08-09T05:00:00"/>
  </r>
  <r>
    <n v="44"/>
    <s v="Reid-Mccullough"/>
    <s v="Visionary real-time groupware"/>
    <n v="1600"/>
    <n v="10541"/>
    <n v="658.8125"/>
    <x v="1"/>
    <n v="98"/>
    <n v="107.56"/>
    <x v="3"/>
    <s v="DKK"/>
    <n v="1552798800"/>
    <n v="1552885200"/>
    <b v="0"/>
    <b v="0"/>
    <s v="publishing/fiction"/>
    <x v="5"/>
    <x v="13"/>
    <x v="44"/>
    <d v="2019-03-18T05:00:00"/>
  </r>
  <r>
    <n v="45"/>
    <s v="Woods-Clark"/>
    <s v="Networked tertiary Graphical User Interface"/>
    <n v="9500"/>
    <n v="4530"/>
    <n v="47.684210526315788"/>
    <x v="0"/>
    <n v="48"/>
    <n v="94.38"/>
    <x v="1"/>
    <s v="USD"/>
    <n v="1478062800"/>
    <n v="1479362400"/>
    <b v="0"/>
    <b v="1"/>
    <s v="theater/plays"/>
    <x v="3"/>
    <x v="3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"/>
    <x v="1"/>
    <s v="USD"/>
    <n v="1278565200"/>
    <n v="1280552400"/>
    <b v="0"/>
    <b v="0"/>
    <s v="music/rock"/>
    <x v="1"/>
    <x v="1"/>
    <x v="46"/>
    <d v="2010-07-31T05:00:00"/>
  </r>
  <r>
    <n v="47"/>
    <s v="Bennett and Sons"/>
    <s v="Function-based multi-state software"/>
    <n v="1500"/>
    <n v="7129"/>
    <n v="475.26666666666665"/>
    <x v="1"/>
    <n v="149"/>
    <n v="47.85"/>
    <x v="1"/>
    <s v="USD"/>
    <n v="1396069200"/>
    <n v="1398661200"/>
    <b v="0"/>
    <b v="0"/>
    <s v="theater/plays"/>
    <x v="3"/>
    <x v="3"/>
    <x v="47"/>
    <d v="2014-04-28T05:00:00"/>
  </r>
  <r>
    <n v="48"/>
    <s v="Lamb Inc"/>
    <s v="Optimized leadingedge concept"/>
    <n v="33300"/>
    <n v="128862"/>
    <n v="386.97297297297297"/>
    <x v="1"/>
    <n v="2431"/>
    <n v="53.01"/>
    <x v="1"/>
    <s v="USD"/>
    <n v="1435208400"/>
    <n v="1436245200"/>
    <b v="0"/>
    <b v="0"/>
    <s v="theater/plays"/>
    <x v="3"/>
    <x v="3"/>
    <x v="48"/>
    <d v="2015-07-07T05:00:00"/>
  </r>
  <r>
    <n v="49"/>
    <s v="Casey-Kelly"/>
    <s v="Sharable holistic interface"/>
    <n v="7200"/>
    <n v="13653"/>
    <n v="189.625"/>
    <x v="1"/>
    <n v="303"/>
    <n v="45.06"/>
    <x v="1"/>
    <s v="USD"/>
    <n v="1571547600"/>
    <n v="1575439200"/>
    <b v="0"/>
    <b v="0"/>
    <s v="music/rock"/>
    <x v="1"/>
    <x v="1"/>
    <x v="49"/>
    <d v="2019-12-04T06:00:00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1"/>
    <x v="4"/>
    <s v="GBP"/>
    <n v="1332824400"/>
    <n v="1334206800"/>
    <b v="0"/>
    <b v="1"/>
    <s v="technology/wearables"/>
    <x v="2"/>
    <x v="8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9"/>
    <x v="1"/>
    <s v="USD"/>
    <n v="1284526800"/>
    <n v="1284872400"/>
    <b v="0"/>
    <b v="0"/>
    <s v="theater/plays"/>
    <x v="3"/>
    <x v="3"/>
    <x v="52"/>
    <d v="2010-09-19T05:00:00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n v="1403931600"/>
    <b v="0"/>
    <b v="0"/>
    <s v="film &amp; video/drama"/>
    <x v="4"/>
    <x v="6"/>
    <x v="53"/>
    <d v="2014-06-28T05:00:00"/>
  </r>
  <r>
    <n v="54"/>
    <s v="Roy PLC"/>
    <s v="Multi-channeled neutral customer loyalty"/>
    <n v="6000"/>
    <n v="5392"/>
    <n v="89.86666666666666"/>
    <x v="0"/>
    <n v="120"/>
    <n v="44.93"/>
    <x v="1"/>
    <s v="USD"/>
    <n v="1520748000"/>
    <n v="1521262800"/>
    <b v="0"/>
    <b v="0"/>
    <s v="technology/wearables"/>
    <x v="2"/>
    <x v="8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"/>
    <x v="1"/>
    <s v="USD"/>
    <n v="1532926800"/>
    <n v="1533358800"/>
    <b v="0"/>
    <b v="0"/>
    <s v="music/jazz"/>
    <x v="1"/>
    <x v="17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n v="1421474400"/>
    <b v="0"/>
    <b v="0"/>
    <s v="technology/wearables"/>
    <x v="2"/>
    <x v="8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6"/>
    <x v="1"/>
    <s v="USD"/>
    <n v="1504242000"/>
    <n v="1505278800"/>
    <b v="0"/>
    <b v="0"/>
    <s v="games/video games"/>
    <x v="6"/>
    <x v="11"/>
    <x v="57"/>
    <d v="2017-09-13T05:00:00"/>
  </r>
  <r>
    <n v="58"/>
    <s v="Anderson-Perez"/>
    <s v="Expanded 3rdgeneration strategy"/>
    <n v="2700"/>
    <n v="6132"/>
    <n v="227.11111111111114"/>
    <x v="1"/>
    <n v="211"/>
    <n v="29.06"/>
    <x v="1"/>
    <s v="USD"/>
    <n v="1442811600"/>
    <n v="1443934800"/>
    <b v="0"/>
    <b v="0"/>
    <s v="theater/plays"/>
    <x v="3"/>
    <x v="3"/>
    <x v="58"/>
    <d v="2015-10-04T05:00:00"/>
  </r>
  <r>
    <n v="59"/>
    <s v="Wright, Fox and Marks"/>
    <s v="Assimilated real-time support"/>
    <n v="1400"/>
    <n v="3851"/>
    <n v="275.07142857142861"/>
    <x v="1"/>
    <n v="128"/>
    <n v="30.09"/>
    <x v="1"/>
    <s v="USD"/>
    <n v="1497243600"/>
    <n v="1498539600"/>
    <b v="0"/>
    <b v="1"/>
    <s v="theater/plays"/>
    <x v="3"/>
    <x v="3"/>
    <x v="59"/>
    <d v="2017-06-27T05:00:00"/>
  </r>
  <r>
    <n v="60"/>
    <s v="Crawford-Peters"/>
    <s v="User-centric regional database"/>
    <n v="94200"/>
    <n v="135997"/>
    <n v="144.37048832271762"/>
    <x v="1"/>
    <n v="1600"/>
    <n v="85"/>
    <x v="0"/>
    <s v="CAD"/>
    <n v="1342501200"/>
    <n v="1342760400"/>
    <b v="0"/>
    <b v="0"/>
    <s v="theater/plays"/>
    <x v="3"/>
    <x v="3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"/>
    <x v="0"/>
    <s v="CAD"/>
    <n v="1298268000"/>
    <n v="1301720400"/>
    <b v="0"/>
    <b v="0"/>
    <s v="theater/plays"/>
    <x v="3"/>
    <x v="3"/>
    <x v="61"/>
    <d v="2011-04-02T05:00:00"/>
  </r>
  <r>
    <n v="62"/>
    <s v="Sparks-West"/>
    <s v="Organized incremental standardization"/>
    <n v="2000"/>
    <n v="14452"/>
    <n v="722.6"/>
    <x v="1"/>
    <n v="249"/>
    <n v="58.04"/>
    <x v="1"/>
    <s v="USD"/>
    <n v="1433480400"/>
    <n v="1433566800"/>
    <b v="0"/>
    <b v="0"/>
    <s v="technology/web"/>
    <x v="2"/>
    <x v="2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  <x v="63"/>
    <d v="2017-05-04T05:00:00"/>
  </r>
  <r>
    <n v="64"/>
    <s v="Mosley-Gilbert"/>
    <s v="Vision-oriented logistical intranet"/>
    <n v="2800"/>
    <n v="2734"/>
    <n v="97.642857142857139"/>
    <x v="0"/>
    <n v="38"/>
    <n v="71.95"/>
    <x v="1"/>
    <s v="USD"/>
    <n v="1530507600"/>
    <n v="1531803600"/>
    <b v="0"/>
    <b v="1"/>
    <s v="technology/web"/>
    <x v="2"/>
    <x v="2"/>
    <x v="64"/>
    <d v="2018-07-17T05:00:00"/>
  </r>
  <r>
    <n v="65"/>
    <s v="Berry-Boyer"/>
    <s v="Mandatory incremental projection"/>
    <n v="6100"/>
    <n v="14405"/>
    <n v="236.14754098360655"/>
    <x v="1"/>
    <n v="236"/>
    <n v="61.04"/>
    <x v="1"/>
    <s v="USD"/>
    <n v="1296108000"/>
    <n v="1296712800"/>
    <b v="0"/>
    <b v="0"/>
    <s v="theater/plays"/>
    <x v="3"/>
    <x v="3"/>
    <x v="65"/>
    <d v="2011-02-03T06:00:00"/>
  </r>
  <r>
    <n v="66"/>
    <s v="Sanders-Allen"/>
    <s v="Grass-roots needs-based encryption"/>
    <n v="2900"/>
    <n v="1307"/>
    <n v="45.068965517241381"/>
    <x v="0"/>
    <n v="12"/>
    <n v="108.92"/>
    <x v="1"/>
    <s v="USD"/>
    <n v="1428469200"/>
    <n v="1428901200"/>
    <b v="0"/>
    <b v="1"/>
    <s v="theater/plays"/>
    <x v="3"/>
    <x v="3"/>
    <x v="66"/>
    <d v="2015-04-13T05:00:00"/>
  </r>
  <r>
    <n v="67"/>
    <s v="Lopez Inc"/>
    <s v="Team-oriented 6thgeneration middleware"/>
    <n v="72600"/>
    <n v="117892"/>
    <n v="162.38567493112947"/>
    <x v="1"/>
    <n v="4065"/>
    <n v="29"/>
    <x v="4"/>
    <s v="GBP"/>
    <n v="1264399200"/>
    <n v="1264831200"/>
    <b v="0"/>
    <b v="1"/>
    <s v="technology/wearables"/>
    <x v="2"/>
    <x v="8"/>
    <x v="67"/>
    <d v="2010-01-30T06:00:00"/>
  </r>
  <r>
    <n v="68"/>
    <s v="Moreno-Turner"/>
    <s v="Inverse multi-tasking installation"/>
    <n v="5700"/>
    <n v="14508"/>
    <n v="254.52631578947367"/>
    <x v="1"/>
    <n v="246"/>
    <n v="58.98"/>
    <x v="6"/>
    <s v="EUR"/>
    <n v="1501131600"/>
    <n v="1505192400"/>
    <b v="0"/>
    <b v="1"/>
    <s v="theater/plays"/>
    <x v="3"/>
    <x v="3"/>
    <x v="68"/>
    <d v="2017-09-12T05:00:00"/>
  </r>
  <r>
    <n v="69"/>
    <s v="Jones-Watson"/>
    <s v="Switchable disintermediate moderator"/>
    <n v="7900"/>
    <n v="1901"/>
    <n v="24.063291139240505"/>
    <x v="3"/>
    <n v="17"/>
    <n v="111.82"/>
    <x v="1"/>
    <s v="USD"/>
    <n v="1292738400"/>
    <n v="1295676000"/>
    <b v="0"/>
    <b v="0"/>
    <s v="theater/plays"/>
    <x v="3"/>
    <x v="3"/>
    <x v="69"/>
    <d v="2011-01-22T06:00:00"/>
  </r>
  <r>
    <n v="70"/>
    <s v="Barker Inc"/>
    <s v="Re-engineered 24/7 task-force"/>
    <n v="128000"/>
    <n v="158389"/>
    <n v="123.74140625000001"/>
    <x v="1"/>
    <n v="2475"/>
    <n v="64"/>
    <x v="6"/>
    <s v="EUR"/>
    <n v="1288674000"/>
    <n v="1292911200"/>
    <b v="0"/>
    <b v="1"/>
    <s v="theater/plays"/>
    <x v="3"/>
    <x v="3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2"/>
    <x v="1"/>
    <s v="USD"/>
    <n v="1575093600"/>
    <n v="1575439200"/>
    <b v="0"/>
    <b v="0"/>
    <s v="theater/plays"/>
    <x v="3"/>
    <x v="3"/>
    <x v="71"/>
    <d v="2019-12-04T06:00:00"/>
  </r>
  <r>
    <n v="72"/>
    <s v="Hampton, Lewis and Ray"/>
    <s v="Seamless coherent parallelism"/>
    <n v="600"/>
    <n v="4022"/>
    <n v="670.33333333333326"/>
    <x v="1"/>
    <n v="54"/>
    <n v="74.48"/>
    <x v="1"/>
    <s v="USD"/>
    <n v="1435726800"/>
    <n v="1438837200"/>
    <b v="0"/>
    <b v="0"/>
    <s v="film &amp; video/animation"/>
    <x v="4"/>
    <x v="10"/>
    <x v="72"/>
    <d v="2015-08-06T05:00:00"/>
  </r>
  <r>
    <n v="73"/>
    <s v="Collins-Goodman"/>
    <s v="Cross-platform even-keeled initiative"/>
    <n v="1400"/>
    <n v="9253"/>
    <n v="660.92857142857144"/>
    <x v="1"/>
    <n v="88"/>
    <n v="105.15"/>
    <x v="1"/>
    <s v="USD"/>
    <n v="1480226400"/>
    <n v="1480485600"/>
    <b v="0"/>
    <b v="0"/>
    <s v="music/jazz"/>
    <x v="1"/>
    <x v="17"/>
    <x v="73"/>
    <d v="2016-11-30T06:00:00"/>
  </r>
  <r>
    <n v="74"/>
    <s v="Davis-Michael"/>
    <s v="Progressive tertiary framework"/>
    <n v="3900"/>
    <n v="4776"/>
    <n v="122.46153846153847"/>
    <x v="1"/>
    <n v="85"/>
    <n v="56.19"/>
    <x v="4"/>
    <s v="GBP"/>
    <n v="1459054800"/>
    <n v="1459141200"/>
    <b v="0"/>
    <b v="0"/>
    <s v="music/metal"/>
    <x v="1"/>
    <x v="16"/>
    <x v="74"/>
    <d v="2016-03-28T05:00:00"/>
  </r>
  <r>
    <n v="75"/>
    <s v="White, Torres and Bishop"/>
    <s v="Multi-layered dynamic protocol"/>
    <n v="9700"/>
    <n v="14606"/>
    <n v="150.57731958762886"/>
    <x v="1"/>
    <n v="170"/>
    <n v="85.92"/>
    <x v="1"/>
    <s v="USD"/>
    <n v="1531630800"/>
    <n v="1532322000"/>
    <b v="0"/>
    <b v="0"/>
    <s v="photography/photography books"/>
    <x v="7"/>
    <x v="14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"/>
    <x v="1"/>
    <s v="USD"/>
    <n v="1421992800"/>
    <n v="1426222800"/>
    <b v="1"/>
    <b v="1"/>
    <s v="theater/plays"/>
    <x v="3"/>
    <x v="3"/>
    <x v="76"/>
    <d v="2015-03-13T05:00:00"/>
  </r>
  <r>
    <n v="77"/>
    <s v="Acevedo-Huffman"/>
    <s v="Pre-emptive impactful model"/>
    <n v="9500"/>
    <n v="4460"/>
    <n v="46.94736842105263"/>
    <x v="0"/>
    <n v="56"/>
    <n v="79.64"/>
    <x v="1"/>
    <s v="USD"/>
    <n v="1285563600"/>
    <n v="1286773200"/>
    <b v="0"/>
    <b v="1"/>
    <s v="film &amp; video/animation"/>
    <x v="4"/>
    <x v="10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2"/>
    <x v="1"/>
    <s v="USD"/>
    <n v="1523854800"/>
    <n v="1523941200"/>
    <b v="0"/>
    <b v="0"/>
    <s v="publishing/translations"/>
    <x v="5"/>
    <x v="18"/>
    <x v="78"/>
    <d v="2018-04-17T05:00:00"/>
  </r>
  <r>
    <n v="79"/>
    <s v="Soto LLC"/>
    <s v="Triple-buffered reciprocal project"/>
    <n v="57800"/>
    <n v="40228"/>
    <n v="69.598615916955026"/>
    <x v="0"/>
    <n v="838"/>
    <n v="48"/>
    <x v="1"/>
    <s v="USD"/>
    <n v="1529125200"/>
    <n v="1529557200"/>
    <b v="0"/>
    <b v="0"/>
    <s v="theater/plays"/>
    <x v="3"/>
    <x v="3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"/>
    <x v="1"/>
    <s v="USD"/>
    <n v="1503982800"/>
    <n v="1506574800"/>
    <b v="0"/>
    <b v="0"/>
    <s v="games/video games"/>
    <x v="6"/>
    <x v="11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1"/>
    <x v="1"/>
    <s v="USD"/>
    <n v="1511416800"/>
    <n v="1513576800"/>
    <b v="0"/>
    <b v="0"/>
    <s v="music/rock"/>
    <x v="1"/>
    <x v="1"/>
    <x v="81"/>
    <d v="2017-12-18T06:00:00"/>
  </r>
  <r>
    <n v="82"/>
    <s v="Porter-George"/>
    <s v="Reactive content-based framework"/>
    <n v="1000"/>
    <n v="14973"/>
    <n v="1497.3000000000002"/>
    <x v="1"/>
    <n v="180"/>
    <n v="83.18"/>
    <x v="4"/>
    <s v="GBP"/>
    <n v="1547704800"/>
    <n v="1548309600"/>
    <b v="0"/>
    <b v="1"/>
    <s v="games/video games"/>
    <x v="6"/>
    <x v="11"/>
    <x v="82"/>
    <d v="2019-01-24T06:00:00"/>
  </r>
  <r>
    <n v="83"/>
    <s v="Fitzgerald PLC"/>
    <s v="Realigned user-facing concept"/>
    <n v="106400"/>
    <n v="39996"/>
    <n v="37.590225563909776"/>
    <x v="0"/>
    <n v="1000"/>
    <n v="40"/>
    <x v="1"/>
    <s v="USD"/>
    <n v="1469682000"/>
    <n v="1471582800"/>
    <b v="0"/>
    <b v="0"/>
    <s v="music/electric music"/>
    <x v="1"/>
    <x v="5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"/>
    <x v="1"/>
    <s v="USD"/>
    <n v="1343451600"/>
    <n v="1344315600"/>
    <b v="0"/>
    <b v="0"/>
    <s v="technology/wearables"/>
    <x v="2"/>
    <x v="8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"/>
    <x v="2"/>
    <s v="AUD"/>
    <n v="1315717200"/>
    <n v="1316408400"/>
    <b v="0"/>
    <b v="0"/>
    <s v="music/indie rock"/>
    <x v="1"/>
    <x v="7"/>
    <x v="85"/>
    <d v="2011-09-19T05:00:00"/>
  </r>
  <r>
    <n v="86"/>
    <s v="Davis-Smith"/>
    <s v="Organic motivating firmware"/>
    <n v="7400"/>
    <n v="12405"/>
    <n v="167.63513513513513"/>
    <x v="1"/>
    <n v="203"/>
    <n v="61.11"/>
    <x v="1"/>
    <s v="USD"/>
    <n v="1430715600"/>
    <n v="1431838800"/>
    <b v="1"/>
    <b v="0"/>
    <s v="theater/plays"/>
    <x v="3"/>
    <x v="3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"/>
    <x v="2"/>
    <s v="AUD"/>
    <n v="1299564000"/>
    <n v="1300510800"/>
    <b v="0"/>
    <b v="1"/>
    <s v="music/rock"/>
    <x v="1"/>
    <x v="1"/>
    <x v="87"/>
    <d v="2011-03-19T05:00:00"/>
  </r>
  <r>
    <n v="88"/>
    <s v="Clark Group"/>
    <s v="Grass-roots fault-tolerant policy"/>
    <n v="4800"/>
    <n v="12516"/>
    <n v="260.75"/>
    <x v="1"/>
    <n v="113"/>
    <n v="110.76"/>
    <x v="1"/>
    <s v="USD"/>
    <n v="1429160400"/>
    <n v="1431061200"/>
    <b v="0"/>
    <b v="0"/>
    <s v="publishing/translations"/>
    <x v="5"/>
    <x v="18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6"/>
    <x v="1"/>
    <s v="USD"/>
    <n v="1271307600"/>
    <n v="1271480400"/>
    <b v="0"/>
    <b v="0"/>
    <s v="theater/plays"/>
    <x v="3"/>
    <x v="3"/>
    <x v="89"/>
    <d v="2010-04-17T05:00:00"/>
  </r>
  <r>
    <n v="90"/>
    <s v="Kramer Group"/>
    <s v="Synergistic explicit parallelism"/>
    <n v="7800"/>
    <n v="6132"/>
    <n v="78.615384615384613"/>
    <x v="0"/>
    <n v="106"/>
    <n v="57.85"/>
    <x v="1"/>
    <s v="USD"/>
    <n v="1456380000"/>
    <n v="1456380000"/>
    <b v="0"/>
    <b v="1"/>
    <s v="theater/plays"/>
    <x v="3"/>
    <x v="3"/>
    <x v="90"/>
    <d v="2016-02-25T06:00:00"/>
  </r>
  <r>
    <n v="91"/>
    <s v="Frazier, Patrick and Smith"/>
    <s v="Enhanced systemic analyzer"/>
    <n v="154300"/>
    <n v="74688"/>
    <n v="48.404406999351913"/>
    <x v="0"/>
    <n v="679"/>
    <n v="110"/>
    <x v="6"/>
    <s v="EUR"/>
    <n v="1470459600"/>
    <n v="1472878800"/>
    <b v="0"/>
    <b v="0"/>
    <s v="publishing/translations"/>
    <x v="5"/>
    <x v="18"/>
    <x v="91"/>
    <d v="2016-09-03T05:00:00"/>
  </r>
  <r>
    <n v="92"/>
    <s v="Santos, Bell and Lloyd"/>
    <s v="Object-based analyzing knowledge user"/>
    <n v="20000"/>
    <n v="51775"/>
    <n v="258.875"/>
    <x v="1"/>
    <n v="498"/>
    <n v="103.97"/>
    <x v="5"/>
    <s v="CHF"/>
    <n v="1277269200"/>
    <n v="1277355600"/>
    <b v="0"/>
    <b v="1"/>
    <s v="games/video games"/>
    <x v="6"/>
    <x v="11"/>
    <x v="92"/>
    <d v="2010-06-24T05:00:00"/>
  </r>
  <r>
    <n v="93"/>
    <s v="Hall and Sons"/>
    <s v="Pre-emptive radical architecture"/>
    <n v="108800"/>
    <n v="65877"/>
    <n v="60.548713235294116"/>
    <x v="3"/>
    <n v="610"/>
    <n v="108"/>
    <x v="1"/>
    <s v="USD"/>
    <n v="1350709200"/>
    <n v="1351054800"/>
    <b v="0"/>
    <b v="1"/>
    <s v="theater/plays"/>
    <x v="3"/>
    <x v="3"/>
    <x v="93"/>
    <d v="2012-10-24T05:00:00"/>
  </r>
  <r>
    <n v="94"/>
    <s v="Hanson Inc"/>
    <s v="Grass-roots web-enabled contingency"/>
    <n v="2900"/>
    <n v="8807"/>
    <n v="303.68965517241378"/>
    <x v="1"/>
    <n v="180"/>
    <n v="48.93"/>
    <x v="4"/>
    <s v="GBP"/>
    <n v="1554613200"/>
    <n v="1555563600"/>
    <b v="0"/>
    <b v="0"/>
    <s v="technology/web"/>
    <x v="2"/>
    <x v="2"/>
    <x v="94"/>
    <d v="2019-04-18T05:00:00"/>
  </r>
  <r>
    <n v="95"/>
    <s v="Sanchez LLC"/>
    <s v="Stand-alone system-worthy standardization"/>
    <n v="900"/>
    <n v="1017"/>
    <n v="112.99999999999999"/>
    <x v="1"/>
    <n v="27"/>
    <n v="37.67"/>
    <x v="1"/>
    <s v="USD"/>
    <n v="1571029200"/>
    <n v="1571634000"/>
    <b v="0"/>
    <b v="0"/>
    <s v="film &amp; video/documentary"/>
    <x v="4"/>
    <x v="4"/>
    <x v="95"/>
    <d v="2019-10-21T05:00:00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n v="1300856400"/>
    <b v="0"/>
    <b v="0"/>
    <s v="theater/plays"/>
    <x v="3"/>
    <x v="3"/>
    <x v="96"/>
    <d v="2011-03-23T05:00:00"/>
  </r>
  <r>
    <n v="97"/>
    <s v="Stewart LLC"/>
    <s v="Cloned bi-directional architecture"/>
    <n v="1300"/>
    <n v="12047"/>
    <n v="926.69230769230762"/>
    <x v="1"/>
    <n v="113"/>
    <n v="106.61"/>
    <x v="1"/>
    <s v="USD"/>
    <n v="1435208400"/>
    <n v="1439874000"/>
    <b v="0"/>
    <b v="0"/>
    <s v="food/food trucks"/>
    <x v="0"/>
    <x v="0"/>
    <x v="48"/>
    <d v="2015-08-18T05:00:00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n v="1438318800"/>
    <b v="0"/>
    <b v="0"/>
    <s v="games/video games"/>
    <x v="6"/>
    <x v="11"/>
    <x v="97"/>
    <d v="2015-07-31T05:00:00"/>
  </r>
  <r>
    <n v="99"/>
    <s v="Baker-Morris"/>
    <s v="Fully-configurable motivating approach"/>
    <n v="7600"/>
    <n v="14951"/>
    <n v="196.7236842105263"/>
    <x v="1"/>
    <n v="164"/>
    <n v="91.16"/>
    <x v="1"/>
    <s v="USD"/>
    <n v="1416895200"/>
    <n v="1419400800"/>
    <b v="0"/>
    <b v="0"/>
    <s v="theater/plays"/>
    <x v="3"/>
    <x v="3"/>
    <x v="98"/>
    <d v="2014-12-24T06:00:00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  <x v="99"/>
    <d v="2011-11-06T05:00:00"/>
  </r>
  <r>
    <n v="101"/>
    <s v="Douglas LLC"/>
    <s v="Reduced heuristic moratorium"/>
    <n v="900"/>
    <n v="9193"/>
    <n v="1021.4444444444445"/>
    <x v="1"/>
    <n v="164"/>
    <n v="56.05"/>
    <x v="1"/>
    <s v="USD"/>
    <n v="1424498400"/>
    <n v="1425103200"/>
    <b v="0"/>
    <b v="1"/>
    <s v="music/electric music"/>
    <x v="1"/>
    <x v="5"/>
    <x v="100"/>
    <d v="2015-02-28T06:00:00"/>
  </r>
  <r>
    <n v="102"/>
    <s v="Garcia Inc"/>
    <s v="Front-line web-enabled model"/>
    <n v="3700"/>
    <n v="10422"/>
    <n v="281.67567567567568"/>
    <x v="1"/>
    <n v="336"/>
    <n v="31.02"/>
    <x v="1"/>
    <s v="USD"/>
    <n v="1526274000"/>
    <n v="1526878800"/>
    <b v="0"/>
    <b v="1"/>
    <s v="technology/wearables"/>
    <x v="2"/>
    <x v="8"/>
    <x v="101"/>
    <d v="2018-05-21T05:00:00"/>
  </r>
  <r>
    <n v="103"/>
    <s v="Frye, Hunt and Powell"/>
    <s v="Polarized incremental emulation"/>
    <n v="10000"/>
    <n v="2461"/>
    <n v="24.610000000000003"/>
    <x v="0"/>
    <n v="37"/>
    <n v="66.510000000000005"/>
    <x v="6"/>
    <s v="EUR"/>
    <n v="1287896400"/>
    <n v="1288674000"/>
    <b v="0"/>
    <b v="0"/>
    <s v="music/electric music"/>
    <x v="1"/>
    <x v="5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1"/>
    <x v="1"/>
    <s v="USD"/>
    <n v="1495515600"/>
    <n v="1495602000"/>
    <b v="0"/>
    <b v="0"/>
    <s v="music/indie rock"/>
    <x v="1"/>
    <x v="7"/>
    <x v="103"/>
    <d v="2017-05-24T05:00:00"/>
  </r>
  <r>
    <n v="105"/>
    <s v="Charles-Johnson"/>
    <s v="Total fresh-thinking system engine"/>
    <n v="6800"/>
    <n v="9829"/>
    <n v="144.54411764705884"/>
    <x v="1"/>
    <n v="95"/>
    <n v="103.46"/>
    <x v="1"/>
    <s v="USD"/>
    <n v="1364878800"/>
    <n v="1366434000"/>
    <b v="0"/>
    <b v="0"/>
    <s v="technology/web"/>
    <x v="2"/>
    <x v="2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8"/>
    <x v="1"/>
    <s v="USD"/>
    <n v="1567918800"/>
    <n v="1568350800"/>
    <b v="0"/>
    <b v="0"/>
    <s v="theater/plays"/>
    <x v="3"/>
    <x v="3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900000000000006"/>
    <x v="1"/>
    <s v="USD"/>
    <n v="1524459600"/>
    <n v="1525928400"/>
    <b v="0"/>
    <b v="1"/>
    <s v="theater/plays"/>
    <x v="3"/>
    <x v="3"/>
    <x v="106"/>
    <d v="2018-05-10T05:00:00"/>
  </r>
  <r>
    <n v="108"/>
    <s v="Decker Inc"/>
    <s v="Universal encompassing implementation"/>
    <n v="1500"/>
    <n v="8929"/>
    <n v="595.26666666666665"/>
    <x v="1"/>
    <n v="83"/>
    <n v="107.58"/>
    <x v="1"/>
    <s v="USD"/>
    <n v="1333688400"/>
    <n v="1336885200"/>
    <b v="0"/>
    <b v="0"/>
    <s v="film &amp; video/documentary"/>
    <x v="4"/>
    <x v="4"/>
    <x v="107"/>
    <d v="2012-05-13T05:00:00"/>
  </r>
  <r>
    <n v="109"/>
    <s v="Romero and Sons"/>
    <s v="Object-based client-server application"/>
    <n v="5200"/>
    <n v="3079"/>
    <n v="59.21153846153846"/>
    <x v="0"/>
    <n v="60"/>
    <n v="51.32"/>
    <x v="1"/>
    <s v="USD"/>
    <n v="1389506400"/>
    <n v="1389679200"/>
    <b v="0"/>
    <b v="0"/>
    <s v="film &amp; video/television"/>
    <x v="4"/>
    <x v="19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"/>
    <x v="1"/>
    <s v="USD"/>
    <n v="1536642000"/>
    <n v="1538283600"/>
    <b v="0"/>
    <b v="0"/>
    <s v="food/food trucks"/>
    <x v="0"/>
    <x v="0"/>
    <x v="109"/>
    <d v="2018-09-30T05:00:00"/>
  </r>
  <r>
    <n v="111"/>
    <s v="Hart-Briggs"/>
    <s v="Re-engineered user-facing approach"/>
    <n v="61400"/>
    <n v="73653"/>
    <n v="119.95602605863192"/>
    <x v="1"/>
    <n v="676"/>
    <n v="108.95"/>
    <x v="1"/>
    <s v="USD"/>
    <n v="1348290000"/>
    <n v="1348808400"/>
    <b v="0"/>
    <b v="0"/>
    <s v="publishing/radio &amp; podcasts"/>
    <x v="5"/>
    <x v="15"/>
    <x v="110"/>
    <d v="2012-09-28T05:00:00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  <x v="111"/>
    <d v="2014-09-08T05:00:00"/>
  </r>
  <r>
    <n v="113"/>
    <s v="Wright, Hartman and Yu"/>
    <s v="User-friendly tertiary array"/>
    <n v="3300"/>
    <n v="12437"/>
    <n v="376.87878787878788"/>
    <x v="1"/>
    <n v="131"/>
    <n v="94.94"/>
    <x v="1"/>
    <s v="USD"/>
    <n v="1505192400"/>
    <n v="1505797200"/>
    <b v="0"/>
    <b v="0"/>
    <s v="food/food trucks"/>
    <x v="0"/>
    <x v="0"/>
    <x v="112"/>
    <d v="2017-09-19T05:00:00"/>
  </r>
  <r>
    <n v="114"/>
    <s v="Harper-Davis"/>
    <s v="Robust heuristic encoding"/>
    <n v="1900"/>
    <n v="13816"/>
    <n v="727.15789473684208"/>
    <x v="1"/>
    <n v="126"/>
    <n v="109.65"/>
    <x v="1"/>
    <s v="USD"/>
    <n v="1554786000"/>
    <n v="1554872400"/>
    <b v="0"/>
    <b v="1"/>
    <s v="technology/wearables"/>
    <x v="2"/>
    <x v="8"/>
    <x v="113"/>
    <d v="2019-04-10T05:00:00"/>
  </r>
  <r>
    <n v="115"/>
    <s v="Barrett PLC"/>
    <s v="Team-oriented clear-thinking capacity"/>
    <n v="166700"/>
    <n v="145382"/>
    <n v="87.211757648470297"/>
    <x v="0"/>
    <n v="3304"/>
    <n v="44"/>
    <x v="6"/>
    <s v="EUR"/>
    <n v="1510898400"/>
    <n v="1513922400"/>
    <b v="0"/>
    <b v="0"/>
    <s v="publishing/fiction"/>
    <x v="5"/>
    <x v="13"/>
    <x v="114"/>
    <d v="2017-12-22T06:00:00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  <x v="115"/>
    <d v="2015-09-19T05:00:00"/>
  </r>
  <r>
    <n v="117"/>
    <s v="Chaney-Dennis"/>
    <s v="Business-focused 24hour groupware"/>
    <n v="4900"/>
    <n v="8523"/>
    <n v="173.9387755102041"/>
    <x v="1"/>
    <n v="275"/>
    <n v="30.99"/>
    <x v="1"/>
    <s v="USD"/>
    <n v="1316667600"/>
    <n v="1317186000"/>
    <b v="0"/>
    <b v="0"/>
    <s v="film &amp; video/television"/>
    <x v="4"/>
    <x v="19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"/>
    <x v="1"/>
    <s v="USD"/>
    <n v="1390716000"/>
    <n v="1391234400"/>
    <b v="0"/>
    <b v="0"/>
    <s v="photography/photography books"/>
    <x v="7"/>
    <x v="14"/>
    <x v="117"/>
    <d v="2014-02-01T06:00:00"/>
  </r>
  <r>
    <n v="119"/>
    <s v="Clark and Sons"/>
    <s v="Reverse-engineered full-range Internet solution"/>
    <n v="5000"/>
    <n v="10748"/>
    <n v="214.96"/>
    <x v="1"/>
    <n v="154"/>
    <n v="69.790000000000006"/>
    <x v="1"/>
    <s v="USD"/>
    <n v="1402894800"/>
    <n v="1404363600"/>
    <b v="0"/>
    <b v="1"/>
    <s v="film &amp; video/documentary"/>
    <x v="4"/>
    <x v="4"/>
    <x v="118"/>
    <d v="2014-07-03T05:00:00"/>
  </r>
  <r>
    <n v="120"/>
    <s v="Vega Group"/>
    <s v="Synchronized regional synergy"/>
    <n v="75100"/>
    <n v="112272"/>
    <n v="149.49667110519306"/>
    <x v="1"/>
    <n v="1782"/>
    <n v="63"/>
    <x v="1"/>
    <s v="USD"/>
    <n v="1429246800"/>
    <n v="1429592400"/>
    <b v="0"/>
    <b v="1"/>
    <s v="games/mobile games"/>
    <x v="6"/>
    <x v="20"/>
    <x v="119"/>
    <d v="2015-04-21T05:00:00"/>
  </r>
  <r>
    <n v="121"/>
    <s v="Brown-Brown"/>
    <s v="Multi-lateral homogeneous success"/>
    <n v="45300"/>
    <n v="99361"/>
    <n v="219.33995584988963"/>
    <x v="1"/>
    <n v="903"/>
    <n v="110.03"/>
    <x v="1"/>
    <s v="USD"/>
    <n v="1412485200"/>
    <n v="1413608400"/>
    <b v="0"/>
    <b v="0"/>
    <s v="games/video games"/>
    <x v="6"/>
    <x v="11"/>
    <x v="33"/>
    <d v="2014-10-18T05:00:00"/>
  </r>
  <r>
    <n v="122"/>
    <s v="Taylor PLC"/>
    <s v="Seamless zero-defect solution"/>
    <n v="136800"/>
    <n v="88055"/>
    <n v="64.367690058479525"/>
    <x v="0"/>
    <n v="3387"/>
    <n v="26"/>
    <x v="1"/>
    <s v="USD"/>
    <n v="1417068000"/>
    <n v="1419400800"/>
    <b v="0"/>
    <b v="0"/>
    <s v="publishing/fiction"/>
    <x v="5"/>
    <x v="13"/>
    <x v="120"/>
    <d v="2014-12-24T06:00:00"/>
  </r>
  <r>
    <n v="123"/>
    <s v="Edwards-Lewis"/>
    <s v="Enhanced scalable concept"/>
    <n v="177700"/>
    <n v="33092"/>
    <n v="18.622397298818232"/>
    <x v="0"/>
    <n v="662"/>
    <n v="49.99"/>
    <x v="0"/>
    <s v="CAD"/>
    <n v="1448344800"/>
    <n v="1448604000"/>
    <b v="1"/>
    <b v="0"/>
    <s v="theater/plays"/>
    <x v="3"/>
    <x v="3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"/>
    <x v="6"/>
    <s v="EUR"/>
    <n v="1557723600"/>
    <n v="1562302800"/>
    <b v="0"/>
    <b v="0"/>
    <s v="photography/photography books"/>
    <x v="7"/>
    <x v="14"/>
    <x v="122"/>
    <d v="2019-07-05T05:00:00"/>
  </r>
  <r>
    <n v="125"/>
    <s v="Pratt LLC"/>
    <s v="Stand-alone web-enabled moderator"/>
    <n v="5300"/>
    <n v="8475"/>
    <n v="159.90566037735849"/>
    <x v="1"/>
    <n v="180"/>
    <n v="47.08"/>
    <x v="1"/>
    <s v="USD"/>
    <n v="1537333200"/>
    <n v="1537678800"/>
    <b v="0"/>
    <b v="0"/>
    <s v="theater/plays"/>
    <x v="3"/>
    <x v="3"/>
    <x v="123"/>
    <d v="2018-09-23T05:00:00"/>
  </r>
  <r>
    <n v="126"/>
    <s v="Gross PLC"/>
    <s v="Proactive methodical benchmark"/>
    <n v="180200"/>
    <n v="69617"/>
    <n v="38.633185349611544"/>
    <x v="0"/>
    <n v="774"/>
    <n v="89.94"/>
    <x v="1"/>
    <s v="USD"/>
    <n v="1471150800"/>
    <n v="1473570000"/>
    <b v="0"/>
    <b v="1"/>
    <s v="theater/plays"/>
    <x v="3"/>
    <x v="3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7"/>
    <x v="0"/>
    <s v="CAD"/>
    <n v="1273640400"/>
    <n v="1273899600"/>
    <b v="0"/>
    <b v="0"/>
    <s v="theater/plays"/>
    <x v="3"/>
    <x v="3"/>
    <x v="125"/>
    <d v="2010-05-15T05:00:00"/>
  </r>
  <r>
    <n v="128"/>
    <s v="Allen-Curtis"/>
    <s v="Phased human-resource core"/>
    <n v="70600"/>
    <n v="42596"/>
    <n v="60.334277620396605"/>
    <x v="3"/>
    <n v="532"/>
    <n v="80.069999999999993"/>
    <x v="1"/>
    <s v="USD"/>
    <n v="1282885200"/>
    <n v="1284008400"/>
    <b v="0"/>
    <b v="0"/>
    <s v="music/rock"/>
    <x v="1"/>
    <x v="1"/>
    <x v="126"/>
    <d v="2010-09-09T05:00:00"/>
  </r>
  <r>
    <n v="129"/>
    <s v="Morgan-Martinez"/>
    <s v="Mandatory tertiary implementation"/>
    <n v="148500"/>
    <n v="4756"/>
    <n v="3.202693602693603"/>
    <x v="3"/>
    <n v="55"/>
    <n v="86.47"/>
    <x v="2"/>
    <s v="AUD"/>
    <n v="1422943200"/>
    <n v="1425103200"/>
    <b v="0"/>
    <b v="0"/>
    <s v="food/food trucks"/>
    <x v="0"/>
    <x v="0"/>
    <x v="127"/>
    <d v="2015-02-28T06:00:00"/>
  </r>
  <r>
    <n v="130"/>
    <s v="Luna, Anderson and Fox"/>
    <s v="Secured directional encryption"/>
    <n v="9600"/>
    <n v="14925"/>
    <n v="155.46875"/>
    <x v="1"/>
    <n v="533"/>
    <n v="28"/>
    <x v="3"/>
    <s v="DKK"/>
    <n v="1319605200"/>
    <n v="1320991200"/>
    <b v="0"/>
    <b v="0"/>
    <s v="film &amp; video/drama"/>
    <x v="4"/>
    <x v="6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8"/>
    <x v="4"/>
    <s v="GBP"/>
    <n v="1385704800"/>
    <n v="1386828000"/>
    <b v="0"/>
    <b v="0"/>
    <s v="technology/web"/>
    <x v="2"/>
    <x v="2"/>
    <x v="129"/>
    <d v="2013-12-12T06:00:00"/>
  </r>
  <r>
    <n v="132"/>
    <s v="Flowers and Sons"/>
    <s v="Virtual static core"/>
    <n v="3300"/>
    <n v="3834"/>
    <n v="116.18181818181819"/>
    <x v="1"/>
    <n v="89"/>
    <n v="43.08"/>
    <x v="1"/>
    <s v="USD"/>
    <n v="1515736800"/>
    <n v="1517119200"/>
    <b v="0"/>
    <b v="1"/>
    <s v="theater/plays"/>
    <x v="3"/>
    <x v="3"/>
    <x v="130"/>
    <d v="2018-01-28T06:00:00"/>
  </r>
  <r>
    <n v="133"/>
    <s v="Gates PLC"/>
    <s v="Secured content-based product"/>
    <n v="4500"/>
    <n v="13985"/>
    <n v="310.77777777777777"/>
    <x v="1"/>
    <n v="159"/>
    <n v="87.96"/>
    <x v="1"/>
    <s v="USD"/>
    <n v="1313125200"/>
    <n v="1315026000"/>
    <b v="0"/>
    <b v="0"/>
    <s v="music/world music"/>
    <x v="1"/>
    <x v="21"/>
    <x v="131"/>
    <d v="2011-09-03T05:00:00"/>
  </r>
  <r>
    <n v="134"/>
    <s v="Caldwell LLC"/>
    <s v="Secured executive concept"/>
    <n v="99500"/>
    <n v="89288"/>
    <n v="89.73668341708543"/>
    <x v="0"/>
    <n v="940"/>
    <n v="94.99"/>
    <x v="5"/>
    <s v="CHF"/>
    <n v="1308459600"/>
    <n v="1312693200"/>
    <b v="0"/>
    <b v="1"/>
    <s v="film &amp; video/documentary"/>
    <x v="4"/>
    <x v="4"/>
    <x v="132"/>
    <d v="2011-08-07T05:00:00"/>
  </r>
  <r>
    <n v="135"/>
    <s v="Le, Burton and Evans"/>
    <s v="Balanced zero-defect software"/>
    <n v="7700"/>
    <n v="5488"/>
    <n v="71.27272727272728"/>
    <x v="0"/>
    <n v="117"/>
    <n v="46.91"/>
    <x v="1"/>
    <s v="USD"/>
    <n v="1362636000"/>
    <n v="1363064400"/>
    <b v="0"/>
    <b v="1"/>
    <s v="theater/plays"/>
    <x v="3"/>
    <x v="3"/>
    <x v="133"/>
    <d v="2013-03-12T05:00:00"/>
  </r>
  <r>
    <n v="136"/>
    <s v="Briggs PLC"/>
    <s v="Distributed context-sensitive flexibility"/>
    <n v="82800"/>
    <n v="2721"/>
    <n v="3.2862318840579712"/>
    <x v="3"/>
    <n v="58"/>
    <n v="46.91"/>
    <x v="1"/>
    <s v="USD"/>
    <n v="1402117200"/>
    <n v="1403154000"/>
    <b v="0"/>
    <b v="1"/>
    <s v="film &amp; video/drama"/>
    <x v="4"/>
    <x v="6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  <x v="135"/>
    <d v="2010-10-12T05:00:00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4"/>
    <x v="1"/>
    <s v="USD"/>
    <n v="1429592400"/>
    <n v="1430974800"/>
    <b v="0"/>
    <b v="1"/>
    <s v="technology/wearables"/>
    <x v="2"/>
    <x v="8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999999999995"/>
    <x v="1"/>
    <s v="USD"/>
    <n v="1519538400"/>
    <n v="1519970400"/>
    <b v="0"/>
    <b v="0"/>
    <s v="film &amp; video/documentary"/>
    <x v="4"/>
    <x v="4"/>
    <x v="138"/>
    <d v="2018-03-02T06:00:00"/>
  </r>
  <r>
    <n v="141"/>
    <s v="Jackson LLC"/>
    <s v="Distributed motivating algorithm"/>
    <n v="64300"/>
    <n v="65323"/>
    <n v="101.59097978227061"/>
    <x v="1"/>
    <n v="1071"/>
    <n v="60.99"/>
    <x v="1"/>
    <s v="USD"/>
    <n v="1434085200"/>
    <n v="1434603600"/>
    <b v="0"/>
    <b v="0"/>
    <s v="technology/web"/>
    <x v="2"/>
    <x v="2"/>
    <x v="139"/>
    <d v="2015-06-18T05:00:00"/>
  </r>
  <r>
    <n v="142"/>
    <s v="Figueroa Ltd"/>
    <s v="Expanded solution-oriented benchmark"/>
    <n v="5000"/>
    <n v="11502"/>
    <n v="230.03999999999996"/>
    <x v="1"/>
    <n v="117"/>
    <n v="98.31"/>
    <x v="1"/>
    <s v="USD"/>
    <n v="1333688400"/>
    <n v="1337230800"/>
    <b v="0"/>
    <b v="0"/>
    <s v="technology/web"/>
    <x v="2"/>
    <x v="2"/>
    <x v="107"/>
    <d v="2012-05-17T05:00:00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  <x v="140"/>
    <d v="2010-07-18T05:00:00"/>
  </r>
  <r>
    <n v="144"/>
    <s v="Martin, Lopez and Hunter"/>
    <s v="Multi-lateral actuating installation"/>
    <n v="9000"/>
    <n v="11619"/>
    <n v="129.1"/>
    <x v="1"/>
    <n v="135"/>
    <n v="86.07"/>
    <x v="1"/>
    <s v="USD"/>
    <n v="1560747600"/>
    <n v="1561438800"/>
    <b v="0"/>
    <b v="0"/>
    <s v="theater/plays"/>
    <x v="3"/>
    <x v="3"/>
    <x v="141"/>
    <d v="2019-06-25T05:00:00"/>
  </r>
  <r>
    <n v="145"/>
    <s v="Fields-Moore"/>
    <s v="Secured reciprocal array"/>
    <n v="25000"/>
    <n v="59128"/>
    <n v="236.512"/>
    <x v="1"/>
    <n v="768"/>
    <n v="76.989999999999995"/>
    <x v="5"/>
    <s v="CHF"/>
    <n v="1410066000"/>
    <n v="1410498000"/>
    <b v="0"/>
    <b v="0"/>
    <s v="technology/wearables"/>
    <x v="2"/>
    <x v="8"/>
    <x v="142"/>
    <d v="2014-09-12T05:00:00"/>
  </r>
  <r>
    <n v="146"/>
    <s v="Harris-Golden"/>
    <s v="Optional bandwidth-monitored middleware"/>
    <n v="8800"/>
    <n v="1518"/>
    <n v="17.25"/>
    <x v="3"/>
    <n v="51"/>
    <n v="29.76"/>
    <x v="1"/>
    <s v="USD"/>
    <n v="1320732000"/>
    <n v="1322460000"/>
    <b v="0"/>
    <b v="0"/>
    <s v="theater/plays"/>
    <x v="3"/>
    <x v="3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2"/>
    <x v="1"/>
    <s v="USD"/>
    <n v="1465794000"/>
    <n v="1466312400"/>
    <b v="0"/>
    <b v="1"/>
    <s v="theater/plays"/>
    <x v="3"/>
    <x v="3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9"/>
    <x v="1"/>
    <s v="USD"/>
    <n v="1500958800"/>
    <n v="1501736400"/>
    <b v="0"/>
    <b v="0"/>
    <s v="technology/wearables"/>
    <x v="2"/>
    <x v="8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1"/>
    <x v="1"/>
    <s v="USD"/>
    <n v="1357020000"/>
    <n v="1361512800"/>
    <b v="0"/>
    <b v="0"/>
    <s v="music/indie rock"/>
    <x v="1"/>
    <x v="7"/>
    <x v="146"/>
    <d v="2013-02-22T06:00:00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  <x v="147"/>
    <d v="2018-12-17T06:00:00"/>
  </r>
  <r>
    <n v="151"/>
    <s v="Parker LLC"/>
    <s v="Customizable intermediate extranet"/>
    <n v="137200"/>
    <n v="88037"/>
    <n v="64.166909620991248"/>
    <x v="0"/>
    <n v="1467"/>
    <n v="60.01"/>
    <x v="1"/>
    <s v="USD"/>
    <n v="1402290000"/>
    <n v="1406696400"/>
    <b v="0"/>
    <b v="0"/>
    <s v="music/electric music"/>
    <x v="1"/>
    <x v="5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1"/>
    <x v="1"/>
    <s v="USD"/>
    <n v="1487311200"/>
    <n v="1487916000"/>
    <b v="0"/>
    <b v="0"/>
    <s v="music/indie rock"/>
    <x v="1"/>
    <x v="7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"/>
    <x v="1"/>
    <s v="USD"/>
    <n v="1350622800"/>
    <n v="1351141200"/>
    <b v="0"/>
    <b v="0"/>
    <s v="theater/plays"/>
    <x v="3"/>
    <x v="3"/>
    <x v="150"/>
    <d v="2012-10-25T05:00:00"/>
  </r>
  <r>
    <n v="154"/>
    <s v="Rodriguez-Brown"/>
    <s v="Devolved foreground benchmark"/>
    <n v="171300"/>
    <n v="100650"/>
    <n v="58.756567425569173"/>
    <x v="0"/>
    <n v="1059"/>
    <n v="95.04"/>
    <x v="1"/>
    <s v="USD"/>
    <n v="1463029200"/>
    <n v="1465016400"/>
    <b v="0"/>
    <b v="1"/>
    <s v="music/indie rock"/>
    <x v="1"/>
    <x v="7"/>
    <x v="151"/>
    <d v="2016-06-04T05:00:00"/>
  </r>
  <r>
    <n v="155"/>
    <s v="Hall-Schaefer"/>
    <s v="Distributed eco-centric methodology"/>
    <n v="139500"/>
    <n v="90706"/>
    <n v="65.022222222222226"/>
    <x v="0"/>
    <n v="1194"/>
    <n v="75.97"/>
    <x v="1"/>
    <s v="USD"/>
    <n v="1269493200"/>
    <n v="1270789200"/>
    <b v="0"/>
    <b v="0"/>
    <s v="theater/plays"/>
    <x v="3"/>
    <x v="3"/>
    <x v="152"/>
    <d v="2010-04-09T05:00:00"/>
  </r>
  <r>
    <n v="156"/>
    <s v="Meza-Rogers"/>
    <s v="Streamlined encompassing encryption"/>
    <n v="36400"/>
    <n v="26914"/>
    <n v="73.939560439560438"/>
    <x v="3"/>
    <n v="379"/>
    <n v="71.010000000000005"/>
    <x v="2"/>
    <s v="AUD"/>
    <n v="1570251600"/>
    <n v="1572325200"/>
    <b v="0"/>
    <b v="0"/>
    <s v="music/rock"/>
    <x v="1"/>
    <x v="1"/>
    <x v="153"/>
    <d v="2019-10-29T05:00:00"/>
  </r>
  <r>
    <n v="157"/>
    <s v="Curtis-Curtis"/>
    <s v="User-friendly reciprocal initiative"/>
    <n v="4200"/>
    <n v="2212"/>
    <n v="52.666666666666664"/>
    <x v="0"/>
    <n v="30"/>
    <n v="73.73"/>
    <x v="2"/>
    <s v="AUD"/>
    <n v="1388383200"/>
    <n v="1389420000"/>
    <b v="0"/>
    <b v="0"/>
    <s v="photography/photography books"/>
    <x v="7"/>
    <x v="14"/>
    <x v="154"/>
    <d v="2014-01-11T06:00:00"/>
  </r>
  <r>
    <n v="158"/>
    <s v="Carlson Inc"/>
    <s v="Ergonomic fresh-thinking installation"/>
    <n v="2100"/>
    <n v="4640"/>
    <n v="220.95238095238096"/>
    <x v="1"/>
    <n v="41"/>
    <n v="113.17"/>
    <x v="1"/>
    <s v="USD"/>
    <n v="1449554400"/>
    <n v="1449640800"/>
    <b v="0"/>
    <b v="0"/>
    <s v="music/rock"/>
    <x v="1"/>
    <x v="1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n v="1555218000"/>
    <b v="0"/>
    <b v="1"/>
    <s v="theater/plays"/>
    <x v="3"/>
    <x v="3"/>
    <x v="156"/>
    <d v="2019-04-14T05:00:00"/>
  </r>
  <r>
    <n v="160"/>
    <s v="Evans Group"/>
    <s v="Stand-alone actuating support"/>
    <n v="8000"/>
    <n v="12985"/>
    <n v="162.3125"/>
    <x v="1"/>
    <n v="164"/>
    <n v="79.180000000000007"/>
    <x v="1"/>
    <s v="USD"/>
    <n v="1556341200"/>
    <n v="1557723600"/>
    <b v="0"/>
    <b v="0"/>
    <s v="technology/wearables"/>
    <x v="2"/>
    <x v="8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"/>
    <x v="1"/>
    <s v="USD"/>
    <n v="1442984400"/>
    <n v="1443502800"/>
    <b v="0"/>
    <b v="1"/>
    <s v="technology/web"/>
    <x v="2"/>
    <x v="2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8"/>
    <x v="5"/>
    <s v="CHF"/>
    <n v="1544248800"/>
    <n v="1546840800"/>
    <b v="0"/>
    <b v="0"/>
    <s v="music/rock"/>
    <x v="1"/>
    <x v="1"/>
    <x v="159"/>
    <d v="2019-01-07T06:00:00"/>
  </r>
  <r>
    <n v="163"/>
    <s v="Burton-Watkins"/>
    <s v="Extended reciprocal circuit"/>
    <n v="3500"/>
    <n v="8864"/>
    <n v="253.25714285714284"/>
    <x v="1"/>
    <n v="246"/>
    <n v="36.03"/>
    <x v="1"/>
    <s v="USD"/>
    <n v="1508475600"/>
    <n v="1512712800"/>
    <b v="0"/>
    <b v="1"/>
    <s v="photography/photography books"/>
    <x v="7"/>
    <x v="14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"/>
    <x v="1"/>
    <s v="USD"/>
    <n v="1507438800"/>
    <n v="1507525200"/>
    <b v="0"/>
    <b v="0"/>
    <s v="theater/plays"/>
    <x v="3"/>
    <x v="3"/>
    <x v="161"/>
    <d v="2017-10-09T05:00:00"/>
  </r>
  <r>
    <n v="165"/>
    <s v="Cordova Ltd"/>
    <s v="Synergized radical product"/>
    <n v="90400"/>
    <n v="110279"/>
    <n v="121.99004424778761"/>
    <x v="1"/>
    <n v="2506"/>
    <n v="44.01"/>
    <x v="1"/>
    <s v="USD"/>
    <n v="1501563600"/>
    <n v="1504328400"/>
    <b v="0"/>
    <b v="0"/>
    <s v="technology/web"/>
    <x v="2"/>
    <x v="2"/>
    <x v="162"/>
    <d v="2017-09-02T05:00:00"/>
  </r>
  <r>
    <n v="166"/>
    <s v="Brown-Vang"/>
    <s v="Robust heuristic artificial intelligence"/>
    <n v="9800"/>
    <n v="13439"/>
    <n v="137.13265306122449"/>
    <x v="1"/>
    <n v="244"/>
    <n v="55.08"/>
    <x v="1"/>
    <s v="USD"/>
    <n v="1292997600"/>
    <n v="1293343200"/>
    <b v="0"/>
    <b v="0"/>
    <s v="photography/photography books"/>
    <x v="7"/>
    <x v="14"/>
    <x v="163"/>
    <d v="2010-12-26T06:00:00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  <x v="164"/>
    <d v="2013-06-20T05:00:00"/>
  </r>
  <r>
    <n v="168"/>
    <s v="Hernandez Group"/>
    <s v="Ergonomic uniform open system"/>
    <n v="128100"/>
    <n v="40107"/>
    <n v="31.30913348946136"/>
    <x v="0"/>
    <n v="955"/>
    <n v="42"/>
    <x v="3"/>
    <s v="DKK"/>
    <n v="1550815200"/>
    <n v="1552798800"/>
    <b v="0"/>
    <b v="1"/>
    <s v="music/indie rock"/>
    <x v="1"/>
    <x v="7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9999999999995"/>
    <x v="1"/>
    <s v="USD"/>
    <n v="1339909200"/>
    <n v="1342328400"/>
    <b v="0"/>
    <b v="1"/>
    <s v="film &amp; video/shorts"/>
    <x v="4"/>
    <x v="12"/>
    <x v="166"/>
    <d v="2012-07-15T05:00:00"/>
  </r>
  <r>
    <n v="170"/>
    <s v="Summers, Gallegos and Stein"/>
    <s v="Mandatory mobile product"/>
    <n v="188100"/>
    <n v="5528"/>
    <n v="2.93886230728336"/>
    <x v="0"/>
    <n v="67"/>
    <n v="82.51"/>
    <x v="1"/>
    <s v="USD"/>
    <n v="1501736400"/>
    <n v="1502341200"/>
    <b v="0"/>
    <b v="0"/>
    <s v="music/indie rock"/>
    <x v="1"/>
    <x v="7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  <x v="168"/>
    <d v="2014-04-11T05:00:00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  <x v="169"/>
    <d v="2014-08-03T05:00:00"/>
  </r>
  <r>
    <n v="173"/>
    <s v="White LLC"/>
    <s v="Cross-group 4thgeneration middleware"/>
    <n v="96700"/>
    <n v="157635"/>
    <n v="163.01447776628748"/>
    <x v="1"/>
    <n v="1561"/>
    <n v="100.98"/>
    <x v="1"/>
    <s v="USD"/>
    <n v="1368853200"/>
    <n v="1369371600"/>
    <b v="0"/>
    <b v="0"/>
    <s v="theater/plays"/>
    <x v="3"/>
    <x v="3"/>
    <x v="170"/>
    <d v="2013-05-24T05:00:00"/>
  </r>
  <r>
    <n v="174"/>
    <s v="Santos, Black and Donovan"/>
    <s v="Pre-emptive scalable access"/>
    <n v="600"/>
    <n v="5368"/>
    <n v="894.66666666666674"/>
    <x v="1"/>
    <n v="48"/>
    <n v="111.83"/>
    <x v="1"/>
    <s v="USD"/>
    <n v="1444021200"/>
    <n v="1444107600"/>
    <b v="0"/>
    <b v="1"/>
    <s v="technology/wearables"/>
    <x v="2"/>
    <x v="8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2"/>
    <x v="1"/>
    <s v="USD"/>
    <n v="1472619600"/>
    <n v="1474261200"/>
    <b v="0"/>
    <b v="0"/>
    <s v="theater/plays"/>
    <x v="3"/>
    <x v="3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"/>
    <x v="1"/>
    <s v="USD"/>
    <n v="1472878800"/>
    <n v="1473656400"/>
    <b v="0"/>
    <b v="0"/>
    <s v="theater/plays"/>
    <x v="3"/>
    <x v="3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9"/>
    <x v="1"/>
    <s v="USD"/>
    <n v="1289800800"/>
    <n v="1291960800"/>
    <b v="0"/>
    <b v="0"/>
    <s v="theater/plays"/>
    <x v="3"/>
    <x v="3"/>
    <x v="174"/>
    <d v="2010-12-10T06:00:00"/>
  </r>
  <r>
    <n v="178"/>
    <s v="Alexander-Williams"/>
    <s v="Triple-buffered cohesive structure"/>
    <n v="7200"/>
    <n v="6927"/>
    <n v="96.208333333333329"/>
    <x v="0"/>
    <n v="210"/>
    <n v="32.99"/>
    <x v="1"/>
    <s v="USD"/>
    <n v="1505970000"/>
    <n v="1506747600"/>
    <b v="0"/>
    <b v="0"/>
    <s v="food/food trucks"/>
    <x v="0"/>
    <x v="0"/>
    <x v="175"/>
    <d v="2017-09-30T05:00:00"/>
  </r>
  <r>
    <n v="179"/>
    <s v="Marks Ltd"/>
    <s v="Realigned human-resource orchestration"/>
    <n v="44500"/>
    <n v="159185"/>
    <n v="357.71910112359546"/>
    <x v="1"/>
    <n v="3537"/>
    <n v="45.01"/>
    <x v="0"/>
    <s v="CAD"/>
    <n v="1363496400"/>
    <n v="1363582800"/>
    <b v="0"/>
    <b v="1"/>
    <s v="theater/plays"/>
    <x v="3"/>
    <x v="3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"/>
    <x v="2"/>
    <s v="AUD"/>
    <n v="1269234000"/>
    <n v="1269666000"/>
    <b v="0"/>
    <b v="0"/>
    <s v="technology/wearables"/>
    <x v="2"/>
    <x v="8"/>
    <x v="177"/>
    <d v="2010-03-27T05:00:00"/>
  </r>
  <r>
    <n v="181"/>
    <s v="Daniels, Rose and Tyler"/>
    <s v="Centralized global approach"/>
    <n v="8600"/>
    <n v="5315"/>
    <n v="61.802325581395344"/>
    <x v="0"/>
    <n v="136"/>
    <n v="39.08"/>
    <x v="1"/>
    <s v="USD"/>
    <n v="1507093200"/>
    <n v="1508648400"/>
    <b v="0"/>
    <b v="0"/>
    <s v="technology/web"/>
    <x v="2"/>
    <x v="2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9"/>
    <x v="3"/>
    <s v="DKK"/>
    <n v="1560574800"/>
    <n v="1561957200"/>
    <b v="0"/>
    <b v="0"/>
    <s v="theater/plays"/>
    <x v="3"/>
    <x v="3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9"/>
    <x v="0"/>
    <s v="CAD"/>
    <n v="1284008400"/>
    <n v="1285131600"/>
    <b v="0"/>
    <b v="0"/>
    <s v="music/rock"/>
    <x v="1"/>
    <x v="1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n v="1556946000"/>
    <b v="0"/>
    <b v="0"/>
    <s v="theater/plays"/>
    <x v="3"/>
    <x v="3"/>
    <x v="181"/>
    <d v="2019-05-04T05:00:00"/>
  </r>
  <r>
    <n v="185"/>
    <s v="Bailey PLC"/>
    <s v="Innovative actuating conglomeration"/>
    <n v="1000"/>
    <n v="718"/>
    <n v="71.8"/>
    <x v="0"/>
    <n v="19"/>
    <n v="37.79"/>
    <x v="1"/>
    <s v="USD"/>
    <n v="1526187600"/>
    <n v="1527138000"/>
    <b v="0"/>
    <b v="0"/>
    <s v="film &amp; video/television"/>
    <x v="4"/>
    <x v="19"/>
    <x v="182"/>
    <d v="2018-05-24T05:00:00"/>
  </r>
  <r>
    <n v="186"/>
    <s v="Parker Group"/>
    <s v="Grass-roots foreground policy"/>
    <n v="88800"/>
    <n v="28358"/>
    <n v="31.934684684684683"/>
    <x v="0"/>
    <n v="886"/>
    <n v="32.01"/>
    <x v="1"/>
    <s v="USD"/>
    <n v="1400821200"/>
    <n v="1402117200"/>
    <b v="0"/>
    <b v="0"/>
    <s v="theater/plays"/>
    <x v="3"/>
    <x v="3"/>
    <x v="183"/>
    <d v="2014-06-07T05:00:00"/>
  </r>
  <r>
    <n v="187"/>
    <s v="Fox Group"/>
    <s v="Horizontal transitional paradigm"/>
    <n v="60200"/>
    <n v="138384"/>
    <n v="229.87375415282392"/>
    <x v="1"/>
    <n v="1442"/>
    <n v="95.97"/>
    <x v="0"/>
    <s v="CAD"/>
    <n v="1361599200"/>
    <n v="1364014800"/>
    <b v="0"/>
    <b v="1"/>
    <s v="film &amp; video/shorts"/>
    <x v="4"/>
    <x v="12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  <x v="185"/>
    <d v="2014-12-03T06:00:00"/>
  </r>
  <r>
    <n v="189"/>
    <s v="Anthony-Shaw"/>
    <s v="Switchable contextually-based access"/>
    <n v="191300"/>
    <n v="45004"/>
    <n v="23.525352848928385"/>
    <x v="3"/>
    <n v="441"/>
    <n v="102.05"/>
    <x v="1"/>
    <s v="USD"/>
    <n v="1457071200"/>
    <n v="1457071200"/>
    <b v="0"/>
    <b v="0"/>
    <s v="theater/plays"/>
    <x v="3"/>
    <x v="3"/>
    <x v="186"/>
    <d v="2016-03-04T06:00:00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  <x v="187"/>
    <d v="2013-06-05T05:00:00"/>
  </r>
  <r>
    <n v="191"/>
    <s v="Sutton PLC"/>
    <s v="Mandatory reciprocal superstructure"/>
    <n v="8400"/>
    <n v="3188"/>
    <n v="37.952380952380956"/>
    <x v="0"/>
    <n v="86"/>
    <n v="37.07"/>
    <x v="6"/>
    <s v="EUR"/>
    <n v="1552366800"/>
    <n v="1552626000"/>
    <b v="0"/>
    <b v="0"/>
    <s v="theater/plays"/>
    <x v="3"/>
    <x v="3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n v="1404190800"/>
    <b v="0"/>
    <b v="0"/>
    <s v="music/rock"/>
    <x v="1"/>
    <x v="1"/>
    <x v="189"/>
    <d v="2014-07-01T05:00:00"/>
  </r>
  <r>
    <n v="193"/>
    <s v="Calhoun, Rogers and Long"/>
    <s v="Progressive discrete hub"/>
    <n v="6600"/>
    <n v="3012"/>
    <n v="45.636363636363633"/>
    <x v="0"/>
    <n v="65"/>
    <n v="46.34"/>
    <x v="1"/>
    <s v="USD"/>
    <n v="1523163600"/>
    <n v="1523509200"/>
    <b v="1"/>
    <b v="0"/>
    <s v="music/indie rock"/>
    <x v="1"/>
    <x v="7"/>
    <x v="190"/>
    <d v="2018-04-12T05:00:00"/>
  </r>
  <r>
    <n v="194"/>
    <s v="Sandoval Group"/>
    <s v="Assimilated multi-tasking archive"/>
    <n v="7100"/>
    <n v="8716"/>
    <n v="122.7605633802817"/>
    <x v="1"/>
    <n v="126"/>
    <n v="69.17"/>
    <x v="1"/>
    <s v="USD"/>
    <n v="1442206800"/>
    <n v="1443589200"/>
    <b v="0"/>
    <b v="0"/>
    <s v="music/metal"/>
    <x v="1"/>
    <x v="16"/>
    <x v="191"/>
    <d v="2015-09-30T05:00:00"/>
  </r>
  <r>
    <n v="195"/>
    <s v="Smith and Sons"/>
    <s v="Upgradable high-level solution"/>
    <n v="15800"/>
    <n v="57157"/>
    <n v="361.75316455696202"/>
    <x v="1"/>
    <n v="524"/>
    <n v="109.08"/>
    <x v="1"/>
    <s v="USD"/>
    <n v="1532840400"/>
    <n v="1533445200"/>
    <b v="0"/>
    <b v="0"/>
    <s v="music/electric music"/>
    <x v="1"/>
    <x v="5"/>
    <x v="192"/>
    <d v="2018-08-05T05:00:00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"/>
    <x v="1"/>
    <s v="USD"/>
    <n v="1498194000"/>
    <n v="1499403600"/>
    <b v="0"/>
    <b v="0"/>
    <s v="film &amp; video/drama"/>
    <x v="4"/>
    <x v="6"/>
    <x v="193"/>
    <d v="2017-07-07T05:00:00"/>
  </r>
  <r>
    <n v="198"/>
    <s v="Palmer Inc"/>
    <s v="Universal multi-state capability"/>
    <n v="63200"/>
    <n v="6041"/>
    <n v="9.5585443037974684"/>
    <x v="0"/>
    <n v="168"/>
    <n v="35.96"/>
    <x v="1"/>
    <s v="USD"/>
    <n v="1281070800"/>
    <n v="1283576400"/>
    <b v="0"/>
    <b v="0"/>
    <s v="music/electric music"/>
    <x v="1"/>
    <x v="5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59999999999994"/>
    <x v="1"/>
    <s v="USD"/>
    <n v="1436245200"/>
    <n v="1436590800"/>
    <b v="0"/>
    <b v="0"/>
    <s v="music/rock"/>
    <x v="1"/>
    <x v="1"/>
    <x v="195"/>
    <d v="2015-07-11T05:00:00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"/>
    <x v="1"/>
    <s v="USD"/>
    <n v="1406264400"/>
    <n v="1407819600"/>
    <b v="0"/>
    <b v="0"/>
    <s v="technology/web"/>
    <x v="2"/>
    <x v="2"/>
    <x v="196"/>
    <d v="2014-08-12T05:00:00"/>
  </r>
  <r>
    <n v="202"/>
    <s v="Mcknight-Freeman"/>
    <s v="Upgradable scalable methodology"/>
    <n v="8300"/>
    <n v="6543"/>
    <n v="78.831325301204828"/>
    <x v="3"/>
    <n v="82"/>
    <n v="79.790000000000006"/>
    <x v="1"/>
    <s v="USD"/>
    <n v="1317531600"/>
    <n v="1317877200"/>
    <b v="0"/>
    <b v="0"/>
    <s v="food/food trucks"/>
    <x v="0"/>
    <x v="0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n v="1484805600"/>
    <b v="0"/>
    <b v="0"/>
    <s v="theater/plays"/>
    <x v="3"/>
    <x v="3"/>
    <x v="198"/>
    <d v="2017-01-19T06:00:00"/>
  </r>
  <r>
    <n v="204"/>
    <s v="Daniel-Luna"/>
    <s v="Mandatory multimedia leverage"/>
    <n v="75000"/>
    <n v="2529"/>
    <n v="3.3719999999999999"/>
    <x v="0"/>
    <n v="40"/>
    <n v="63.23"/>
    <x v="1"/>
    <s v="USD"/>
    <n v="1301806800"/>
    <n v="1302670800"/>
    <b v="0"/>
    <b v="0"/>
    <s v="music/jazz"/>
    <x v="1"/>
    <x v="17"/>
    <x v="199"/>
    <d v="2011-04-13T05:00:00"/>
  </r>
  <r>
    <n v="205"/>
    <s v="Weaver-Marquez"/>
    <s v="Focused analyzing circuit"/>
    <n v="1300"/>
    <n v="5614"/>
    <n v="431.84615384615387"/>
    <x v="1"/>
    <n v="80"/>
    <n v="70.180000000000007"/>
    <x v="1"/>
    <s v="USD"/>
    <n v="1539752400"/>
    <n v="1540789200"/>
    <b v="1"/>
    <b v="0"/>
    <s v="theater/plays"/>
    <x v="3"/>
    <x v="3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"/>
    <x v="1"/>
    <s v="USD"/>
    <n v="1267250400"/>
    <n v="1268028000"/>
    <b v="0"/>
    <b v="0"/>
    <s v="publishing/fiction"/>
    <x v="5"/>
    <x v="13"/>
    <x v="201"/>
    <d v="2010-03-08T06:00:00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  <x v="202"/>
    <d v="2018-09-17T05:00:00"/>
  </r>
  <r>
    <n v="208"/>
    <s v="Jackson Inc"/>
    <s v="Mandatory multi-tasking encryption"/>
    <n v="196900"/>
    <n v="199110"/>
    <n v="101.12239715591672"/>
    <x v="1"/>
    <n v="2053"/>
    <n v="96.98"/>
    <x v="1"/>
    <s v="USD"/>
    <n v="1510207200"/>
    <n v="1512280800"/>
    <b v="0"/>
    <b v="0"/>
    <s v="film &amp; video/documentary"/>
    <x v="4"/>
    <x v="4"/>
    <x v="203"/>
    <d v="2017-12-03T06:00:00"/>
  </r>
  <r>
    <n v="209"/>
    <s v="Warren Ltd"/>
    <s v="Distributed system-worthy application"/>
    <n v="194500"/>
    <n v="41212"/>
    <n v="21.188688946015425"/>
    <x v="2"/>
    <n v="808"/>
    <n v="51"/>
    <x v="2"/>
    <s v="AUD"/>
    <n v="1462510800"/>
    <n v="1463115600"/>
    <b v="0"/>
    <b v="0"/>
    <s v="film &amp; video/documentary"/>
    <x v="4"/>
    <x v="4"/>
    <x v="204"/>
    <d v="2016-05-13T05:00:00"/>
  </r>
  <r>
    <n v="210"/>
    <s v="Schultz Inc"/>
    <s v="Synergistic tertiary time-frame"/>
    <n v="9400"/>
    <n v="6338"/>
    <n v="67.425531914893625"/>
    <x v="0"/>
    <n v="226"/>
    <n v="28.04"/>
    <x v="3"/>
    <s v="DKK"/>
    <n v="1488520800"/>
    <n v="1490850000"/>
    <b v="0"/>
    <b v="0"/>
    <s v="film &amp; video/science fiction"/>
    <x v="4"/>
    <x v="22"/>
    <x v="205"/>
    <d v="2017-03-30T05:00:00"/>
  </r>
  <r>
    <n v="211"/>
    <s v="Thompson LLC"/>
    <s v="Customer-focused impactful benchmark"/>
    <n v="104400"/>
    <n v="99100"/>
    <n v="94.923371647509583"/>
    <x v="0"/>
    <n v="1625"/>
    <n v="60.98"/>
    <x v="1"/>
    <s v="USD"/>
    <n v="1377579600"/>
    <n v="1379653200"/>
    <b v="0"/>
    <b v="0"/>
    <s v="theater/plays"/>
    <x v="3"/>
    <x v="3"/>
    <x v="206"/>
    <d v="2013-09-20T05:00:00"/>
  </r>
  <r>
    <n v="212"/>
    <s v="Johnson Inc"/>
    <s v="Profound next generation infrastructure"/>
    <n v="8100"/>
    <n v="12300"/>
    <n v="151.85185185185185"/>
    <x v="1"/>
    <n v="168"/>
    <n v="73.209999999999994"/>
    <x v="1"/>
    <s v="USD"/>
    <n v="1576389600"/>
    <n v="1580364000"/>
    <b v="0"/>
    <b v="0"/>
    <s v="theater/plays"/>
    <x v="3"/>
    <x v="3"/>
    <x v="207"/>
    <d v="2020-01-30T06:00:00"/>
  </r>
  <r>
    <n v="213"/>
    <s v="Morgan-Warren"/>
    <s v="Face-to-face encompassing info-mediaries"/>
    <n v="87900"/>
    <n v="171549"/>
    <n v="195.16382252559728"/>
    <x v="1"/>
    <n v="4289"/>
    <n v="40"/>
    <x v="1"/>
    <s v="USD"/>
    <n v="1289019600"/>
    <n v="1289714400"/>
    <b v="0"/>
    <b v="1"/>
    <s v="music/indie rock"/>
    <x v="1"/>
    <x v="7"/>
    <x v="208"/>
    <d v="2010-11-14T06:00:00"/>
  </r>
  <r>
    <n v="214"/>
    <s v="Sullivan Group"/>
    <s v="Open-source fresh-thinking policy"/>
    <n v="1400"/>
    <n v="14324"/>
    <n v="1023.1428571428571"/>
    <x v="1"/>
    <n v="165"/>
    <n v="86.81"/>
    <x v="1"/>
    <s v="USD"/>
    <n v="1282194000"/>
    <n v="1282712400"/>
    <b v="0"/>
    <b v="0"/>
    <s v="music/rock"/>
    <x v="1"/>
    <x v="1"/>
    <x v="209"/>
    <d v="2010-08-25T05:00:00"/>
  </r>
  <r>
    <n v="215"/>
    <s v="Vargas, Banks and Palmer"/>
    <s v="Extended 24/7 implementation"/>
    <n v="156800"/>
    <n v="6024"/>
    <n v="3.841836734693878"/>
    <x v="0"/>
    <n v="143"/>
    <n v="42.13"/>
    <x v="1"/>
    <s v="USD"/>
    <n v="1550037600"/>
    <n v="1550210400"/>
    <b v="0"/>
    <b v="0"/>
    <s v="theater/plays"/>
    <x v="3"/>
    <x v="3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8"/>
    <x v="1"/>
    <s v="USD"/>
    <n v="1321941600"/>
    <n v="1322114400"/>
    <b v="0"/>
    <b v="0"/>
    <s v="theater/plays"/>
    <x v="3"/>
    <x v="3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"/>
    <x v="1"/>
    <s v="USD"/>
    <n v="1556427600"/>
    <n v="1557205200"/>
    <b v="0"/>
    <b v="0"/>
    <s v="film &amp; video/science fiction"/>
    <x v="4"/>
    <x v="22"/>
    <x v="212"/>
    <d v="2019-05-07T05:00:00"/>
  </r>
  <r>
    <n v="218"/>
    <s v="Price-Rodriguez"/>
    <s v="Adaptive logistical initiative"/>
    <n v="5700"/>
    <n v="12309"/>
    <n v="215.94736842105263"/>
    <x v="1"/>
    <n v="397"/>
    <n v="31.01"/>
    <x v="4"/>
    <s v="GBP"/>
    <n v="1320991200"/>
    <n v="1323928800"/>
    <b v="0"/>
    <b v="1"/>
    <s v="film &amp; video/shorts"/>
    <x v="4"/>
    <x v="12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"/>
    <x v="1"/>
    <s v="USD"/>
    <n v="1345093200"/>
    <n v="1346130000"/>
    <b v="0"/>
    <b v="0"/>
    <s v="film &amp; video/animation"/>
    <x v="4"/>
    <x v="10"/>
    <x v="214"/>
    <d v="2012-08-28T05:00:00"/>
  </r>
  <r>
    <n v="220"/>
    <s v="Owens-Le"/>
    <s v="Focused composite approach"/>
    <n v="7900"/>
    <n v="667"/>
    <n v="8.4430379746835449"/>
    <x v="0"/>
    <n v="17"/>
    <n v="39.24"/>
    <x v="1"/>
    <s v="USD"/>
    <n v="1309496400"/>
    <n v="1311051600"/>
    <b v="1"/>
    <b v="0"/>
    <s v="theater/plays"/>
    <x v="3"/>
    <x v="3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"/>
    <x v="1"/>
    <s v="USD"/>
    <n v="1340254800"/>
    <n v="1340427600"/>
    <b v="1"/>
    <b v="0"/>
    <s v="food/food trucks"/>
    <x v="0"/>
    <x v="0"/>
    <x v="216"/>
    <d v="2012-06-23T05:00:00"/>
  </r>
  <r>
    <n v="222"/>
    <s v="Johnson LLC"/>
    <s v="Cross-group cohesive circuit"/>
    <n v="4800"/>
    <n v="6623"/>
    <n v="137.97916666666669"/>
    <x v="1"/>
    <n v="138"/>
    <n v="47.99"/>
    <x v="1"/>
    <s v="USD"/>
    <n v="1412226000"/>
    <n v="1412312400"/>
    <b v="0"/>
    <b v="0"/>
    <s v="photography/photography books"/>
    <x v="7"/>
    <x v="14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7"/>
    <x v="1"/>
    <s v="USD"/>
    <n v="1458104400"/>
    <n v="1459314000"/>
    <b v="0"/>
    <b v="0"/>
    <s v="theater/plays"/>
    <x v="3"/>
    <x v="3"/>
    <x v="218"/>
    <d v="2016-03-30T05:00:00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n v="1415426400"/>
    <b v="0"/>
    <b v="0"/>
    <s v="film &amp; video/science fiction"/>
    <x v="4"/>
    <x v="22"/>
    <x v="219"/>
    <d v="2014-11-08T06:00:00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n v="1399093200"/>
    <b v="1"/>
    <b v="0"/>
    <s v="music/rock"/>
    <x v="1"/>
    <x v="1"/>
    <x v="220"/>
    <d v="2014-05-03T05:00:00"/>
  </r>
  <r>
    <n v="226"/>
    <s v="Garcia Inc"/>
    <s v="Progressive neutral middleware"/>
    <n v="3000"/>
    <n v="10999"/>
    <n v="366.63333333333333"/>
    <x v="1"/>
    <n v="112"/>
    <n v="98.21"/>
    <x v="1"/>
    <s v="USD"/>
    <n v="1270702800"/>
    <n v="1273899600"/>
    <b v="0"/>
    <b v="0"/>
    <s v="photography/photography books"/>
    <x v="7"/>
    <x v="14"/>
    <x v="221"/>
    <d v="2010-05-15T05:00:00"/>
  </r>
  <r>
    <n v="227"/>
    <s v="Johnson-Lee"/>
    <s v="Intuitive exuding process improvement"/>
    <n v="60900"/>
    <n v="102751"/>
    <n v="168.72085385878489"/>
    <x v="1"/>
    <n v="943"/>
    <n v="108.96"/>
    <x v="1"/>
    <s v="USD"/>
    <n v="1431666000"/>
    <n v="1432184400"/>
    <b v="0"/>
    <b v="0"/>
    <s v="games/mobile games"/>
    <x v="6"/>
    <x v="20"/>
    <x v="222"/>
    <d v="2015-05-21T05:00:00"/>
  </r>
  <r>
    <n v="228"/>
    <s v="Pineda Group"/>
    <s v="Exclusive real-time protocol"/>
    <n v="137900"/>
    <n v="165352"/>
    <n v="119.90717911530093"/>
    <x v="1"/>
    <n v="2468"/>
    <n v="67"/>
    <x v="1"/>
    <s v="USD"/>
    <n v="1472619600"/>
    <n v="1474779600"/>
    <b v="0"/>
    <b v="0"/>
    <s v="film &amp; video/animation"/>
    <x v="4"/>
    <x v="10"/>
    <x v="172"/>
    <d v="2016-09-25T05:00:00"/>
  </r>
  <r>
    <n v="229"/>
    <s v="Hoffman-Howard"/>
    <s v="Extended encompassing application"/>
    <n v="85600"/>
    <n v="165798"/>
    <n v="193.68925233644859"/>
    <x v="1"/>
    <n v="2551"/>
    <n v="64.989999999999995"/>
    <x v="1"/>
    <s v="USD"/>
    <n v="1496293200"/>
    <n v="1500440400"/>
    <b v="0"/>
    <b v="1"/>
    <s v="games/mobile games"/>
    <x v="6"/>
    <x v="20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"/>
    <x v="1"/>
    <s v="USD"/>
    <n v="1575612000"/>
    <n v="1575612000"/>
    <b v="0"/>
    <b v="0"/>
    <s v="games/video games"/>
    <x v="6"/>
    <x v="11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"/>
    <x v="1"/>
    <s v="USD"/>
    <n v="1369112400"/>
    <n v="1374123600"/>
    <b v="0"/>
    <b v="0"/>
    <s v="theater/plays"/>
    <x v="3"/>
    <x v="3"/>
    <x v="225"/>
    <d v="2013-07-18T05:00:00"/>
  </r>
  <r>
    <n v="232"/>
    <s v="Davis-Rodriguez"/>
    <s v="Progressive secondary portal"/>
    <n v="3400"/>
    <n v="5823"/>
    <n v="171.26470588235293"/>
    <x v="1"/>
    <n v="92"/>
    <n v="63.29"/>
    <x v="1"/>
    <s v="USD"/>
    <n v="1469422800"/>
    <n v="1469509200"/>
    <b v="0"/>
    <b v="0"/>
    <s v="theater/plays"/>
    <x v="3"/>
    <x v="3"/>
    <x v="226"/>
    <d v="2016-07-26T05:00:00"/>
  </r>
  <r>
    <n v="233"/>
    <s v="Reid, Rivera and Perry"/>
    <s v="Multi-lateral national adapter"/>
    <n v="3800"/>
    <n v="6000"/>
    <n v="157.89473684210526"/>
    <x v="1"/>
    <n v="62"/>
    <n v="96.77"/>
    <x v="1"/>
    <s v="USD"/>
    <n v="1307854800"/>
    <n v="1309237200"/>
    <b v="0"/>
    <b v="0"/>
    <s v="film &amp; video/animation"/>
    <x v="4"/>
    <x v="10"/>
    <x v="227"/>
    <d v="2011-06-28T05:00:00"/>
  </r>
  <r>
    <n v="234"/>
    <s v="Mendoza-Parker"/>
    <s v="Enterprise-wide motivating matrices"/>
    <n v="7500"/>
    <n v="8181"/>
    <n v="109.08"/>
    <x v="1"/>
    <n v="149"/>
    <n v="54.91"/>
    <x v="6"/>
    <s v="EUR"/>
    <n v="1503378000"/>
    <n v="1503982800"/>
    <b v="0"/>
    <b v="1"/>
    <s v="games/video games"/>
    <x v="6"/>
    <x v="11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"/>
    <x v="1"/>
    <s v="USD"/>
    <n v="1486965600"/>
    <n v="1487397600"/>
    <b v="0"/>
    <b v="0"/>
    <s v="film &amp; video/animation"/>
    <x v="4"/>
    <x v="10"/>
    <x v="229"/>
    <d v="2017-02-18T06:00:00"/>
  </r>
  <r>
    <n v="236"/>
    <s v="Gallegos-Cobb"/>
    <s v="Object-based directional function"/>
    <n v="39500"/>
    <n v="4323"/>
    <n v="10.944303797468354"/>
    <x v="0"/>
    <n v="57"/>
    <n v="75.84"/>
    <x v="2"/>
    <s v="AUD"/>
    <n v="1561438800"/>
    <n v="1562043600"/>
    <b v="0"/>
    <b v="1"/>
    <s v="music/rock"/>
    <x v="1"/>
    <x v="1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"/>
    <x v="1"/>
    <s v="USD"/>
    <n v="1398402000"/>
    <n v="1398574800"/>
    <b v="0"/>
    <b v="0"/>
    <s v="film &amp; video/animation"/>
    <x v="4"/>
    <x v="10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2"/>
    <x v="3"/>
    <s v="DKK"/>
    <n v="1513231200"/>
    <n v="1515391200"/>
    <b v="0"/>
    <b v="1"/>
    <s v="theater/plays"/>
    <x v="3"/>
    <x v="3"/>
    <x v="232"/>
    <d v="2018-01-08T06:00:00"/>
  </r>
  <r>
    <n v="239"/>
    <s v="Mason-Sanders"/>
    <s v="Networked web-enabled instruction set"/>
    <n v="3200"/>
    <n v="3127"/>
    <n v="97.71875"/>
    <x v="0"/>
    <n v="41"/>
    <n v="76.27"/>
    <x v="1"/>
    <s v="USD"/>
    <n v="1440824400"/>
    <n v="1441170000"/>
    <b v="0"/>
    <b v="0"/>
    <s v="technology/wearables"/>
    <x v="2"/>
    <x v="8"/>
    <x v="233"/>
    <d v="2015-09-02T05:00:00"/>
  </r>
  <r>
    <n v="240"/>
    <s v="Pitts-Reed"/>
    <s v="Vision-oriented dynamic service-desk"/>
    <n v="29400"/>
    <n v="123124"/>
    <n v="418.78911564625849"/>
    <x v="1"/>
    <n v="1784"/>
    <n v="69.02"/>
    <x v="1"/>
    <s v="USD"/>
    <n v="1281070800"/>
    <n v="1281157200"/>
    <b v="0"/>
    <b v="0"/>
    <s v="theater/plays"/>
    <x v="3"/>
    <x v="3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8"/>
    <x v="2"/>
    <s v="AUD"/>
    <n v="1397365200"/>
    <n v="1398229200"/>
    <b v="0"/>
    <b v="1"/>
    <s v="publishing/nonfiction"/>
    <x v="5"/>
    <x v="9"/>
    <x v="234"/>
    <d v="2014-04-23T05:00:00"/>
  </r>
  <r>
    <n v="242"/>
    <s v="Hill, Martin and Garcia"/>
    <s v="Sharable scalable core"/>
    <n v="8400"/>
    <n v="10729"/>
    <n v="127.72619047619047"/>
    <x v="1"/>
    <n v="250"/>
    <n v="42.92"/>
    <x v="1"/>
    <s v="USD"/>
    <n v="1494392400"/>
    <n v="1495256400"/>
    <b v="0"/>
    <b v="1"/>
    <s v="music/rock"/>
    <x v="1"/>
    <x v="1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3"/>
    <x v="1"/>
    <s v="USD"/>
    <n v="1520143200"/>
    <n v="1520402400"/>
    <b v="0"/>
    <b v="0"/>
    <s v="theater/plays"/>
    <x v="3"/>
    <x v="3"/>
    <x v="236"/>
    <d v="2018-03-07T06:00:00"/>
  </r>
  <r>
    <n v="244"/>
    <s v="Herring-Bailey"/>
    <s v="Reverse-engineered system-worthy extranet"/>
    <n v="700"/>
    <n v="3988"/>
    <n v="569.71428571428578"/>
    <x v="1"/>
    <n v="53"/>
    <n v="75.25"/>
    <x v="1"/>
    <s v="USD"/>
    <n v="1405314000"/>
    <n v="1409806800"/>
    <b v="0"/>
    <b v="0"/>
    <s v="theater/plays"/>
    <x v="3"/>
    <x v="3"/>
    <x v="237"/>
    <d v="2014-09-04T05:00:00"/>
  </r>
  <r>
    <n v="245"/>
    <s v="Russell-Gardner"/>
    <s v="Re-engineered systematic monitoring"/>
    <n v="2900"/>
    <n v="14771"/>
    <n v="509.34482758620686"/>
    <x v="1"/>
    <n v="214"/>
    <n v="69.02"/>
    <x v="1"/>
    <s v="USD"/>
    <n v="1396846800"/>
    <n v="1396933200"/>
    <b v="0"/>
    <b v="0"/>
    <s v="theater/plays"/>
    <x v="3"/>
    <x v="3"/>
    <x v="238"/>
    <d v="2014-04-08T05:00:00"/>
  </r>
  <r>
    <n v="246"/>
    <s v="Walters-Carter"/>
    <s v="Seamless value-added standardization"/>
    <n v="4500"/>
    <n v="14649"/>
    <n v="325.5333333333333"/>
    <x v="1"/>
    <n v="222"/>
    <n v="65.989999999999995"/>
    <x v="1"/>
    <s v="USD"/>
    <n v="1375678800"/>
    <n v="1376024400"/>
    <b v="0"/>
    <b v="0"/>
    <s v="technology/web"/>
    <x v="2"/>
    <x v="2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"/>
    <x v="1"/>
    <s v="USD"/>
    <n v="1482386400"/>
    <n v="1483682400"/>
    <b v="0"/>
    <b v="1"/>
    <s v="publishing/fiction"/>
    <x v="5"/>
    <x v="13"/>
    <x v="240"/>
    <d v="2017-01-06T06:00:00"/>
  </r>
  <r>
    <n v="248"/>
    <s v="Roberts and Sons"/>
    <s v="Streamlined holistic knowledgebase"/>
    <n v="6200"/>
    <n v="13103"/>
    <n v="211.33870967741933"/>
    <x v="1"/>
    <n v="218"/>
    <n v="60.11"/>
    <x v="2"/>
    <s v="AUD"/>
    <n v="1420005600"/>
    <n v="1420437600"/>
    <b v="0"/>
    <b v="0"/>
    <s v="games/mobile games"/>
    <x v="6"/>
    <x v="20"/>
    <x v="241"/>
    <d v="2015-01-05T06:00:00"/>
  </r>
  <r>
    <n v="249"/>
    <s v="Avila-Nelson"/>
    <s v="Up-sized intermediate website"/>
    <n v="61500"/>
    <n v="168095"/>
    <n v="273.32520325203251"/>
    <x v="1"/>
    <n v="6465"/>
    <n v="26"/>
    <x v="1"/>
    <s v="USD"/>
    <n v="1420178400"/>
    <n v="1420783200"/>
    <b v="0"/>
    <b v="0"/>
    <s v="publishing/translations"/>
    <x v="5"/>
    <x v="18"/>
    <x v="242"/>
    <d v="2015-01-09T06:00:00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  <x v="67"/>
    <d v="2010-03-01T06:00:00"/>
  </r>
  <r>
    <n v="251"/>
    <s v="Singleton Ltd"/>
    <s v="Enhanced user-facing function"/>
    <n v="7100"/>
    <n v="3840"/>
    <n v="54.084507042253513"/>
    <x v="0"/>
    <n v="101"/>
    <n v="38.020000000000003"/>
    <x v="1"/>
    <s v="USD"/>
    <n v="1355032800"/>
    <n v="1355205600"/>
    <b v="0"/>
    <b v="0"/>
    <s v="theater/plays"/>
    <x v="3"/>
    <x v="3"/>
    <x v="243"/>
    <d v="2012-12-11T06:00:00"/>
  </r>
  <r>
    <n v="252"/>
    <s v="Perez PLC"/>
    <s v="Operative bandwidth-monitored interface"/>
    <n v="1000"/>
    <n v="6263"/>
    <n v="626.29999999999995"/>
    <x v="1"/>
    <n v="59"/>
    <n v="106.15"/>
    <x v="1"/>
    <s v="USD"/>
    <n v="1382677200"/>
    <n v="1383109200"/>
    <b v="0"/>
    <b v="0"/>
    <s v="theater/plays"/>
    <x v="3"/>
    <x v="3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2"/>
    <x v="0"/>
    <s v="CAD"/>
    <n v="1302238800"/>
    <n v="1303275600"/>
    <b v="0"/>
    <b v="0"/>
    <s v="film &amp; video/drama"/>
    <x v="4"/>
    <x v="6"/>
    <x v="245"/>
    <d v="2011-04-20T05:00:00"/>
  </r>
  <r>
    <n v="254"/>
    <s v="Barry Group"/>
    <s v="De-engineered static Local Area Network"/>
    <n v="4600"/>
    <n v="8505"/>
    <n v="184.89130434782609"/>
    <x v="1"/>
    <n v="88"/>
    <n v="96.65"/>
    <x v="1"/>
    <s v="USD"/>
    <n v="1487656800"/>
    <n v="1487829600"/>
    <b v="0"/>
    <b v="0"/>
    <s v="publishing/nonfiction"/>
    <x v="5"/>
    <x v="9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"/>
    <x v="1"/>
    <s v="USD"/>
    <n v="1297836000"/>
    <n v="1298268000"/>
    <b v="0"/>
    <b v="1"/>
    <s v="music/rock"/>
    <x v="1"/>
    <x v="1"/>
    <x v="247"/>
    <d v="2011-02-21T06:00:00"/>
  </r>
  <r>
    <n v="256"/>
    <s v="Smith-Reid"/>
    <s v="Optimized actuating toolset"/>
    <n v="4100"/>
    <n v="959"/>
    <n v="23.390243902439025"/>
    <x v="0"/>
    <n v="15"/>
    <n v="63.93"/>
    <x v="4"/>
    <s v="GBP"/>
    <n v="1453615200"/>
    <n v="1456812000"/>
    <b v="0"/>
    <b v="0"/>
    <s v="music/rock"/>
    <x v="1"/>
    <x v="1"/>
    <x v="248"/>
    <d v="2016-03-01T06:00:00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  <x v="249"/>
    <d v="2013-03-19T05:00:00"/>
  </r>
  <r>
    <n v="258"/>
    <s v="Duncan, Mcdonald and Miller"/>
    <s v="Assimilated coherent hardware"/>
    <n v="5000"/>
    <n v="13424"/>
    <n v="268.48"/>
    <x v="1"/>
    <n v="186"/>
    <n v="72.17"/>
    <x v="1"/>
    <s v="USD"/>
    <n v="1481176800"/>
    <n v="1482904800"/>
    <b v="0"/>
    <b v="1"/>
    <s v="theater/plays"/>
    <x v="3"/>
    <x v="3"/>
    <x v="250"/>
    <d v="2016-12-28T06:00:00"/>
  </r>
  <r>
    <n v="259"/>
    <s v="Watkins Ltd"/>
    <s v="Multi-channeled responsive implementation"/>
    <n v="1800"/>
    <n v="10755"/>
    <n v="597.5"/>
    <x v="1"/>
    <n v="138"/>
    <n v="77.930000000000007"/>
    <x v="1"/>
    <s v="USD"/>
    <n v="1354946400"/>
    <n v="1356588000"/>
    <b v="1"/>
    <b v="0"/>
    <s v="photography/photography books"/>
    <x v="7"/>
    <x v="14"/>
    <x v="251"/>
    <d v="2012-12-27T06:00:00"/>
  </r>
  <r>
    <n v="260"/>
    <s v="Allen-Jones"/>
    <s v="Centralized modular initiative"/>
    <n v="6300"/>
    <n v="9935"/>
    <n v="157.69841269841268"/>
    <x v="1"/>
    <n v="261"/>
    <n v="38.07"/>
    <x v="1"/>
    <s v="USD"/>
    <n v="1348808400"/>
    <n v="1349845200"/>
    <b v="0"/>
    <b v="0"/>
    <s v="music/rock"/>
    <x v="1"/>
    <x v="1"/>
    <x v="136"/>
    <d v="2012-10-10T05:00:00"/>
  </r>
  <r>
    <n v="261"/>
    <s v="Mason-Smith"/>
    <s v="Reverse-engineered cohesive migration"/>
    <n v="84300"/>
    <n v="26303"/>
    <n v="31.201660735468568"/>
    <x v="0"/>
    <n v="454"/>
    <n v="57.94"/>
    <x v="1"/>
    <s v="USD"/>
    <n v="1282712400"/>
    <n v="1283058000"/>
    <b v="0"/>
    <b v="1"/>
    <s v="music/rock"/>
    <x v="1"/>
    <x v="1"/>
    <x v="252"/>
    <d v="2010-08-29T05:00:00"/>
  </r>
  <r>
    <n v="262"/>
    <s v="Lloyd, Kennedy and Davis"/>
    <s v="Compatible multimedia hub"/>
    <n v="1700"/>
    <n v="5328"/>
    <n v="313.41176470588238"/>
    <x v="1"/>
    <n v="107"/>
    <n v="49.79"/>
    <x v="1"/>
    <s v="USD"/>
    <n v="1301979600"/>
    <n v="1304226000"/>
    <b v="0"/>
    <b v="1"/>
    <s v="music/indie rock"/>
    <x v="1"/>
    <x v="7"/>
    <x v="253"/>
    <d v="2011-05-01T05:00:00"/>
  </r>
  <r>
    <n v="263"/>
    <s v="Walker Ltd"/>
    <s v="Organic eco-centric success"/>
    <n v="2900"/>
    <n v="10756"/>
    <n v="370.89655172413791"/>
    <x v="1"/>
    <n v="199"/>
    <n v="54.05"/>
    <x v="1"/>
    <s v="USD"/>
    <n v="1263016800"/>
    <n v="1263016800"/>
    <b v="0"/>
    <b v="0"/>
    <s v="photography/photography books"/>
    <x v="7"/>
    <x v="14"/>
    <x v="254"/>
    <d v="2010-01-09T06:00:00"/>
  </r>
  <r>
    <n v="264"/>
    <s v="Gordon PLC"/>
    <s v="Virtual reciprocal policy"/>
    <n v="45600"/>
    <n v="165375"/>
    <n v="362.66447368421052"/>
    <x v="1"/>
    <n v="5512"/>
    <n v="30"/>
    <x v="1"/>
    <s v="USD"/>
    <n v="1360648800"/>
    <n v="1362031200"/>
    <b v="0"/>
    <b v="0"/>
    <s v="theater/plays"/>
    <x v="3"/>
    <x v="3"/>
    <x v="255"/>
    <d v="2013-02-28T06:00:00"/>
  </r>
  <r>
    <n v="265"/>
    <s v="Lee and Sons"/>
    <s v="Persevering interactive emulation"/>
    <n v="4900"/>
    <n v="6031"/>
    <n v="123.08163265306122"/>
    <x v="1"/>
    <n v="86"/>
    <n v="70.13"/>
    <x v="1"/>
    <s v="USD"/>
    <n v="1451800800"/>
    <n v="1455602400"/>
    <b v="0"/>
    <b v="0"/>
    <s v="theater/plays"/>
    <x v="3"/>
    <x v="3"/>
    <x v="256"/>
    <d v="2016-02-16T06:00:00"/>
  </r>
  <r>
    <n v="266"/>
    <s v="Cole LLC"/>
    <s v="Proactive responsive emulation"/>
    <n v="111900"/>
    <n v="85902"/>
    <n v="76.766756032171585"/>
    <x v="0"/>
    <n v="3182"/>
    <n v="27"/>
    <x v="6"/>
    <s v="EUR"/>
    <n v="1415340000"/>
    <n v="1418191200"/>
    <b v="0"/>
    <b v="1"/>
    <s v="music/jazz"/>
    <x v="1"/>
    <x v="17"/>
    <x v="257"/>
    <d v="2014-12-10T06:00:00"/>
  </r>
  <r>
    <n v="267"/>
    <s v="Acosta PLC"/>
    <s v="Extended eco-centric function"/>
    <n v="61600"/>
    <n v="143910"/>
    <n v="233.62012987012989"/>
    <x v="1"/>
    <n v="2768"/>
    <n v="51.99"/>
    <x v="2"/>
    <s v="AUD"/>
    <n v="1351054800"/>
    <n v="1352440800"/>
    <b v="0"/>
    <b v="0"/>
    <s v="theater/plays"/>
    <x v="3"/>
    <x v="3"/>
    <x v="258"/>
    <d v="2012-11-09T06:00:00"/>
  </r>
  <r>
    <n v="268"/>
    <s v="Brown-Mckee"/>
    <s v="Networked optimal productivity"/>
    <n v="1500"/>
    <n v="2708"/>
    <n v="180.53333333333333"/>
    <x v="1"/>
    <n v="48"/>
    <n v="56.42"/>
    <x v="1"/>
    <s v="USD"/>
    <n v="1349326800"/>
    <n v="1353304800"/>
    <b v="0"/>
    <b v="0"/>
    <s v="film &amp; video/documentary"/>
    <x v="4"/>
    <x v="4"/>
    <x v="259"/>
    <d v="2012-11-19T06:00:00"/>
  </r>
  <r>
    <n v="269"/>
    <s v="Miles and Sons"/>
    <s v="Persistent attitude-oriented approach"/>
    <n v="3500"/>
    <n v="8842"/>
    <n v="252.62857142857143"/>
    <x v="1"/>
    <n v="87"/>
    <n v="101.63"/>
    <x v="1"/>
    <s v="USD"/>
    <n v="1548914400"/>
    <n v="1550728800"/>
    <b v="0"/>
    <b v="0"/>
    <s v="film &amp; video/television"/>
    <x v="4"/>
    <x v="19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1"/>
    <x v="1"/>
    <s v="USD"/>
    <n v="1291269600"/>
    <n v="1291442400"/>
    <b v="0"/>
    <b v="0"/>
    <s v="games/video games"/>
    <x v="6"/>
    <x v="11"/>
    <x v="261"/>
    <d v="2010-12-04T06:00:00"/>
  </r>
  <r>
    <n v="271"/>
    <s v="Foley-Cox"/>
    <s v="Progressive zero administration leverage"/>
    <n v="153700"/>
    <n v="1953"/>
    <n v="1.2706571242680547"/>
    <x v="2"/>
    <n v="61"/>
    <n v="32.020000000000003"/>
    <x v="1"/>
    <s v="USD"/>
    <n v="1449468000"/>
    <n v="1452146400"/>
    <b v="0"/>
    <b v="0"/>
    <s v="photography/photography books"/>
    <x v="7"/>
    <x v="14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"/>
    <x v="1"/>
    <s v="USD"/>
    <n v="1562734800"/>
    <n v="1564894800"/>
    <b v="0"/>
    <b v="1"/>
    <s v="theater/plays"/>
    <x v="3"/>
    <x v="3"/>
    <x v="263"/>
    <d v="2019-08-04T05:00:00"/>
  </r>
  <r>
    <n v="273"/>
    <s v="Thomas and Sons"/>
    <s v="Re-engineered heuristic forecast"/>
    <n v="7800"/>
    <n v="10704"/>
    <n v="137.23076923076923"/>
    <x v="1"/>
    <n v="282"/>
    <n v="37.96"/>
    <x v="0"/>
    <s v="CAD"/>
    <n v="1505624400"/>
    <n v="1505883600"/>
    <b v="0"/>
    <b v="0"/>
    <s v="theater/plays"/>
    <x v="3"/>
    <x v="3"/>
    <x v="264"/>
    <d v="2017-09-20T05:00:00"/>
  </r>
  <r>
    <n v="274"/>
    <s v="Morgan-Jenkins"/>
    <s v="Fully-configurable background algorithm"/>
    <n v="2400"/>
    <n v="773"/>
    <n v="32.208333333333336"/>
    <x v="0"/>
    <n v="15"/>
    <n v="51.53"/>
    <x v="1"/>
    <s v="USD"/>
    <n v="1509948000"/>
    <n v="1510380000"/>
    <b v="0"/>
    <b v="0"/>
    <s v="theater/plays"/>
    <x v="3"/>
    <x v="3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2"/>
    <x v="1"/>
    <s v="USD"/>
    <n v="1554526800"/>
    <n v="1555218000"/>
    <b v="0"/>
    <b v="0"/>
    <s v="publishing/translations"/>
    <x v="5"/>
    <x v="18"/>
    <x v="266"/>
    <d v="2019-04-14T05:00:00"/>
  </r>
  <r>
    <n v="276"/>
    <s v="Fields Ltd"/>
    <s v="Front-line foreground project"/>
    <n v="5500"/>
    <n v="5324"/>
    <n v="96.8"/>
    <x v="0"/>
    <n v="133"/>
    <n v="40.03"/>
    <x v="1"/>
    <s v="USD"/>
    <n v="1334811600"/>
    <n v="1335243600"/>
    <b v="0"/>
    <b v="1"/>
    <s v="games/video games"/>
    <x v="6"/>
    <x v="11"/>
    <x v="267"/>
    <d v="2012-04-24T05:00:00"/>
  </r>
  <r>
    <n v="277"/>
    <s v="Ramos-Mitchell"/>
    <s v="Persevering system-worthy info-mediaries"/>
    <n v="700"/>
    <n v="7465"/>
    <n v="1066.4285714285716"/>
    <x v="1"/>
    <n v="83"/>
    <n v="89.94"/>
    <x v="1"/>
    <s v="USD"/>
    <n v="1279515600"/>
    <n v="1279688400"/>
    <b v="0"/>
    <b v="0"/>
    <s v="theater/plays"/>
    <x v="3"/>
    <x v="3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"/>
    <x v="1"/>
    <s v="USD"/>
    <n v="1353909600"/>
    <n v="1356069600"/>
    <b v="0"/>
    <b v="0"/>
    <s v="technology/web"/>
    <x v="2"/>
    <x v="2"/>
    <x v="269"/>
    <d v="2012-12-21T06:00:00"/>
  </r>
  <r>
    <n v="279"/>
    <s v="Smith-Jenkins"/>
    <s v="Vision-oriented methodical application"/>
    <n v="8000"/>
    <n v="13656"/>
    <n v="170.70000000000002"/>
    <x v="1"/>
    <n v="546"/>
    <n v="25.01"/>
    <x v="1"/>
    <s v="USD"/>
    <n v="1535950800"/>
    <n v="1536210000"/>
    <b v="0"/>
    <b v="0"/>
    <s v="theater/plays"/>
    <x v="3"/>
    <x v="3"/>
    <x v="270"/>
    <d v="2018-09-06T05:00:00"/>
  </r>
  <r>
    <n v="280"/>
    <s v="Braun PLC"/>
    <s v="Function-based high-level infrastructure"/>
    <n v="2500"/>
    <n v="14536"/>
    <n v="581.44000000000005"/>
    <x v="1"/>
    <n v="393"/>
    <n v="36.99"/>
    <x v="1"/>
    <s v="USD"/>
    <n v="1511244000"/>
    <n v="1511762400"/>
    <b v="0"/>
    <b v="0"/>
    <s v="film &amp; video/animation"/>
    <x v="4"/>
    <x v="10"/>
    <x v="271"/>
    <d v="2017-11-27T06:00:00"/>
  </r>
  <r>
    <n v="281"/>
    <s v="Drake PLC"/>
    <s v="Profound object-oriented paradigm"/>
    <n v="164500"/>
    <n v="150552"/>
    <n v="91.520972644376897"/>
    <x v="0"/>
    <n v="2062"/>
    <n v="73.010000000000005"/>
    <x v="1"/>
    <s v="USD"/>
    <n v="1331445600"/>
    <n v="1333256400"/>
    <b v="0"/>
    <b v="1"/>
    <s v="theater/plays"/>
    <x v="3"/>
    <x v="3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39999999999995"/>
    <x v="1"/>
    <s v="USD"/>
    <n v="1480226400"/>
    <n v="1480744800"/>
    <b v="0"/>
    <b v="1"/>
    <s v="film &amp; video/television"/>
    <x v="4"/>
    <x v="19"/>
    <x v="73"/>
    <d v="2016-12-03T06:00:00"/>
  </r>
  <r>
    <n v="283"/>
    <s v="Lucas-Mullins"/>
    <s v="Business-focused dynamic instruction set"/>
    <n v="8100"/>
    <n v="1517"/>
    <n v="18.728395061728396"/>
    <x v="0"/>
    <n v="29"/>
    <n v="52.31"/>
    <x v="3"/>
    <s v="DKK"/>
    <n v="1464584400"/>
    <n v="1465016400"/>
    <b v="0"/>
    <b v="0"/>
    <s v="music/rock"/>
    <x v="1"/>
    <x v="1"/>
    <x v="273"/>
    <d v="2016-06-04T05:00:00"/>
  </r>
  <r>
    <n v="284"/>
    <s v="Tran LLC"/>
    <s v="Ameliorated fresh-thinking protocol"/>
    <n v="9800"/>
    <n v="8153"/>
    <n v="83.193877551020407"/>
    <x v="0"/>
    <n v="132"/>
    <n v="61.77"/>
    <x v="1"/>
    <s v="USD"/>
    <n v="1335848400"/>
    <n v="1336280400"/>
    <b v="0"/>
    <b v="0"/>
    <s v="technology/web"/>
    <x v="2"/>
    <x v="2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3"/>
    <x v="1"/>
    <s v="USD"/>
    <n v="1473483600"/>
    <n v="1476766800"/>
    <b v="0"/>
    <b v="0"/>
    <s v="theater/plays"/>
    <x v="3"/>
    <x v="3"/>
    <x v="275"/>
    <d v="2016-10-18T05:00:00"/>
  </r>
  <r>
    <n v="286"/>
    <s v="Obrien-Aguirre"/>
    <s v="Devolved uniform complexity"/>
    <n v="112100"/>
    <n v="19557"/>
    <n v="17.446030330062445"/>
    <x v="3"/>
    <n v="184"/>
    <n v="106.29"/>
    <x v="1"/>
    <s v="USD"/>
    <n v="1479880800"/>
    <n v="1480485600"/>
    <b v="0"/>
    <b v="0"/>
    <s v="theater/plays"/>
    <x v="3"/>
    <x v="3"/>
    <x v="276"/>
    <d v="2016-11-30T06:00:00"/>
  </r>
  <r>
    <n v="287"/>
    <s v="Ferguson PLC"/>
    <s v="Public-key intangible superstructure"/>
    <n v="6300"/>
    <n v="13213"/>
    <n v="209.73015873015873"/>
    <x v="1"/>
    <n v="176"/>
    <n v="75.069999999999993"/>
    <x v="1"/>
    <s v="USD"/>
    <n v="1430197200"/>
    <n v="1430197200"/>
    <b v="0"/>
    <b v="0"/>
    <s v="music/electric music"/>
    <x v="1"/>
    <x v="5"/>
    <x v="277"/>
    <d v="2015-04-28T05:00:00"/>
  </r>
  <r>
    <n v="288"/>
    <s v="Garcia Ltd"/>
    <s v="Secured global success"/>
    <n v="5600"/>
    <n v="5476"/>
    <n v="97.785714285714292"/>
    <x v="0"/>
    <n v="137"/>
    <n v="39.97"/>
    <x v="3"/>
    <s v="DKK"/>
    <n v="1331701200"/>
    <n v="1331787600"/>
    <b v="0"/>
    <b v="1"/>
    <s v="music/metal"/>
    <x v="1"/>
    <x v="16"/>
    <x v="278"/>
    <d v="2012-03-15T05:00:00"/>
  </r>
  <r>
    <n v="289"/>
    <s v="Smith, Love and Smith"/>
    <s v="Grass-roots mission-critical capability"/>
    <n v="800"/>
    <n v="13474"/>
    <n v="1684.25"/>
    <x v="1"/>
    <n v="337"/>
    <n v="39.979999999999997"/>
    <x v="0"/>
    <s v="CAD"/>
    <n v="1438578000"/>
    <n v="1438837200"/>
    <b v="0"/>
    <b v="0"/>
    <s v="theater/plays"/>
    <x v="3"/>
    <x v="3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2"/>
    <x v="1"/>
    <s v="USD"/>
    <n v="1368162000"/>
    <n v="1370926800"/>
    <b v="0"/>
    <b v="1"/>
    <s v="film &amp; video/documentary"/>
    <x v="4"/>
    <x v="4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"/>
    <x v="1"/>
    <s v="USD"/>
    <n v="1318654800"/>
    <n v="1319000400"/>
    <b v="1"/>
    <b v="0"/>
    <s v="technology/web"/>
    <x v="2"/>
    <x v="2"/>
    <x v="281"/>
    <d v="2011-10-19T05:00:00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  <x v="282"/>
    <d v="2012-04-03T05:00:00"/>
  </r>
  <r>
    <n v="293"/>
    <s v="Ross Group"/>
    <s v="Organized executive solution"/>
    <n v="6500"/>
    <n v="1065"/>
    <n v="16.384615384615383"/>
    <x v="3"/>
    <n v="32"/>
    <n v="33.28"/>
    <x v="6"/>
    <s v="EUR"/>
    <n v="1286254800"/>
    <n v="1287032400"/>
    <b v="0"/>
    <b v="0"/>
    <s v="theater/plays"/>
    <x v="3"/>
    <x v="3"/>
    <x v="283"/>
    <d v="2010-10-14T05:00:00"/>
  </r>
  <r>
    <n v="294"/>
    <s v="Turner-Davis"/>
    <s v="Automated local emulation"/>
    <n v="600"/>
    <n v="8038"/>
    <n v="1339.6666666666667"/>
    <x v="1"/>
    <n v="183"/>
    <n v="43.92"/>
    <x v="1"/>
    <s v="USD"/>
    <n v="1540530000"/>
    <n v="1541570400"/>
    <b v="0"/>
    <b v="0"/>
    <s v="theater/plays"/>
    <x v="3"/>
    <x v="3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"/>
    <x v="5"/>
    <s v="CHF"/>
    <n v="1381813200"/>
    <n v="1383976800"/>
    <b v="0"/>
    <b v="0"/>
    <s v="theater/plays"/>
    <x v="3"/>
    <x v="3"/>
    <x v="285"/>
    <d v="2013-11-09T06:00:00"/>
  </r>
  <r>
    <n v="296"/>
    <s v="Smith-Hess"/>
    <s v="Grass-roots real-time Local Area Network"/>
    <n v="6100"/>
    <n v="3352"/>
    <n v="54.950819672131146"/>
    <x v="0"/>
    <n v="38"/>
    <n v="88.21"/>
    <x v="2"/>
    <s v="AUD"/>
    <n v="1548655200"/>
    <n v="1550556000"/>
    <b v="0"/>
    <b v="0"/>
    <s v="theater/plays"/>
    <x v="3"/>
    <x v="3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39999999999995"/>
    <x v="2"/>
    <s v="AUD"/>
    <n v="1389679200"/>
    <n v="1390456800"/>
    <b v="0"/>
    <b v="1"/>
    <s v="theater/plays"/>
    <x v="3"/>
    <x v="3"/>
    <x v="287"/>
    <d v="2014-01-23T06:00:00"/>
  </r>
  <r>
    <n v="298"/>
    <s v="Chase, Garcia and Johnson"/>
    <s v="Adaptive intangible database"/>
    <n v="3500"/>
    <n v="5037"/>
    <n v="143.91428571428571"/>
    <x v="1"/>
    <n v="72"/>
    <n v="69.959999999999994"/>
    <x v="1"/>
    <s v="USD"/>
    <n v="1456466400"/>
    <n v="1458018000"/>
    <b v="0"/>
    <b v="1"/>
    <s v="music/rock"/>
    <x v="1"/>
    <x v="1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80000000000003"/>
    <x v="1"/>
    <s v="USD"/>
    <n v="1456984800"/>
    <n v="1461819600"/>
    <b v="0"/>
    <b v="0"/>
    <s v="food/food trucks"/>
    <x v="0"/>
    <x v="0"/>
    <x v="289"/>
    <d v="2016-04-28T05:00:0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  <x v="290"/>
    <d v="2017-08-31T05:00:00"/>
  </r>
  <r>
    <n v="301"/>
    <s v="Wong-Walker"/>
    <s v="Multi-channeled disintermediate policy"/>
    <n v="900"/>
    <n v="12102"/>
    <n v="1344.6666666666667"/>
    <x v="1"/>
    <n v="295"/>
    <n v="41.02"/>
    <x v="1"/>
    <s v="USD"/>
    <n v="1424930400"/>
    <n v="1426395600"/>
    <b v="0"/>
    <b v="0"/>
    <s v="film &amp; video/documentary"/>
    <x v="4"/>
    <x v="4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"/>
    <x v="1"/>
    <s v="USD"/>
    <n v="1535864400"/>
    <n v="1537074000"/>
    <b v="0"/>
    <b v="0"/>
    <s v="theater/plays"/>
    <x v="3"/>
    <x v="3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"/>
    <x v="1"/>
    <s v="USD"/>
    <n v="1452146400"/>
    <n v="1452578400"/>
    <b v="0"/>
    <b v="0"/>
    <s v="music/indie rock"/>
    <x v="1"/>
    <x v="7"/>
    <x v="293"/>
    <d v="2016-01-12T06:00:00"/>
  </r>
  <r>
    <n v="304"/>
    <s v="Peterson PLC"/>
    <s v="User-friendly discrete benchmark"/>
    <n v="2100"/>
    <n v="11469"/>
    <n v="546.14285714285722"/>
    <x v="1"/>
    <n v="142"/>
    <n v="80.77"/>
    <x v="1"/>
    <s v="USD"/>
    <n v="1470546000"/>
    <n v="1474088400"/>
    <b v="0"/>
    <b v="0"/>
    <s v="film &amp; video/documentary"/>
    <x v="4"/>
    <x v="4"/>
    <x v="294"/>
    <d v="2016-09-17T05:00:00"/>
  </r>
  <r>
    <n v="305"/>
    <s v="Townsend Ltd"/>
    <s v="Grass-roots actuating policy"/>
    <n v="2800"/>
    <n v="8014"/>
    <n v="286.21428571428572"/>
    <x v="1"/>
    <n v="85"/>
    <n v="94.28"/>
    <x v="1"/>
    <s v="USD"/>
    <n v="1458363600"/>
    <n v="1461906000"/>
    <b v="0"/>
    <b v="0"/>
    <s v="theater/plays"/>
    <x v="3"/>
    <x v="3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30000000000007"/>
    <x v="1"/>
    <s v="USD"/>
    <n v="1500008400"/>
    <n v="1500267600"/>
    <b v="0"/>
    <b v="1"/>
    <s v="theater/plays"/>
    <x v="3"/>
    <x v="3"/>
    <x v="296"/>
    <d v="2017-07-17T05:00:00"/>
  </r>
  <r>
    <n v="307"/>
    <s v="Salazar-Dodson"/>
    <s v="Face-to-face zero tolerance moderator"/>
    <n v="32900"/>
    <n v="43473"/>
    <n v="132.13677811550153"/>
    <x v="1"/>
    <n v="659"/>
    <n v="65.97"/>
    <x v="3"/>
    <s v="DKK"/>
    <n v="1338958800"/>
    <n v="1340686800"/>
    <b v="0"/>
    <b v="1"/>
    <s v="publishing/fiction"/>
    <x v="5"/>
    <x v="13"/>
    <x v="297"/>
    <d v="2012-06-26T05:00:00"/>
  </r>
  <r>
    <n v="308"/>
    <s v="Davis Ltd"/>
    <s v="Grass-roots optimizing projection"/>
    <n v="118200"/>
    <n v="87560"/>
    <n v="74.077834179357026"/>
    <x v="0"/>
    <n v="803"/>
    <n v="109.04"/>
    <x v="1"/>
    <s v="USD"/>
    <n v="1303102800"/>
    <n v="1303189200"/>
    <b v="0"/>
    <b v="0"/>
    <s v="theater/plays"/>
    <x v="3"/>
    <x v="3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3"/>
    <x v="1"/>
    <s v="USD"/>
    <n v="1270789200"/>
    <n v="1272171600"/>
    <b v="0"/>
    <b v="0"/>
    <s v="games/video games"/>
    <x v="6"/>
    <x v="11"/>
    <x v="300"/>
    <d v="2010-04-25T05:00:00"/>
  </r>
  <r>
    <n v="311"/>
    <s v="Flores PLC"/>
    <s v="Focused real-time help-desk"/>
    <n v="6300"/>
    <n v="12812"/>
    <n v="203.36507936507937"/>
    <x v="1"/>
    <n v="121"/>
    <n v="105.88"/>
    <x v="1"/>
    <s v="USD"/>
    <n v="1297836000"/>
    <n v="1298872800"/>
    <b v="0"/>
    <b v="0"/>
    <s v="theater/plays"/>
    <x v="3"/>
    <x v="3"/>
    <x v="247"/>
    <d v="2011-02-28T06:00:00"/>
  </r>
  <r>
    <n v="312"/>
    <s v="Martinez LLC"/>
    <s v="Robust impactful approach"/>
    <n v="59100"/>
    <n v="183345"/>
    <n v="310.2284263959391"/>
    <x v="1"/>
    <n v="3742"/>
    <n v="49"/>
    <x v="1"/>
    <s v="USD"/>
    <n v="1382677200"/>
    <n v="1383282000"/>
    <b v="0"/>
    <b v="0"/>
    <s v="theater/plays"/>
    <x v="3"/>
    <x v="3"/>
    <x v="244"/>
    <d v="2013-11-01T05:00:00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  <x v="301"/>
    <d v="2012-02-29T06:00:00"/>
  </r>
  <r>
    <n v="314"/>
    <s v="Sanchez-Morgan"/>
    <s v="Realigned upward-trending strategy"/>
    <n v="1400"/>
    <n v="4126"/>
    <n v="294.71428571428572"/>
    <x v="1"/>
    <n v="133"/>
    <n v="31.02"/>
    <x v="1"/>
    <s v="USD"/>
    <n v="1552366800"/>
    <n v="1552798800"/>
    <b v="0"/>
    <b v="1"/>
    <s v="film &amp; video/documentary"/>
    <x v="4"/>
    <x v="4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"/>
    <x v="1"/>
    <s v="USD"/>
    <n v="1400907600"/>
    <n v="1403413200"/>
    <b v="0"/>
    <b v="0"/>
    <s v="theater/plays"/>
    <x v="3"/>
    <x v="3"/>
    <x v="302"/>
    <d v="2014-06-22T05:00:00"/>
  </r>
  <r>
    <n v="316"/>
    <s v="Martin-Marshall"/>
    <s v="Configurable demand-driven matrix"/>
    <n v="9600"/>
    <n v="6401"/>
    <n v="66.677083333333329"/>
    <x v="0"/>
    <n v="108"/>
    <n v="59.27"/>
    <x v="6"/>
    <s v="EUR"/>
    <n v="1574143200"/>
    <n v="1574229600"/>
    <b v="0"/>
    <b v="1"/>
    <s v="food/food trucks"/>
    <x v="0"/>
    <x v="0"/>
    <x v="303"/>
    <d v="2019-11-20T06:00:0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2"/>
    <x v="1"/>
    <s v="USD"/>
    <n v="1392357600"/>
    <n v="1392530400"/>
    <b v="0"/>
    <b v="0"/>
    <s v="music/rock"/>
    <x v="1"/>
    <x v="1"/>
    <x v="305"/>
    <d v="2014-02-16T06:00:00"/>
  </r>
  <r>
    <n v="319"/>
    <s v="Mills Group"/>
    <s v="Advanced empowering matrix"/>
    <n v="8400"/>
    <n v="3251"/>
    <n v="38.702380952380956"/>
    <x v="3"/>
    <n v="64"/>
    <n v="50.8"/>
    <x v="1"/>
    <s v="USD"/>
    <n v="1281589200"/>
    <n v="1283662800"/>
    <b v="0"/>
    <b v="0"/>
    <s v="technology/web"/>
    <x v="2"/>
    <x v="2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"/>
    <x v="1"/>
    <s v="USD"/>
    <n v="1301634000"/>
    <n v="1302325200"/>
    <b v="0"/>
    <b v="0"/>
    <s v="film &amp; video/shorts"/>
    <x v="4"/>
    <x v="12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8"/>
    <x v="1"/>
    <s v="USD"/>
    <n v="1290664800"/>
    <n v="1291788000"/>
    <b v="0"/>
    <b v="0"/>
    <s v="theater/plays"/>
    <x v="3"/>
    <x v="3"/>
    <x v="309"/>
    <d v="2010-12-08T06:00:00"/>
  </r>
  <r>
    <n v="323"/>
    <s v="Cole, Smith and Wood"/>
    <s v="Integrated zero-defect help-desk"/>
    <n v="8900"/>
    <n v="2148"/>
    <n v="24.134831460674157"/>
    <x v="0"/>
    <n v="26"/>
    <n v="82.62"/>
    <x v="4"/>
    <s v="GBP"/>
    <n v="1395896400"/>
    <n v="1396069200"/>
    <b v="0"/>
    <b v="0"/>
    <s v="film &amp; video/documentary"/>
    <x v="4"/>
    <x v="4"/>
    <x v="310"/>
    <d v="2014-03-29T05:00:00"/>
  </r>
  <r>
    <n v="324"/>
    <s v="Harris, Hall and Harris"/>
    <s v="Inverse analyzing matrices"/>
    <n v="7100"/>
    <n v="11648"/>
    <n v="164.05633802816902"/>
    <x v="1"/>
    <n v="307"/>
    <n v="37.94"/>
    <x v="1"/>
    <s v="USD"/>
    <n v="1434862800"/>
    <n v="1435899600"/>
    <b v="0"/>
    <b v="1"/>
    <s v="theater/plays"/>
    <x v="3"/>
    <x v="3"/>
    <x v="311"/>
    <d v="2015-07-03T05:00:00"/>
  </r>
  <r>
    <n v="325"/>
    <s v="Saunders Group"/>
    <s v="Programmable systemic implementation"/>
    <n v="6500"/>
    <n v="5897"/>
    <n v="90.723076923076931"/>
    <x v="0"/>
    <n v="73"/>
    <n v="80.78"/>
    <x v="1"/>
    <s v="USD"/>
    <n v="1529125200"/>
    <n v="1531112400"/>
    <b v="0"/>
    <b v="1"/>
    <s v="theater/plays"/>
    <x v="3"/>
    <x v="3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"/>
    <x v="1"/>
    <s v="USD"/>
    <n v="1451109600"/>
    <n v="1451628000"/>
    <b v="0"/>
    <b v="0"/>
    <s v="film &amp; video/animation"/>
    <x v="4"/>
    <x v="10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"/>
    <x v="1"/>
    <s v="USD"/>
    <n v="1566968400"/>
    <n v="1567314000"/>
    <b v="0"/>
    <b v="1"/>
    <s v="theater/plays"/>
    <x v="3"/>
    <x v="3"/>
    <x v="313"/>
    <d v="2019-09-01T05:00:00"/>
  </r>
  <r>
    <n v="328"/>
    <s v="Young PLC"/>
    <s v="Innovative well-modulated functionalities"/>
    <n v="98700"/>
    <n v="131826"/>
    <n v="133.56231003039514"/>
    <x v="1"/>
    <n v="2441"/>
    <n v="54"/>
    <x v="1"/>
    <s v="USD"/>
    <n v="1543557600"/>
    <n v="1544508000"/>
    <b v="0"/>
    <b v="0"/>
    <s v="music/rock"/>
    <x v="1"/>
    <x v="1"/>
    <x v="314"/>
    <d v="2018-12-11T06:00:00"/>
  </r>
  <r>
    <n v="329"/>
    <s v="Willis and Sons"/>
    <s v="Fundamental incremental database"/>
    <n v="93800"/>
    <n v="21477"/>
    <n v="22.896588486140725"/>
    <x v="2"/>
    <n v="211"/>
    <n v="101.79"/>
    <x v="1"/>
    <s v="USD"/>
    <n v="1481522400"/>
    <n v="1482472800"/>
    <b v="0"/>
    <b v="0"/>
    <s v="games/video games"/>
    <x v="6"/>
    <x v="11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"/>
    <x v="4"/>
    <s v="GBP"/>
    <n v="1512712800"/>
    <n v="1512799200"/>
    <b v="0"/>
    <b v="0"/>
    <s v="film &amp; video/documentary"/>
    <x v="4"/>
    <x v="4"/>
    <x v="316"/>
    <d v="2017-12-09T06:00:00"/>
  </r>
  <r>
    <n v="331"/>
    <s v="Rose-Silva"/>
    <s v="Intuitive static portal"/>
    <n v="3300"/>
    <n v="14643"/>
    <n v="443.72727272727275"/>
    <x v="1"/>
    <n v="190"/>
    <n v="77.069999999999993"/>
    <x v="1"/>
    <s v="USD"/>
    <n v="1324274400"/>
    <n v="1324360800"/>
    <b v="0"/>
    <b v="0"/>
    <s v="food/food trucks"/>
    <x v="0"/>
    <x v="0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8"/>
    <x v="1"/>
    <s v="USD"/>
    <n v="1364446800"/>
    <n v="1364533200"/>
    <b v="0"/>
    <b v="0"/>
    <s v="technology/wearables"/>
    <x v="2"/>
    <x v="8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4"/>
    <x v="1"/>
    <s v="USD"/>
    <n v="1542693600"/>
    <n v="1545112800"/>
    <b v="0"/>
    <b v="0"/>
    <s v="theater/plays"/>
    <x v="3"/>
    <x v="3"/>
    <x v="319"/>
    <d v="2018-12-18T06:00:00"/>
  </r>
  <r>
    <n v="334"/>
    <s v="Mcgee Group"/>
    <s v="Assimilated discrete algorithm"/>
    <n v="66200"/>
    <n v="123538"/>
    <n v="186.61329305135951"/>
    <x v="1"/>
    <n v="1113"/>
    <n v="111"/>
    <x v="1"/>
    <s v="USD"/>
    <n v="1515564000"/>
    <n v="1516168800"/>
    <b v="0"/>
    <b v="0"/>
    <s v="music/rock"/>
    <x v="1"/>
    <x v="1"/>
    <x v="32"/>
    <d v="2018-01-17T06:00:00"/>
  </r>
  <r>
    <n v="335"/>
    <s v="Jordan-Acosta"/>
    <s v="Operative uniform hub"/>
    <n v="173800"/>
    <n v="198628"/>
    <n v="114.28538550057536"/>
    <x v="1"/>
    <n v="2283"/>
    <n v="87"/>
    <x v="1"/>
    <s v="USD"/>
    <n v="1573797600"/>
    <n v="1574920800"/>
    <b v="0"/>
    <b v="0"/>
    <s v="music/rock"/>
    <x v="1"/>
    <x v="1"/>
    <x v="320"/>
    <d v="2019-11-28T06:00:00"/>
  </r>
  <r>
    <n v="336"/>
    <s v="Nunez Inc"/>
    <s v="Customizable intangible capability"/>
    <n v="70700"/>
    <n v="68602"/>
    <n v="97.032531824611041"/>
    <x v="0"/>
    <n v="1072"/>
    <n v="63.99"/>
    <x v="1"/>
    <s v="USD"/>
    <n v="1292392800"/>
    <n v="1292479200"/>
    <b v="0"/>
    <b v="1"/>
    <s v="music/rock"/>
    <x v="1"/>
    <x v="1"/>
    <x v="321"/>
    <d v="2010-12-16T06:00:00"/>
  </r>
  <r>
    <n v="337"/>
    <s v="Hayden Ltd"/>
    <s v="Innovative didactic analyzer"/>
    <n v="94500"/>
    <n v="116064"/>
    <n v="122.81904761904762"/>
    <x v="1"/>
    <n v="1095"/>
    <n v="105.99"/>
    <x v="1"/>
    <s v="USD"/>
    <n v="1573452000"/>
    <n v="1573538400"/>
    <b v="0"/>
    <b v="0"/>
    <s v="theater/plays"/>
    <x v="3"/>
    <x v="3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999999999995"/>
    <x v="1"/>
    <s v="USD"/>
    <n v="1317790800"/>
    <n v="1320382800"/>
    <b v="0"/>
    <b v="0"/>
    <s v="theater/plays"/>
    <x v="3"/>
    <x v="3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"/>
    <x v="0"/>
    <s v="CAD"/>
    <n v="1501650000"/>
    <n v="1502859600"/>
    <b v="0"/>
    <b v="0"/>
    <s v="theater/plays"/>
    <x v="3"/>
    <x v="3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7"/>
    <x v="1"/>
    <s v="USD"/>
    <n v="1323669600"/>
    <n v="1323756000"/>
    <b v="0"/>
    <b v="0"/>
    <s v="photography/photography books"/>
    <x v="7"/>
    <x v="14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89999999999995"/>
    <x v="1"/>
    <s v="USD"/>
    <n v="1440738000"/>
    <n v="1441342800"/>
    <b v="0"/>
    <b v="0"/>
    <s v="music/indie rock"/>
    <x v="1"/>
    <x v="7"/>
    <x v="326"/>
    <d v="2015-09-04T05:00:00"/>
  </r>
  <r>
    <n v="342"/>
    <s v="Gibson-Hernandez"/>
    <s v="Visionary foreground middleware"/>
    <n v="47900"/>
    <n v="31864"/>
    <n v="66.521920668058456"/>
    <x v="0"/>
    <n v="328"/>
    <n v="97.15"/>
    <x v="1"/>
    <s v="USD"/>
    <n v="1374296400"/>
    <n v="1375333200"/>
    <b v="0"/>
    <b v="0"/>
    <s v="theater/plays"/>
    <x v="3"/>
    <x v="3"/>
    <x v="327"/>
    <d v="2013-08-01T05:00:00"/>
  </r>
  <r>
    <n v="343"/>
    <s v="Spencer-Weber"/>
    <s v="Optional zero-defect task-force"/>
    <n v="9000"/>
    <n v="4853"/>
    <n v="53.922222222222224"/>
    <x v="0"/>
    <n v="147"/>
    <n v="33.01"/>
    <x v="1"/>
    <s v="USD"/>
    <n v="1384840800"/>
    <n v="1389420000"/>
    <b v="0"/>
    <b v="0"/>
    <s v="theater/plays"/>
    <x v="3"/>
    <x v="3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"/>
    <x v="1"/>
    <s v="USD"/>
    <n v="1516600800"/>
    <n v="1520056800"/>
    <b v="0"/>
    <b v="0"/>
    <s v="games/video games"/>
    <x v="6"/>
    <x v="11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7"/>
    <x v="4"/>
    <s v="GBP"/>
    <n v="1436418000"/>
    <n v="1436504400"/>
    <b v="0"/>
    <b v="0"/>
    <s v="film &amp; video/drama"/>
    <x v="4"/>
    <x v="6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  <x v="331"/>
    <d v="2017-10-18T05:00:00"/>
  </r>
  <r>
    <n v="347"/>
    <s v="Petersen and Sons"/>
    <s v="Open-source full-range portal"/>
    <n v="900"/>
    <n v="12607"/>
    <n v="1400.7777777777778"/>
    <x v="1"/>
    <n v="191"/>
    <n v="66.010000000000005"/>
    <x v="1"/>
    <s v="USD"/>
    <n v="1423634400"/>
    <n v="1425708000"/>
    <b v="0"/>
    <b v="0"/>
    <s v="technology/web"/>
    <x v="2"/>
    <x v="2"/>
    <x v="332"/>
    <d v="2015-03-07T06:00:00"/>
  </r>
  <r>
    <n v="348"/>
    <s v="Hensley Ltd"/>
    <s v="Versatile cohesive open system"/>
    <n v="199000"/>
    <n v="142823"/>
    <n v="71.770351758793964"/>
    <x v="0"/>
    <n v="3483"/>
    <n v="41.01"/>
    <x v="1"/>
    <s v="USD"/>
    <n v="1487224800"/>
    <n v="1488348000"/>
    <b v="0"/>
    <b v="0"/>
    <s v="food/food trucks"/>
    <x v="0"/>
    <x v="0"/>
    <x v="333"/>
    <d v="2017-03-01T06:00:00"/>
  </r>
  <r>
    <n v="349"/>
    <s v="Navarro and Sons"/>
    <s v="Multi-layered bottom-line frame"/>
    <n v="180800"/>
    <n v="95958"/>
    <n v="53.074115044247783"/>
    <x v="0"/>
    <n v="923"/>
    <n v="103.96"/>
    <x v="1"/>
    <s v="USD"/>
    <n v="1500008400"/>
    <n v="1502600400"/>
    <b v="0"/>
    <b v="0"/>
    <s v="theater/plays"/>
    <x v="3"/>
    <x v="3"/>
    <x v="296"/>
    <d v="2017-08-13T05:00:00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  <x v="334"/>
    <d v="2015-06-07T05:00:00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n v="1441602000"/>
    <b v="0"/>
    <b v="0"/>
    <s v="music/rock"/>
    <x v="1"/>
    <x v="1"/>
    <x v="335"/>
    <d v="2015-09-07T05:00:00"/>
  </r>
  <r>
    <n v="352"/>
    <s v="Adams, Willis and Sanchez"/>
    <s v="Expanded hybrid hardware"/>
    <n v="2800"/>
    <n v="977"/>
    <n v="34.892857142857139"/>
    <x v="0"/>
    <n v="33"/>
    <n v="29.61"/>
    <x v="0"/>
    <s v="CAD"/>
    <n v="1446876000"/>
    <n v="1447567200"/>
    <b v="0"/>
    <b v="0"/>
    <s v="theater/plays"/>
    <x v="3"/>
    <x v="3"/>
    <x v="336"/>
    <d v="2015-11-15T06:00:00"/>
  </r>
  <r>
    <n v="353"/>
    <s v="Mills-Roy"/>
    <s v="Profit-focused multi-tasking access"/>
    <n v="33600"/>
    <n v="137961"/>
    <n v="410.59821428571428"/>
    <x v="1"/>
    <n v="1703"/>
    <n v="81.010000000000005"/>
    <x v="1"/>
    <s v="USD"/>
    <n v="1562302800"/>
    <n v="1562389200"/>
    <b v="0"/>
    <b v="0"/>
    <s v="theater/plays"/>
    <x v="3"/>
    <x v="3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  <x v="338"/>
    <d v="2013-09-10T05:00:00"/>
  </r>
  <r>
    <n v="355"/>
    <s v="Burns-Burnett"/>
    <s v="Front-line scalable definition"/>
    <n v="3800"/>
    <n v="2241"/>
    <n v="58.973684210526315"/>
    <x v="2"/>
    <n v="86"/>
    <n v="26.06"/>
    <x v="1"/>
    <s v="USD"/>
    <n v="1485064800"/>
    <n v="1488520800"/>
    <b v="0"/>
    <b v="0"/>
    <s v="technology/wearables"/>
    <x v="2"/>
    <x v="8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8"/>
    <x v="6"/>
    <s v="EUR"/>
    <n v="1326520800"/>
    <n v="1327298400"/>
    <b v="0"/>
    <b v="0"/>
    <s v="theater/plays"/>
    <x v="3"/>
    <x v="3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"/>
    <x v="1"/>
    <s v="USD"/>
    <n v="1441256400"/>
    <n v="1443416400"/>
    <b v="0"/>
    <b v="0"/>
    <s v="games/video games"/>
    <x v="6"/>
    <x v="11"/>
    <x v="341"/>
    <d v="2015-09-28T05:00:00"/>
  </r>
  <r>
    <n v="358"/>
    <s v="Diaz-Garcia"/>
    <s v="Profit-focused 3rdgeneration circuit"/>
    <n v="9700"/>
    <n v="1146"/>
    <n v="11.814432989690722"/>
    <x v="0"/>
    <n v="23"/>
    <n v="49.83"/>
    <x v="0"/>
    <s v="CAD"/>
    <n v="1533877200"/>
    <n v="1534136400"/>
    <b v="1"/>
    <b v="0"/>
    <s v="photography/photography books"/>
    <x v="7"/>
    <x v="14"/>
    <x v="342"/>
    <d v="2018-08-13T05:00:00"/>
  </r>
  <r>
    <n v="359"/>
    <s v="Salazar-Moon"/>
    <s v="Compatible needs-based architecture"/>
    <n v="4000"/>
    <n v="11948"/>
    <n v="298.7"/>
    <x v="1"/>
    <n v="187"/>
    <n v="63.89"/>
    <x v="1"/>
    <s v="USD"/>
    <n v="1314421200"/>
    <n v="1315026000"/>
    <b v="0"/>
    <b v="0"/>
    <s v="film &amp; video/animation"/>
    <x v="4"/>
    <x v="10"/>
    <x v="343"/>
    <d v="2011-09-03T05:00:00"/>
  </r>
  <r>
    <n v="360"/>
    <s v="Larsen-Chung"/>
    <s v="Right-sized zero tolerance migration"/>
    <n v="59700"/>
    <n v="135132"/>
    <n v="226.35175879396985"/>
    <x v="1"/>
    <n v="2875"/>
    <n v="47"/>
    <x v="4"/>
    <s v="GBP"/>
    <n v="1293861600"/>
    <n v="1295071200"/>
    <b v="0"/>
    <b v="1"/>
    <s v="theater/plays"/>
    <x v="3"/>
    <x v="3"/>
    <x v="344"/>
    <d v="2011-01-15T06:00:00"/>
  </r>
  <r>
    <n v="361"/>
    <s v="Anderson and Sons"/>
    <s v="Quality-focused reciprocal structure"/>
    <n v="5500"/>
    <n v="9546"/>
    <n v="173.56363636363636"/>
    <x v="1"/>
    <n v="88"/>
    <n v="108.48"/>
    <x v="1"/>
    <s v="USD"/>
    <n v="1507352400"/>
    <n v="1509426000"/>
    <b v="0"/>
    <b v="0"/>
    <s v="theater/plays"/>
    <x v="3"/>
    <x v="3"/>
    <x v="345"/>
    <d v="2017-10-31T05:00:00"/>
  </r>
  <r>
    <n v="362"/>
    <s v="Lawrence Group"/>
    <s v="Automated actuating conglomeration"/>
    <n v="3700"/>
    <n v="13755"/>
    <n v="371.75675675675677"/>
    <x v="1"/>
    <n v="191"/>
    <n v="72.02"/>
    <x v="1"/>
    <s v="USD"/>
    <n v="1296108000"/>
    <n v="1299391200"/>
    <b v="0"/>
    <b v="0"/>
    <s v="music/rock"/>
    <x v="1"/>
    <x v="1"/>
    <x v="65"/>
    <d v="2011-03-06T06:00:00"/>
  </r>
  <r>
    <n v="363"/>
    <s v="Gray-Davis"/>
    <s v="Re-contextualized local initiative"/>
    <n v="5200"/>
    <n v="8330"/>
    <n v="160.19230769230771"/>
    <x v="1"/>
    <n v="139"/>
    <n v="59.93"/>
    <x v="1"/>
    <s v="USD"/>
    <n v="1324965600"/>
    <n v="1325052000"/>
    <b v="0"/>
    <b v="0"/>
    <s v="music/rock"/>
    <x v="1"/>
    <x v="1"/>
    <x v="346"/>
    <d v="2011-12-28T06:00:00"/>
  </r>
  <r>
    <n v="364"/>
    <s v="Ramirez-Myers"/>
    <s v="Switchable intangible definition"/>
    <n v="900"/>
    <n v="14547"/>
    <n v="1616.3333333333335"/>
    <x v="1"/>
    <n v="186"/>
    <n v="78.209999999999994"/>
    <x v="1"/>
    <s v="USD"/>
    <n v="1520229600"/>
    <n v="1522818000"/>
    <b v="0"/>
    <b v="0"/>
    <s v="music/indie rock"/>
    <x v="1"/>
    <x v="7"/>
    <x v="347"/>
    <d v="2018-04-04T05:00:00"/>
  </r>
  <r>
    <n v="365"/>
    <s v="Lucas, Hall and Bonilla"/>
    <s v="Networked bottom-line initiative"/>
    <n v="1600"/>
    <n v="11735"/>
    <n v="733.4375"/>
    <x v="1"/>
    <n v="112"/>
    <n v="104.78"/>
    <x v="2"/>
    <s v="AUD"/>
    <n v="1482991200"/>
    <n v="1485324000"/>
    <b v="0"/>
    <b v="0"/>
    <s v="theater/plays"/>
    <x v="3"/>
    <x v="3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"/>
    <x v="1"/>
    <s v="USD"/>
    <n v="1294034400"/>
    <n v="1294120800"/>
    <b v="0"/>
    <b v="1"/>
    <s v="theater/plays"/>
    <x v="3"/>
    <x v="3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"/>
    <x v="1"/>
    <s v="USD"/>
    <n v="1413608400"/>
    <n v="1415685600"/>
    <b v="0"/>
    <b v="1"/>
    <s v="theater/plays"/>
    <x v="3"/>
    <x v="3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"/>
    <x v="4"/>
    <s v="GBP"/>
    <n v="1286946000"/>
    <n v="1288933200"/>
    <b v="0"/>
    <b v="1"/>
    <s v="film &amp; video/documentary"/>
    <x v="4"/>
    <x v="4"/>
    <x v="351"/>
    <d v="2010-11-05T05:00:00"/>
  </r>
  <r>
    <n v="369"/>
    <s v="Smith-Gonzalez"/>
    <s v="Polarized needs-based approach"/>
    <n v="5400"/>
    <n v="14743"/>
    <n v="273.01851851851848"/>
    <x v="1"/>
    <n v="154"/>
    <n v="95.73"/>
    <x v="1"/>
    <s v="USD"/>
    <n v="1359871200"/>
    <n v="1363237200"/>
    <b v="0"/>
    <b v="1"/>
    <s v="film &amp; video/television"/>
    <x v="4"/>
    <x v="19"/>
    <x v="352"/>
    <d v="2013-03-14T05:00:00"/>
  </r>
  <r>
    <n v="370"/>
    <s v="Skinner PLC"/>
    <s v="Intuitive well-modulated middleware"/>
    <n v="112300"/>
    <n v="178965"/>
    <n v="159.36331255565449"/>
    <x v="1"/>
    <n v="5966"/>
    <n v="30"/>
    <x v="1"/>
    <s v="USD"/>
    <n v="1555304400"/>
    <n v="1555822800"/>
    <b v="0"/>
    <b v="0"/>
    <s v="theater/plays"/>
    <x v="3"/>
    <x v="3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"/>
    <x v="1"/>
    <s v="USD"/>
    <n v="1423375200"/>
    <n v="1427778000"/>
    <b v="0"/>
    <b v="0"/>
    <s v="theater/plays"/>
    <x v="3"/>
    <x v="3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6"/>
    <x v="1"/>
    <s v="USD"/>
    <n v="1420696800"/>
    <n v="1422424800"/>
    <b v="0"/>
    <b v="1"/>
    <s v="film &amp; video/documentary"/>
    <x v="4"/>
    <x v="4"/>
    <x v="355"/>
    <d v="2015-01-28T06:00:00"/>
  </r>
  <r>
    <n v="373"/>
    <s v="Brown-Parker"/>
    <s v="Down-sized coherent toolset"/>
    <n v="22500"/>
    <n v="164291"/>
    <n v="730.18222222222221"/>
    <x v="1"/>
    <n v="2106"/>
    <n v="78.010000000000005"/>
    <x v="1"/>
    <s v="USD"/>
    <n v="1502946000"/>
    <n v="1503637200"/>
    <b v="0"/>
    <b v="0"/>
    <s v="theater/plays"/>
    <x v="3"/>
    <x v="3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"/>
    <x v="1"/>
    <s v="USD"/>
    <n v="1547186400"/>
    <n v="1547618400"/>
    <b v="0"/>
    <b v="1"/>
    <s v="film &amp; video/documentary"/>
    <x v="4"/>
    <x v="4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  <x v="358"/>
    <d v="2015-12-12T06:00:00"/>
  </r>
  <r>
    <n v="376"/>
    <s v="Perry PLC"/>
    <s v="Mandatory uniform matrix"/>
    <n v="3400"/>
    <n v="12275"/>
    <n v="361.02941176470591"/>
    <x v="1"/>
    <n v="131"/>
    <n v="93.7"/>
    <x v="1"/>
    <s v="USD"/>
    <n v="1404622800"/>
    <n v="1405141200"/>
    <b v="0"/>
    <b v="0"/>
    <s v="music/rock"/>
    <x v="1"/>
    <x v="1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"/>
    <x v="1"/>
    <s v="USD"/>
    <n v="1571720400"/>
    <n v="1572933600"/>
    <b v="0"/>
    <b v="0"/>
    <s v="theater/plays"/>
    <x v="3"/>
    <x v="3"/>
    <x v="12"/>
    <d v="2019-11-05T06:00:00"/>
  </r>
  <r>
    <n v="378"/>
    <s v="Fleming-Oliver"/>
    <s v="Managed stable function"/>
    <n v="178200"/>
    <n v="24882"/>
    <n v="13.962962962962964"/>
    <x v="0"/>
    <n v="355"/>
    <n v="70.09"/>
    <x v="1"/>
    <s v="USD"/>
    <n v="1526878800"/>
    <n v="1530162000"/>
    <b v="0"/>
    <b v="0"/>
    <s v="film &amp; video/documentary"/>
    <x v="4"/>
    <x v="4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0000000000007"/>
    <x v="4"/>
    <s v="GBP"/>
    <n v="1319691600"/>
    <n v="1320904800"/>
    <b v="0"/>
    <b v="0"/>
    <s v="theater/plays"/>
    <x v="3"/>
    <x v="3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"/>
    <x v="1"/>
    <s v="USD"/>
    <n v="1371963600"/>
    <n v="1372395600"/>
    <b v="0"/>
    <b v="0"/>
    <s v="theater/plays"/>
    <x v="3"/>
    <x v="3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9"/>
    <x v="1"/>
    <s v="USD"/>
    <n v="1433739600"/>
    <n v="1437714000"/>
    <b v="0"/>
    <b v="0"/>
    <s v="theater/plays"/>
    <x v="3"/>
    <x v="3"/>
    <x v="363"/>
    <d v="2015-07-24T05:00:00"/>
  </r>
  <r>
    <n v="382"/>
    <s v="King Ltd"/>
    <s v="Visionary systemic process improvement"/>
    <n v="9100"/>
    <n v="5803"/>
    <n v="63.769230769230766"/>
    <x v="0"/>
    <n v="67"/>
    <n v="86.61"/>
    <x v="1"/>
    <s v="USD"/>
    <n v="1508130000"/>
    <n v="1509771600"/>
    <b v="0"/>
    <b v="0"/>
    <s v="photography/photography books"/>
    <x v="7"/>
    <x v="14"/>
    <x v="364"/>
    <d v="2017-11-04T05:00:00"/>
  </r>
  <r>
    <n v="383"/>
    <s v="Baker Ltd"/>
    <s v="Progressive intangible flexibility"/>
    <n v="6300"/>
    <n v="14199"/>
    <n v="225.38095238095238"/>
    <x v="1"/>
    <n v="189"/>
    <n v="75.13"/>
    <x v="1"/>
    <s v="USD"/>
    <n v="1550037600"/>
    <n v="1550556000"/>
    <b v="0"/>
    <b v="1"/>
    <s v="food/food trucks"/>
    <x v="0"/>
    <x v="0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"/>
    <x v="1"/>
    <s v="USD"/>
    <n v="1486706400"/>
    <n v="1489039200"/>
    <b v="1"/>
    <b v="1"/>
    <s v="film &amp; video/documentary"/>
    <x v="4"/>
    <x v="4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1"/>
    <x v="1"/>
    <s v="USD"/>
    <n v="1553835600"/>
    <n v="1556600400"/>
    <b v="0"/>
    <b v="0"/>
    <s v="publishing/nonfiction"/>
    <x v="5"/>
    <x v="9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"/>
    <x v="1"/>
    <s v="USD"/>
    <n v="1277528400"/>
    <n v="1278565200"/>
    <b v="0"/>
    <b v="0"/>
    <s v="theater/plays"/>
    <x v="3"/>
    <x v="3"/>
    <x v="367"/>
    <d v="2010-07-08T05:00:00"/>
  </r>
  <r>
    <n v="387"/>
    <s v="Flores-Lambert"/>
    <s v="Triple-buffered logistical frame"/>
    <n v="109000"/>
    <n v="42795"/>
    <n v="39.261467889908261"/>
    <x v="0"/>
    <n v="424"/>
    <n v="100.93"/>
    <x v="1"/>
    <s v="USD"/>
    <n v="1339477200"/>
    <n v="1339909200"/>
    <b v="0"/>
    <b v="0"/>
    <s v="technology/wearables"/>
    <x v="2"/>
    <x v="8"/>
    <x v="368"/>
    <d v="2012-06-17T05:00:00"/>
  </r>
  <r>
    <n v="388"/>
    <s v="Cruz Ltd"/>
    <s v="Exclusive dynamic adapter"/>
    <n v="114800"/>
    <n v="12938"/>
    <n v="11.270034843205574"/>
    <x v="3"/>
    <n v="145"/>
    <n v="89.23"/>
    <x v="5"/>
    <s v="CHF"/>
    <n v="1325656800"/>
    <n v="1325829600"/>
    <b v="0"/>
    <b v="0"/>
    <s v="music/indie rock"/>
    <x v="1"/>
    <x v="7"/>
    <x v="369"/>
    <d v="2012-01-06T06:00:00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n v="1290578400"/>
    <b v="0"/>
    <b v="0"/>
    <s v="theater/plays"/>
    <x v="3"/>
    <x v="3"/>
    <x v="370"/>
    <d v="2010-11-24T06:00:00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  <x v="371"/>
    <d v="2013-09-28T05:00:00"/>
  </r>
  <r>
    <n v="391"/>
    <s v="Miller-Patel"/>
    <s v="Mandatory uniform strategy"/>
    <n v="60400"/>
    <n v="4393"/>
    <n v="7.2731788079470201"/>
    <x v="0"/>
    <n v="151"/>
    <n v="29.09"/>
    <x v="1"/>
    <s v="USD"/>
    <n v="1389679200"/>
    <n v="1389852000"/>
    <b v="0"/>
    <b v="0"/>
    <s v="publishing/nonfiction"/>
    <x v="5"/>
    <x v="9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1"/>
    <x v="1"/>
    <s v="USD"/>
    <n v="1294293600"/>
    <n v="1294466400"/>
    <b v="0"/>
    <b v="0"/>
    <s v="technology/wearables"/>
    <x v="2"/>
    <x v="8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"/>
    <x v="0"/>
    <s v="CAD"/>
    <n v="1500267600"/>
    <n v="1500354000"/>
    <b v="0"/>
    <b v="0"/>
    <s v="music/jazz"/>
    <x v="1"/>
    <x v="17"/>
    <x v="373"/>
    <d v="2017-07-18T05:00:00"/>
  </r>
  <r>
    <n v="394"/>
    <s v="Noble-Bailey"/>
    <s v="Customizable dynamic info-mediaries"/>
    <n v="800"/>
    <n v="3755"/>
    <n v="469.37499999999994"/>
    <x v="1"/>
    <n v="34"/>
    <n v="110.44"/>
    <x v="1"/>
    <s v="USD"/>
    <n v="1375074000"/>
    <n v="1375938000"/>
    <b v="0"/>
    <b v="1"/>
    <s v="film &amp; video/documentary"/>
    <x v="4"/>
    <x v="4"/>
    <x v="374"/>
    <d v="2013-08-08T05:00:00"/>
  </r>
  <r>
    <n v="395"/>
    <s v="Taylor PLC"/>
    <s v="Enhanced incremental budgetary management"/>
    <n v="7100"/>
    <n v="9238"/>
    <n v="130.11267605633802"/>
    <x v="1"/>
    <n v="220"/>
    <n v="41.99"/>
    <x v="1"/>
    <s v="USD"/>
    <n v="1323324000"/>
    <n v="1323410400"/>
    <b v="1"/>
    <b v="0"/>
    <s v="theater/plays"/>
    <x v="3"/>
    <x v="3"/>
    <x v="375"/>
    <d v="2011-12-09T06:00:00"/>
  </r>
  <r>
    <n v="396"/>
    <s v="Holmes PLC"/>
    <s v="Digitized local info-mediaries"/>
    <n v="46100"/>
    <n v="77012"/>
    <n v="167.05422993492408"/>
    <x v="1"/>
    <n v="1604"/>
    <n v="48.01"/>
    <x v="2"/>
    <s v="AUD"/>
    <n v="1538715600"/>
    <n v="1539406800"/>
    <b v="0"/>
    <b v="0"/>
    <s v="film &amp; video/drama"/>
    <x v="4"/>
    <x v="6"/>
    <x v="376"/>
    <d v="2018-10-13T05:00:00"/>
  </r>
  <r>
    <n v="397"/>
    <s v="Jones-Martin"/>
    <s v="Virtual systematic monitoring"/>
    <n v="8100"/>
    <n v="14083"/>
    <n v="173.8641975308642"/>
    <x v="1"/>
    <n v="454"/>
    <n v="31.02"/>
    <x v="1"/>
    <s v="USD"/>
    <n v="1369285200"/>
    <n v="1369803600"/>
    <b v="0"/>
    <b v="0"/>
    <s v="music/rock"/>
    <x v="1"/>
    <x v="1"/>
    <x v="377"/>
    <d v="2013-05-29T05:00:00"/>
  </r>
  <r>
    <n v="398"/>
    <s v="Myers LLC"/>
    <s v="Reactive bottom-line open architecture"/>
    <n v="1700"/>
    <n v="12202"/>
    <n v="717.76470588235293"/>
    <x v="1"/>
    <n v="123"/>
    <n v="99.2"/>
    <x v="6"/>
    <s v="EUR"/>
    <n v="1525755600"/>
    <n v="1525928400"/>
    <b v="0"/>
    <b v="1"/>
    <s v="film &amp; video/animation"/>
    <x v="4"/>
    <x v="10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"/>
    <x v="1"/>
    <s v="USD"/>
    <n v="1296626400"/>
    <n v="1297231200"/>
    <b v="0"/>
    <b v="0"/>
    <s v="music/indie rock"/>
    <x v="1"/>
    <x v="7"/>
    <x v="379"/>
    <d v="2011-02-09T06:00:00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  <x v="380"/>
    <d v="2013-09-07T05:00:00"/>
  </r>
  <r>
    <n v="401"/>
    <s v="Smith-Schmidt"/>
    <s v="Inverse radical hierarchy"/>
    <n v="900"/>
    <n v="13772"/>
    <n v="1530.2222222222222"/>
    <x v="1"/>
    <n v="299"/>
    <n v="46.06"/>
    <x v="1"/>
    <s v="USD"/>
    <n v="1572152400"/>
    <n v="1572152400"/>
    <b v="0"/>
    <b v="0"/>
    <s v="theater/plays"/>
    <x v="3"/>
    <x v="3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  <x v="382"/>
    <d v="2012-02-22T06:00:00"/>
  </r>
  <r>
    <n v="403"/>
    <s v="Leonard-Mcclain"/>
    <s v="Virtual foreground throughput"/>
    <n v="195800"/>
    <n v="168820"/>
    <n v="86.220633299284984"/>
    <x v="0"/>
    <n v="3015"/>
    <n v="55.99"/>
    <x v="0"/>
    <s v="CAD"/>
    <n v="1273640400"/>
    <n v="1276750800"/>
    <b v="0"/>
    <b v="1"/>
    <s v="theater/plays"/>
    <x v="3"/>
    <x v="3"/>
    <x v="125"/>
    <d v="2010-06-17T05:00:00"/>
  </r>
  <r>
    <n v="404"/>
    <s v="Bailey-Boyer"/>
    <s v="Visionary exuding Internet solution"/>
    <n v="48900"/>
    <n v="154321"/>
    <n v="315.58486707566465"/>
    <x v="1"/>
    <n v="2237"/>
    <n v="68.989999999999995"/>
    <x v="1"/>
    <s v="USD"/>
    <n v="1510639200"/>
    <n v="1510898400"/>
    <b v="0"/>
    <b v="0"/>
    <s v="theater/plays"/>
    <x v="3"/>
    <x v="3"/>
    <x v="383"/>
    <d v="2017-11-17T06:00:00"/>
  </r>
  <r>
    <n v="405"/>
    <s v="Lee LLC"/>
    <s v="Synchronized secondary analyzer"/>
    <n v="29600"/>
    <n v="26527"/>
    <n v="89.618243243243242"/>
    <x v="0"/>
    <n v="435"/>
    <n v="60.98"/>
    <x v="1"/>
    <s v="USD"/>
    <n v="1528088400"/>
    <n v="1532408400"/>
    <b v="0"/>
    <b v="0"/>
    <s v="theater/plays"/>
    <x v="3"/>
    <x v="3"/>
    <x v="384"/>
    <d v="2018-07-24T05:00:00"/>
  </r>
  <r>
    <n v="406"/>
    <s v="Lyons Inc"/>
    <s v="Balanced attitude-oriented parallelism"/>
    <n v="39300"/>
    <n v="71583"/>
    <n v="182.14503816793894"/>
    <x v="1"/>
    <n v="645"/>
    <n v="110.98"/>
    <x v="1"/>
    <s v="USD"/>
    <n v="1359525600"/>
    <n v="1360562400"/>
    <b v="1"/>
    <b v="0"/>
    <s v="film &amp; video/documentary"/>
    <x v="4"/>
    <x v="4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n v="1468126800"/>
    <b v="0"/>
    <b v="0"/>
    <s v="film &amp; video/documentary"/>
    <x v="4"/>
    <x v="4"/>
    <x v="387"/>
    <d v="2016-07-10T05:00:00"/>
  </r>
  <r>
    <n v="409"/>
    <s v="Stewart LLC"/>
    <s v="Secured asymmetric projection"/>
    <n v="135600"/>
    <n v="62804"/>
    <n v="46.315634218289084"/>
    <x v="0"/>
    <n v="714"/>
    <n v="87.96"/>
    <x v="1"/>
    <s v="USD"/>
    <n v="1492491600"/>
    <n v="1492837200"/>
    <b v="0"/>
    <b v="0"/>
    <s v="music/rock"/>
    <x v="1"/>
    <x v="1"/>
    <x v="388"/>
    <d v="2017-04-22T05:00:00"/>
  </r>
  <r>
    <n v="410"/>
    <s v="Mcmillan Group"/>
    <s v="Advanced cohesive Graphic Interface"/>
    <n v="153700"/>
    <n v="55536"/>
    <n v="36.132726089785294"/>
    <x v="2"/>
    <n v="1111"/>
    <n v="49.99"/>
    <x v="1"/>
    <s v="USD"/>
    <n v="1430197200"/>
    <n v="1430197200"/>
    <b v="0"/>
    <b v="0"/>
    <s v="games/mobile games"/>
    <x v="6"/>
    <x v="20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"/>
    <x v="1"/>
    <s v="USD"/>
    <n v="1496034000"/>
    <n v="1496206800"/>
    <b v="0"/>
    <b v="0"/>
    <s v="theater/plays"/>
    <x v="3"/>
    <x v="3"/>
    <x v="389"/>
    <d v="2017-05-31T05:00:00"/>
  </r>
  <r>
    <n v="412"/>
    <s v="Rodriguez-Scott"/>
    <s v="Realigned zero tolerance software"/>
    <n v="2100"/>
    <n v="14046"/>
    <n v="668.85714285714289"/>
    <x v="1"/>
    <n v="134"/>
    <n v="104.82"/>
    <x v="1"/>
    <s v="USD"/>
    <n v="1388728800"/>
    <n v="1389592800"/>
    <b v="0"/>
    <b v="0"/>
    <s v="publishing/fiction"/>
    <x v="5"/>
    <x v="13"/>
    <x v="390"/>
    <d v="2014-01-13T06:00:00"/>
  </r>
  <r>
    <n v="413"/>
    <s v="Rush-Bowers"/>
    <s v="Persevering analyzing extranet"/>
    <n v="189500"/>
    <n v="117628"/>
    <n v="62.072823218997364"/>
    <x v="2"/>
    <n v="1089"/>
    <n v="108.01"/>
    <x v="1"/>
    <s v="USD"/>
    <n v="1543298400"/>
    <n v="1545631200"/>
    <b v="0"/>
    <b v="0"/>
    <s v="film &amp; video/animation"/>
    <x v="4"/>
    <x v="10"/>
    <x v="391"/>
    <d v="2018-12-24T06:00:00"/>
  </r>
  <r>
    <n v="414"/>
    <s v="Davis and Sons"/>
    <s v="Innovative human-resource migration"/>
    <n v="188200"/>
    <n v="159405"/>
    <n v="84.699787460148784"/>
    <x v="0"/>
    <n v="5497"/>
    <n v="29"/>
    <x v="1"/>
    <s v="USD"/>
    <n v="1271739600"/>
    <n v="1272430800"/>
    <b v="0"/>
    <b v="1"/>
    <s v="food/food trucks"/>
    <x v="0"/>
    <x v="0"/>
    <x v="392"/>
    <d v="2010-04-28T05:00:00"/>
  </r>
  <r>
    <n v="415"/>
    <s v="Anderson-Pham"/>
    <s v="Intuitive needs-based monitoring"/>
    <n v="113500"/>
    <n v="12552"/>
    <n v="11.059030837004405"/>
    <x v="0"/>
    <n v="418"/>
    <n v="30.03"/>
    <x v="1"/>
    <s v="USD"/>
    <n v="1326434400"/>
    <n v="1327903200"/>
    <b v="0"/>
    <b v="0"/>
    <s v="theater/plays"/>
    <x v="3"/>
    <x v="3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1"/>
    <x v="1"/>
    <s v="USD"/>
    <n v="1295244000"/>
    <n v="1296021600"/>
    <b v="0"/>
    <b v="1"/>
    <s v="film &amp; video/documentary"/>
    <x v="4"/>
    <x v="4"/>
    <x v="394"/>
    <d v="2011-01-26T06:00:00"/>
  </r>
  <r>
    <n v="417"/>
    <s v="Bradshaw, Smith and Ryan"/>
    <s v="Upgradable 24/7 emulation"/>
    <n v="1700"/>
    <n v="943"/>
    <n v="55.470588235294116"/>
    <x v="0"/>
    <n v="15"/>
    <n v="62.87"/>
    <x v="1"/>
    <s v="USD"/>
    <n v="1541221200"/>
    <n v="1543298400"/>
    <b v="0"/>
    <b v="0"/>
    <s v="theater/plays"/>
    <x v="3"/>
    <x v="3"/>
    <x v="395"/>
    <d v="2018-11-27T06:00:00"/>
  </r>
  <r>
    <n v="418"/>
    <s v="Jackson PLC"/>
    <s v="Quality-focused client-server core"/>
    <n v="163700"/>
    <n v="93963"/>
    <n v="57.399511301160658"/>
    <x v="0"/>
    <n v="1999"/>
    <n v="47.01"/>
    <x v="0"/>
    <s v="CAD"/>
    <n v="1336280400"/>
    <n v="1336366800"/>
    <b v="0"/>
    <b v="0"/>
    <s v="film &amp; video/documentary"/>
    <x v="4"/>
    <x v="4"/>
    <x v="396"/>
    <d v="2012-05-07T05:00:00"/>
  </r>
  <r>
    <n v="419"/>
    <s v="Ware-Arias"/>
    <s v="Upgradable maximized protocol"/>
    <n v="113800"/>
    <n v="140469"/>
    <n v="123.43497363796135"/>
    <x v="1"/>
    <n v="5203"/>
    <n v="27"/>
    <x v="1"/>
    <s v="USD"/>
    <n v="1324533600"/>
    <n v="1325052000"/>
    <b v="0"/>
    <b v="0"/>
    <s v="technology/web"/>
    <x v="2"/>
    <x v="2"/>
    <x v="397"/>
    <d v="2011-12-28T06:00:00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n v="1499576400"/>
    <b v="0"/>
    <b v="0"/>
    <s v="theater/plays"/>
    <x v="3"/>
    <x v="3"/>
    <x v="398"/>
    <d v="2017-07-09T05:00:00"/>
  </r>
  <r>
    <n v="421"/>
    <s v="Thomas-Lopez"/>
    <s v="User-centric fault-tolerant archive"/>
    <n v="9400"/>
    <n v="6015"/>
    <n v="63.989361702127653"/>
    <x v="0"/>
    <n v="118"/>
    <n v="50.97"/>
    <x v="1"/>
    <s v="USD"/>
    <n v="1498712400"/>
    <n v="1501304400"/>
    <b v="0"/>
    <b v="1"/>
    <s v="technology/wearables"/>
    <x v="2"/>
    <x v="8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"/>
    <x v="1"/>
    <s v="USD"/>
    <n v="1271480400"/>
    <n v="1273208400"/>
    <b v="0"/>
    <b v="1"/>
    <s v="theater/plays"/>
    <x v="3"/>
    <x v="3"/>
    <x v="400"/>
    <d v="2010-05-07T05:00:00"/>
  </r>
  <r>
    <n v="423"/>
    <s v="Jones-Riddle"/>
    <s v="Self-enabling real-time definition"/>
    <n v="147800"/>
    <n v="15723"/>
    <n v="10.638024357239512"/>
    <x v="0"/>
    <n v="162"/>
    <n v="97.06"/>
    <x v="1"/>
    <s v="USD"/>
    <n v="1316667600"/>
    <n v="1316840400"/>
    <b v="0"/>
    <b v="1"/>
    <s v="food/food trucks"/>
    <x v="0"/>
    <x v="0"/>
    <x v="116"/>
    <d v="2011-09-24T05:00:00"/>
  </r>
  <r>
    <n v="424"/>
    <s v="Schmidt-Gomez"/>
    <s v="User-centric impactful projection"/>
    <n v="5100"/>
    <n v="2064"/>
    <n v="40.470588235294116"/>
    <x v="0"/>
    <n v="83"/>
    <n v="24.87"/>
    <x v="1"/>
    <s v="USD"/>
    <n v="1524027600"/>
    <n v="1524546000"/>
    <b v="0"/>
    <b v="0"/>
    <s v="music/indie rock"/>
    <x v="1"/>
    <x v="7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"/>
    <x v="1"/>
    <s v="USD"/>
    <n v="1438059600"/>
    <n v="1438578000"/>
    <b v="0"/>
    <b v="0"/>
    <s v="photography/photography books"/>
    <x v="7"/>
    <x v="14"/>
    <x v="402"/>
    <d v="2015-08-03T05:00:00"/>
  </r>
  <r>
    <n v="426"/>
    <s v="Edwards-Kane"/>
    <s v="Virtual leadingedge framework"/>
    <n v="1800"/>
    <n v="10313"/>
    <n v="572.94444444444446"/>
    <x v="1"/>
    <n v="219"/>
    <n v="47.09"/>
    <x v="1"/>
    <s v="USD"/>
    <n v="1361944800"/>
    <n v="1362549600"/>
    <b v="0"/>
    <b v="0"/>
    <s v="theater/plays"/>
    <x v="3"/>
    <x v="3"/>
    <x v="403"/>
    <d v="2013-03-06T06:00:00"/>
  </r>
  <r>
    <n v="427"/>
    <s v="Hicks, Wall and Webb"/>
    <s v="Managed discrete framework"/>
    <n v="174500"/>
    <n v="197018"/>
    <n v="112.90429799426933"/>
    <x v="1"/>
    <n v="2526"/>
    <n v="78"/>
    <x v="1"/>
    <s v="USD"/>
    <n v="1410584400"/>
    <n v="1413349200"/>
    <b v="0"/>
    <b v="1"/>
    <s v="theater/plays"/>
    <x v="3"/>
    <x v="3"/>
    <x v="404"/>
    <d v="2014-10-15T05:00:00"/>
  </r>
  <r>
    <n v="428"/>
    <s v="Mayer-Richmond"/>
    <s v="Progressive zero-defect capability"/>
    <n v="101400"/>
    <n v="47037"/>
    <n v="46.387573964497044"/>
    <x v="0"/>
    <n v="747"/>
    <n v="62.97"/>
    <x v="1"/>
    <s v="USD"/>
    <n v="1297404000"/>
    <n v="1298008800"/>
    <b v="0"/>
    <b v="0"/>
    <s v="film &amp; video/animation"/>
    <x v="4"/>
    <x v="10"/>
    <x v="405"/>
    <d v="2011-02-18T06:00:00"/>
  </r>
  <r>
    <n v="429"/>
    <s v="Robles Ltd"/>
    <s v="Right-sized demand-driven adapter"/>
    <n v="191000"/>
    <n v="173191"/>
    <n v="90.675916230366497"/>
    <x v="3"/>
    <n v="2138"/>
    <n v="81.010000000000005"/>
    <x v="1"/>
    <s v="USD"/>
    <n v="1392012000"/>
    <n v="1394427600"/>
    <b v="0"/>
    <b v="1"/>
    <s v="photography/photography books"/>
    <x v="7"/>
    <x v="14"/>
    <x v="406"/>
    <d v="2014-03-10T05:00:00"/>
  </r>
  <r>
    <n v="430"/>
    <s v="Cochran Ltd"/>
    <s v="Re-engineered attitude-oriented frame"/>
    <n v="8100"/>
    <n v="5487"/>
    <n v="67.740740740740748"/>
    <x v="0"/>
    <n v="84"/>
    <n v="65.319999999999993"/>
    <x v="1"/>
    <s v="USD"/>
    <n v="1569733200"/>
    <n v="1572670800"/>
    <b v="0"/>
    <b v="0"/>
    <s v="theater/plays"/>
    <x v="3"/>
    <x v="3"/>
    <x v="407"/>
    <d v="2019-11-02T05:00:00"/>
  </r>
  <r>
    <n v="431"/>
    <s v="Rosales LLC"/>
    <s v="Compatible multimedia utilization"/>
    <n v="5100"/>
    <n v="9817"/>
    <n v="192.49019607843135"/>
    <x v="1"/>
    <n v="94"/>
    <n v="104.44"/>
    <x v="1"/>
    <s v="USD"/>
    <n v="1529643600"/>
    <n v="1531112400"/>
    <b v="1"/>
    <b v="0"/>
    <s v="theater/plays"/>
    <x v="3"/>
    <x v="3"/>
    <x v="408"/>
    <d v="2018-07-09T05:00:00"/>
  </r>
  <r>
    <n v="432"/>
    <s v="Harper-Bryan"/>
    <s v="Re-contextualized dedicated hardware"/>
    <n v="7700"/>
    <n v="6369"/>
    <n v="82.714285714285722"/>
    <x v="0"/>
    <n v="91"/>
    <n v="69.989999999999995"/>
    <x v="1"/>
    <s v="USD"/>
    <n v="1399006800"/>
    <n v="1400734800"/>
    <b v="0"/>
    <b v="0"/>
    <s v="theater/plays"/>
    <x v="3"/>
    <x v="3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"/>
    <x v="1"/>
    <s v="USD"/>
    <n v="1385359200"/>
    <n v="1386741600"/>
    <b v="0"/>
    <b v="1"/>
    <s v="film &amp; video/documentary"/>
    <x v="4"/>
    <x v="4"/>
    <x v="410"/>
    <d v="2013-12-11T06:00:00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"/>
    <x v="6"/>
    <s v="EUR"/>
    <n v="1418623200"/>
    <n v="1419660000"/>
    <b v="0"/>
    <b v="1"/>
    <s v="theater/plays"/>
    <x v="3"/>
    <x v="3"/>
    <x v="412"/>
    <d v="2014-12-27T06:00:00"/>
  </r>
  <r>
    <n v="436"/>
    <s v="King-Nguyen"/>
    <s v="Open-source incremental throughput"/>
    <n v="1300"/>
    <n v="13678"/>
    <n v="1052.1538461538462"/>
    <x v="1"/>
    <n v="249"/>
    <n v="54.93"/>
    <x v="1"/>
    <s v="USD"/>
    <n v="1555736400"/>
    <n v="1555822800"/>
    <b v="0"/>
    <b v="0"/>
    <s v="music/jazz"/>
    <x v="1"/>
    <x v="17"/>
    <x v="413"/>
    <d v="2019-04-21T05:00:00"/>
  </r>
  <r>
    <n v="437"/>
    <s v="Hansen Group"/>
    <s v="Centralized regional interface"/>
    <n v="8100"/>
    <n v="9969"/>
    <n v="123.07407407407408"/>
    <x v="1"/>
    <n v="192"/>
    <n v="51.92"/>
    <x v="1"/>
    <s v="USD"/>
    <n v="1442120400"/>
    <n v="1442379600"/>
    <b v="0"/>
    <b v="1"/>
    <s v="film &amp; video/animation"/>
    <x v="4"/>
    <x v="10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3"/>
    <x v="1"/>
    <s v="USD"/>
    <n v="1362376800"/>
    <n v="1364965200"/>
    <b v="0"/>
    <b v="0"/>
    <s v="theater/plays"/>
    <x v="3"/>
    <x v="3"/>
    <x v="415"/>
    <d v="2013-04-03T05:00:00"/>
  </r>
  <r>
    <n v="439"/>
    <s v="Cummings Inc"/>
    <s v="Digitized transitional monitoring"/>
    <n v="28400"/>
    <n v="100900"/>
    <n v="355.28169014084506"/>
    <x v="1"/>
    <n v="2293"/>
    <n v="44"/>
    <x v="1"/>
    <s v="USD"/>
    <n v="1478408400"/>
    <n v="1479016800"/>
    <b v="0"/>
    <b v="0"/>
    <s v="film &amp; video/science fiction"/>
    <x v="4"/>
    <x v="22"/>
    <x v="416"/>
    <d v="2016-11-13T06:00:00"/>
  </r>
  <r>
    <n v="440"/>
    <s v="Miller-Poole"/>
    <s v="Networked optimal adapter"/>
    <n v="102500"/>
    <n v="165954"/>
    <n v="161.90634146341463"/>
    <x v="1"/>
    <n v="3131"/>
    <n v="53"/>
    <x v="1"/>
    <s v="USD"/>
    <n v="1498798800"/>
    <n v="1499662800"/>
    <b v="0"/>
    <b v="0"/>
    <s v="film &amp; video/television"/>
    <x v="4"/>
    <x v="19"/>
    <x v="417"/>
    <d v="2017-07-10T05:00:00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0000000000006"/>
    <x v="6"/>
    <s v="EUR"/>
    <n v="1504328400"/>
    <n v="1505710800"/>
    <b v="0"/>
    <b v="0"/>
    <s v="theater/plays"/>
    <x v="3"/>
    <x v="3"/>
    <x v="419"/>
    <d v="2017-09-18T05:00:00"/>
  </r>
  <r>
    <n v="443"/>
    <s v="Clark-Bowman"/>
    <s v="Stand-alone user-facing service-desk"/>
    <n v="9300"/>
    <n v="3232"/>
    <n v="34.752688172043008"/>
    <x v="3"/>
    <n v="90"/>
    <n v="35.909999999999997"/>
    <x v="1"/>
    <s v="USD"/>
    <n v="1285822800"/>
    <n v="1287464400"/>
    <b v="0"/>
    <b v="0"/>
    <s v="theater/plays"/>
    <x v="3"/>
    <x v="3"/>
    <x v="420"/>
    <d v="2010-10-19T05:00:00"/>
  </r>
  <r>
    <n v="444"/>
    <s v="Hensley Ltd"/>
    <s v="Versatile global attitude"/>
    <n v="6200"/>
    <n v="10938"/>
    <n v="176.41935483870967"/>
    <x v="1"/>
    <n v="296"/>
    <n v="36.950000000000003"/>
    <x v="1"/>
    <s v="USD"/>
    <n v="1311483600"/>
    <n v="1311656400"/>
    <b v="0"/>
    <b v="1"/>
    <s v="music/indie rock"/>
    <x v="1"/>
    <x v="7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"/>
    <x v="1"/>
    <s v="USD"/>
    <n v="1291356000"/>
    <n v="1293170400"/>
    <b v="0"/>
    <b v="1"/>
    <s v="theater/plays"/>
    <x v="3"/>
    <x v="3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"/>
    <x v="1"/>
    <s v="USD"/>
    <n v="1355810400"/>
    <n v="1355983200"/>
    <b v="0"/>
    <b v="0"/>
    <s v="technology/wearables"/>
    <x v="2"/>
    <x v="8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  <x v="424"/>
    <d v="2018-01-04T06:00:00"/>
  </r>
  <r>
    <n v="448"/>
    <s v="Price and Sons"/>
    <s v="Object-based demand-driven strategy"/>
    <n v="89900"/>
    <n v="45384"/>
    <n v="50.482758620689658"/>
    <x v="0"/>
    <n v="605"/>
    <n v="75.010000000000005"/>
    <x v="1"/>
    <s v="USD"/>
    <n v="1365915600"/>
    <n v="1366088400"/>
    <b v="0"/>
    <b v="1"/>
    <s v="games/video games"/>
    <x v="6"/>
    <x v="11"/>
    <x v="425"/>
    <d v="2013-04-16T05:00:00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  <x v="426"/>
    <d v="2019-03-23T05:00:00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  <x v="427"/>
    <d v="2018-11-13T06:00:00"/>
  </r>
  <r>
    <n v="451"/>
    <s v="Padilla-Porter"/>
    <s v="Innovative exuding matrix"/>
    <n v="148400"/>
    <n v="182302"/>
    <n v="122.84501347708894"/>
    <x v="1"/>
    <n v="6286"/>
    <n v="29"/>
    <x v="1"/>
    <s v="USD"/>
    <n v="1500440400"/>
    <n v="1503118800"/>
    <b v="0"/>
    <b v="0"/>
    <s v="music/rock"/>
    <x v="1"/>
    <x v="1"/>
    <x v="428"/>
    <d v="2017-08-19T05:00:00"/>
  </r>
  <r>
    <n v="452"/>
    <s v="Morris Group"/>
    <s v="Realigned impactful artificial intelligence"/>
    <n v="4800"/>
    <n v="3045"/>
    <n v="63.4375"/>
    <x v="0"/>
    <n v="31"/>
    <n v="98.23"/>
    <x v="1"/>
    <s v="USD"/>
    <n v="1278392400"/>
    <n v="1278478800"/>
    <b v="0"/>
    <b v="0"/>
    <s v="film &amp; video/drama"/>
    <x v="4"/>
    <x v="6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"/>
    <x v="1"/>
    <s v="USD"/>
    <n v="1480572000"/>
    <n v="1484114400"/>
    <b v="0"/>
    <b v="0"/>
    <s v="film &amp; video/science fiction"/>
    <x v="4"/>
    <x v="22"/>
    <x v="411"/>
    <d v="2017-01-11T06:00:00"/>
  </r>
  <r>
    <n v="454"/>
    <s v="Woods Inc"/>
    <s v="Upgradable upward-trending portal"/>
    <n v="4000"/>
    <n v="1763"/>
    <n v="44.074999999999996"/>
    <x v="0"/>
    <n v="39"/>
    <n v="45.21"/>
    <x v="1"/>
    <s v="USD"/>
    <n v="1382331600"/>
    <n v="1385445600"/>
    <b v="0"/>
    <b v="1"/>
    <s v="film &amp; video/drama"/>
    <x v="4"/>
    <x v="6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"/>
    <x v="1"/>
    <s v="USD"/>
    <n v="1316754000"/>
    <n v="1318741200"/>
    <b v="0"/>
    <b v="0"/>
    <s v="theater/plays"/>
    <x v="3"/>
    <x v="3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8"/>
    <x v="1"/>
    <s v="USD"/>
    <n v="1518242400"/>
    <n v="1518242400"/>
    <b v="0"/>
    <b v="1"/>
    <s v="music/indie rock"/>
    <x v="1"/>
    <x v="7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6"/>
    <x v="1"/>
    <s v="USD"/>
    <n v="1476421200"/>
    <n v="1476594000"/>
    <b v="0"/>
    <b v="0"/>
    <s v="theater/plays"/>
    <x v="3"/>
    <x v="3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"/>
    <x v="1"/>
    <s v="USD"/>
    <n v="1269752400"/>
    <n v="1273554000"/>
    <b v="0"/>
    <b v="0"/>
    <s v="theater/plays"/>
    <x v="3"/>
    <x v="3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4"/>
    <x v="1"/>
    <s v="USD"/>
    <n v="1419746400"/>
    <n v="1421906400"/>
    <b v="0"/>
    <b v="0"/>
    <s v="film &amp; video/documentary"/>
    <x v="4"/>
    <x v="4"/>
    <x v="435"/>
    <d v="2015-01-22T06:00:00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  <x v="8"/>
    <d v="2010-08-12T05:00:00"/>
  </r>
  <r>
    <n v="461"/>
    <s v="Terry-Salinas"/>
    <s v="Networked secondary structure"/>
    <n v="98800"/>
    <n v="139354"/>
    <n v="141.04655870445345"/>
    <x v="1"/>
    <n v="2080"/>
    <n v="67"/>
    <x v="1"/>
    <s v="USD"/>
    <n v="1398661200"/>
    <n v="1400389200"/>
    <b v="0"/>
    <b v="0"/>
    <s v="film &amp; video/drama"/>
    <x v="4"/>
    <x v="6"/>
    <x v="436"/>
    <d v="2014-05-18T05:00:00"/>
  </r>
  <r>
    <n v="462"/>
    <s v="Wang-Rodriguez"/>
    <s v="Total multimedia website"/>
    <n v="188800"/>
    <n v="57734"/>
    <n v="30.57944915254237"/>
    <x v="0"/>
    <n v="535"/>
    <n v="107.91"/>
    <x v="1"/>
    <s v="USD"/>
    <n v="1359525600"/>
    <n v="1362808800"/>
    <b v="0"/>
    <b v="0"/>
    <s v="games/mobile games"/>
    <x v="6"/>
    <x v="20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b v="0"/>
    <b v="0"/>
    <s v="film &amp; video/animation"/>
    <x v="4"/>
    <x v="10"/>
    <x v="437"/>
    <d v="2014-01-04T06:00:00"/>
  </r>
  <r>
    <n v="464"/>
    <s v="Gomez LLC"/>
    <s v="Pre-emptive mission-critical hardware"/>
    <n v="71200"/>
    <n v="95020"/>
    <n v="133.45505617977528"/>
    <x v="1"/>
    <n v="2436"/>
    <n v="39.01"/>
    <x v="1"/>
    <s v="USD"/>
    <n v="1518328800"/>
    <n v="1519538400"/>
    <b v="0"/>
    <b v="0"/>
    <s v="theater/plays"/>
    <x v="3"/>
    <x v="3"/>
    <x v="438"/>
    <d v="2018-02-25T06:00:00"/>
  </r>
  <r>
    <n v="465"/>
    <s v="Gonzalez-Robbins"/>
    <s v="Up-sized responsive protocol"/>
    <n v="4700"/>
    <n v="8829"/>
    <n v="187.85106382978722"/>
    <x v="1"/>
    <n v="80"/>
    <n v="110.36"/>
    <x v="1"/>
    <s v="USD"/>
    <n v="1517032800"/>
    <n v="1517810400"/>
    <b v="0"/>
    <b v="0"/>
    <s v="publishing/translations"/>
    <x v="5"/>
    <x v="18"/>
    <x v="439"/>
    <d v="2018-02-05T06:00:00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  <x v="440"/>
    <d v="2013-06-07T05:00:00"/>
  </r>
  <r>
    <n v="467"/>
    <s v="Shaw Ltd"/>
    <s v="Profit-focused content-based application"/>
    <n v="1400"/>
    <n v="8053"/>
    <n v="575.21428571428578"/>
    <x v="1"/>
    <n v="139"/>
    <n v="57.94"/>
    <x v="0"/>
    <s v="CAD"/>
    <n v="1448258400"/>
    <n v="1448863200"/>
    <b v="0"/>
    <b v="1"/>
    <s v="technology/web"/>
    <x v="2"/>
    <x v="2"/>
    <x v="441"/>
    <d v="2015-11-30T06:00:00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  <x v="442"/>
    <d v="2019-04-30T05:00:00"/>
  </r>
  <r>
    <n v="469"/>
    <s v="Olsen-Ryan"/>
    <s v="Assimilated neutral utilization"/>
    <n v="5600"/>
    <n v="10328"/>
    <n v="184.42857142857144"/>
    <x v="1"/>
    <n v="159"/>
    <n v="64.959999999999994"/>
    <x v="1"/>
    <s v="USD"/>
    <n v="1431925200"/>
    <n v="1432098000"/>
    <b v="0"/>
    <b v="0"/>
    <s v="film &amp; video/drama"/>
    <x v="4"/>
    <x v="6"/>
    <x v="443"/>
    <d v="2015-05-20T05:00:00"/>
  </r>
  <r>
    <n v="470"/>
    <s v="Grimes, Holland and Sloan"/>
    <s v="Extended dedicated archive"/>
    <n v="3600"/>
    <n v="10289"/>
    <n v="285.80555555555554"/>
    <x v="1"/>
    <n v="381"/>
    <n v="27.01"/>
    <x v="1"/>
    <s v="USD"/>
    <n v="1481522400"/>
    <n v="1482127200"/>
    <b v="0"/>
    <b v="0"/>
    <s v="technology/wearables"/>
    <x v="2"/>
    <x v="8"/>
    <x v="315"/>
    <d v="2016-12-19T06:00:00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"/>
    <x v="1"/>
    <s v="USD"/>
    <n v="1552280400"/>
    <n v="1556946000"/>
    <b v="0"/>
    <b v="0"/>
    <s v="music/rock"/>
    <x v="1"/>
    <x v="1"/>
    <x v="445"/>
    <d v="2019-05-04T05:00:00"/>
  </r>
  <r>
    <n v="473"/>
    <s v="Richardson Inc"/>
    <s v="Assimilated fault-tolerant capacity"/>
    <n v="5000"/>
    <n v="8907"/>
    <n v="178.14000000000001"/>
    <x v="1"/>
    <n v="106"/>
    <n v="84.03"/>
    <x v="1"/>
    <s v="USD"/>
    <n v="1529989200"/>
    <n v="1530075600"/>
    <b v="0"/>
    <b v="0"/>
    <s v="music/electric music"/>
    <x v="1"/>
    <x v="5"/>
    <x v="446"/>
    <d v="2018-06-27T05:00:00"/>
  </r>
  <r>
    <n v="474"/>
    <s v="Santos-Young"/>
    <s v="Enhanced neutral ability"/>
    <n v="4000"/>
    <n v="14606"/>
    <n v="365.15"/>
    <x v="1"/>
    <n v="142"/>
    <n v="102.86"/>
    <x v="1"/>
    <s v="USD"/>
    <n v="1418709600"/>
    <n v="1418796000"/>
    <b v="0"/>
    <b v="0"/>
    <s v="film &amp; video/television"/>
    <x v="4"/>
    <x v="19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"/>
    <x v="1"/>
    <s v="USD"/>
    <n v="1372136400"/>
    <n v="1372482000"/>
    <b v="0"/>
    <b v="1"/>
    <s v="publishing/translations"/>
    <x v="5"/>
    <x v="18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"/>
    <x v="1"/>
    <s v="USD"/>
    <n v="1533877200"/>
    <n v="1534395600"/>
    <b v="0"/>
    <b v="0"/>
    <s v="publishing/fiction"/>
    <x v="5"/>
    <x v="13"/>
    <x v="342"/>
    <d v="2018-08-16T05:00:00"/>
  </r>
  <r>
    <n v="477"/>
    <s v="Hogan, Porter and Rivera"/>
    <s v="Organic object-oriented core"/>
    <n v="8500"/>
    <n v="4613"/>
    <n v="54.270588235294113"/>
    <x v="0"/>
    <n v="113"/>
    <n v="40.82"/>
    <x v="1"/>
    <s v="USD"/>
    <n v="1309064400"/>
    <n v="1311397200"/>
    <b v="0"/>
    <b v="0"/>
    <s v="film &amp; video/science fiction"/>
    <x v="4"/>
    <x v="22"/>
    <x v="449"/>
    <d v="2011-07-23T05:00:00"/>
  </r>
  <r>
    <n v="478"/>
    <s v="Lyons LLC"/>
    <s v="Balanced impactful circuit"/>
    <n v="68800"/>
    <n v="162603"/>
    <n v="236.34156976744185"/>
    <x v="1"/>
    <n v="2756"/>
    <n v="59"/>
    <x v="1"/>
    <s v="USD"/>
    <n v="1425877200"/>
    <n v="1426914000"/>
    <b v="0"/>
    <b v="0"/>
    <s v="technology/wearables"/>
    <x v="2"/>
    <x v="8"/>
    <x v="450"/>
    <d v="2015-03-21T05:00:00"/>
  </r>
  <r>
    <n v="479"/>
    <s v="Long-Greene"/>
    <s v="Future-proofed heuristic encryption"/>
    <n v="2400"/>
    <n v="12310"/>
    <n v="512.91666666666663"/>
    <x v="1"/>
    <n v="173"/>
    <n v="71.16"/>
    <x v="4"/>
    <s v="GBP"/>
    <n v="1501304400"/>
    <n v="1501477200"/>
    <b v="0"/>
    <b v="0"/>
    <s v="food/food trucks"/>
    <x v="0"/>
    <x v="0"/>
    <x v="451"/>
    <d v="2017-07-31T05:00:00"/>
  </r>
  <r>
    <n v="480"/>
    <s v="Robles-Hudson"/>
    <s v="Balanced bifurcated leverage"/>
    <n v="8600"/>
    <n v="8656"/>
    <n v="100.65116279069768"/>
    <x v="1"/>
    <n v="87"/>
    <n v="99.49"/>
    <x v="1"/>
    <s v="USD"/>
    <n v="1268287200"/>
    <n v="1269061200"/>
    <b v="0"/>
    <b v="1"/>
    <s v="photography/photography books"/>
    <x v="7"/>
    <x v="14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9"/>
    <x v="1"/>
    <s v="USD"/>
    <n v="1412139600"/>
    <n v="1415772000"/>
    <b v="0"/>
    <b v="1"/>
    <s v="theater/plays"/>
    <x v="3"/>
    <x v="3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6"/>
    <x v="1"/>
    <s v="USD"/>
    <n v="1330063200"/>
    <n v="1331013600"/>
    <b v="0"/>
    <b v="1"/>
    <s v="publishing/fiction"/>
    <x v="5"/>
    <x v="13"/>
    <x v="454"/>
    <d v="2012-03-06T06:00:00"/>
  </r>
  <r>
    <n v="483"/>
    <s v="Rice-Parker"/>
    <s v="Down-sized actuating infrastructure"/>
    <n v="91400"/>
    <n v="48236"/>
    <n v="52.774617067833695"/>
    <x v="0"/>
    <n v="554"/>
    <n v="87.07"/>
    <x v="1"/>
    <s v="USD"/>
    <n v="1576130400"/>
    <n v="1576735200"/>
    <b v="0"/>
    <b v="0"/>
    <s v="theater/plays"/>
    <x v="3"/>
    <x v="3"/>
    <x v="455"/>
    <d v="2019-12-19T06:00:00"/>
  </r>
  <r>
    <n v="484"/>
    <s v="Landry Inc"/>
    <s v="Synergistic cohesive adapter"/>
    <n v="29600"/>
    <n v="77021"/>
    <n v="260.20608108108109"/>
    <x v="1"/>
    <n v="1572"/>
    <n v="49"/>
    <x v="4"/>
    <s v="GBP"/>
    <n v="1407128400"/>
    <n v="1411362000"/>
    <b v="0"/>
    <b v="1"/>
    <s v="food/food trucks"/>
    <x v="0"/>
    <x v="0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n v="1563685200"/>
    <b v="0"/>
    <b v="0"/>
    <s v="theater/plays"/>
    <x v="3"/>
    <x v="3"/>
    <x v="457"/>
    <d v="2019-07-21T05:00:00"/>
  </r>
  <r>
    <n v="486"/>
    <s v="Davis, Cox and Fox"/>
    <s v="Compatible exuding Graphical User Interface"/>
    <n v="5200"/>
    <n v="702"/>
    <n v="13.5"/>
    <x v="0"/>
    <n v="21"/>
    <n v="33.43"/>
    <x v="4"/>
    <s v="GBP"/>
    <n v="1520575200"/>
    <n v="1521867600"/>
    <b v="0"/>
    <b v="1"/>
    <s v="publishing/translations"/>
    <x v="5"/>
    <x v="18"/>
    <x v="458"/>
    <d v="2018-03-24T05:00:00"/>
  </r>
  <r>
    <n v="487"/>
    <s v="Smith-Wallace"/>
    <s v="Monitored 24/7 time-frame"/>
    <n v="110300"/>
    <n v="197024"/>
    <n v="178.62556663644605"/>
    <x v="1"/>
    <n v="2346"/>
    <n v="83.98"/>
    <x v="1"/>
    <s v="USD"/>
    <n v="1492664400"/>
    <n v="1495515600"/>
    <b v="0"/>
    <b v="0"/>
    <s v="theater/plays"/>
    <x v="3"/>
    <x v="3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2"/>
    <x v="1"/>
    <s v="USD"/>
    <n v="1454479200"/>
    <n v="1455948000"/>
    <b v="0"/>
    <b v="0"/>
    <s v="theater/plays"/>
    <x v="3"/>
    <x v="3"/>
    <x v="460"/>
    <d v="2016-02-20T06:00:00"/>
  </r>
  <r>
    <n v="489"/>
    <s v="Clark Inc"/>
    <s v="Down-sized mobile time-frame"/>
    <n v="9200"/>
    <n v="9339"/>
    <n v="101.5108695652174"/>
    <x v="1"/>
    <n v="85"/>
    <n v="109.87"/>
    <x v="6"/>
    <s v="EUR"/>
    <n v="1281934800"/>
    <n v="1282366800"/>
    <b v="0"/>
    <b v="0"/>
    <s v="technology/wearables"/>
    <x v="2"/>
    <x v="8"/>
    <x v="461"/>
    <d v="2010-08-21T05:00:00"/>
  </r>
  <r>
    <n v="490"/>
    <s v="Young and Sons"/>
    <s v="Innovative disintermediate encryption"/>
    <n v="2400"/>
    <n v="4596"/>
    <n v="191.5"/>
    <x v="1"/>
    <n v="144"/>
    <n v="31.92"/>
    <x v="1"/>
    <s v="USD"/>
    <n v="1573970400"/>
    <n v="1574575200"/>
    <b v="0"/>
    <b v="0"/>
    <s v="journalism/audio"/>
    <x v="8"/>
    <x v="23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89999999999995"/>
    <x v="1"/>
    <s v="USD"/>
    <n v="1372654800"/>
    <n v="1374901200"/>
    <b v="0"/>
    <b v="1"/>
    <s v="food/food trucks"/>
    <x v="0"/>
    <x v="0"/>
    <x v="463"/>
    <d v="2013-07-27T05:00:00"/>
  </r>
  <r>
    <n v="492"/>
    <s v="Garcia Group"/>
    <s v="Persevering interactive matrix"/>
    <n v="191000"/>
    <n v="45831"/>
    <n v="23.995287958115181"/>
    <x v="3"/>
    <n v="595"/>
    <n v="77.03"/>
    <x v="1"/>
    <s v="USD"/>
    <n v="1275886800"/>
    <n v="1278910800"/>
    <b v="1"/>
    <b v="1"/>
    <s v="film &amp; video/shorts"/>
    <x v="4"/>
    <x v="12"/>
    <x v="464"/>
    <d v="2010-07-12T05:00:00"/>
  </r>
  <r>
    <n v="493"/>
    <s v="Adams, Walker and Wong"/>
    <s v="Seamless background framework"/>
    <n v="900"/>
    <n v="6514"/>
    <n v="723.77777777777771"/>
    <x v="1"/>
    <n v="64"/>
    <n v="101.78"/>
    <x v="1"/>
    <s v="USD"/>
    <n v="1561784400"/>
    <n v="1562907600"/>
    <b v="0"/>
    <b v="0"/>
    <s v="photography/photography books"/>
    <x v="7"/>
    <x v="14"/>
    <x v="465"/>
    <d v="2019-07-12T05:00:00"/>
  </r>
  <r>
    <n v="494"/>
    <s v="Hopkins-Browning"/>
    <s v="Balanced upward-trending productivity"/>
    <n v="2500"/>
    <n v="13684"/>
    <n v="547.36"/>
    <x v="1"/>
    <n v="268"/>
    <n v="51.06"/>
    <x v="1"/>
    <s v="USD"/>
    <n v="1332392400"/>
    <n v="1332478800"/>
    <b v="0"/>
    <b v="0"/>
    <s v="technology/wearables"/>
    <x v="2"/>
    <x v="8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"/>
    <x v="3"/>
    <s v="DKK"/>
    <n v="1402376400"/>
    <n v="1402722000"/>
    <b v="0"/>
    <b v="0"/>
    <s v="theater/plays"/>
    <x v="3"/>
    <x v="3"/>
    <x v="467"/>
    <d v="2014-06-14T05:00:00"/>
  </r>
  <r>
    <n v="496"/>
    <s v="Morales Group"/>
    <s v="Optimized bi-directional extranet"/>
    <n v="183800"/>
    <n v="1667"/>
    <n v="0.90696409140369971"/>
    <x v="0"/>
    <n v="54"/>
    <n v="30.87"/>
    <x v="1"/>
    <s v="USD"/>
    <n v="1495342800"/>
    <n v="1496811600"/>
    <b v="0"/>
    <b v="0"/>
    <s v="film &amp; video/animation"/>
    <x v="4"/>
    <x v="10"/>
    <x v="468"/>
    <d v="2017-06-07T05:00:00"/>
  </r>
  <r>
    <n v="497"/>
    <s v="Lucero Group"/>
    <s v="Intuitive actuating benchmark"/>
    <n v="9800"/>
    <n v="3349"/>
    <n v="34.173469387755098"/>
    <x v="0"/>
    <n v="120"/>
    <n v="27.91"/>
    <x v="1"/>
    <s v="USD"/>
    <n v="1482213600"/>
    <n v="1482213600"/>
    <b v="0"/>
    <b v="1"/>
    <s v="technology/wearables"/>
    <x v="2"/>
    <x v="8"/>
    <x v="469"/>
    <d v="2016-12-20T06:00:00"/>
  </r>
  <r>
    <n v="498"/>
    <s v="Smith, Brown and Davis"/>
    <s v="Devolved background project"/>
    <n v="193400"/>
    <n v="46317"/>
    <n v="23.948810754912099"/>
    <x v="0"/>
    <n v="579"/>
    <n v="79.989999999999995"/>
    <x v="3"/>
    <s v="DKK"/>
    <n v="1420092000"/>
    <n v="1420264800"/>
    <b v="0"/>
    <b v="0"/>
    <s v="technology/web"/>
    <x v="2"/>
    <x v="2"/>
    <x v="470"/>
    <d v="2015-01-03T06:00:00"/>
  </r>
  <r>
    <n v="499"/>
    <s v="Hunt Group"/>
    <s v="Reverse-engineered executive emulation"/>
    <n v="163800"/>
    <n v="78743"/>
    <n v="48.072649572649574"/>
    <x v="0"/>
    <n v="2072"/>
    <n v="38"/>
    <x v="1"/>
    <s v="USD"/>
    <n v="1458018000"/>
    <n v="1458450000"/>
    <b v="0"/>
    <b v="1"/>
    <s v="film &amp; video/documentary"/>
    <x v="4"/>
    <x v="4"/>
    <x v="471"/>
    <d v="2016-03-20T05:00:00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  <x v="472"/>
    <d v="2013-05-29T05:00:00"/>
  </r>
  <r>
    <n v="501"/>
    <s v="Mccann-Le"/>
    <s v="Focused coherent methodology"/>
    <n v="153600"/>
    <n v="107743"/>
    <n v="70.145182291666657"/>
    <x v="0"/>
    <n v="1796"/>
    <n v="59.99"/>
    <x v="1"/>
    <s v="USD"/>
    <n v="1363064400"/>
    <n v="1363237200"/>
    <b v="0"/>
    <b v="0"/>
    <s v="film &amp; video/documentary"/>
    <x v="4"/>
    <x v="4"/>
    <x v="473"/>
    <d v="2013-03-14T05:00:00"/>
  </r>
  <r>
    <n v="502"/>
    <s v="Johnson Inc"/>
    <s v="Reduced context-sensitive complexity"/>
    <n v="1300"/>
    <n v="6889"/>
    <n v="529.92307692307691"/>
    <x v="1"/>
    <n v="186"/>
    <n v="37.04"/>
    <x v="2"/>
    <s v="AUD"/>
    <n v="1343365200"/>
    <n v="1345870800"/>
    <b v="0"/>
    <b v="1"/>
    <s v="games/video games"/>
    <x v="6"/>
    <x v="11"/>
    <x v="474"/>
    <d v="2012-08-25T05:00:00"/>
  </r>
  <r>
    <n v="503"/>
    <s v="Collins LLC"/>
    <s v="Decentralized 4thgeneration time-frame"/>
    <n v="25500"/>
    <n v="45983"/>
    <n v="180.32549019607845"/>
    <x v="1"/>
    <n v="460"/>
    <n v="99.96"/>
    <x v="1"/>
    <s v="USD"/>
    <n v="1435726800"/>
    <n v="1437454800"/>
    <b v="0"/>
    <b v="0"/>
    <s v="film &amp; video/drama"/>
    <x v="4"/>
    <x v="6"/>
    <x v="72"/>
    <d v="2015-07-21T05:00:00"/>
  </r>
  <r>
    <n v="504"/>
    <s v="Smith-Miller"/>
    <s v="De-engineered cohesive moderator"/>
    <n v="7500"/>
    <n v="6924"/>
    <n v="92.320000000000007"/>
    <x v="0"/>
    <n v="62"/>
    <n v="111.68"/>
    <x v="6"/>
    <s v="EUR"/>
    <n v="1431925200"/>
    <n v="1432011600"/>
    <b v="0"/>
    <b v="0"/>
    <s v="music/rock"/>
    <x v="1"/>
    <x v="1"/>
    <x v="443"/>
    <d v="2015-05-19T05:00:00"/>
  </r>
  <r>
    <n v="505"/>
    <s v="Jensen-Vargas"/>
    <s v="Ameliorated explicit parallelism"/>
    <n v="89900"/>
    <n v="12497"/>
    <n v="13.901001112347053"/>
    <x v="0"/>
    <n v="347"/>
    <n v="36.01"/>
    <x v="1"/>
    <s v="USD"/>
    <n v="1362722400"/>
    <n v="1366347600"/>
    <b v="0"/>
    <b v="1"/>
    <s v="publishing/radio &amp; podcasts"/>
    <x v="5"/>
    <x v="15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000000000005"/>
    <x v="1"/>
    <s v="USD"/>
    <n v="1511416800"/>
    <n v="1512885600"/>
    <b v="0"/>
    <b v="1"/>
    <s v="theater/plays"/>
    <x v="3"/>
    <x v="3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"/>
    <x v="1"/>
    <s v="USD"/>
    <n v="1365483600"/>
    <n v="1369717200"/>
    <b v="0"/>
    <b v="1"/>
    <s v="technology/web"/>
    <x v="2"/>
    <x v="2"/>
    <x v="476"/>
    <d v="2013-05-28T05:00:00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n v="1534654800"/>
    <b v="0"/>
    <b v="0"/>
    <s v="theater/plays"/>
    <x v="3"/>
    <x v="3"/>
    <x v="192"/>
    <d v="2018-08-19T05:00:00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1"/>
    <x v="2"/>
    <s v="AUD"/>
    <n v="1527742800"/>
    <n v="1529816400"/>
    <b v="0"/>
    <b v="0"/>
    <s v="film &amp; video/drama"/>
    <x v="4"/>
    <x v="6"/>
    <x v="478"/>
    <d v="2018-06-24T05:00:00"/>
  </r>
  <r>
    <n v="511"/>
    <s v="Smith-Mullins"/>
    <s v="User-centric intangible neural-net"/>
    <n v="147800"/>
    <n v="35498"/>
    <n v="24.017591339648174"/>
    <x v="0"/>
    <n v="362"/>
    <n v="98.06"/>
    <x v="1"/>
    <s v="USD"/>
    <n v="1564030800"/>
    <n v="1564894800"/>
    <b v="0"/>
    <b v="0"/>
    <s v="theater/plays"/>
    <x v="3"/>
    <x v="3"/>
    <x v="479"/>
    <d v="2019-08-04T05:00:00"/>
  </r>
  <r>
    <n v="512"/>
    <s v="Williams-Walsh"/>
    <s v="Organized explicit core"/>
    <n v="9100"/>
    <n v="12678"/>
    <n v="139.31868131868131"/>
    <x v="1"/>
    <n v="239"/>
    <n v="53.05"/>
    <x v="1"/>
    <s v="USD"/>
    <n v="1404536400"/>
    <n v="1404622800"/>
    <b v="0"/>
    <b v="1"/>
    <s v="games/video games"/>
    <x v="6"/>
    <x v="11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"/>
    <x v="1"/>
    <s v="USD"/>
    <n v="1284008400"/>
    <n v="1284181200"/>
    <b v="0"/>
    <b v="0"/>
    <s v="film &amp; video/television"/>
    <x v="4"/>
    <x v="19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5"/>
    <x v="5"/>
    <s v="CHF"/>
    <n v="1386309600"/>
    <n v="1386741600"/>
    <b v="0"/>
    <b v="1"/>
    <s v="music/rock"/>
    <x v="1"/>
    <x v="1"/>
    <x v="481"/>
    <d v="2013-12-11T06:00:00"/>
  </r>
  <r>
    <n v="515"/>
    <s v="Cox LLC"/>
    <s v="Phased 24hour flexibility"/>
    <n v="8600"/>
    <n v="4797"/>
    <n v="55.779069767441861"/>
    <x v="0"/>
    <n v="133"/>
    <n v="36.07"/>
    <x v="0"/>
    <s v="CAD"/>
    <n v="1324620000"/>
    <n v="1324792800"/>
    <b v="0"/>
    <b v="1"/>
    <s v="theater/plays"/>
    <x v="3"/>
    <x v="3"/>
    <x v="482"/>
    <d v="2011-12-25T06:00:00"/>
  </r>
  <r>
    <n v="516"/>
    <s v="Morales-Odonnell"/>
    <s v="Exclusive 5thgeneration structure"/>
    <n v="125400"/>
    <n v="53324"/>
    <n v="42.523125996810208"/>
    <x v="0"/>
    <n v="846"/>
    <n v="63.03"/>
    <x v="1"/>
    <s v="USD"/>
    <n v="1281070800"/>
    <n v="1284354000"/>
    <b v="0"/>
    <b v="0"/>
    <s v="publishing/nonfiction"/>
    <x v="5"/>
    <x v="9"/>
    <x v="194"/>
    <d v="2010-09-13T05:00:00"/>
  </r>
  <r>
    <n v="517"/>
    <s v="Ramirez LLC"/>
    <s v="Multi-tiered maximized orchestration"/>
    <n v="5900"/>
    <n v="6608"/>
    <n v="112.00000000000001"/>
    <x v="1"/>
    <n v="78"/>
    <n v="84.72"/>
    <x v="1"/>
    <s v="USD"/>
    <n v="1493960400"/>
    <n v="1494392400"/>
    <b v="0"/>
    <b v="0"/>
    <s v="food/food trucks"/>
    <x v="0"/>
    <x v="0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  <x v="484"/>
    <d v="2018-02-25T06:00:00"/>
  </r>
  <r>
    <n v="519"/>
    <s v="Marsh-Coleman"/>
    <s v="Exclusive asymmetric analyzer"/>
    <n v="177700"/>
    <n v="180802"/>
    <n v="101.74563871693867"/>
    <x v="1"/>
    <n v="1773"/>
    <n v="101.98"/>
    <x v="1"/>
    <s v="USD"/>
    <n v="1420696800"/>
    <n v="1421906400"/>
    <b v="0"/>
    <b v="1"/>
    <s v="music/rock"/>
    <x v="1"/>
    <x v="1"/>
    <x v="355"/>
    <d v="2015-01-22T06:00:00"/>
  </r>
  <r>
    <n v="520"/>
    <s v="Frederick, Jenkins and Collins"/>
    <s v="Organic radical collaboration"/>
    <n v="800"/>
    <n v="3406"/>
    <n v="425.75"/>
    <x v="1"/>
    <n v="32"/>
    <n v="106.44"/>
    <x v="1"/>
    <s v="USD"/>
    <n v="1555650000"/>
    <n v="1555909200"/>
    <b v="0"/>
    <b v="0"/>
    <s v="theater/plays"/>
    <x v="3"/>
    <x v="3"/>
    <x v="485"/>
    <d v="2019-04-22T05:00:00"/>
  </r>
  <r>
    <n v="521"/>
    <s v="Wilson Ltd"/>
    <s v="Function-based multi-state software"/>
    <n v="7600"/>
    <n v="11061"/>
    <n v="145.53947368421052"/>
    <x v="1"/>
    <n v="369"/>
    <n v="29.98"/>
    <x v="1"/>
    <s v="USD"/>
    <n v="1471928400"/>
    <n v="1472446800"/>
    <b v="0"/>
    <b v="1"/>
    <s v="film &amp; video/drama"/>
    <x v="4"/>
    <x v="6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1"/>
    <x v="1"/>
    <s v="USD"/>
    <n v="1341291600"/>
    <n v="1342328400"/>
    <b v="0"/>
    <b v="0"/>
    <s v="film &amp; video/shorts"/>
    <x v="4"/>
    <x v="12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19999999999993"/>
    <x v="1"/>
    <s v="USD"/>
    <n v="1267682400"/>
    <n v="1268114400"/>
    <b v="0"/>
    <b v="0"/>
    <s v="film &amp; video/shorts"/>
    <x v="4"/>
    <x v="12"/>
    <x v="488"/>
    <d v="2010-03-09T06:00:00"/>
  </r>
  <r>
    <n v="524"/>
    <s v="Johnson-Contreras"/>
    <s v="Diverse scalable superstructure"/>
    <n v="96700"/>
    <n v="81136"/>
    <n v="83.904860392967933"/>
    <x v="0"/>
    <n v="1979"/>
    <n v="41"/>
    <x v="1"/>
    <s v="USD"/>
    <n v="1272258000"/>
    <n v="1273381200"/>
    <b v="0"/>
    <b v="0"/>
    <s v="theater/plays"/>
    <x v="3"/>
    <x v="3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"/>
    <x v="1"/>
    <s v="USD"/>
    <n v="1290492000"/>
    <n v="1290837600"/>
    <b v="0"/>
    <b v="0"/>
    <s v="technology/wearables"/>
    <x v="2"/>
    <x v="8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"/>
    <x v="1"/>
    <s v="USD"/>
    <n v="1451109600"/>
    <n v="1454306400"/>
    <b v="0"/>
    <b v="1"/>
    <s v="theater/plays"/>
    <x v="3"/>
    <x v="3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  <x v="491"/>
    <d v="2016-03-12T06:00:00"/>
  </r>
  <r>
    <n v="528"/>
    <s v="Avila, Ford and Welch"/>
    <s v="Focused leadingedge matrix"/>
    <n v="9000"/>
    <n v="7227"/>
    <n v="80.300000000000011"/>
    <x v="0"/>
    <n v="80"/>
    <n v="90.34"/>
    <x v="4"/>
    <s v="GBP"/>
    <n v="1385186400"/>
    <n v="1389074400"/>
    <b v="0"/>
    <b v="0"/>
    <s v="music/indie rock"/>
    <x v="1"/>
    <x v="7"/>
    <x v="492"/>
    <d v="2014-01-07T06:00:00"/>
  </r>
  <r>
    <n v="529"/>
    <s v="Gallegos Inc"/>
    <s v="Seamless logistical encryption"/>
    <n v="5100"/>
    <n v="574"/>
    <n v="11.254901960784313"/>
    <x v="0"/>
    <n v="9"/>
    <n v="63.78"/>
    <x v="1"/>
    <s v="USD"/>
    <n v="1399698000"/>
    <n v="1402117200"/>
    <b v="0"/>
    <b v="0"/>
    <s v="games/video games"/>
    <x v="6"/>
    <x v="11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4"/>
    <x v="1"/>
    <s v="USD"/>
    <n v="1283230800"/>
    <n v="1284440400"/>
    <b v="0"/>
    <b v="1"/>
    <s v="publishing/fiction"/>
    <x v="5"/>
    <x v="13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"/>
    <x v="5"/>
    <s v="CHF"/>
    <n v="1384149600"/>
    <n v="1388988000"/>
    <b v="0"/>
    <b v="0"/>
    <s v="games/video games"/>
    <x v="6"/>
    <x v="11"/>
    <x v="495"/>
    <d v="2014-01-06T06:00:00"/>
  </r>
  <r>
    <n v="532"/>
    <s v="Cordova-Torres"/>
    <s v="Pre-emptive grid-enabled contingency"/>
    <n v="1600"/>
    <n v="8046"/>
    <n v="502.87499999999994"/>
    <x v="1"/>
    <n v="126"/>
    <n v="63.86"/>
    <x v="0"/>
    <s v="CAD"/>
    <n v="1516860000"/>
    <n v="1516946400"/>
    <b v="0"/>
    <b v="0"/>
    <s v="theater/plays"/>
    <x v="3"/>
    <x v="3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3"/>
    <x v="4"/>
    <s v="GBP"/>
    <n v="1374642000"/>
    <n v="1377752400"/>
    <b v="0"/>
    <b v="0"/>
    <s v="music/indie rock"/>
    <x v="1"/>
    <x v="7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"/>
    <x v="1"/>
    <s v="USD"/>
    <n v="1534482000"/>
    <n v="1534568400"/>
    <b v="0"/>
    <b v="1"/>
    <s v="film &amp; video/drama"/>
    <x v="4"/>
    <x v="6"/>
    <x v="498"/>
    <d v="2018-08-18T05:00:00"/>
  </r>
  <r>
    <n v="535"/>
    <s v="Garrison LLC"/>
    <s v="Profit-focused 24/7 data-warehouse"/>
    <n v="2600"/>
    <n v="12533"/>
    <n v="482.03846153846149"/>
    <x v="1"/>
    <n v="202"/>
    <n v="62.04"/>
    <x v="6"/>
    <s v="EUR"/>
    <n v="1528434000"/>
    <n v="1528606800"/>
    <b v="0"/>
    <b v="1"/>
    <s v="theater/plays"/>
    <x v="3"/>
    <x v="3"/>
    <x v="499"/>
    <d v="2018-06-10T05:00:00"/>
  </r>
  <r>
    <n v="536"/>
    <s v="Shannon-Olson"/>
    <s v="Enhanced methodical middleware"/>
    <n v="9800"/>
    <n v="14697"/>
    <n v="149.96938775510205"/>
    <x v="1"/>
    <n v="140"/>
    <n v="104.98"/>
    <x v="6"/>
    <s v="EUR"/>
    <n v="1282626000"/>
    <n v="1284872400"/>
    <b v="0"/>
    <b v="0"/>
    <s v="publishing/fiction"/>
    <x v="5"/>
    <x v="13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"/>
    <x v="3"/>
    <s v="DKK"/>
    <n v="1535605200"/>
    <n v="1537592400"/>
    <b v="1"/>
    <b v="1"/>
    <s v="film &amp; video/documentary"/>
    <x v="4"/>
    <x v="4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1"/>
    <x v="1"/>
    <s v="USD"/>
    <n v="1379826000"/>
    <n v="1381208400"/>
    <b v="0"/>
    <b v="0"/>
    <s v="games/mobile games"/>
    <x v="6"/>
    <x v="20"/>
    <x v="502"/>
    <d v="2013-10-08T05:00:00"/>
  </r>
  <r>
    <n v="539"/>
    <s v="Thomas, Welch and Santana"/>
    <s v="Assimilated exuding toolset"/>
    <n v="9800"/>
    <n v="7120"/>
    <n v="72.653061224489804"/>
    <x v="0"/>
    <n v="77"/>
    <n v="92.47"/>
    <x v="1"/>
    <s v="USD"/>
    <n v="1561957200"/>
    <n v="1562475600"/>
    <b v="0"/>
    <b v="1"/>
    <s v="food/food trucks"/>
    <x v="0"/>
    <x v="0"/>
    <x v="503"/>
    <d v="2019-07-07T05:00:00"/>
  </r>
  <r>
    <n v="540"/>
    <s v="Brown-Pena"/>
    <s v="Front-line client-server secured line"/>
    <n v="5300"/>
    <n v="14097"/>
    <n v="265.98113207547169"/>
    <x v="1"/>
    <n v="247"/>
    <n v="57.07"/>
    <x v="1"/>
    <s v="USD"/>
    <n v="1525496400"/>
    <n v="1527397200"/>
    <b v="0"/>
    <b v="0"/>
    <s v="photography/photography books"/>
    <x v="7"/>
    <x v="14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8"/>
    <x v="6"/>
    <s v="EUR"/>
    <n v="1433912400"/>
    <n v="1436158800"/>
    <b v="0"/>
    <b v="0"/>
    <s v="games/mobile games"/>
    <x v="6"/>
    <x v="20"/>
    <x v="505"/>
    <d v="2015-07-06T05:00:00"/>
  </r>
  <r>
    <n v="542"/>
    <s v="Harrison-Bridges"/>
    <s v="Profit-focused exuding moderator"/>
    <n v="77000"/>
    <n v="1930"/>
    <n v="2.5064935064935066"/>
    <x v="0"/>
    <n v="49"/>
    <n v="39.39"/>
    <x v="4"/>
    <s v="GBP"/>
    <n v="1453442400"/>
    <n v="1456034400"/>
    <b v="0"/>
    <b v="0"/>
    <s v="music/indie rock"/>
    <x v="1"/>
    <x v="7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"/>
    <x v="1"/>
    <s v="USD"/>
    <n v="1378875600"/>
    <n v="1380171600"/>
    <b v="0"/>
    <b v="0"/>
    <s v="games/video games"/>
    <x v="6"/>
    <x v="11"/>
    <x v="507"/>
    <d v="2013-09-26T05:00:00"/>
  </r>
  <r>
    <n v="544"/>
    <s v="Taylor Inc"/>
    <s v="Public-key 3rdgeneration system engine"/>
    <n v="2800"/>
    <n v="7742"/>
    <n v="276.5"/>
    <x v="1"/>
    <n v="84"/>
    <n v="92.17"/>
    <x v="1"/>
    <s v="USD"/>
    <n v="1452232800"/>
    <n v="1453356000"/>
    <b v="0"/>
    <b v="0"/>
    <s v="music/rock"/>
    <x v="1"/>
    <x v="1"/>
    <x v="508"/>
    <d v="2016-01-21T06:00:00"/>
  </r>
  <r>
    <n v="545"/>
    <s v="Deleon and Sons"/>
    <s v="Organized value-added access"/>
    <n v="184800"/>
    <n v="164109"/>
    <n v="88.803571428571431"/>
    <x v="0"/>
    <n v="2690"/>
    <n v="61.01"/>
    <x v="1"/>
    <s v="USD"/>
    <n v="1577253600"/>
    <n v="1578981600"/>
    <b v="0"/>
    <b v="0"/>
    <s v="theater/plays"/>
    <x v="3"/>
    <x v="3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9999999999993"/>
    <x v="1"/>
    <s v="USD"/>
    <n v="1537160400"/>
    <n v="1537419600"/>
    <b v="0"/>
    <b v="1"/>
    <s v="theater/plays"/>
    <x v="3"/>
    <x v="3"/>
    <x v="510"/>
    <d v="2018-09-20T05:00:00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  <x v="511"/>
    <d v="2015-02-06T06:00:00"/>
  </r>
  <r>
    <n v="548"/>
    <s v="York-Pitts"/>
    <s v="Monitored discrete toolset"/>
    <n v="66100"/>
    <n v="179074"/>
    <n v="270.91376701966715"/>
    <x v="1"/>
    <n v="2985"/>
    <n v="59.99"/>
    <x v="1"/>
    <s v="USD"/>
    <n v="1459486800"/>
    <n v="1460610000"/>
    <b v="0"/>
    <b v="0"/>
    <s v="theater/plays"/>
    <x v="3"/>
    <x v="3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"/>
    <x v="1"/>
    <s v="USD"/>
    <n v="1369717200"/>
    <n v="1370494800"/>
    <b v="0"/>
    <b v="0"/>
    <s v="technology/wearables"/>
    <x v="2"/>
    <x v="8"/>
    <x v="513"/>
    <d v="2013-06-06T05:00:00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  <x v="514"/>
    <d v="2012-03-21T05:00:00"/>
  </r>
  <r>
    <n v="551"/>
    <s v="Martin-James"/>
    <s v="Streamlined upward-trending analyzer"/>
    <n v="180100"/>
    <n v="105598"/>
    <n v="58.6329816768462"/>
    <x v="0"/>
    <n v="2779"/>
    <n v="38"/>
    <x v="2"/>
    <s v="AUD"/>
    <n v="1419055200"/>
    <n v="1422511200"/>
    <b v="0"/>
    <b v="1"/>
    <s v="technology/web"/>
    <x v="2"/>
    <x v="2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7"/>
    <x v="1"/>
    <s v="USD"/>
    <n v="1480140000"/>
    <n v="1480312800"/>
    <b v="0"/>
    <b v="0"/>
    <s v="theater/plays"/>
    <x v="3"/>
    <x v="3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8"/>
    <x v="1"/>
    <s v="USD"/>
    <n v="1293948000"/>
    <n v="1294034400"/>
    <b v="0"/>
    <b v="0"/>
    <s v="music/rock"/>
    <x v="1"/>
    <x v="1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1"/>
    <x v="0"/>
    <s v="CAD"/>
    <n v="1482127200"/>
    <n v="1482645600"/>
    <b v="0"/>
    <b v="0"/>
    <s v="music/indie rock"/>
    <x v="1"/>
    <x v="7"/>
    <x v="518"/>
    <d v="2016-12-25T06:00:00"/>
  </r>
  <r>
    <n v="555"/>
    <s v="Anderson Group"/>
    <s v="Organic maximized database"/>
    <n v="6300"/>
    <n v="14089"/>
    <n v="223.63492063492063"/>
    <x v="1"/>
    <n v="135"/>
    <n v="104.36"/>
    <x v="3"/>
    <s v="DKK"/>
    <n v="1396414800"/>
    <n v="1399093200"/>
    <b v="0"/>
    <b v="0"/>
    <s v="music/rock"/>
    <x v="1"/>
    <x v="1"/>
    <x v="519"/>
    <d v="2014-05-03T05:00:00"/>
  </r>
  <r>
    <n v="556"/>
    <s v="Smith and Sons"/>
    <s v="Grass-roots 24/7 attitude"/>
    <n v="5200"/>
    <n v="12467"/>
    <n v="239.75"/>
    <x v="1"/>
    <n v="122"/>
    <n v="102.19"/>
    <x v="1"/>
    <s v="USD"/>
    <n v="1315285200"/>
    <n v="1315890000"/>
    <b v="0"/>
    <b v="1"/>
    <s v="publishing/translations"/>
    <x v="5"/>
    <x v="18"/>
    <x v="520"/>
    <d v="2011-09-13T05:00:00"/>
  </r>
  <r>
    <n v="557"/>
    <s v="Lam-Hamilton"/>
    <s v="Team-oriented global strategy"/>
    <n v="6000"/>
    <n v="11960"/>
    <n v="199.33333333333334"/>
    <x v="1"/>
    <n v="221"/>
    <n v="54.12"/>
    <x v="1"/>
    <s v="USD"/>
    <n v="1443762000"/>
    <n v="1444021200"/>
    <b v="0"/>
    <b v="1"/>
    <s v="film &amp; video/science fiction"/>
    <x v="4"/>
    <x v="22"/>
    <x v="521"/>
    <d v="2015-10-05T05:00:00"/>
  </r>
  <r>
    <n v="558"/>
    <s v="Ho Ltd"/>
    <s v="Enhanced client-driven capacity"/>
    <n v="5800"/>
    <n v="7966"/>
    <n v="137.34482758620689"/>
    <x v="1"/>
    <n v="126"/>
    <n v="63.22"/>
    <x v="1"/>
    <s v="USD"/>
    <n v="1456293600"/>
    <n v="1460005200"/>
    <b v="0"/>
    <b v="0"/>
    <s v="theater/plays"/>
    <x v="3"/>
    <x v="3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"/>
    <x v="1"/>
    <s v="USD"/>
    <n v="1470114000"/>
    <n v="1470718800"/>
    <b v="0"/>
    <b v="0"/>
    <s v="theater/plays"/>
    <x v="3"/>
    <x v="3"/>
    <x v="523"/>
    <d v="2016-08-09T05:00:00"/>
  </r>
  <r>
    <n v="560"/>
    <s v="Hunt LLC"/>
    <s v="Re-engineered radical policy"/>
    <n v="20000"/>
    <n v="158832"/>
    <n v="794.16"/>
    <x v="1"/>
    <n v="3177"/>
    <n v="49.99"/>
    <x v="1"/>
    <s v="USD"/>
    <n v="1321596000"/>
    <n v="1325052000"/>
    <b v="0"/>
    <b v="0"/>
    <s v="film &amp; video/animation"/>
    <x v="4"/>
    <x v="10"/>
    <x v="524"/>
    <d v="2011-12-28T06:00:00"/>
  </r>
  <r>
    <n v="561"/>
    <s v="Fowler-Smith"/>
    <s v="Down-sized logistical adapter"/>
    <n v="3000"/>
    <n v="11091"/>
    <n v="369.7"/>
    <x v="1"/>
    <n v="198"/>
    <n v="56.02"/>
    <x v="5"/>
    <s v="CHF"/>
    <n v="1318827600"/>
    <n v="1319000400"/>
    <b v="0"/>
    <b v="0"/>
    <s v="theater/plays"/>
    <x v="3"/>
    <x v="3"/>
    <x v="525"/>
    <d v="2011-10-19T05:00:00"/>
  </r>
  <r>
    <n v="562"/>
    <s v="Blair Inc"/>
    <s v="Configurable bandwidth-monitored throughput"/>
    <n v="9900"/>
    <n v="1269"/>
    <n v="12.818181818181817"/>
    <x v="0"/>
    <n v="26"/>
    <n v="48.81"/>
    <x v="5"/>
    <s v="CHF"/>
    <n v="1552366800"/>
    <n v="1552539600"/>
    <b v="0"/>
    <b v="0"/>
    <s v="music/rock"/>
    <x v="1"/>
    <x v="1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"/>
    <x v="2"/>
    <s v="AUD"/>
    <n v="1542088800"/>
    <n v="1543816800"/>
    <b v="0"/>
    <b v="0"/>
    <s v="film &amp; video/documentary"/>
    <x v="4"/>
    <x v="4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89999999999995"/>
    <x v="1"/>
    <s v="USD"/>
    <n v="1426395600"/>
    <n v="1427086800"/>
    <b v="0"/>
    <b v="0"/>
    <s v="theater/plays"/>
    <x v="3"/>
    <x v="3"/>
    <x v="527"/>
    <d v="2015-03-23T05:00:00"/>
  </r>
  <r>
    <n v="565"/>
    <s v="Joseph LLC"/>
    <s v="Decentralized logistical collaboration"/>
    <n v="94900"/>
    <n v="194166"/>
    <n v="204.60063224446787"/>
    <x v="1"/>
    <n v="3596"/>
    <n v="53.99"/>
    <x v="1"/>
    <s v="USD"/>
    <n v="1321336800"/>
    <n v="1323064800"/>
    <b v="0"/>
    <b v="0"/>
    <s v="theater/plays"/>
    <x v="3"/>
    <x v="3"/>
    <x v="528"/>
    <d v="2011-12-05T06:00:00"/>
  </r>
  <r>
    <n v="566"/>
    <s v="Webb-Smith"/>
    <s v="Advanced content-based installation"/>
    <n v="9300"/>
    <n v="4124"/>
    <n v="44.344086021505376"/>
    <x v="0"/>
    <n v="37"/>
    <n v="111.46"/>
    <x v="1"/>
    <s v="USD"/>
    <n v="1456293600"/>
    <n v="1458277200"/>
    <b v="0"/>
    <b v="1"/>
    <s v="music/electric music"/>
    <x v="1"/>
    <x v="5"/>
    <x v="522"/>
    <d v="2016-03-18T05:00:00"/>
  </r>
  <r>
    <n v="567"/>
    <s v="Johns PLC"/>
    <s v="Distributed high-level open architecture"/>
    <n v="6800"/>
    <n v="14865"/>
    <n v="218.60294117647058"/>
    <x v="1"/>
    <n v="244"/>
    <n v="60.92"/>
    <x v="1"/>
    <s v="USD"/>
    <n v="1404968400"/>
    <n v="1405141200"/>
    <b v="0"/>
    <b v="0"/>
    <s v="music/rock"/>
    <x v="1"/>
    <x v="1"/>
    <x v="529"/>
    <d v="2014-07-12T05:00:00"/>
  </r>
  <r>
    <n v="568"/>
    <s v="Hardin-Foley"/>
    <s v="Synergized zero tolerance help-desk"/>
    <n v="72400"/>
    <n v="134688"/>
    <n v="186.03314917127071"/>
    <x v="1"/>
    <n v="5180"/>
    <n v="26"/>
    <x v="1"/>
    <s v="USD"/>
    <n v="1279170000"/>
    <n v="1283058000"/>
    <b v="0"/>
    <b v="0"/>
    <s v="theater/plays"/>
    <x v="3"/>
    <x v="3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89999999999995"/>
    <x v="6"/>
    <s v="EUR"/>
    <n v="1294725600"/>
    <n v="1295762400"/>
    <b v="0"/>
    <b v="0"/>
    <s v="film &amp; video/animation"/>
    <x v="4"/>
    <x v="10"/>
    <x v="531"/>
    <d v="2011-01-23T06:00:00"/>
  </r>
  <r>
    <n v="570"/>
    <s v="Martinez-Juarez"/>
    <s v="Realigned uniform knowledge user"/>
    <n v="31200"/>
    <n v="95364"/>
    <n v="305.65384615384613"/>
    <x v="1"/>
    <n v="2725"/>
    <n v="35"/>
    <x v="1"/>
    <s v="USD"/>
    <n v="1419055200"/>
    <n v="1419573600"/>
    <b v="0"/>
    <b v="1"/>
    <s v="music/rock"/>
    <x v="1"/>
    <x v="1"/>
    <x v="515"/>
    <d v="2014-12-26T06:00:00"/>
  </r>
  <r>
    <n v="571"/>
    <s v="Wilson and Sons"/>
    <s v="Monitored grid-enabled model"/>
    <n v="3500"/>
    <n v="3295"/>
    <n v="94.142857142857139"/>
    <x v="0"/>
    <n v="35"/>
    <n v="94.14"/>
    <x v="6"/>
    <s v="EUR"/>
    <n v="1434690000"/>
    <n v="1438750800"/>
    <b v="0"/>
    <b v="0"/>
    <s v="film &amp; video/shorts"/>
    <x v="4"/>
    <x v="12"/>
    <x v="532"/>
    <d v="2015-08-05T05:00:00"/>
  </r>
  <r>
    <n v="572"/>
    <s v="Clements Group"/>
    <s v="Assimilated actuating policy"/>
    <n v="9000"/>
    <n v="4896"/>
    <n v="54.400000000000006"/>
    <x v="3"/>
    <n v="94"/>
    <n v="52.09"/>
    <x v="1"/>
    <s v="USD"/>
    <n v="1443416400"/>
    <n v="1444798800"/>
    <b v="0"/>
    <b v="1"/>
    <s v="music/rock"/>
    <x v="1"/>
    <x v="1"/>
    <x v="533"/>
    <d v="2015-10-14T05:00:00"/>
  </r>
  <r>
    <n v="573"/>
    <s v="Valenzuela-Cook"/>
    <s v="Total incremental productivity"/>
    <n v="6700"/>
    <n v="7496"/>
    <n v="111.88059701492537"/>
    <x v="1"/>
    <n v="300"/>
    <n v="24.99"/>
    <x v="1"/>
    <s v="USD"/>
    <n v="1399006800"/>
    <n v="1399179600"/>
    <b v="0"/>
    <b v="0"/>
    <s v="journalism/audio"/>
    <x v="8"/>
    <x v="23"/>
    <x v="409"/>
    <d v="2014-05-04T05:00:00"/>
  </r>
  <r>
    <n v="574"/>
    <s v="Parker, Haley and Foster"/>
    <s v="Adaptive local task-force"/>
    <n v="2700"/>
    <n v="9967"/>
    <n v="369.14814814814815"/>
    <x v="1"/>
    <n v="144"/>
    <n v="69.22"/>
    <x v="1"/>
    <s v="USD"/>
    <n v="1575698400"/>
    <n v="1576562400"/>
    <b v="0"/>
    <b v="1"/>
    <s v="food/food trucks"/>
    <x v="0"/>
    <x v="0"/>
    <x v="534"/>
    <d v="2019-12-17T06:00:00"/>
  </r>
  <r>
    <n v="575"/>
    <s v="Fuentes LLC"/>
    <s v="Universal zero-defect concept"/>
    <n v="83300"/>
    <n v="52421"/>
    <n v="62.930372148859547"/>
    <x v="0"/>
    <n v="558"/>
    <n v="93.94"/>
    <x v="1"/>
    <s v="USD"/>
    <n v="1400562000"/>
    <n v="1400821200"/>
    <b v="0"/>
    <b v="1"/>
    <s v="theater/plays"/>
    <x v="3"/>
    <x v="3"/>
    <x v="53"/>
    <d v="2014-05-23T05:00:00"/>
  </r>
  <r>
    <n v="576"/>
    <s v="Moran and Sons"/>
    <s v="Object-based bottom-line superstructure"/>
    <n v="9700"/>
    <n v="6298"/>
    <n v="64.927835051546396"/>
    <x v="0"/>
    <n v="64"/>
    <n v="98.41"/>
    <x v="1"/>
    <s v="USD"/>
    <n v="1509512400"/>
    <n v="1510984800"/>
    <b v="0"/>
    <b v="0"/>
    <s v="theater/plays"/>
    <x v="3"/>
    <x v="3"/>
    <x v="535"/>
    <d v="2017-11-18T06:00:00"/>
  </r>
  <r>
    <n v="577"/>
    <s v="Stevens Inc"/>
    <s v="Adaptive 24hour projection"/>
    <n v="8200"/>
    <n v="1546"/>
    <n v="18.853658536585368"/>
    <x v="3"/>
    <n v="37"/>
    <n v="41.78"/>
    <x v="1"/>
    <s v="USD"/>
    <n v="1299823200"/>
    <n v="1302066000"/>
    <b v="0"/>
    <b v="0"/>
    <s v="music/jazz"/>
    <x v="1"/>
    <x v="17"/>
    <x v="536"/>
    <d v="2011-04-06T05:00:00"/>
  </r>
  <r>
    <n v="578"/>
    <s v="Martinez-Johnson"/>
    <s v="Sharable radical toolset"/>
    <n v="96500"/>
    <n v="16168"/>
    <n v="16.754404145077721"/>
    <x v="0"/>
    <n v="245"/>
    <n v="65.989999999999995"/>
    <x v="1"/>
    <s v="USD"/>
    <n v="1322719200"/>
    <n v="1322978400"/>
    <b v="0"/>
    <b v="0"/>
    <s v="film &amp; video/science fiction"/>
    <x v="4"/>
    <x v="22"/>
    <x v="537"/>
    <d v="2011-12-04T06:00:00"/>
  </r>
  <r>
    <n v="579"/>
    <s v="Franklin Inc"/>
    <s v="Focused multimedia knowledgebase"/>
    <n v="6200"/>
    <n v="6269"/>
    <n v="101.11290322580646"/>
    <x v="1"/>
    <n v="87"/>
    <n v="72.06"/>
    <x v="1"/>
    <s v="USD"/>
    <n v="1312693200"/>
    <n v="1313730000"/>
    <b v="0"/>
    <b v="0"/>
    <s v="music/jazz"/>
    <x v="1"/>
    <x v="17"/>
    <x v="538"/>
    <d v="2011-08-19T05:00:00"/>
  </r>
  <r>
    <n v="580"/>
    <s v="Perez PLC"/>
    <s v="Seamless 6thgeneration extranet"/>
    <n v="43800"/>
    <n v="149578"/>
    <n v="341.5022831050228"/>
    <x v="1"/>
    <n v="3116"/>
    <n v="48"/>
    <x v="1"/>
    <s v="USD"/>
    <n v="1393394400"/>
    <n v="1394085600"/>
    <b v="0"/>
    <b v="0"/>
    <s v="theater/plays"/>
    <x v="3"/>
    <x v="3"/>
    <x v="539"/>
    <d v="2014-03-06T06:00:00"/>
  </r>
  <r>
    <n v="581"/>
    <s v="Sanchez, Cross and Savage"/>
    <s v="Sharable mobile knowledgebase"/>
    <n v="6000"/>
    <n v="3841"/>
    <n v="64.016666666666666"/>
    <x v="0"/>
    <n v="71"/>
    <n v="54.1"/>
    <x v="1"/>
    <s v="USD"/>
    <n v="1304053200"/>
    <n v="1305349200"/>
    <b v="0"/>
    <b v="0"/>
    <s v="technology/web"/>
    <x v="2"/>
    <x v="2"/>
    <x v="540"/>
    <d v="2011-05-14T05:00:00"/>
  </r>
  <r>
    <n v="582"/>
    <s v="Pineda Ltd"/>
    <s v="Cross-group global system engine"/>
    <n v="8700"/>
    <n v="4531"/>
    <n v="52.080459770114942"/>
    <x v="0"/>
    <n v="42"/>
    <n v="107.88"/>
    <x v="1"/>
    <s v="USD"/>
    <n v="1433912400"/>
    <n v="1434344400"/>
    <b v="0"/>
    <b v="1"/>
    <s v="games/video games"/>
    <x v="6"/>
    <x v="11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"/>
    <x v="1"/>
    <s v="USD"/>
    <n v="1329717600"/>
    <n v="1331186400"/>
    <b v="0"/>
    <b v="0"/>
    <s v="film &amp; video/documentary"/>
    <x v="4"/>
    <x v="4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0000000000005"/>
    <x v="1"/>
    <s v="USD"/>
    <n v="1335330000"/>
    <n v="1336539600"/>
    <b v="0"/>
    <b v="0"/>
    <s v="technology/web"/>
    <x v="2"/>
    <x v="2"/>
    <x v="542"/>
    <d v="2012-05-09T05:00:00"/>
  </r>
  <r>
    <n v="585"/>
    <s v="Pugh LLC"/>
    <s v="Reactive analyzing function"/>
    <n v="8900"/>
    <n v="13065"/>
    <n v="146.79775280898878"/>
    <x v="1"/>
    <n v="136"/>
    <n v="96.07"/>
    <x v="1"/>
    <s v="USD"/>
    <n v="1268888400"/>
    <n v="1269752400"/>
    <b v="0"/>
    <b v="0"/>
    <s v="publishing/translations"/>
    <x v="5"/>
    <x v="18"/>
    <x v="543"/>
    <d v="2010-03-28T05:00:00"/>
  </r>
  <r>
    <n v="586"/>
    <s v="Rowe-Wong"/>
    <s v="Robust hybrid budgetary management"/>
    <n v="700"/>
    <n v="6654"/>
    <n v="950.57142857142856"/>
    <x v="1"/>
    <n v="130"/>
    <n v="51.18"/>
    <x v="1"/>
    <s v="USD"/>
    <n v="1289973600"/>
    <n v="1291615200"/>
    <b v="0"/>
    <b v="0"/>
    <s v="music/rock"/>
    <x v="1"/>
    <x v="1"/>
    <x v="544"/>
    <d v="2010-12-06T06:00:00"/>
  </r>
  <r>
    <n v="587"/>
    <s v="Williams-Santos"/>
    <s v="Open-source analyzing monitoring"/>
    <n v="9400"/>
    <n v="6852"/>
    <n v="72.893617021276597"/>
    <x v="0"/>
    <n v="156"/>
    <n v="43.92"/>
    <x v="0"/>
    <s v="CAD"/>
    <n v="1547877600"/>
    <n v="1552366800"/>
    <b v="0"/>
    <b v="1"/>
    <s v="food/food trucks"/>
    <x v="0"/>
    <x v="0"/>
    <x v="35"/>
    <d v="2019-03-12T05:00:00"/>
  </r>
  <r>
    <n v="588"/>
    <s v="Weber Inc"/>
    <s v="Up-sized discrete firmware"/>
    <n v="157600"/>
    <n v="124517"/>
    <n v="79.008248730964468"/>
    <x v="0"/>
    <n v="1368"/>
    <n v="91.02"/>
    <x v="4"/>
    <s v="GBP"/>
    <n v="1269493200"/>
    <n v="1272171600"/>
    <b v="0"/>
    <b v="0"/>
    <s v="theater/plays"/>
    <x v="3"/>
    <x v="3"/>
    <x v="152"/>
    <d v="2010-04-25T05:00:00"/>
  </r>
  <r>
    <n v="589"/>
    <s v="Avery, Brown and Parker"/>
    <s v="Exclusive intangible extranet"/>
    <n v="7900"/>
    <n v="5113"/>
    <n v="64.721518987341781"/>
    <x v="0"/>
    <n v="102"/>
    <n v="50.13"/>
    <x v="1"/>
    <s v="USD"/>
    <n v="1436072400"/>
    <n v="1436677200"/>
    <b v="0"/>
    <b v="0"/>
    <s v="film &amp; video/documentary"/>
    <x v="4"/>
    <x v="4"/>
    <x v="545"/>
    <d v="2015-07-12T05:00:00"/>
  </r>
  <r>
    <n v="590"/>
    <s v="Cox Group"/>
    <s v="Synergized analyzing process improvement"/>
    <n v="7100"/>
    <n v="5824"/>
    <n v="82.028169014084511"/>
    <x v="0"/>
    <n v="86"/>
    <n v="67.72"/>
    <x v="2"/>
    <s v="AUD"/>
    <n v="1419141600"/>
    <n v="1420092000"/>
    <b v="0"/>
    <b v="0"/>
    <s v="publishing/radio &amp; podcasts"/>
    <x v="5"/>
    <x v="15"/>
    <x v="546"/>
    <d v="2015-01-01T06:00:00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n v="1279947600"/>
    <b v="0"/>
    <b v="0"/>
    <s v="games/video games"/>
    <x v="6"/>
    <x v="11"/>
    <x v="547"/>
    <d v="2010-07-24T05:00:00"/>
  </r>
  <r>
    <n v="592"/>
    <s v="Brown Inc"/>
    <s v="Object-based bandwidth-monitored concept"/>
    <n v="156800"/>
    <n v="20243"/>
    <n v="12.910076530612244"/>
    <x v="0"/>
    <n v="253"/>
    <n v="80.010000000000005"/>
    <x v="1"/>
    <s v="USD"/>
    <n v="1401426000"/>
    <n v="1402203600"/>
    <b v="0"/>
    <b v="0"/>
    <s v="theater/plays"/>
    <x v="3"/>
    <x v="3"/>
    <x v="548"/>
    <d v="2014-06-08T05:00:00"/>
  </r>
  <r>
    <n v="593"/>
    <s v="Hale-Hayes"/>
    <s v="Ameliorated client-driven open system"/>
    <n v="121600"/>
    <n v="188288"/>
    <n v="154.84210526315789"/>
    <x v="1"/>
    <n v="4006"/>
    <n v="47"/>
    <x v="1"/>
    <s v="USD"/>
    <n v="1395810000"/>
    <n v="1396933200"/>
    <b v="0"/>
    <b v="0"/>
    <s v="film &amp; video/animation"/>
    <x v="4"/>
    <x v="10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3"/>
    <x v="1"/>
    <s v="USD"/>
    <n v="1467003600"/>
    <n v="1467262800"/>
    <b v="0"/>
    <b v="1"/>
    <s v="theater/plays"/>
    <x v="3"/>
    <x v="3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"/>
    <x v="1"/>
    <s v="USD"/>
    <n v="1268715600"/>
    <n v="1270530000"/>
    <b v="0"/>
    <b v="1"/>
    <s v="theater/plays"/>
    <x v="3"/>
    <x v="3"/>
    <x v="551"/>
    <d v="2010-04-06T05:00:00"/>
  </r>
  <r>
    <n v="596"/>
    <s v="Becker-Scott"/>
    <s v="Managed optimizing archive"/>
    <n v="7900"/>
    <n v="7875"/>
    <n v="99.683544303797461"/>
    <x v="0"/>
    <n v="183"/>
    <n v="43.03"/>
    <x v="1"/>
    <s v="USD"/>
    <n v="1457157600"/>
    <n v="1457762400"/>
    <b v="0"/>
    <b v="1"/>
    <s v="film &amp; video/drama"/>
    <x v="4"/>
    <x v="6"/>
    <x v="552"/>
    <d v="2016-03-12T06:00:00"/>
  </r>
  <r>
    <n v="597"/>
    <s v="Todd, Freeman and Henry"/>
    <s v="Diverse systematic projection"/>
    <n v="73800"/>
    <n v="148779"/>
    <n v="201.59756097560978"/>
    <x v="1"/>
    <n v="2188"/>
    <n v="68"/>
    <x v="1"/>
    <s v="USD"/>
    <n v="1573970400"/>
    <n v="1575525600"/>
    <b v="0"/>
    <b v="0"/>
    <s v="theater/plays"/>
    <x v="3"/>
    <x v="3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"/>
    <x v="6"/>
    <s v="EUR"/>
    <n v="1276578000"/>
    <n v="1279083600"/>
    <b v="0"/>
    <b v="0"/>
    <s v="music/rock"/>
    <x v="1"/>
    <x v="1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"/>
    <x v="3"/>
    <s v="DKK"/>
    <n v="1423720800"/>
    <n v="1424412000"/>
    <b v="0"/>
    <b v="0"/>
    <s v="film &amp; video/documentary"/>
    <x v="4"/>
    <x v="4"/>
    <x v="554"/>
    <d v="2015-02-20T06:00:00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  <x v="555"/>
    <d v="2013-08-11T05:00:00"/>
  </r>
  <r>
    <n v="601"/>
    <s v="Waters and Sons"/>
    <s v="Inverse neutral structure"/>
    <n v="6300"/>
    <n v="13018"/>
    <n v="206.63492063492063"/>
    <x v="1"/>
    <n v="194"/>
    <n v="67.099999999999994"/>
    <x v="1"/>
    <s v="USD"/>
    <n v="1401426000"/>
    <n v="1402894800"/>
    <b v="1"/>
    <b v="0"/>
    <s v="technology/wearables"/>
    <x v="2"/>
    <x v="8"/>
    <x v="548"/>
    <d v="2014-06-16T05:00:00"/>
  </r>
  <r>
    <n v="602"/>
    <s v="Brown Ltd"/>
    <s v="Quality-focused system-worthy support"/>
    <n v="71100"/>
    <n v="91176"/>
    <n v="128.23628691983123"/>
    <x v="1"/>
    <n v="1140"/>
    <n v="79.98"/>
    <x v="1"/>
    <s v="USD"/>
    <n v="1433480400"/>
    <n v="1434430800"/>
    <b v="0"/>
    <b v="0"/>
    <s v="theater/plays"/>
    <x v="3"/>
    <x v="3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8"/>
    <x v="1"/>
    <s v="USD"/>
    <n v="1555563600"/>
    <n v="1557896400"/>
    <b v="0"/>
    <b v="0"/>
    <s v="theater/plays"/>
    <x v="3"/>
    <x v="3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1"/>
    <x v="1"/>
    <s v="USD"/>
    <n v="1295676000"/>
    <n v="1297490400"/>
    <b v="0"/>
    <b v="0"/>
    <s v="theater/plays"/>
    <x v="3"/>
    <x v="3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4"/>
    <x v="1"/>
    <s v="USD"/>
    <n v="1443848400"/>
    <n v="1447394400"/>
    <b v="0"/>
    <b v="0"/>
    <s v="publishing/nonfiction"/>
    <x v="5"/>
    <x v="9"/>
    <x v="27"/>
    <d v="2015-11-13T06:00:00"/>
  </r>
  <r>
    <n v="606"/>
    <s v="Valencia PLC"/>
    <s v="Extended asynchronous initiative"/>
    <n v="3400"/>
    <n v="6405"/>
    <n v="188.38235294117646"/>
    <x v="1"/>
    <n v="160"/>
    <n v="40.03"/>
    <x v="4"/>
    <s v="GBP"/>
    <n v="1457330400"/>
    <n v="1458277200"/>
    <b v="0"/>
    <b v="0"/>
    <s v="music/rock"/>
    <x v="1"/>
    <x v="1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2"/>
    <x v="1"/>
    <s v="USD"/>
    <n v="1395550800"/>
    <n v="1395723600"/>
    <b v="0"/>
    <b v="0"/>
    <s v="food/food trucks"/>
    <x v="0"/>
    <x v="0"/>
    <x v="559"/>
    <d v="2014-03-25T05:00:00"/>
  </r>
  <r>
    <n v="608"/>
    <s v="Johnson Group"/>
    <s v="Compatible full-range leverage"/>
    <n v="3900"/>
    <n v="11075"/>
    <n v="283.97435897435901"/>
    <x v="1"/>
    <n v="316"/>
    <n v="35.049999999999997"/>
    <x v="1"/>
    <s v="USD"/>
    <n v="1551852000"/>
    <n v="1552197600"/>
    <b v="0"/>
    <b v="1"/>
    <s v="music/jazz"/>
    <x v="1"/>
    <x v="17"/>
    <x v="426"/>
    <d v="2019-03-10T06:00:00"/>
  </r>
  <r>
    <n v="609"/>
    <s v="Rose-Fuller"/>
    <s v="Upgradable holistic system engine"/>
    <n v="10000"/>
    <n v="12042"/>
    <n v="120.41999999999999"/>
    <x v="1"/>
    <n v="117"/>
    <n v="102.92"/>
    <x v="1"/>
    <s v="USD"/>
    <n v="1547618400"/>
    <n v="1549087200"/>
    <b v="0"/>
    <b v="0"/>
    <s v="film &amp; video/science fiction"/>
    <x v="4"/>
    <x v="22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8"/>
    <x v="1"/>
    <s v="USD"/>
    <n v="1355637600"/>
    <n v="1356847200"/>
    <b v="0"/>
    <b v="0"/>
    <s v="theater/plays"/>
    <x v="3"/>
    <x v="3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"/>
    <x v="1"/>
    <s v="USD"/>
    <n v="1374728400"/>
    <n v="1375765200"/>
    <b v="0"/>
    <b v="0"/>
    <s v="theater/plays"/>
    <x v="3"/>
    <x v="3"/>
    <x v="562"/>
    <d v="2013-08-06T05:00:00"/>
  </r>
  <r>
    <n v="612"/>
    <s v="Wang, Nguyen and Horton"/>
    <s v="Innovative holistic hub"/>
    <n v="6200"/>
    <n v="8645"/>
    <n v="139.43548387096774"/>
    <x v="1"/>
    <n v="192"/>
    <n v="45.03"/>
    <x v="1"/>
    <s v="USD"/>
    <n v="1287810000"/>
    <n v="1289800800"/>
    <b v="0"/>
    <b v="0"/>
    <s v="music/electric music"/>
    <x v="1"/>
    <x v="5"/>
    <x v="563"/>
    <d v="2010-11-15T06:00:00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"/>
    <x v="1"/>
    <s v="USD"/>
    <n v="1484114400"/>
    <n v="1485669600"/>
    <b v="0"/>
    <b v="0"/>
    <s v="theater/plays"/>
    <x v="3"/>
    <x v="3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"/>
    <x v="6"/>
    <s v="EUR"/>
    <n v="1461906000"/>
    <n v="1462770000"/>
    <b v="0"/>
    <b v="0"/>
    <s v="theater/plays"/>
    <x v="3"/>
    <x v="3"/>
    <x v="566"/>
    <d v="2016-05-09T05:00:00"/>
  </r>
  <r>
    <n v="616"/>
    <s v="Burnett-Mora"/>
    <s v="Quality-focused 24/7 superstructure"/>
    <n v="6400"/>
    <n v="12129"/>
    <n v="189.515625"/>
    <x v="1"/>
    <n v="238"/>
    <n v="50.96"/>
    <x v="4"/>
    <s v="GBP"/>
    <n v="1379653200"/>
    <n v="1379739600"/>
    <b v="0"/>
    <b v="1"/>
    <s v="music/indie rock"/>
    <x v="1"/>
    <x v="7"/>
    <x v="567"/>
    <d v="2013-09-21T05:00:00"/>
  </r>
  <r>
    <n v="617"/>
    <s v="King LLC"/>
    <s v="Multi-channeled local intranet"/>
    <n v="1400"/>
    <n v="3496"/>
    <n v="249.71428571428572"/>
    <x v="1"/>
    <n v="55"/>
    <n v="63.56"/>
    <x v="1"/>
    <s v="USD"/>
    <n v="1401858000"/>
    <n v="1402722000"/>
    <b v="0"/>
    <b v="0"/>
    <s v="theater/plays"/>
    <x v="3"/>
    <x v="3"/>
    <x v="568"/>
    <d v="2014-06-14T05:00:00"/>
  </r>
  <r>
    <n v="618"/>
    <s v="Miller Ltd"/>
    <s v="Open-architected mobile emulation"/>
    <n v="198600"/>
    <n v="97037"/>
    <n v="48.860523665659613"/>
    <x v="0"/>
    <n v="1198"/>
    <n v="81"/>
    <x v="1"/>
    <s v="USD"/>
    <n v="1367470800"/>
    <n v="1369285200"/>
    <b v="0"/>
    <b v="0"/>
    <s v="publishing/nonfiction"/>
    <x v="5"/>
    <x v="9"/>
    <x v="569"/>
    <d v="2013-05-23T05:00:00"/>
  </r>
  <r>
    <n v="619"/>
    <s v="Case LLC"/>
    <s v="Ameliorated foreground methodology"/>
    <n v="195900"/>
    <n v="55757"/>
    <n v="28.461970393057683"/>
    <x v="0"/>
    <n v="648"/>
    <n v="86.04"/>
    <x v="1"/>
    <s v="USD"/>
    <n v="1304658000"/>
    <n v="1304744400"/>
    <b v="1"/>
    <b v="1"/>
    <s v="theater/plays"/>
    <x v="3"/>
    <x v="3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n v="1468299600"/>
    <b v="0"/>
    <b v="0"/>
    <s v="photography/photography books"/>
    <x v="7"/>
    <x v="14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10000000000005"/>
    <x v="1"/>
    <s v="USD"/>
    <n v="1473742800"/>
    <n v="1474174800"/>
    <b v="0"/>
    <b v="0"/>
    <s v="theater/plays"/>
    <x v="3"/>
    <x v="3"/>
    <x v="572"/>
    <d v="2016-09-18T05:00:00"/>
  </r>
  <r>
    <n v="622"/>
    <s v="Smith-Smith"/>
    <s v="Total leadingedge neural-net"/>
    <n v="189000"/>
    <n v="5916"/>
    <n v="3.1301587301587301"/>
    <x v="0"/>
    <n v="64"/>
    <n v="92.44"/>
    <x v="1"/>
    <s v="USD"/>
    <n v="1523768400"/>
    <n v="1526014800"/>
    <b v="0"/>
    <b v="0"/>
    <s v="music/indie rock"/>
    <x v="1"/>
    <x v="7"/>
    <x v="573"/>
    <d v="2018-05-11T05:00:00"/>
  </r>
  <r>
    <n v="623"/>
    <s v="Smith, Scott and Rodriguez"/>
    <s v="Organic actuating protocol"/>
    <n v="94300"/>
    <n v="150806"/>
    <n v="159.92152704135739"/>
    <x v="1"/>
    <n v="2693"/>
    <n v="56"/>
    <x v="4"/>
    <s v="GBP"/>
    <n v="1437022800"/>
    <n v="1437454800"/>
    <b v="0"/>
    <b v="0"/>
    <s v="theater/plays"/>
    <x v="3"/>
    <x v="3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79999999999997"/>
    <x v="1"/>
    <s v="USD"/>
    <n v="1422165600"/>
    <n v="1422684000"/>
    <b v="0"/>
    <b v="0"/>
    <s v="photography/photography books"/>
    <x v="7"/>
    <x v="14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6"/>
    <x v="1"/>
    <s v="USD"/>
    <n v="1580104800"/>
    <n v="1581314400"/>
    <b v="0"/>
    <b v="0"/>
    <s v="theater/plays"/>
    <x v="3"/>
    <x v="3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7"/>
    <x v="1"/>
    <s v="USD"/>
    <n v="1285650000"/>
    <n v="1286427600"/>
    <b v="0"/>
    <b v="1"/>
    <s v="theater/plays"/>
    <x v="3"/>
    <x v="3"/>
    <x v="576"/>
    <d v="2010-10-07T05:00:00"/>
  </r>
  <r>
    <n v="627"/>
    <s v="Martin, Lee and Armstrong"/>
    <s v="Open-architected incremental ability"/>
    <n v="1600"/>
    <n v="11108"/>
    <n v="694.25"/>
    <x v="1"/>
    <n v="154"/>
    <n v="72.13"/>
    <x v="4"/>
    <s v="GBP"/>
    <n v="1276664400"/>
    <n v="1278738000"/>
    <b v="1"/>
    <b v="0"/>
    <s v="food/food trucks"/>
    <x v="0"/>
    <x v="0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"/>
    <x v="1"/>
    <s v="USD"/>
    <n v="1286168400"/>
    <n v="1286427600"/>
    <b v="0"/>
    <b v="0"/>
    <s v="music/indie rock"/>
    <x v="1"/>
    <x v="7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7"/>
    <x v="1"/>
    <s v="USD"/>
    <n v="1467781200"/>
    <n v="1467954000"/>
    <b v="0"/>
    <b v="1"/>
    <s v="theater/plays"/>
    <x v="3"/>
    <x v="3"/>
    <x v="579"/>
    <d v="2016-07-08T05:00:00"/>
  </r>
  <r>
    <n v="630"/>
    <s v="Patterson-Johnson"/>
    <s v="Grass-roots directional workforce"/>
    <n v="9500"/>
    <n v="5973"/>
    <n v="62.873684210526314"/>
    <x v="3"/>
    <n v="87"/>
    <n v="68.66"/>
    <x v="1"/>
    <s v="USD"/>
    <n v="1556686800"/>
    <n v="1557637200"/>
    <b v="0"/>
    <b v="1"/>
    <s v="theater/plays"/>
    <x v="3"/>
    <x v="3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"/>
    <x v="1"/>
    <s v="USD"/>
    <n v="1553576400"/>
    <n v="1553922000"/>
    <b v="0"/>
    <b v="0"/>
    <s v="theater/plays"/>
    <x v="3"/>
    <x v="3"/>
    <x v="581"/>
    <d v="2019-03-30T05:00:00"/>
  </r>
  <r>
    <n v="632"/>
    <s v="Parker PLC"/>
    <s v="Reduced interactive matrix"/>
    <n v="72100"/>
    <n v="30902"/>
    <n v="42.859916782246884"/>
    <x v="2"/>
    <n v="278"/>
    <n v="111.16"/>
    <x v="1"/>
    <s v="USD"/>
    <n v="1414904400"/>
    <n v="1416463200"/>
    <b v="0"/>
    <b v="0"/>
    <s v="theater/plays"/>
    <x v="3"/>
    <x v="3"/>
    <x v="582"/>
    <d v="2014-11-20T06:00:00"/>
  </r>
  <r>
    <n v="633"/>
    <s v="Yu and Sons"/>
    <s v="Adaptive context-sensitive architecture"/>
    <n v="6700"/>
    <n v="5569"/>
    <n v="83.119402985074629"/>
    <x v="0"/>
    <n v="105"/>
    <n v="53.04"/>
    <x v="1"/>
    <s v="USD"/>
    <n v="1446876000"/>
    <n v="1447221600"/>
    <b v="0"/>
    <b v="0"/>
    <s v="film &amp; video/animation"/>
    <x v="4"/>
    <x v="10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9"/>
    <x v="1"/>
    <s v="USD"/>
    <n v="1490418000"/>
    <n v="1491627600"/>
    <b v="0"/>
    <b v="0"/>
    <s v="film &amp; video/television"/>
    <x v="4"/>
    <x v="19"/>
    <x v="583"/>
    <d v="2017-04-08T05:00:00"/>
  </r>
  <r>
    <n v="635"/>
    <s v="Mack Ltd"/>
    <s v="Reactive regional access"/>
    <n v="139000"/>
    <n v="158590"/>
    <n v="114.09352517985612"/>
    <x v="1"/>
    <n v="2266"/>
    <n v="69.989999999999995"/>
    <x v="1"/>
    <s v="USD"/>
    <n v="1360389600"/>
    <n v="1363150800"/>
    <b v="0"/>
    <b v="0"/>
    <s v="film &amp; video/television"/>
    <x v="4"/>
    <x v="19"/>
    <x v="584"/>
    <d v="2013-03-13T05:00:00"/>
  </r>
  <r>
    <n v="636"/>
    <s v="Lamb-Sanders"/>
    <s v="Stand-alone reciprocal frame"/>
    <n v="197700"/>
    <n v="127591"/>
    <n v="64.537683358624179"/>
    <x v="0"/>
    <n v="2604"/>
    <n v="49"/>
    <x v="3"/>
    <s v="DKK"/>
    <n v="1326866400"/>
    <n v="1330754400"/>
    <b v="0"/>
    <b v="1"/>
    <s v="film &amp; video/animation"/>
    <x v="4"/>
    <x v="10"/>
    <x v="585"/>
    <d v="2012-03-03T06:00:00"/>
  </r>
  <r>
    <n v="637"/>
    <s v="Williams-Ramirez"/>
    <s v="Open-architected 24/7 throughput"/>
    <n v="8500"/>
    <n v="6750"/>
    <n v="79.411764705882348"/>
    <x v="0"/>
    <n v="65"/>
    <n v="103.85"/>
    <x v="1"/>
    <s v="USD"/>
    <n v="1479103200"/>
    <n v="1479794400"/>
    <b v="0"/>
    <b v="0"/>
    <s v="theater/plays"/>
    <x v="3"/>
    <x v="3"/>
    <x v="586"/>
    <d v="2016-11-22T06:00:00"/>
  </r>
  <r>
    <n v="638"/>
    <s v="Weaver Ltd"/>
    <s v="Monitored 24/7 approach"/>
    <n v="81600"/>
    <n v="9318"/>
    <n v="11.419117647058824"/>
    <x v="0"/>
    <n v="94"/>
    <n v="99.13"/>
    <x v="1"/>
    <s v="USD"/>
    <n v="1280206800"/>
    <n v="1281243600"/>
    <b v="0"/>
    <b v="1"/>
    <s v="theater/plays"/>
    <x v="3"/>
    <x v="3"/>
    <x v="587"/>
    <d v="2010-08-08T05:00:00"/>
  </r>
  <r>
    <n v="639"/>
    <s v="Barnes-Williams"/>
    <s v="Upgradable explicit forecast"/>
    <n v="8600"/>
    <n v="4832"/>
    <n v="56.186046511627907"/>
    <x v="2"/>
    <n v="45"/>
    <n v="107.38"/>
    <x v="1"/>
    <s v="USD"/>
    <n v="1532754000"/>
    <n v="1532754000"/>
    <b v="0"/>
    <b v="1"/>
    <s v="film &amp; video/drama"/>
    <x v="4"/>
    <x v="6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"/>
    <x v="1"/>
    <s v="USD"/>
    <n v="1453096800"/>
    <n v="1453356000"/>
    <b v="0"/>
    <b v="0"/>
    <s v="theater/plays"/>
    <x v="3"/>
    <x v="3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3"/>
    <x v="5"/>
    <s v="CHF"/>
    <n v="1487570400"/>
    <n v="1489986000"/>
    <b v="0"/>
    <b v="0"/>
    <s v="theater/plays"/>
    <x v="3"/>
    <x v="3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4"/>
    <x v="0"/>
    <s v="CAD"/>
    <n v="1545026400"/>
    <n v="1545804000"/>
    <b v="0"/>
    <b v="0"/>
    <s v="technology/wearables"/>
    <x v="2"/>
    <x v="8"/>
    <x v="591"/>
    <d v="2018-12-26T06:00:00"/>
  </r>
  <r>
    <n v="643"/>
    <s v="Harris Inc"/>
    <s v="Future-proofed modular groupware"/>
    <n v="14900"/>
    <n v="32986"/>
    <n v="221.38255033557047"/>
    <x v="1"/>
    <n v="375"/>
    <n v="87.96"/>
    <x v="1"/>
    <s v="USD"/>
    <n v="1488348000"/>
    <n v="1489899600"/>
    <b v="0"/>
    <b v="0"/>
    <s v="theater/plays"/>
    <x v="3"/>
    <x v="3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n v="1539752400"/>
    <b v="0"/>
    <b v="1"/>
    <s v="music/rock"/>
    <x v="1"/>
    <x v="1"/>
    <x v="594"/>
    <d v="2018-10-17T05:00:00"/>
  </r>
  <r>
    <n v="646"/>
    <s v="Robinson Group"/>
    <s v="Switchable reciprocal middleware"/>
    <n v="98700"/>
    <n v="87448"/>
    <n v="88.599797365754824"/>
    <x v="0"/>
    <n v="2915"/>
    <n v="30"/>
    <x v="1"/>
    <s v="USD"/>
    <n v="1363150800"/>
    <n v="1364101200"/>
    <b v="0"/>
    <b v="0"/>
    <s v="games/video games"/>
    <x v="6"/>
    <x v="11"/>
    <x v="595"/>
    <d v="2013-03-24T05:00:00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  <x v="596"/>
    <d v="2018-05-03T05:00:00"/>
  </r>
  <r>
    <n v="648"/>
    <s v="Vargas-Cox"/>
    <s v="Vision-oriented local contingency"/>
    <n v="98600"/>
    <n v="62174"/>
    <n v="63.056795131845846"/>
    <x v="3"/>
    <n v="723"/>
    <n v="85.99"/>
    <x v="1"/>
    <s v="USD"/>
    <n v="1499317200"/>
    <n v="1500872400"/>
    <b v="1"/>
    <b v="0"/>
    <s v="food/food trucks"/>
    <x v="0"/>
    <x v="0"/>
    <x v="597"/>
    <d v="2017-07-24T05:00:00"/>
  </r>
  <r>
    <n v="649"/>
    <s v="Yang and Sons"/>
    <s v="Reactive 6thgeneration hub"/>
    <n v="121700"/>
    <n v="59003"/>
    <n v="48.482333607230892"/>
    <x v="0"/>
    <n v="602"/>
    <n v="98.01"/>
    <x v="5"/>
    <s v="CHF"/>
    <n v="1287550800"/>
    <n v="1288501200"/>
    <b v="1"/>
    <b v="1"/>
    <s v="theater/plays"/>
    <x v="3"/>
    <x v="3"/>
    <x v="598"/>
    <d v="2010-10-31T05:00:00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"/>
    <x v="6"/>
    <s v="EUR"/>
    <n v="1393048800"/>
    <n v="1394344800"/>
    <b v="0"/>
    <b v="0"/>
    <s v="film &amp; video/shorts"/>
    <x v="4"/>
    <x v="12"/>
    <x v="600"/>
    <d v="2014-03-09T06:00:00"/>
  </r>
  <r>
    <n v="652"/>
    <s v="Cisneros Ltd"/>
    <s v="Vision-oriented regional hub"/>
    <n v="10000"/>
    <n v="12684"/>
    <n v="126.84"/>
    <x v="1"/>
    <n v="409"/>
    <n v="31.01"/>
    <x v="1"/>
    <s v="USD"/>
    <n v="1470373200"/>
    <n v="1474088400"/>
    <b v="0"/>
    <b v="0"/>
    <s v="technology/web"/>
    <x v="2"/>
    <x v="2"/>
    <x v="601"/>
    <d v="2016-09-17T05:00:00"/>
  </r>
  <r>
    <n v="653"/>
    <s v="Williams-Jones"/>
    <s v="Monitored incremental info-mediaries"/>
    <n v="600"/>
    <n v="14033"/>
    <n v="2338.833333333333"/>
    <x v="1"/>
    <n v="234"/>
    <n v="59.97"/>
    <x v="1"/>
    <s v="USD"/>
    <n v="1460091600"/>
    <n v="1460264400"/>
    <b v="0"/>
    <b v="0"/>
    <s v="technology/web"/>
    <x v="2"/>
    <x v="2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9"/>
    <x v="1"/>
    <s v="USD"/>
    <n v="1440392400"/>
    <n v="1440824400"/>
    <b v="0"/>
    <b v="0"/>
    <s v="music/metal"/>
    <x v="1"/>
    <x v="16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5"/>
    <x v="1"/>
    <s v="USD"/>
    <n v="1488434400"/>
    <n v="1489554000"/>
    <b v="1"/>
    <b v="0"/>
    <s v="photography/photography books"/>
    <x v="7"/>
    <x v="14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7"/>
    <x v="2"/>
    <s v="AUD"/>
    <n v="1514440800"/>
    <n v="1514872800"/>
    <b v="0"/>
    <b v="0"/>
    <s v="food/food trucks"/>
    <x v="0"/>
    <x v="0"/>
    <x v="604"/>
    <d v="2018-01-02T06:00:00"/>
  </r>
  <r>
    <n v="657"/>
    <s v="Russo, Kim and Mccoy"/>
    <s v="Balanced optimal hardware"/>
    <n v="10000"/>
    <n v="824"/>
    <n v="8.24"/>
    <x v="0"/>
    <n v="14"/>
    <n v="58.86"/>
    <x v="1"/>
    <s v="USD"/>
    <n v="1514354400"/>
    <n v="1515736800"/>
    <b v="0"/>
    <b v="0"/>
    <s v="film &amp; video/science fiction"/>
    <x v="4"/>
    <x v="22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000000000005"/>
    <x v="1"/>
    <s v="USD"/>
    <n v="1440910800"/>
    <n v="1442898000"/>
    <b v="0"/>
    <b v="0"/>
    <s v="music/rock"/>
    <x v="1"/>
    <x v="1"/>
    <x v="606"/>
    <d v="2015-09-22T05:00:00"/>
  </r>
  <r>
    <n v="659"/>
    <s v="Bailey and Sons"/>
    <s v="Grass-roots dynamic emulation"/>
    <n v="120700"/>
    <n v="57010"/>
    <n v="47.232808616404313"/>
    <x v="0"/>
    <n v="750"/>
    <n v="76.010000000000005"/>
    <x v="4"/>
    <s v="GBP"/>
    <n v="1296108000"/>
    <n v="1296194400"/>
    <b v="0"/>
    <b v="0"/>
    <s v="film &amp; video/documentary"/>
    <x v="4"/>
    <x v="4"/>
    <x v="65"/>
    <d v="2011-01-28T06:00:00"/>
  </r>
  <r>
    <n v="660"/>
    <s v="Jensen-Brown"/>
    <s v="Fundamental disintermediate matrix"/>
    <n v="9100"/>
    <n v="7438"/>
    <n v="81.736263736263737"/>
    <x v="0"/>
    <n v="77"/>
    <n v="96.6"/>
    <x v="1"/>
    <s v="USD"/>
    <n v="1440133200"/>
    <n v="1440910800"/>
    <b v="1"/>
    <b v="0"/>
    <s v="theater/plays"/>
    <x v="3"/>
    <x v="3"/>
    <x v="607"/>
    <d v="2015-08-30T05:00:00"/>
  </r>
  <r>
    <n v="661"/>
    <s v="Smith Group"/>
    <s v="Right-sized secondary challenge"/>
    <n v="106800"/>
    <n v="57872"/>
    <n v="54.187265917603"/>
    <x v="0"/>
    <n v="752"/>
    <n v="76.959999999999994"/>
    <x v="3"/>
    <s v="DKK"/>
    <n v="1332910800"/>
    <n v="1335502800"/>
    <b v="0"/>
    <b v="0"/>
    <s v="music/jazz"/>
    <x v="1"/>
    <x v="17"/>
    <x v="608"/>
    <d v="2012-04-27T05:00:00"/>
  </r>
  <r>
    <n v="662"/>
    <s v="Murphy-Farrell"/>
    <s v="Implemented exuding software"/>
    <n v="9100"/>
    <n v="8906"/>
    <n v="97.868131868131869"/>
    <x v="0"/>
    <n v="131"/>
    <n v="67.98"/>
    <x v="1"/>
    <s v="USD"/>
    <n v="1544335200"/>
    <n v="1544680800"/>
    <b v="0"/>
    <b v="0"/>
    <s v="theater/plays"/>
    <x v="3"/>
    <x v="3"/>
    <x v="609"/>
    <d v="2018-12-13T06:00:00"/>
  </r>
  <r>
    <n v="663"/>
    <s v="Everett-Wolfe"/>
    <s v="Total optimizing software"/>
    <n v="10000"/>
    <n v="7724"/>
    <n v="77.239999999999995"/>
    <x v="0"/>
    <n v="87"/>
    <n v="88.78"/>
    <x v="1"/>
    <s v="USD"/>
    <n v="1286427600"/>
    <n v="1288414800"/>
    <b v="0"/>
    <b v="0"/>
    <s v="theater/plays"/>
    <x v="3"/>
    <x v="3"/>
    <x v="610"/>
    <d v="2010-10-30T05:00:00"/>
  </r>
  <r>
    <n v="664"/>
    <s v="Young PLC"/>
    <s v="Optional maximized attitude"/>
    <n v="79400"/>
    <n v="26571"/>
    <n v="33.464735516372798"/>
    <x v="0"/>
    <n v="1063"/>
    <n v="25"/>
    <x v="1"/>
    <s v="USD"/>
    <n v="1329717600"/>
    <n v="1330581600"/>
    <b v="0"/>
    <b v="0"/>
    <s v="music/jazz"/>
    <x v="1"/>
    <x v="17"/>
    <x v="541"/>
    <d v="2012-03-01T06:00:00"/>
  </r>
  <r>
    <n v="665"/>
    <s v="Park-Goodman"/>
    <s v="Customer-focused impactful extranet"/>
    <n v="5100"/>
    <n v="12219"/>
    <n v="239.58823529411765"/>
    <x v="1"/>
    <n v="272"/>
    <n v="44.92"/>
    <x v="1"/>
    <s v="USD"/>
    <n v="1310187600"/>
    <n v="1311397200"/>
    <b v="0"/>
    <b v="1"/>
    <s v="film &amp; video/documentary"/>
    <x v="4"/>
    <x v="4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  <x v="612"/>
    <d v="2013-09-05T05:00:00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n v="1411102800"/>
    <b v="0"/>
    <b v="0"/>
    <s v="journalism/audio"/>
    <x v="8"/>
    <x v="23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"/>
    <x v="1"/>
    <s v="USD"/>
    <n v="1343797200"/>
    <n v="1344834000"/>
    <b v="0"/>
    <b v="0"/>
    <s v="theater/plays"/>
    <x v="3"/>
    <x v="3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"/>
    <x v="6"/>
    <s v="EUR"/>
    <n v="1498453200"/>
    <n v="1499230800"/>
    <b v="0"/>
    <b v="0"/>
    <s v="theater/plays"/>
    <x v="3"/>
    <x v="3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9999999999995"/>
    <x v="1"/>
    <s v="USD"/>
    <n v="1456380000"/>
    <n v="1457416800"/>
    <b v="0"/>
    <b v="0"/>
    <s v="music/indie rock"/>
    <x v="1"/>
    <x v="7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"/>
    <x v="1"/>
    <s v="USD"/>
    <n v="1280552400"/>
    <n v="1280898000"/>
    <b v="0"/>
    <b v="1"/>
    <s v="theater/plays"/>
    <x v="3"/>
    <x v="3"/>
    <x v="616"/>
    <d v="2010-08-04T05:00:00"/>
  </r>
  <r>
    <n v="672"/>
    <s v="Kelly-Colon"/>
    <s v="Stand-alone grid-enabled leverage"/>
    <n v="197900"/>
    <n v="110689"/>
    <n v="55.931783729156137"/>
    <x v="0"/>
    <n v="4428"/>
    <n v="25"/>
    <x v="2"/>
    <s v="AUD"/>
    <n v="1521608400"/>
    <n v="1522472400"/>
    <b v="0"/>
    <b v="0"/>
    <s v="theater/plays"/>
    <x v="3"/>
    <x v="3"/>
    <x v="617"/>
    <d v="2018-03-31T05:00:00"/>
  </r>
  <r>
    <n v="673"/>
    <s v="Turner, Scott and Gentry"/>
    <s v="Assimilated regional groupware"/>
    <n v="5600"/>
    <n v="2445"/>
    <n v="43.660714285714285"/>
    <x v="0"/>
    <n v="58"/>
    <n v="42.16"/>
    <x v="6"/>
    <s v="EUR"/>
    <n v="1460696400"/>
    <n v="1462510800"/>
    <b v="0"/>
    <b v="0"/>
    <s v="music/indie rock"/>
    <x v="1"/>
    <x v="7"/>
    <x v="618"/>
    <d v="2016-05-06T05:00:00"/>
  </r>
  <r>
    <n v="674"/>
    <s v="Sanchez Ltd"/>
    <s v="Up-sized 24hour instruction set"/>
    <n v="170700"/>
    <n v="57250"/>
    <n v="33.53837141183363"/>
    <x v="3"/>
    <n v="1218"/>
    <n v="47"/>
    <x v="1"/>
    <s v="USD"/>
    <n v="1313730000"/>
    <n v="1317790800"/>
    <b v="0"/>
    <b v="0"/>
    <s v="photography/photography books"/>
    <x v="7"/>
    <x v="14"/>
    <x v="619"/>
    <d v="2011-10-05T05:00:00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n v="1568782800"/>
    <b v="0"/>
    <b v="0"/>
    <s v="journalism/audio"/>
    <x v="8"/>
    <x v="23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4"/>
    <x v="1"/>
    <s v="USD"/>
    <n v="1348635600"/>
    <n v="1349413200"/>
    <b v="0"/>
    <b v="0"/>
    <s v="photography/photography books"/>
    <x v="7"/>
    <x v="14"/>
    <x v="621"/>
    <d v="2012-10-05T05:00:00"/>
  </r>
  <r>
    <n v="677"/>
    <s v="Murphy-Fox"/>
    <s v="Organic system-worthy orchestration"/>
    <n v="5300"/>
    <n v="4432"/>
    <n v="83.622641509433961"/>
    <x v="0"/>
    <n v="111"/>
    <n v="39.93"/>
    <x v="1"/>
    <s v="USD"/>
    <n v="1468126800"/>
    <n v="1472446800"/>
    <b v="0"/>
    <b v="0"/>
    <s v="publishing/fiction"/>
    <x v="5"/>
    <x v="13"/>
    <x v="622"/>
    <d v="2016-08-29T05:00:00"/>
  </r>
  <r>
    <n v="678"/>
    <s v="Rodriguez-Patterson"/>
    <s v="Inverse static standardization"/>
    <n v="99500"/>
    <n v="17879"/>
    <n v="17.968844221105527"/>
    <x v="3"/>
    <n v="215"/>
    <n v="83.16"/>
    <x v="1"/>
    <s v="USD"/>
    <n v="1547877600"/>
    <n v="1548050400"/>
    <b v="0"/>
    <b v="0"/>
    <s v="film &amp; video/drama"/>
    <x v="4"/>
    <x v="6"/>
    <x v="35"/>
    <d v="2019-01-21T06:00:00"/>
  </r>
  <r>
    <n v="679"/>
    <s v="Davis Ltd"/>
    <s v="Synchronized motivating solution"/>
    <n v="1400"/>
    <n v="14511"/>
    <n v="1036.5"/>
    <x v="1"/>
    <n v="363"/>
    <n v="39.979999999999997"/>
    <x v="1"/>
    <s v="USD"/>
    <n v="1571374800"/>
    <n v="1571806800"/>
    <b v="0"/>
    <b v="1"/>
    <s v="food/food trucks"/>
    <x v="0"/>
    <x v="0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"/>
    <x v="1"/>
    <s v="USD"/>
    <n v="1576303200"/>
    <n v="1576476000"/>
    <b v="0"/>
    <b v="1"/>
    <s v="games/mobile games"/>
    <x v="6"/>
    <x v="20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8"/>
    <x v="1"/>
    <s v="USD"/>
    <n v="1324447200"/>
    <n v="1324965600"/>
    <b v="0"/>
    <b v="0"/>
    <s v="theater/plays"/>
    <x v="3"/>
    <x v="3"/>
    <x v="625"/>
    <d v="2011-12-27T06:00:00"/>
  </r>
  <r>
    <n v="682"/>
    <s v="Nguyen and Sons"/>
    <s v="Compatible 5thgeneration concept"/>
    <n v="5400"/>
    <n v="8109"/>
    <n v="150.16666666666666"/>
    <x v="1"/>
    <n v="103"/>
    <n v="78.73"/>
    <x v="1"/>
    <s v="USD"/>
    <n v="1386741600"/>
    <n v="1387519200"/>
    <b v="0"/>
    <b v="0"/>
    <s v="theater/plays"/>
    <x v="3"/>
    <x v="3"/>
    <x v="626"/>
    <d v="2013-12-20T06:00:00"/>
  </r>
  <r>
    <n v="683"/>
    <s v="Jones PLC"/>
    <s v="Virtual systemic intranet"/>
    <n v="2300"/>
    <n v="8244"/>
    <n v="358.43478260869563"/>
    <x v="1"/>
    <n v="147"/>
    <n v="56.08"/>
    <x v="1"/>
    <s v="USD"/>
    <n v="1537074000"/>
    <n v="1537246800"/>
    <b v="0"/>
    <b v="0"/>
    <s v="theater/plays"/>
    <x v="3"/>
    <x v="3"/>
    <x v="627"/>
    <d v="2018-09-18T05:00:00"/>
  </r>
  <r>
    <n v="684"/>
    <s v="Gilmore LLC"/>
    <s v="Optimized systemic algorithm"/>
    <n v="1400"/>
    <n v="7600"/>
    <n v="542.85714285714289"/>
    <x v="1"/>
    <n v="110"/>
    <n v="69.09"/>
    <x v="0"/>
    <s v="CAD"/>
    <n v="1277787600"/>
    <n v="1279515600"/>
    <b v="0"/>
    <b v="0"/>
    <s v="publishing/nonfiction"/>
    <x v="5"/>
    <x v="9"/>
    <x v="628"/>
    <d v="2010-07-19T05:00:00"/>
  </r>
  <r>
    <n v="685"/>
    <s v="Lee-Cobb"/>
    <s v="Customizable homogeneous firmware"/>
    <n v="140000"/>
    <n v="94501"/>
    <n v="67.500714285714281"/>
    <x v="0"/>
    <n v="926"/>
    <n v="102.05"/>
    <x v="0"/>
    <s v="CAD"/>
    <n v="1440306000"/>
    <n v="1442379600"/>
    <b v="0"/>
    <b v="0"/>
    <s v="theater/plays"/>
    <x v="3"/>
    <x v="3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"/>
    <x v="1"/>
    <s v="USD"/>
    <n v="1522126800"/>
    <n v="1523077200"/>
    <b v="0"/>
    <b v="0"/>
    <s v="technology/wearables"/>
    <x v="2"/>
    <x v="8"/>
    <x v="630"/>
    <d v="2018-04-07T05:00:00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4"/>
    <x v="1"/>
    <s v="USD"/>
    <n v="1547100000"/>
    <n v="1548482400"/>
    <b v="0"/>
    <b v="1"/>
    <s v="film &amp; video/television"/>
    <x v="4"/>
    <x v="19"/>
    <x v="632"/>
    <d v="2019-01-26T06:00:00"/>
  </r>
  <r>
    <n v="689"/>
    <s v="Nguyen Inc"/>
    <s v="Seamless directional capacity"/>
    <n v="7300"/>
    <n v="7348"/>
    <n v="100.65753424657535"/>
    <x v="1"/>
    <n v="69"/>
    <n v="106.49"/>
    <x v="1"/>
    <s v="USD"/>
    <n v="1383022800"/>
    <n v="1384063200"/>
    <b v="0"/>
    <b v="0"/>
    <s v="technology/web"/>
    <x v="2"/>
    <x v="2"/>
    <x v="633"/>
    <d v="2013-11-10T06:00:00"/>
  </r>
  <r>
    <n v="690"/>
    <s v="Walsh-Watts"/>
    <s v="Polarized actuating implementation"/>
    <n v="3600"/>
    <n v="8158"/>
    <n v="226.61111111111109"/>
    <x v="1"/>
    <n v="190"/>
    <n v="42.94"/>
    <x v="1"/>
    <s v="USD"/>
    <n v="1322373600"/>
    <n v="1322892000"/>
    <b v="0"/>
    <b v="1"/>
    <s v="film &amp; video/documentary"/>
    <x v="4"/>
    <x v="4"/>
    <x v="634"/>
    <d v="2011-12-03T06:00:00"/>
  </r>
  <r>
    <n v="691"/>
    <s v="Ray, Li and Li"/>
    <s v="Front-line disintermediate hub"/>
    <n v="5000"/>
    <n v="7119"/>
    <n v="142.38"/>
    <x v="1"/>
    <n v="237"/>
    <n v="30.04"/>
    <x v="1"/>
    <s v="USD"/>
    <n v="1349240400"/>
    <n v="1350709200"/>
    <b v="1"/>
    <b v="1"/>
    <s v="film &amp; video/documentary"/>
    <x v="4"/>
    <x v="4"/>
    <x v="635"/>
    <d v="2012-10-20T05:00:00"/>
  </r>
  <r>
    <n v="692"/>
    <s v="Murray Ltd"/>
    <s v="Decentralized 4thgeneration challenge"/>
    <n v="6000"/>
    <n v="5438"/>
    <n v="90.633333333333326"/>
    <x v="0"/>
    <n v="77"/>
    <n v="70.62"/>
    <x v="4"/>
    <s v="GBP"/>
    <n v="1562648400"/>
    <n v="1564203600"/>
    <b v="0"/>
    <b v="0"/>
    <s v="music/rock"/>
    <x v="1"/>
    <x v="1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2"/>
    <x v="1"/>
    <s v="USD"/>
    <n v="1508216400"/>
    <n v="1509685200"/>
    <b v="0"/>
    <b v="0"/>
    <s v="theater/plays"/>
    <x v="3"/>
    <x v="3"/>
    <x v="637"/>
    <d v="2017-11-03T05:00:00"/>
  </r>
  <r>
    <n v="694"/>
    <s v="Mora-Bradley"/>
    <s v="Programmable tangible ability"/>
    <n v="9100"/>
    <n v="7656"/>
    <n v="84.131868131868131"/>
    <x v="0"/>
    <n v="79"/>
    <n v="96.91"/>
    <x v="1"/>
    <s v="USD"/>
    <n v="1511762400"/>
    <n v="1514959200"/>
    <b v="0"/>
    <b v="0"/>
    <s v="theater/plays"/>
    <x v="3"/>
    <x v="3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7"/>
    <x v="6"/>
    <s v="EUR"/>
    <n v="1447480800"/>
    <n v="1448863200"/>
    <b v="1"/>
    <b v="0"/>
    <s v="music/rock"/>
    <x v="1"/>
    <x v="1"/>
    <x v="639"/>
    <d v="2015-11-30T06:00:00"/>
  </r>
  <r>
    <n v="696"/>
    <s v="Lopez, Reid and Johnson"/>
    <s v="Total real-time hardware"/>
    <n v="164100"/>
    <n v="96888"/>
    <n v="59.042047531992694"/>
    <x v="0"/>
    <n v="889"/>
    <n v="108.99"/>
    <x v="1"/>
    <s v="USD"/>
    <n v="1429506000"/>
    <n v="1429592400"/>
    <b v="0"/>
    <b v="1"/>
    <s v="theater/plays"/>
    <x v="3"/>
    <x v="3"/>
    <x v="640"/>
    <d v="2015-04-21T05:00:00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n v="1522645200"/>
    <b v="0"/>
    <b v="0"/>
    <s v="music/electric music"/>
    <x v="1"/>
    <x v="5"/>
    <x v="641"/>
    <d v="2018-04-02T05:00:00"/>
  </r>
  <r>
    <n v="698"/>
    <s v="Taylor, Wood and Taylor"/>
    <s v="Cloned hybrid focus group"/>
    <n v="42100"/>
    <n v="188057"/>
    <n v="446.69121140142522"/>
    <x v="1"/>
    <n v="2893"/>
    <n v="65"/>
    <x v="0"/>
    <s v="CAD"/>
    <n v="1322114400"/>
    <n v="1323324000"/>
    <b v="0"/>
    <b v="0"/>
    <s v="technology/wearables"/>
    <x v="2"/>
    <x v="8"/>
    <x v="642"/>
    <d v="2011-12-08T06:00:00"/>
  </r>
  <r>
    <n v="699"/>
    <s v="King Inc"/>
    <s v="Ergonomic dedicated focus group"/>
    <n v="7400"/>
    <n v="6245"/>
    <n v="84.391891891891888"/>
    <x v="0"/>
    <n v="56"/>
    <n v="111.52"/>
    <x v="1"/>
    <s v="USD"/>
    <n v="1561438800"/>
    <n v="1561525200"/>
    <b v="0"/>
    <b v="0"/>
    <s v="film &amp; video/drama"/>
    <x v="4"/>
    <x v="6"/>
    <x v="230"/>
    <d v="2019-06-26T05:00:00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  <x v="67"/>
    <d v="2010-02-09T06:00:00"/>
  </r>
  <r>
    <n v="701"/>
    <s v="Mcclain LLC"/>
    <s v="Open-source multi-tasking methodology"/>
    <n v="52000"/>
    <n v="91014"/>
    <n v="175.02692307692308"/>
    <x v="1"/>
    <n v="820"/>
    <n v="110.99"/>
    <x v="1"/>
    <s v="USD"/>
    <n v="1301202000"/>
    <n v="1301806800"/>
    <b v="1"/>
    <b v="0"/>
    <s v="theater/plays"/>
    <x v="3"/>
    <x v="3"/>
    <x v="643"/>
    <d v="2011-04-03T05:00:00"/>
  </r>
  <r>
    <n v="702"/>
    <s v="Sims-Gross"/>
    <s v="Object-based attitude-oriented analyzer"/>
    <n v="8700"/>
    <n v="4710"/>
    <n v="54.137931034482754"/>
    <x v="0"/>
    <n v="83"/>
    <n v="56.75"/>
    <x v="1"/>
    <s v="USD"/>
    <n v="1374469200"/>
    <n v="1374901200"/>
    <b v="0"/>
    <b v="0"/>
    <s v="technology/wearables"/>
    <x v="2"/>
    <x v="8"/>
    <x v="644"/>
    <d v="2013-07-27T05:00:00"/>
  </r>
  <r>
    <n v="703"/>
    <s v="Perez Group"/>
    <s v="Cross-platform tertiary hub"/>
    <n v="63400"/>
    <n v="197728"/>
    <n v="311.87381703470032"/>
    <x v="1"/>
    <n v="2038"/>
    <n v="97.02"/>
    <x v="1"/>
    <s v="USD"/>
    <n v="1334984400"/>
    <n v="1336453200"/>
    <b v="1"/>
    <b v="1"/>
    <s v="publishing/translations"/>
    <x v="5"/>
    <x v="18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9"/>
    <x v="1"/>
    <s v="USD"/>
    <n v="1467608400"/>
    <n v="1468904400"/>
    <b v="0"/>
    <b v="0"/>
    <s v="film &amp; video/animation"/>
    <x v="4"/>
    <x v="10"/>
    <x v="646"/>
    <d v="2016-07-19T05:00:00"/>
  </r>
  <r>
    <n v="705"/>
    <s v="Ford LLC"/>
    <s v="Centralized tangible success"/>
    <n v="169700"/>
    <n v="168048"/>
    <n v="99.026517383618156"/>
    <x v="0"/>
    <n v="2025"/>
    <n v="82.99"/>
    <x v="4"/>
    <s v="GBP"/>
    <n v="1386741600"/>
    <n v="1387087200"/>
    <b v="0"/>
    <b v="0"/>
    <s v="publishing/nonfiction"/>
    <x v="5"/>
    <x v="9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4"/>
    <x v="2"/>
    <s v="AUD"/>
    <n v="1546754400"/>
    <n v="1547445600"/>
    <b v="0"/>
    <b v="1"/>
    <s v="technology/web"/>
    <x v="2"/>
    <x v="2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"/>
    <x v="1"/>
    <s v="USD"/>
    <n v="1544248800"/>
    <n v="1547359200"/>
    <b v="0"/>
    <b v="0"/>
    <s v="film &amp; video/drama"/>
    <x v="4"/>
    <x v="6"/>
    <x v="159"/>
    <d v="2019-01-13T06:00:00"/>
  </r>
  <r>
    <n v="708"/>
    <s v="Ortega LLC"/>
    <s v="Secured bifurcated intranet"/>
    <n v="1700"/>
    <n v="12020"/>
    <n v="707.05882352941171"/>
    <x v="1"/>
    <n v="137"/>
    <n v="87.74"/>
    <x v="5"/>
    <s v="CHF"/>
    <n v="1495429200"/>
    <n v="1496293200"/>
    <b v="0"/>
    <b v="0"/>
    <s v="theater/plays"/>
    <x v="3"/>
    <x v="3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"/>
    <x v="6"/>
    <s v="EUR"/>
    <n v="1334811600"/>
    <n v="1335416400"/>
    <b v="0"/>
    <b v="0"/>
    <s v="theater/plays"/>
    <x v="3"/>
    <x v="3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"/>
    <x v="1"/>
    <s v="USD"/>
    <n v="1531544400"/>
    <n v="1532149200"/>
    <b v="0"/>
    <b v="1"/>
    <s v="theater/plays"/>
    <x v="3"/>
    <x v="3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  <x v="248"/>
    <d v="2016-01-26T06:00:00"/>
  </r>
  <r>
    <n v="712"/>
    <s v="Garza-Bryant"/>
    <s v="Programmable leadingedge contingency"/>
    <n v="800"/>
    <n v="14725"/>
    <n v="1840.625"/>
    <x v="1"/>
    <n v="202"/>
    <n v="72.900000000000006"/>
    <x v="1"/>
    <s v="USD"/>
    <n v="1467954000"/>
    <n v="1471496400"/>
    <b v="0"/>
    <b v="0"/>
    <s v="theater/plays"/>
    <x v="3"/>
    <x v="3"/>
    <x v="571"/>
    <d v="2016-08-18T05:00:00"/>
  </r>
  <r>
    <n v="713"/>
    <s v="Mays LLC"/>
    <s v="Multi-layered global groupware"/>
    <n v="6900"/>
    <n v="11174"/>
    <n v="161.94202898550725"/>
    <x v="1"/>
    <n v="103"/>
    <n v="108.49"/>
    <x v="1"/>
    <s v="USD"/>
    <n v="1471842000"/>
    <n v="1472878800"/>
    <b v="0"/>
    <b v="0"/>
    <s v="publishing/radio &amp; podcasts"/>
    <x v="5"/>
    <x v="15"/>
    <x v="650"/>
    <d v="2016-09-03T05:00:00"/>
  </r>
  <r>
    <n v="714"/>
    <s v="Evans-Jones"/>
    <s v="Switchable methodical superstructure"/>
    <n v="38500"/>
    <n v="182036"/>
    <n v="472.82077922077923"/>
    <x v="1"/>
    <n v="1785"/>
    <n v="101.98"/>
    <x v="1"/>
    <s v="USD"/>
    <n v="1408424400"/>
    <n v="1408510800"/>
    <b v="0"/>
    <b v="0"/>
    <s v="music/rock"/>
    <x v="1"/>
    <x v="1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n v="1281589200"/>
    <b v="0"/>
    <b v="0"/>
    <s v="games/mobile games"/>
    <x v="6"/>
    <x v="20"/>
    <x v="651"/>
    <d v="2010-08-12T05:00:00"/>
  </r>
  <r>
    <n v="716"/>
    <s v="Tapia, Kramer and Hicks"/>
    <s v="Advanced modular moderator"/>
    <n v="2000"/>
    <n v="10353"/>
    <n v="517.65"/>
    <x v="1"/>
    <n v="157"/>
    <n v="65.94"/>
    <x v="1"/>
    <s v="USD"/>
    <n v="1373432400"/>
    <n v="1375851600"/>
    <b v="0"/>
    <b v="1"/>
    <s v="theater/plays"/>
    <x v="3"/>
    <x v="3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9"/>
    <x v="1"/>
    <s v="USD"/>
    <n v="1313989200"/>
    <n v="1315803600"/>
    <b v="0"/>
    <b v="0"/>
    <s v="film &amp; video/documentary"/>
    <x v="4"/>
    <x v="4"/>
    <x v="653"/>
    <d v="2011-09-12T05:00:00"/>
  </r>
  <r>
    <n v="718"/>
    <s v="Reyes PLC"/>
    <s v="Expanded optimal pricing structure"/>
    <n v="8300"/>
    <n v="8317"/>
    <n v="100.20481927710843"/>
    <x v="1"/>
    <n v="297"/>
    <n v="28"/>
    <x v="1"/>
    <s v="USD"/>
    <n v="1371445200"/>
    <n v="1373691600"/>
    <b v="0"/>
    <b v="0"/>
    <s v="technology/wearables"/>
    <x v="2"/>
    <x v="8"/>
    <x v="654"/>
    <d v="2013-07-13T05:00:00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"/>
    <x v="3"/>
    <s v="DKK"/>
    <n v="1519192800"/>
    <n v="1520402400"/>
    <b v="0"/>
    <b v="1"/>
    <s v="theater/plays"/>
    <x v="3"/>
    <x v="3"/>
    <x v="656"/>
    <d v="2018-03-07T06:00:00"/>
  </r>
  <r>
    <n v="721"/>
    <s v="Dominguez-Owens"/>
    <s v="Open-architected systematic intranet"/>
    <n v="123600"/>
    <n v="5429"/>
    <n v="4.392394822006473"/>
    <x v="3"/>
    <n v="60"/>
    <n v="90.48"/>
    <x v="1"/>
    <s v="USD"/>
    <n v="1522818000"/>
    <n v="1523336400"/>
    <b v="0"/>
    <b v="0"/>
    <s v="music/rock"/>
    <x v="1"/>
    <x v="1"/>
    <x v="657"/>
    <d v="2018-04-10T05:00:00"/>
  </r>
  <r>
    <n v="722"/>
    <s v="Thomas-Simmons"/>
    <s v="Proactive 24hour frame"/>
    <n v="48500"/>
    <n v="75906"/>
    <n v="156.50721649484535"/>
    <x v="1"/>
    <n v="3036"/>
    <n v="25"/>
    <x v="1"/>
    <s v="USD"/>
    <n v="1509948000"/>
    <n v="1512280800"/>
    <b v="0"/>
    <b v="0"/>
    <s v="film &amp; video/documentary"/>
    <x v="4"/>
    <x v="4"/>
    <x v="265"/>
    <d v="2017-12-03T06:00:00"/>
  </r>
  <r>
    <n v="723"/>
    <s v="Beck-Knight"/>
    <s v="Exclusive fresh-thinking model"/>
    <n v="4900"/>
    <n v="13250"/>
    <n v="270.40816326530609"/>
    <x v="1"/>
    <n v="144"/>
    <n v="92.01"/>
    <x v="2"/>
    <s v="AUD"/>
    <n v="1456898400"/>
    <n v="1458709200"/>
    <b v="0"/>
    <b v="0"/>
    <s v="theater/plays"/>
    <x v="3"/>
    <x v="3"/>
    <x v="658"/>
    <d v="2016-03-23T05:00:00"/>
  </r>
  <r>
    <n v="724"/>
    <s v="Mccoy Ltd"/>
    <s v="Business-focused encompassing intranet"/>
    <n v="8400"/>
    <n v="11261"/>
    <n v="134.05952380952382"/>
    <x v="1"/>
    <n v="121"/>
    <n v="93.07"/>
    <x v="4"/>
    <s v="GBP"/>
    <n v="1413954000"/>
    <n v="1414126800"/>
    <b v="0"/>
    <b v="1"/>
    <s v="theater/plays"/>
    <x v="3"/>
    <x v="3"/>
    <x v="659"/>
    <d v="2014-10-24T05:00:00"/>
  </r>
  <r>
    <n v="725"/>
    <s v="Dawson-Tyler"/>
    <s v="Optional 6thgeneration access"/>
    <n v="193200"/>
    <n v="97369"/>
    <n v="50.398033126293996"/>
    <x v="0"/>
    <n v="1596"/>
    <n v="61.01"/>
    <x v="1"/>
    <s v="USD"/>
    <n v="1416031200"/>
    <n v="1416204000"/>
    <b v="0"/>
    <b v="0"/>
    <s v="games/mobile games"/>
    <x v="6"/>
    <x v="20"/>
    <x v="660"/>
    <d v="2014-11-17T06:00:00"/>
  </r>
  <r>
    <n v="726"/>
    <s v="Johns-Thomas"/>
    <s v="Realigned web-enabled functionalities"/>
    <n v="54300"/>
    <n v="48227"/>
    <n v="88.815837937384899"/>
    <x v="3"/>
    <n v="524"/>
    <n v="92.04"/>
    <x v="1"/>
    <s v="USD"/>
    <n v="1287982800"/>
    <n v="1288501200"/>
    <b v="0"/>
    <b v="1"/>
    <s v="theater/plays"/>
    <x v="3"/>
    <x v="3"/>
    <x v="661"/>
    <d v="2010-10-31T05:00:00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  <x v="4"/>
    <d v="2019-03-19T05:00:00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"/>
    <x v="1"/>
    <s v="USD"/>
    <n v="1359957600"/>
    <n v="1360130400"/>
    <b v="0"/>
    <b v="0"/>
    <s v="film &amp; video/drama"/>
    <x v="4"/>
    <x v="6"/>
    <x v="663"/>
    <d v="2013-02-06T06:00:00"/>
  </r>
  <r>
    <n v="730"/>
    <s v="Carson PLC"/>
    <s v="Visionary system-worthy attitude"/>
    <n v="28800"/>
    <n v="118847"/>
    <n v="412.6631944444444"/>
    <x v="1"/>
    <n v="1071"/>
    <n v="110.97"/>
    <x v="0"/>
    <s v="CAD"/>
    <n v="1432357200"/>
    <n v="1432875600"/>
    <b v="0"/>
    <b v="0"/>
    <s v="technology/wearables"/>
    <x v="2"/>
    <x v="8"/>
    <x v="664"/>
    <d v="2015-05-29T05:00:00"/>
  </r>
  <r>
    <n v="731"/>
    <s v="Cruz, Hall and Mason"/>
    <s v="Synergized content-based hierarchy"/>
    <n v="8000"/>
    <n v="7220"/>
    <n v="90.25"/>
    <x v="3"/>
    <n v="219"/>
    <n v="32.97"/>
    <x v="1"/>
    <s v="USD"/>
    <n v="1500786000"/>
    <n v="1500872400"/>
    <b v="0"/>
    <b v="0"/>
    <s v="technology/web"/>
    <x v="2"/>
    <x v="2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1"/>
    <x v="1"/>
    <s v="USD"/>
    <n v="1490158800"/>
    <n v="1492146000"/>
    <b v="0"/>
    <b v="1"/>
    <s v="music/rock"/>
    <x v="1"/>
    <x v="1"/>
    <x v="666"/>
    <d v="2017-04-14T05:00:00"/>
  </r>
  <r>
    <n v="733"/>
    <s v="Marquez-Kerr"/>
    <s v="Automated hybrid orchestration"/>
    <n v="15800"/>
    <n v="83267"/>
    <n v="527.00632911392404"/>
    <x v="1"/>
    <n v="980"/>
    <n v="84.97"/>
    <x v="1"/>
    <s v="USD"/>
    <n v="1406178000"/>
    <n v="1407301200"/>
    <b v="0"/>
    <b v="0"/>
    <s v="music/metal"/>
    <x v="1"/>
    <x v="16"/>
    <x v="43"/>
    <d v="2014-08-06T05:00:00"/>
  </r>
  <r>
    <n v="734"/>
    <s v="Stone PLC"/>
    <s v="Exclusive 5thgeneration leverage"/>
    <n v="4200"/>
    <n v="13404"/>
    <n v="319.14285714285711"/>
    <x v="1"/>
    <n v="536"/>
    <n v="25.01"/>
    <x v="1"/>
    <s v="USD"/>
    <n v="1485583200"/>
    <n v="1486620000"/>
    <b v="0"/>
    <b v="1"/>
    <s v="theater/plays"/>
    <x v="3"/>
    <x v="3"/>
    <x v="667"/>
    <d v="2017-02-09T06:00:00"/>
  </r>
  <r>
    <n v="735"/>
    <s v="Caldwell PLC"/>
    <s v="Grass-roots zero administration alliance"/>
    <n v="37100"/>
    <n v="131404"/>
    <n v="354.18867924528303"/>
    <x v="1"/>
    <n v="1991"/>
    <n v="66"/>
    <x v="1"/>
    <s v="USD"/>
    <n v="1459314000"/>
    <n v="1459918800"/>
    <b v="0"/>
    <b v="0"/>
    <s v="photography/photography books"/>
    <x v="7"/>
    <x v="14"/>
    <x v="668"/>
    <d v="2016-04-06T05:00:00"/>
  </r>
  <r>
    <n v="736"/>
    <s v="Silva-Hawkins"/>
    <s v="Proactive heuristic orchestration"/>
    <n v="7700"/>
    <n v="2533"/>
    <n v="32.896103896103895"/>
    <x v="3"/>
    <n v="29"/>
    <n v="87.34"/>
    <x v="1"/>
    <s v="USD"/>
    <n v="1424412000"/>
    <n v="1424757600"/>
    <b v="0"/>
    <b v="0"/>
    <s v="publishing/nonfiction"/>
    <x v="5"/>
    <x v="9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"/>
    <x v="1"/>
    <s v="USD"/>
    <n v="1478844000"/>
    <n v="1479880800"/>
    <b v="0"/>
    <b v="0"/>
    <s v="music/indie rock"/>
    <x v="1"/>
    <x v="7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  <x v="671"/>
    <d v="2014-12-08T06:00:00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  <x v="673"/>
    <d v="2017-02-06T06:00:00"/>
  </r>
  <r>
    <n v="741"/>
    <s v="Garcia Ltd"/>
    <s v="Balanced mobile alliance"/>
    <n v="1200"/>
    <n v="14150"/>
    <n v="1179.1666666666665"/>
    <x v="1"/>
    <n v="130"/>
    <n v="108.85"/>
    <x v="1"/>
    <s v="USD"/>
    <n v="1274590800"/>
    <n v="1274677200"/>
    <b v="0"/>
    <b v="0"/>
    <s v="theater/plays"/>
    <x v="3"/>
    <x v="3"/>
    <x v="674"/>
    <d v="2010-05-24T05:00:00"/>
  </r>
  <r>
    <n v="742"/>
    <s v="West-Stevens"/>
    <s v="Reactive solution-oriented groupware"/>
    <n v="1200"/>
    <n v="13513"/>
    <n v="1126.0833333333335"/>
    <x v="1"/>
    <n v="122"/>
    <n v="110.76"/>
    <x v="1"/>
    <s v="USD"/>
    <n v="1263880800"/>
    <n v="1267509600"/>
    <b v="0"/>
    <b v="0"/>
    <s v="music/electric music"/>
    <x v="1"/>
    <x v="5"/>
    <x v="675"/>
    <d v="2010-03-02T06:00:00"/>
  </r>
  <r>
    <n v="743"/>
    <s v="Clark-Conrad"/>
    <s v="Exclusive bandwidth-monitored orchestration"/>
    <n v="3900"/>
    <n v="504"/>
    <n v="12.923076923076923"/>
    <x v="0"/>
    <n v="17"/>
    <n v="29.65"/>
    <x v="1"/>
    <s v="USD"/>
    <n v="1445403600"/>
    <n v="1445922000"/>
    <b v="0"/>
    <b v="1"/>
    <s v="theater/plays"/>
    <x v="3"/>
    <x v="3"/>
    <x v="676"/>
    <d v="2015-10-27T05:00:00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  <x v="679"/>
    <d v="2010-09-13T05:00:00"/>
  </r>
  <r>
    <n v="748"/>
    <s v="Martinez PLC"/>
    <s v="Cloned actuating architecture"/>
    <n v="194900"/>
    <n v="68137"/>
    <n v="34.959979476654695"/>
    <x v="3"/>
    <n v="614"/>
    <n v="110.97"/>
    <x v="1"/>
    <s v="USD"/>
    <n v="1267423200"/>
    <n v="1269579600"/>
    <b v="0"/>
    <b v="1"/>
    <s v="film &amp; video/animation"/>
    <x v="4"/>
    <x v="10"/>
    <x v="680"/>
    <d v="2010-03-26T05:00:00"/>
  </r>
  <r>
    <n v="749"/>
    <s v="Hunter-Logan"/>
    <s v="Down-sized needs-based task-force"/>
    <n v="8600"/>
    <n v="13527"/>
    <n v="157.29069767441862"/>
    <x v="1"/>
    <n v="366"/>
    <n v="36.96"/>
    <x v="6"/>
    <s v="EUR"/>
    <n v="1412744400"/>
    <n v="1413781200"/>
    <b v="0"/>
    <b v="1"/>
    <s v="technology/wearables"/>
    <x v="2"/>
    <x v="8"/>
    <x v="681"/>
    <d v="2014-10-20T05:00:00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  <x v="682"/>
    <d v="2010-07-26T05:00:00"/>
  </r>
  <r>
    <n v="751"/>
    <s v="Lane-Barber"/>
    <s v="Universal value-added moderator"/>
    <n v="3600"/>
    <n v="8363"/>
    <n v="232.30555555555554"/>
    <x v="1"/>
    <n v="270"/>
    <n v="30.97"/>
    <x v="1"/>
    <s v="USD"/>
    <n v="1458190800"/>
    <n v="1459486800"/>
    <b v="1"/>
    <b v="1"/>
    <s v="publishing/nonfiction"/>
    <x v="5"/>
    <x v="9"/>
    <x v="683"/>
    <d v="2016-04-01T05:00:00"/>
  </r>
  <r>
    <n v="752"/>
    <s v="Lowery Group"/>
    <s v="Sharable motivating emulation"/>
    <n v="5800"/>
    <n v="5362"/>
    <n v="92.448275862068968"/>
    <x v="3"/>
    <n v="114"/>
    <n v="47.04"/>
    <x v="1"/>
    <s v="USD"/>
    <n v="1280984400"/>
    <n v="1282539600"/>
    <b v="0"/>
    <b v="1"/>
    <s v="theater/plays"/>
    <x v="3"/>
    <x v="3"/>
    <x v="684"/>
    <d v="2010-08-23T05:00:00"/>
  </r>
  <r>
    <n v="753"/>
    <s v="Guerrero-Griffin"/>
    <s v="Networked web-enabled product"/>
    <n v="4700"/>
    <n v="12065"/>
    <n v="256.70212765957444"/>
    <x v="1"/>
    <n v="137"/>
    <n v="88.07"/>
    <x v="1"/>
    <s v="USD"/>
    <n v="1274590800"/>
    <n v="1275886800"/>
    <b v="0"/>
    <b v="0"/>
    <s v="photography/photography books"/>
    <x v="7"/>
    <x v="14"/>
    <x v="674"/>
    <d v="2010-06-07T05:00:00"/>
  </r>
  <r>
    <n v="754"/>
    <s v="Perez, Reed and Lee"/>
    <s v="Advanced dedicated encoding"/>
    <n v="70400"/>
    <n v="118603"/>
    <n v="168.47017045454547"/>
    <x v="1"/>
    <n v="3205"/>
    <n v="37.01"/>
    <x v="1"/>
    <s v="USD"/>
    <n v="1351400400"/>
    <n v="1355983200"/>
    <b v="0"/>
    <b v="0"/>
    <s v="theater/plays"/>
    <x v="3"/>
    <x v="3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3"/>
    <x v="3"/>
    <s v="DKK"/>
    <n v="1514354400"/>
    <n v="1515391200"/>
    <b v="0"/>
    <b v="1"/>
    <s v="theater/plays"/>
    <x v="3"/>
    <x v="3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9999999999993"/>
    <x v="1"/>
    <s v="USD"/>
    <n v="1421733600"/>
    <n v="1422252000"/>
    <b v="0"/>
    <b v="0"/>
    <s v="theater/plays"/>
    <x v="3"/>
    <x v="3"/>
    <x v="686"/>
    <d v="2015-01-26T06:00:00"/>
  </r>
  <r>
    <n v="757"/>
    <s v="Callahan-Gilbert"/>
    <s v="Profit-focused motivating function"/>
    <n v="1400"/>
    <n v="5696"/>
    <n v="406.85714285714283"/>
    <x v="1"/>
    <n v="114"/>
    <n v="49.96"/>
    <x v="1"/>
    <s v="USD"/>
    <n v="1305176400"/>
    <n v="1305522000"/>
    <b v="0"/>
    <b v="0"/>
    <s v="film &amp; video/drama"/>
    <x v="4"/>
    <x v="6"/>
    <x v="687"/>
    <d v="2011-05-16T05:00:00"/>
  </r>
  <r>
    <n v="758"/>
    <s v="Logan-Miranda"/>
    <s v="Proactive systemic firmware"/>
    <n v="29600"/>
    <n v="167005"/>
    <n v="564.20608108108115"/>
    <x v="1"/>
    <n v="1518"/>
    <n v="110.02"/>
    <x v="0"/>
    <s v="CAD"/>
    <n v="1414126800"/>
    <n v="1414904400"/>
    <b v="0"/>
    <b v="0"/>
    <s v="music/rock"/>
    <x v="1"/>
    <x v="1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"/>
    <x v="1"/>
    <s v="USD"/>
    <n v="1517810400"/>
    <n v="1520402400"/>
    <b v="0"/>
    <b v="0"/>
    <s v="music/electric music"/>
    <x v="1"/>
    <x v="5"/>
    <x v="689"/>
    <d v="2018-03-07T06:00:00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n v="1567141200"/>
    <b v="0"/>
    <b v="1"/>
    <s v="games/video games"/>
    <x v="6"/>
    <x v="11"/>
    <x v="690"/>
    <d v="2019-08-30T05:00:00"/>
  </r>
  <r>
    <n v="761"/>
    <s v="Mitchell-Lee"/>
    <s v="Customizable leadingedge model"/>
    <n v="2200"/>
    <n v="14420"/>
    <n v="655.4545454545455"/>
    <x v="1"/>
    <n v="166"/>
    <n v="86.87"/>
    <x v="1"/>
    <s v="USD"/>
    <n v="1500699600"/>
    <n v="1501131600"/>
    <b v="0"/>
    <b v="0"/>
    <s v="music/rock"/>
    <x v="1"/>
    <x v="1"/>
    <x v="691"/>
    <d v="2017-07-27T05:00:00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  <x v="692"/>
    <d v="2012-12-09T06:00:00"/>
  </r>
  <r>
    <n v="763"/>
    <s v="Rowland PLC"/>
    <s v="Inverse client-driven product"/>
    <n v="5600"/>
    <n v="6338"/>
    <n v="113.17857142857144"/>
    <x v="1"/>
    <n v="235"/>
    <n v="26.97"/>
    <x v="1"/>
    <s v="USD"/>
    <n v="1336453200"/>
    <n v="1339477200"/>
    <b v="0"/>
    <b v="1"/>
    <s v="theater/plays"/>
    <x v="3"/>
    <x v="3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"/>
    <x v="1"/>
    <s v="USD"/>
    <n v="1305262800"/>
    <n v="1305954000"/>
    <b v="0"/>
    <b v="0"/>
    <s v="music/rock"/>
    <x v="1"/>
    <x v="1"/>
    <x v="694"/>
    <d v="2011-05-21T05:00:00"/>
  </r>
  <r>
    <n v="765"/>
    <s v="Matthews LLC"/>
    <s v="Advanced transitional help-desk"/>
    <n v="3900"/>
    <n v="8125"/>
    <n v="208.33333333333334"/>
    <x v="1"/>
    <n v="198"/>
    <n v="41.04"/>
    <x v="1"/>
    <s v="USD"/>
    <n v="1492232400"/>
    <n v="1494392400"/>
    <b v="1"/>
    <b v="1"/>
    <s v="music/indie rock"/>
    <x v="1"/>
    <x v="7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"/>
    <x v="2"/>
    <s v="AUD"/>
    <n v="1537333200"/>
    <n v="1537419600"/>
    <b v="0"/>
    <b v="0"/>
    <s v="film &amp; video/science fiction"/>
    <x v="4"/>
    <x v="22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4"/>
    <x v="1"/>
    <s v="USD"/>
    <n v="1444107600"/>
    <n v="1447999200"/>
    <b v="0"/>
    <b v="0"/>
    <s v="publishing/translations"/>
    <x v="5"/>
    <x v="18"/>
    <x v="696"/>
    <d v="2015-11-20T06:00:00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  <x v="626"/>
    <d v="2013-12-26T06:00:00"/>
  </r>
  <r>
    <n v="769"/>
    <s v="Johnson-Morales"/>
    <s v="Devolved 24hour forecast"/>
    <n v="125600"/>
    <n v="109106"/>
    <n v="86.867834394904463"/>
    <x v="0"/>
    <n v="3410"/>
    <n v="32"/>
    <x v="1"/>
    <s v="USD"/>
    <n v="1376542800"/>
    <n v="1378789200"/>
    <b v="0"/>
    <b v="0"/>
    <s v="games/video games"/>
    <x v="6"/>
    <x v="11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9"/>
    <x v="6"/>
    <s v="EUR"/>
    <n v="1397451600"/>
    <n v="1398056400"/>
    <b v="0"/>
    <b v="1"/>
    <s v="theater/plays"/>
    <x v="3"/>
    <x v="3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  <x v="699"/>
    <d v="2019-02-22T06:00:00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n v="1550037600"/>
    <b v="0"/>
    <b v="0"/>
    <s v="music/indie rock"/>
    <x v="1"/>
    <x v="7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"/>
    <x v="1"/>
    <s v="USD"/>
    <n v="1492059600"/>
    <n v="1492923600"/>
    <b v="0"/>
    <b v="0"/>
    <s v="theater/plays"/>
    <x v="3"/>
    <x v="3"/>
    <x v="701"/>
    <d v="2017-04-23T05:00:00"/>
  </r>
  <r>
    <n v="774"/>
    <s v="Gonzalez-Snow"/>
    <s v="Polarized user-facing interface"/>
    <n v="5000"/>
    <n v="6775"/>
    <n v="135.5"/>
    <x v="1"/>
    <n v="78"/>
    <n v="86.86"/>
    <x v="6"/>
    <s v="EUR"/>
    <n v="1463979600"/>
    <n v="1467522000"/>
    <b v="0"/>
    <b v="0"/>
    <s v="technology/web"/>
    <x v="2"/>
    <x v="2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  <x v="703"/>
    <d v="2014-11-16T06:00:00"/>
  </r>
  <r>
    <n v="776"/>
    <s v="Taylor-Rowe"/>
    <s v="Synchronized multimedia frame"/>
    <n v="110800"/>
    <n v="72623"/>
    <n v="65.544223826714799"/>
    <x v="0"/>
    <n v="2201"/>
    <n v="33"/>
    <x v="1"/>
    <s v="USD"/>
    <n v="1562216400"/>
    <n v="1563771600"/>
    <b v="0"/>
    <b v="0"/>
    <s v="theater/plays"/>
    <x v="3"/>
    <x v="3"/>
    <x v="704"/>
    <d v="2019-07-22T05:00:00"/>
  </r>
  <r>
    <n v="777"/>
    <s v="Henderson Ltd"/>
    <s v="Open-architected stable algorithm"/>
    <n v="93800"/>
    <n v="45987"/>
    <n v="49.026652452025587"/>
    <x v="0"/>
    <n v="676"/>
    <n v="68.03"/>
    <x v="1"/>
    <s v="USD"/>
    <n v="1316754000"/>
    <n v="1319259600"/>
    <b v="0"/>
    <b v="0"/>
    <s v="theater/plays"/>
    <x v="3"/>
    <x v="3"/>
    <x v="431"/>
    <d v="2011-10-22T05:00:00"/>
  </r>
  <r>
    <n v="778"/>
    <s v="Moss-Guzman"/>
    <s v="Cross-platform optimizing website"/>
    <n v="1300"/>
    <n v="10243"/>
    <n v="787.92307692307691"/>
    <x v="1"/>
    <n v="174"/>
    <n v="58.87"/>
    <x v="5"/>
    <s v="CHF"/>
    <n v="1313211600"/>
    <n v="1313643600"/>
    <b v="0"/>
    <b v="0"/>
    <s v="film &amp; video/animation"/>
    <x v="4"/>
    <x v="10"/>
    <x v="705"/>
    <d v="2011-08-18T05:00:00"/>
  </r>
  <r>
    <n v="779"/>
    <s v="Webb Group"/>
    <s v="Public-key actuating projection"/>
    <n v="108700"/>
    <n v="87293"/>
    <n v="80.306347746090154"/>
    <x v="0"/>
    <n v="831"/>
    <n v="105.05"/>
    <x v="1"/>
    <s v="USD"/>
    <n v="1439528400"/>
    <n v="1440306000"/>
    <b v="0"/>
    <b v="1"/>
    <s v="theater/plays"/>
    <x v="3"/>
    <x v="3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49999999999997"/>
    <x v="1"/>
    <s v="USD"/>
    <n v="1469163600"/>
    <n v="1470805200"/>
    <b v="0"/>
    <b v="1"/>
    <s v="film &amp; video/drama"/>
    <x v="4"/>
    <x v="6"/>
    <x v="707"/>
    <d v="2016-08-10T05:00:00"/>
  </r>
  <r>
    <n v="781"/>
    <s v="Thomas Ltd"/>
    <s v="Cross-group interactive architecture"/>
    <n v="8700"/>
    <n v="4414"/>
    <n v="50.735632183908038"/>
    <x v="3"/>
    <n v="56"/>
    <n v="78.819999999999993"/>
    <x v="5"/>
    <s v="CHF"/>
    <n v="1288501200"/>
    <n v="1292911200"/>
    <b v="0"/>
    <b v="0"/>
    <s v="theater/plays"/>
    <x v="3"/>
    <x v="3"/>
    <x v="708"/>
    <d v="2010-12-21T06:00:00"/>
  </r>
  <r>
    <n v="782"/>
    <s v="Williams and Sons"/>
    <s v="Centralized asymmetric framework"/>
    <n v="5100"/>
    <n v="10981"/>
    <n v="215.31372549019611"/>
    <x v="1"/>
    <n v="161"/>
    <n v="68.2"/>
    <x v="1"/>
    <s v="USD"/>
    <n v="1298959200"/>
    <n v="1301374800"/>
    <b v="0"/>
    <b v="1"/>
    <s v="film &amp; video/animation"/>
    <x v="4"/>
    <x v="10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"/>
    <x v="1"/>
    <s v="USD"/>
    <n v="1387260000"/>
    <n v="1387864800"/>
    <b v="0"/>
    <b v="0"/>
    <s v="music/rock"/>
    <x v="1"/>
    <x v="1"/>
    <x v="710"/>
    <d v="2013-12-24T06:00:00"/>
  </r>
  <r>
    <n v="784"/>
    <s v="Byrd Group"/>
    <s v="Profound fault-tolerant model"/>
    <n v="88900"/>
    <n v="102535"/>
    <n v="115.33745781777279"/>
    <x v="1"/>
    <n v="3308"/>
    <n v="31"/>
    <x v="1"/>
    <s v="USD"/>
    <n v="1457244000"/>
    <n v="1458190800"/>
    <b v="0"/>
    <b v="0"/>
    <s v="technology/web"/>
    <x v="2"/>
    <x v="2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"/>
    <x v="2"/>
    <s v="AUD"/>
    <n v="1556341200"/>
    <n v="1559278800"/>
    <b v="0"/>
    <b v="1"/>
    <s v="film &amp; video/animation"/>
    <x v="4"/>
    <x v="10"/>
    <x v="157"/>
    <d v="2019-05-31T05:00:00"/>
  </r>
  <r>
    <n v="786"/>
    <s v="Smith-Brown"/>
    <s v="Object-based content-based ability"/>
    <n v="1500"/>
    <n v="10946"/>
    <n v="729.73333333333335"/>
    <x v="1"/>
    <n v="207"/>
    <n v="52.88"/>
    <x v="6"/>
    <s v="EUR"/>
    <n v="1522126800"/>
    <n v="1522731600"/>
    <b v="0"/>
    <b v="1"/>
    <s v="music/jazz"/>
    <x v="1"/>
    <x v="17"/>
    <x v="630"/>
    <d v="2018-04-03T05:00:00"/>
  </r>
  <r>
    <n v="787"/>
    <s v="Vance-Glover"/>
    <s v="Progressive coherent secured line"/>
    <n v="61200"/>
    <n v="60994"/>
    <n v="99.66339869281046"/>
    <x v="0"/>
    <n v="859"/>
    <n v="71.010000000000005"/>
    <x v="0"/>
    <s v="CAD"/>
    <n v="1305954000"/>
    <n v="1306731600"/>
    <b v="0"/>
    <b v="0"/>
    <s v="music/rock"/>
    <x v="1"/>
    <x v="1"/>
    <x v="712"/>
    <d v="2011-05-30T05:00:00"/>
  </r>
  <r>
    <n v="788"/>
    <s v="Joyce PLC"/>
    <s v="Synchronized directional capability"/>
    <n v="3600"/>
    <n v="3174"/>
    <n v="88.166666666666671"/>
    <x v="2"/>
    <n v="31"/>
    <n v="102.39"/>
    <x v="1"/>
    <s v="USD"/>
    <n v="1350709200"/>
    <n v="1352527200"/>
    <b v="0"/>
    <b v="0"/>
    <s v="film &amp; video/animation"/>
    <x v="4"/>
    <x v="10"/>
    <x v="93"/>
    <d v="2012-11-10T06:00:00"/>
  </r>
  <r>
    <n v="789"/>
    <s v="Kennedy-Miller"/>
    <s v="Cross-platform composite migration"/>
    <n v="9000"/>
    <n v="3351"/>
    <n v="37.233333333333334"/>
    <x v="0"/>
    <n v="45"/>
    <n v="74.47"/>
    <x v="1"/>
    <s v="USD"/>
    <n v="1401166800"/>
    <n v="1404363600"/>
    <b v="0"/>
    <b v="0"/>
    <s v="theater/plays"/>
    <x v="3"/>
    <x v="3"/>
    <x v="713"/>
    <d v="2014-07-03T05:00:00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n v="1266645600"/>
    <b v="0"/>
    <b v="0"/>
    <s v="theater/plays"/>
    <x v="3"/>
    <x v="3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  <x v="715"/>
    <d v="2016-12-27T06:00:0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69999999999993"/>
    <x v="5"/>
    <s v="CHF"/>
    <n v="1372136400"/>
    <n v="1372482000"/>
    <b v="0"/>
    <b v="0"/>
    <s v="publishing/nonfiction"/>
    <x v="5"/>
    <x v="9"/>
    <x v="448"/>
    <d v="2013-06-29T05:00:00"/>
  </r>
  <r>
    <n v="794"/>
    <s v="Welch Inc"/>
    <s v="Optional optimal website"/>
    <n v="6600"/>
    <n v="8276"/>
    <n v="125.39393939393939"/>
    <x v="1"/>
    <n v="110"/>
    <n v="75.239999999999995"/>
    <x v="1"/>
    <s v="USD"/>
    <n v="1513922400"/>
    <n v="1514959200"/>
    <b v="0"/>
    <b v="0"/>
    <s v="music/rock"/>
    <x v="1"/>
    <x v="1"/>
    <x v="717"/>
    <d v="2018-01-03T06:00:00"/>
  </r>
  <r>
    <n v="795"/>
    <s v="Vasquez Inc"/>
    <s v="Stand-alone asynchronous functionalities"/>
    <n v="7100"/>
    <n v="1022"/>
    <n v="14.394366197183098"/>
    <x v="0"/>
    <n v="31"/>
    <n v="32.97"/>
    <x v="1"/>
    <s v="USD"/>
    <n v="1477976400"/>
    <n v="1478235600"/>
    <b v="0"/>
    <b v="0"/>
    <s v="film &amp; video/drama"/>
    <x v="4"/>
    <x v="6"/>
    <x v="718"/>
    <d v="2016-11-04T05:00:00"/>
  </r>
  <r>
    <n v="796"/>
    <s v="Freeman-Ferguson"/>
    <s v="Profound full-range open system"/>
    <n v="7800"/>
    <n v="4275"/>
    <n v="54.807692307692314"/>
    <x v="0"/>
    <n v="78"/>
    <n v="54.81"/>
    <x v="1"/>
    <s v="USD"/>
    <n v="1407474000"/>
    <n v="1408078800"/>
    <b v="0"/>
    <b v="1"/>
    <s v="games/mobile games"/>
    <x v="6"/>
    <x v="20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4"/>
    <x v="1"/>
    <s v="USD"/>
    <n v="1546149600"/>
    <n v="1548136800"/>
    <b v="0"/>
    <b v="0"/>
    <s v="technology/web"/>
    <x v="2"/>
    <x v="2"/>
    <x v="720"/>
    <d v="2019-01-22T06:00:00"/>
  </r>
  <r>
    <n v="798"/>
    <s v="Small-Fuentes"/>
    <s v="Seamless maximized product"/>
    <n v="3400"/>
    <n v="6408"/>
    <n v="188.47058823529412"/>
    <x v="1"/>
    <n v="121"/>
    <n v="52.96"/>
    <x v="1"/>
    <s v="USD"/>
    <n v="1338440400"/>
    <n v="1340859600"/>
    <b v="0"/>
    <b v="1"/>
    <s v="theater/plays"/>
    <x v="3"/>
    <x v="3"/>
    <x v="721"/>
    <d v="2012-06-28T05:00:00"/>
  </r>
  <r>
    <n v="799"/>
    <s v="Reid-Day"/>
    <s v="Devolved tertiary time-frame"/>
    <n v="84500"/>
    <n v="73522"/>
    <n v="87.008284023668637"/>
    <x v="0"/>
    <n v="1225"/>
    <n v="60.02"/>
    <x v="4"/>
    <s v="GBP"/>
    <n v="1454133600"/>
    <n v="1454479200"/>
    <b v="0"/>
    <b v="0"/>
    <s v="theater/plays"/>
    <x v="3"/>
    <x v="3"/>
    <x v="722"/>
    <d v="2016-02-03T06:00:00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  <x v="139"/>
    <d v="2015-06-16T05:00:00"/>
  </r>
  <r>
    <n v="801"/>
    <s v="Olson-Bishop"/>
    <s v="User-friendly high-level initiative"/>
    <n v="2300"/>
    <n v="4667"/>
    <n v="202.9130434782609"/>
    <x v="1"/>
    <n v="106"/>
    <n v="44.03"/>
    <x v="1"/>
    <s v="USD"/>
    <n v="1577772000"/>
    <n v="1579672800"/>
    <b v="0"/>
    <b v="1"/>
    <s v="photography/photography books"/>
    <x v="7"/>
    <x v="14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3"/>
    <x v="1"/>
    <s v="USD"/>
    <n v="1562216400"/>
    <n v="1562389200"/>
    <b v="0"/>
    <b v="0"/>
    <s v="photography/photography books"/>
    <x v="7"/>
    <x v="14"/>
    <x v="704"/>
    <d v="2019-07-06T05:00:00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  <x v="724"/>
    <d v="2019-03-02T06:00:00"/>
  </r>
  <r>
    <n v="804"/>
    <s v="English-Mccullough"/>
    <s v="Business-focused discrete software"/>
    <n v="2600"/>
    <n v="6987"/>
    <n v="268.73076923076923"/>
    <x v="1"/>
    <n v="218"/>
    <n v="32.049999999999997"/>
    <x v="1"/>
    <s v="USD"/>
    <n v="1514872800"/>
    <n v="1516600800"/>
    <b v="0"/>
    <b v="0"/>
    <s v="music/rock"/>
    <x v="1"/>
    <x v="1"/>
    <x v="725"/>
    <d v="2018-01-22T06:00:00"/>
  </r>
  <r>
    <n v="805"/>
    <s v="Smith-Nguyen"/>
    <s v="Advanced intermediate Graphic Interface"/>
    <n v="9700"/>
    <n v="4932"/>
    <n v="50.845360824742272"/>
    <x v="0"/>
    <n v="67"/>
    <n v="73.61"/>
    <x v="2"/>
    <s v="AUD"/>
    <n v="1416031200"/>
    <n v="1420437600"/>
    <b v="0"/>
    <b v="0"/>
    <s v="film &amp; video/documentary"/>
    <x v="4"/>
    <x v="4"/>
    <x v="660"/>
    <d v="2015-01-05T06:00:00"/>
  </r>
  <r>
    <n v="806"/>
    <s v="Harmon-Madden"/>
    <s v="Adaptive holistic hub"/>
    <n v="700"/>
    <n v="8262"/>
    <n v="1180.2857142857142"/>
    <x v="1"/>
    <n v="76"/>
    <n v="108.71"/>
    <x v="1"/>
    <s v="USD"/>
    <n v="1330927200"/>
    <n v="1332997200"/>
    <b v="0"/>
    <b v="1"/>
    <s v="film &amp; video/drama"/>
    <x v="4"/>
    <x v="6"/>
    <x v="726"/>
    <d v="2012-03-29T05:00:00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2"/>
    <x v="1"/>
    <s v="USD"/>
    <n v="1463461200"/>
    <n v="1464930000"/>
    <b v="0"/>
    <b v="0"/>
    <s v="food/food trucks"/>
    <x v="0"/>
    <x v="0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  <x v="729"/>
    <d v="2012-08-15T05:00:00"/>
  </r>
  <r>
    <n v="810"/>
    <s v="Ball-Fisher"/>
    <s v="Multi-layered intangible instruction set"/>
    <n v="6400"/>
    <n v="12360"/>
    <n v="193.125"/>
    <x v="1"/>
    <n v="221"/>
    <n v="55.93"/>
    <x v="1"/>
    <s v="USD"/>
    <n v="1511848800"/>
    <n v="1512712800"/>
    <b v="0"/>
    <b v="1"/>
    <s v="theater/plays"/>
    <x v="3"/>
    <x v="3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4"/>
    <x v="1"/>
    <s v="USD"/>
    <n v="1452319200"/>
    <n v="1452492000"/>
    <b v="0"/>
    <b v="1"/>
    <s v="games/video games"/>
    <x v="6"/>
    <x v="11"/>
    <x v="731"/>
    <d v="2016-01-11T06:00:00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  <x v="78"/>
    <d v="2018-04-21T05:00:00"/>
  </r>
  <r>
    <n v="813"/>
    <s v="Buckley Group"/>
    <s v="Diverse high-level attitude"/>
    <n v="3200"/>
    <n v="7661"/>
    <n v="239.40625"/>
    <x v="1"/>
    <n v="68"/>
    <n v="112.66"/>
    <x v="1"/>
    <s v="USD"/>
    <n v="1346043600"/>
    <n v="1346907600"/>
    <b v="0"/>
    <b v="0"/>
    <s v="games/video games"/>
    <x v="6"/>
    <x v="11"/>
    <x v="732"/>
    <d v="2012-09-06T05:00:00"/>
  </r>
  <r>
    <n v="814"/>
    <s v="Vincent PLC"/>
    <s v="Visionary 24hour analyzer"/>
    <n v="3200"/>
    <n v="2950"/>
    <n v="92.1875"/>
    <x v="0"/>
    <n v="36"/>
    <n v="81.94"/>
    <x v="3"/>
    <s v="DKK"/>
    <n v="1464325200"/>
    <n v="1464498000"/>
    <b v="0"/>
    <b v="1"/>
    <s v="music/rock"/>
    <x v="1"/>
    <x v="1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5"/>
    <x v="0"/>
    <s v="CAD"/>
    <n v="1511935200"/>
    <n v="1514181600"/>
    <b v="0"/>
    <b v="0"/>
    <s v="music/rock"/>
    <x v="1"/>
    <x v="1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"/>
    <x v="1"/>
    <s v="USD"/>
    <n v="1392012000"/>
    <n v="1392184800"/>
    <b v="1"/>
    <b v="1"/>
    <s v="theater/plays"/>
    <x v="3"/>
    <x v="3"/>
    <x v="406"/>
    <d v="2014-02-12T06:00:00"/>
  </r>
  <r>
    <n v="817"/>
    <s v="Alvarez-Bauer"/>
    <s v="Front-line intermediate moderator"/>
    <n v="51300"/>
    <n v="189192"/>
    <n v="368.79532163742692"/>
    <x v="1"/>
    <n v="2489"/>
    <n v="76.010000000000005"/>
    <x v="6"/>
    <s v="EUR"/>
    <n v="1556946000"/>
    <n v="1559365200"/>
    <b v="0"/>
    <b v="1"/>
    <s v="publishing/nonfiction"/>
    <x v="5"/>
    <x v="9"/>
    <x v="735"/>
    <d v="2019-06-01T05:00:00"/>
  </r>
  <r>
    <n v="818"/>
    <s v="Martinez LLC"/>
    <s v="Automated local secured line"/>
    <n v="700"/>
    <n v="7664"/>
    <n v="1094.8571428571429"/>
    <x v="1"/>
    <n v="69"/>
    <n v="111.07"/>
    <x v="1"/>
    <s v="USD"/>
    <n v="1548050400"/>
    <n v="1549173600"/>
    <b v="0"/>
    <b v="1"/>
    <s v="theater/plays"/>
    <x v="3"/>
    <x v="3"/>
    <x v="736"/>
    <d v="2019-02-03T06:00:00"/>
  </r>
  <r>
    <n v="819"/>
    <s v="Buck-Khan"/>
    <s v="Integrated bandwidth-monitored alliance"/>
    <n v="8900"/>
    <n v="4509"/>
    <n v="50.662921348314605"/>
    <x v="0"/>
    <n v="47"/>
    <n v="95.94"/>
    <x v="1"/>
    <s v="USD"/>
    <n v="1353736800"/>
    <n v="1355032800"/>
    <b v="1"/>
    <b v="0"/>
    <s v="games/video games"/>
    <x v="6"/>
    <x v="11"/>
    <x v="737"/>
    <d v="2012-12-09T06:00:00"/>
  </r>
  <r>
    <n v="820"/>
    <s v="Valdez, Williams and Meyer"/>
    <s v="Cross-group heuristic forecast"/>
    <n v="1500"/>
    <n v="12009"/>
    <n v="800.6"/>
    <x v="1"/>
    <n v="279"/>
    <n v="43.04"/>
    <x v="4"/>
    <s v="GBP"/>
    <n v="1532840400"/>
    <n v="1533963600"/>
    <b v="0"/>
    <b v="1"/>
    <s v="music/rock"/>
    <x v="1"/>
    <x v="1"/>
    <x v="192"/>
    <d v="2018-08-11T05:00:00"/>
  </r>
  <r>
    <n v="821"/>
    <s v="Alvarez-Andrews"/>
    <s v="Extended impactful secured line"/>
    <n v="4900"/>
    <n v="14273"/>
    <n v="291.28571428571428"/>
    <x v="1"/>
    <n v="210"/>
    <n v="67.97"/>
    <x v="1"/>
    <s v="USD"/>
    <n v="1488261600"/>
    <n v="1489381200"/>
    <b v="0"/>
    <b v="0"/>
    <s v="film &amp; video/documentary"/>
    <x v="4"/>
    <x v="4"/>
    <x v="738"/>
    <d v="2017-03-13T05:00:00"/>
  </r>
  <r>
    <n v="822"/>
    <s v="Stewart and Sons"/>
    <s v="Distributed optimizing protocol"/>
    <n v="54000"/>
    <n v="188982"/>
    <n v="349.9666666666667"/>
    <x v="1"/>
    <n v="2100"/>
    <n v="89.99"/>
    <x v="1"/>
    <s v="USD"/>
    <n v="1393567200"/>
    <n v="1395032400"/>
    <b v="0"/>
    <b v="0"/>
    <s v="music/rock"/>
    <x v="1"/>
    <x v="1"/>
    <x v="739"/>
    <d v="2014-03-17T05:00:00"/>
  </r>
  <r>
    <n v="823"/>
    <s v="Dyer Inc"/>
    <s v="Secured well-modulated system engine"/>
    <n v="4100"/>
    <n v="14640"/>
    <n v="357.07317073170731"/>
    <x v="1"/>
    <n v="252"/>
    <n v="58.1"/>
    <x v="1"/>
    <s v="USD"/>
    <n v="1410325200"/>
    <n v="1412485200"/>
    <b v="1"/>
    <b v="1"/>
    <s v="music/rock"/>
    <x v="1"/>
    <x v="1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4"/>
    <x v="1"/>
    <s v="USD"/>
    <n v="1276923600"/>
    <n v="1279688400"/>
    <b v="0"/>
    <b v="1"/>
    <s v="publishing/nonfiction"/>
    <x v="5"/>
    <x v="9"/>
    <x v="740"/>
    <d v="2010-07-21T05:00:00"/>
  </r>
  <r>
    <n v="825"/>
    <s v="Solomon PLC"/>
    <s v="Open-architected 24/7 infrastructure"/>
    <n v="3600"/>
    <n v="13950"/>
    <n v="387.5"/>
    <x v="1"/>
    <n v="157"/>
    <n v="88.85"/>
    <x v="4"/>
    <s v="GBP"/>
    <n v="1500958800"/>
    <n v="1501995600"/>
    <b v="0"/>
    <b v="0"/>
    <s v="film &amp; video/shorts"/>
    <x v="4"/>
    <x v="12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59999999999994"/>
    <x v="1"/>
    <s v="USD"/>
    <n v="1292220000"/>
    <n v="1294639200"/>
    <b v="0"/>
    <b v="1"/>
    <s v="theater/plays"/>
    <x v="3"/>
    <x v="3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"/>
    <x v="2"/>
    <s v="AUD"/>
    <n v="1304398800"/>
    <n v="1305435600"/>
    <b v="0"/>
    <b v="1"/>
    <s v="film &amp; video/drama"/>
    <x v="4"/>
    <x v="6"/>
    <x v="742"/>
    <d v="2011-05-15T05:00:00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  <x v="202"/>
    <d v="2018-09-22T05:00:00"/>
  </r>
  <r>
    <n v="829"/>
    <s v="Baker-Higgins"/>
    <s v="Vision-oriented scalable portal"/>
    <n v="9600"/>
    <n v="4929"/>
    <n v="51.34375"/>
    <x v="0"/>
    <n v="154"/>
    <n v="32.01"/>
    <x v="1"/>
    <s v="USD"/>
    <n v="1433826000"/>
    <n v="1435122000"/>
    <b v="0"/>
    <b v="0"/>
    <s v="theater/plays"/>
    <x v="3"/>
    <x v="3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3"/>
    <x v="1"/>
    <s v="USD"/>
    <n v="1514959200"/>
    <n v="1520056800"/>
    <b v="0"/>
    <b v="0"/>
    <s v="theater/plays"/>
    <x v="3"/>
    <x v="3"/>
    <x v="744"/>
    <d v="2018-03-03T06:00:00"/>
  </r>
  <r>
    <n v="831"/>
    <s v="Ward PLC"/>
    <s v="Front-line bottom-line Graphic Interface"/>
    <n v="97100"/>
    <n v="105817"/>
    <n v="108.97734294541709"/>
    <x v="1"/>
    <n v="4233"/>
    <n v="25"/>
    <x v="1"/>
    <s v="USD"/>
    <n v="1332738000"/>
    <n v="1335675600"/>
    <b v="0"/>
    <b v="0"/>
    <s v="photography/photography books"/>
    <x v="7"/>
    <x v="14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8"/>
    <x v="3"/>
    <s v="DKK"/>
    <n v="1445490000"/>
    <n v="1448431200"/>
    <b v="1"/>
    <b v="0"/>
    <s v="publishing/translations"/>
    <x v="5"/>
    <x v="18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9999999999995"/>
    <x v="3"/>
    <s v="DKK"/>
    <n v="1297663200"/>
    <n v="1298613600"/>
    <b v="0"/>
    <b v="0"/>
    <s v="publishing/translations"/>
    <x v="5"/>
    <x v="18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"/>
    <x v="1"/>
    <s v="USD"/>
    <n v="1371963600"/>
    <n v="1372482000"/>
    <b v="0"/>
    <b v="0"/>
    <s v="theater/plays"/>
    <x v="3"/>
    <x v="3"/>
    <x v="362"/>
    <d v="2013-06-29T05:00:00"/>
  </r>
  <r>
    <n v="835"/>
    <s v="Hodges, Smith and Kelly"/>
    <s v="Future-proofed 24hour model"/>
    <n v="86200"/>
    <n v="77355"/>
    <n v="89.738979118329468"/>
    <x v="0"/>
    <n v="1758"/>
    <n v="44"/>
    <x v="1"/>
    <s v="USD"/>
    <n v="1425103200"/>
    <n v="1425621600"/>
    <b v="0"/>
    <b v="0"/>
    <s v="technology/web"/>
    <x v="2"/>
    <x v="2"/>
    <x v="748"/>
    <d v="2015-03-06T06:00:00"/>
  </r>
  <r>
    <n v="836"/>
    <s v="Macias Inc"/>
    <s v="Optimized didactic intranet"/>
    <n v="8100"/>
    <n v="6086"/>
    <n v="75.135802469135797"/>
    <x v="0"/>
    <n v="94"/>
    <n v="64.739999999999995"/>
    <x v="1"/>
    <s v="USD"/>
    <n v="1265349600"/>
    <n v="1266300000"/>
    <b v="0"/>
    <b v="0"/>
    <s v="music/indie rock"/>
    <x v="1"/>
    <x v="7"/>
    <x v="749"/>
    <d v="2010-02-16T06:00:00"/>
  </r>
  <r>
    <n v="837"/>
    <s v="Cook-Ortiz"/>
    <s v="Right-sized dedicated standardization"/>
    <n v="17700"/>
    <n v="150960"/>
    <n v="852.88135593220341"/>
    <x v="1"/>
    <n v="1797"/>
    <n v="84.01"/>
    <x v="1"/>
    <s v="USD"/>
    <n v="1301202000"/>
    <n v="1305867600"/>
    <b v="0"/>
    <b v="0"/>
    <s v="music/jazz"/>
    <x v="1"/>
    <x v="17"/>
    <x v="643"/>
    <d v="2011-05-20T05:00:00"/>
  </r>
  <r>
    <n v="838"/>
    <s v="Jordan-Fischer"/>
    <s v="Vision-oriented high-level extranet"/>
    <n v="6400"/>
    <n v="8890"/>
    <n v="138.90625"/>
    <x v="1"/>
    <n v="261"/>
    <n v="34.06"/>
    <x v="1"/>
    <s v="USD"/>
    <n v="1538024400"/>
    <n v="1538802000"/>
    <b v="0"/>
    <b v="0"/>
    <s v="theater/plays"/>
    <x v="3"/>
    <x v="3"/>
    <x v="750"/>
    <d v="2018-10-06T05:00:00"/>
  </r>
  <r>
    <n v="839"/>
    <s v="Pierce-Ramirez"/>
    <s v="Organized scalable initiative"/>
    <n v="7700"/>
    <n v="14644"/>
    <n v="190.18181818181819"/>
    <x v="1"/>
    <n v="157"/>
    <n v="93.27"/>
    <x v="1"/>
    <s v="USD"/>
    <n v="1395032400"/>
    <n v="1398920400"/>
    <b v="0"/>
    <b v="1"/>
    <s v="film &amp; video/documentary"/>
    <x v="4"/>
    <x v="4"/>
    <x v="751"/>
    <d v="2014-05-01T05:00:00"/>
  </r>
  <r>
    <n v="840"/>
    <s v="Howell and Sons"/>
    <s v="Enhanced regional moderator"/>
    <n v="116300"/>
    <n v="116583"/>
    <n v="100.24333619948409"/>
    <x v="1"/>
    <n v="3533"/>
    <n v="33"/>
    <x v="1"/>
    <s v="USD"/>
    <n v="1405486800"/>
    <n v="1405659600"/>
    <b v="0"/>
    <b v="1"/>
    <s v="theater/plays"/>
    <x v="3"/>
    <x v="3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"/>
    <x v="1"/>
    <s v="USD"/>
    <n v="1455861600"/>
    <n v="1457244000"/>
    <b v="0"/>
    <b v="0"/>
    <s v="technology/web"/>
    <x v="2"/>
    <x v="2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"/>
    <x v="6"/>
    <s v="EUR"/>
    <n v="1529038800"/>
    <n v="1529298000"/>
    <b v="0"/>
    <b v="0"/>
    <s v="technology/wearables"/>
    <x v="2"/>
    <x v="8"/>
    <x v="754"/>
    <d v="2018-06-18T05:00:00"/>
  </r>
  <r>
    <n v="843"/>
    <s v="Porter-Hicks"/>
    <s v="De-engineered next generation parallelism"/>
    <n v="8800"/>
    <n v="2703"/>
    <n v="30.715909090909086"/>
    <x v="0"/>
    <n v="33"/>
    <n v="81.91"/>
    <x v="1"/>
    <s v="USD"/>
    <n v="1535259600"/>
    <n v="1535778000"/>
    <b v="0"/>
    <b v="0"/>
    <s v="photography/photography books"/>
    <x v="7"/>
    <x v="14"/>
    <x v="755"/>
    <d v="2018-09-01T05:00:00"/>
  </r>
  <r>
    <n v="844"/>
    <s v="Rodriguez-Hansen"/>
    <s v="Intuitive cohesive groupware"/>
    <n v="8800"/>
    <n v="8747"/>
    <n v="99.39772727272728"/>
    <x v="3"/>
    <n v="94"/>
    <n v="93.05"/>
    <x v="1"/>
    <s v="USD"/>
    <n v="1327212000"/>
    <n v="1327471200"/>
    <b v="0"/>
    <b v="0"/>
    <s v="film &amp; video/documentary"/>
    <x v="4"/>
    <x v="4"/>
    <x v="756"/>
    <d v="2012-01-25T06:00:00"/>
  </r>
  <r>
    <n v="845"/>
    <s v="Williams LLC"/>
    <s v="Up-sized high-level access"/>
    <n v="69900"/>
    <n v="138087"/>
    <n v="197.54935622317598"/>
    <x v="1"/>
    <n v="1354"/>
    <n v="101.98"/>
    <x v="4"/>
    <s v="GBP"/>
    <n v="1526360400"/>
    <n v="1529557200"/>
    <b v="0"/>
    <b v="0"/>
    <s v="technology/web"/>
    <x v="2"/>
    <x v="2"/>
    <x v="757"/>
    <d v="2018-06-21T05:00:00"/>
  </r>
  <r>
    <n v="846"/>
    <s v="Cooper, Stanley and Bryant"/>
    <s v="Phased empowering success"/>
    <n v="1000"/>
    <n v="5085"/>
    <n v="508.5"/>
    <x v="1"/>
    <n v="48"/>
    <n v="105.94"/>
    <x v="1"/>
    <s v="USD"/>
    <n v="1532149200"/>
    <n v="1535259600"/>
    <b v="1"/>
    <b v="1"/>
    <s v="technology/web"/>
    <x v="2"/>
    <x v="2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"/>
    <x v="1"/>
    <s v="USD"/>
    <n v="1515304800"/>
    <n v="1515564000"/>
    <b v="0"/>
    <b v="0"/>
    <s v="food/food trucks"/>
    <x v="0"/>
    <x v="0"/>
    <x v="759"/>
    <d v="2018-01-10T06:00:00"/>
  </r>
  <r>
    <n v="848"/>
    <s v="Cole, Salazar and Moreno"/>
    <s v="Robust motivating orchestration"/>
    <n v="3200"/>
    <n v="10831"/>
    <n v="338.46875"/>
    <x v="1"/>
    <n v="172"/>
    <n v="62.97"/>
    <x v="1"/>
    <s v="USD"/>
    <n v="1276318800"/>
    <n v="1277096400"/>
    <b v="0"/>
    <b v="0"/>
    <s v="film &amp; video/drama"/>
    <x v="4"/>
    <x v="6"/>
    <x v="760"/>
    <d v="2010-06-21T05:00:00"/>
  </r>
  <r>
    <n v="849"/>
    <s v="Jones-Ryan"/>
    <s v="Vision-oriented uniform instruction set"/>
    <n v="6700"/>
    <n v="8917"/>
    <n v="133.08955223880596"/>
    <x v="1"/>
    <n v="307"/>
    <n v="29.05"/>
    <x v="1"/>
    <s v="USD"/>
    <n v="1328767200"/>
    <n v="1329026400"/>
    <b v="0"/>
    <b v="1"/>
    <s v="music/indie rock"/>
    <x v="1"/>
    <x v="7"/>
    <x v="761"/>
    <d v="2012-02-12T06:00:00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30000000000007"/>
    <x v="1"/>
    <s v="USD"/>
    <n v="1335934800"/>
    <n v="1338786000"/>
    <b v="0"/>
    <b v="0"/>
    <s v="music/electric music"/>
    <x v="1"/>
    <x v="5"/>
    <x v="444"/>
    <d v="2012-06-04T05:00:00"/>
  </r>
  <r>
    <n v="852"/>
    <s v="Brady Ltd"/>
    <s v="Open-source reciprocal standardization"/>
    <n v="4900"/>
    <n v="2505"/>
    <n v="51.122448979591837"/>
    <x v="0"/>
    <n v="31"/>
    <n v="80.81"/>
    <x v="1"/>
    <s v="USD"/>
    <n v="1310792400"/>
    <n v="1311656400"/>
    <b v="0"/>
    <b v="1"/>
    <s v="games/video games"/>
    <x v="6"/>
    <x v="11"/>
    <x v="763"/>
    <d v="2011-07-26T05:00:00"/>
  </r>
  <r>
    <n v="853"/>
    <s v="Collier LLC"/>
    <s v="Secured well-modulated projection"/>
    <n v="17100"/>
    <n v="111502"/>
    <n v="652.05847953216369"/>
    <x v="1"/>
    <n v="1467"/>
    <n v="76.010000000000005"/>
    <x v="0"/>
    <s v="CAD"/>
    <n v="1308546000"/>
    <n v="1308978000"/>
    <b v="0"/>
    <b v="1"/>
    <s v="music/indie rock"/>
    <x v="1"/>
    <x v="7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89999999999995"/>
    <x v="0"/>
    <s v="CAD"/>
    <n v="1574056800"/>
    <n v="1576389600"/>
    <b v="0"/>
    <b v="0"/>
    <s v="publishing/fiction"/>
    <x v="5"/>
    <x v="13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  <x v="766"/>
    <d v="2011-07-19T05:00:00"/>
  </r>
  <r>
    <n v="856"/>
    <s v="Williams and Sons"/>
    <s v="Profound composite core"/>
    <n v="2400"/>
    <n v="8558"/>
    <n v="356.58333333333331"/>
    <x v="1"/>
    <n v="158"/>
    <n v="54.16"/>
    <x v="1"/>
    <s v="USD"/>
    <n v="1335243600"/>
    <n v="1336712400"/>
    <b v="0"/>
    <b v="0"/>
    <s v="food/food trucks"/>
    <x v="0"/>
    <x v="0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50000000000003"/>
    <x v="5"/>
    <s v="CHF"/>
    <n v="1328421600"/>
    <n v="1330408800"/>
    <b v="1"/>
    <b v="0"/>
    <s v="film &amp; video/shorts"/>
    <x v="4"/>
    <x v="12"/>
    <x v="768"/>
    <d v="2012-02-28T06:00:00"/>
  </r>
  <r>
    <n v="858"/>
    <s v="Ayala, Crawford and Taylor"/>
    <s v="Realigned 5thgeneration knowledge user"/>
    <n v="4000"/>
    <n v="2778"/>
    <n v="69.45"/>
    <x v="0"/>
    <n v="35"/>
    <n v="79.37"/>
    <x v="1"/>
    <s v="USD"/>
    <n v="1524286800"/>
    <n v="1524891600"/>
    <b v="1"/>
    <b v="0"/>
    <s v="food/food trucks"/>
    <x v="0"/>
    <x v="0"/>
    <x v="769"/>
    <d v="2018-04-28T05:00:00"/>
  </r>
  <r>
    <n v="859"/>
    <s v="Martinez Ltd"/>
    <s v="Multi-layered upward-trending groupware"/>
    <n v="7300"/>
    <n v="2594"/>
    <n v="35.534246575342465"/>
    <x v="0"/>
    <n v="63"/>
    <n v="41.17"/>
    <x v="1"/>
    <s v="USD"/>
    <n v="1362117600"/>
    <n v="1363669200"/>
    <b v="0"/>
    <b v="1"/>
    <s v="theater/plays"/>
    <x v="3"/>
    <x v="3"/>
    <x v="770"/>
    <d v="2013-03-19T05:00:00"/>
  </r>
  <r>
    <n v="860"/>
    <s v="Lee PLC"/>
    <s v="Re-contextualized leadingedge firmware"/>
    <n v="2000"/>
    <n v="5033"/>
    <n v="251.65"/>
    <x v="1"/>
    <n v="65"/>
    <n v="77.430000000000007"/>
    <x v="1"/>
    <s v="USD"/>
    <n v="1550556000"/>
    <n v="1551420000"/>
    <b v="0"/>
    <b v="1"/>
    <s v="technology/wearables"/>
    <x v="2"/>
    <x v="8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6"/>
    <x v="1"/>
    <s v="USD"/>
    <n v="1269147600"/>
    <n v="1269838800"/>
    <b v="0"/>
    <b v="0"/>
    <s v="theater/plays"/>
    <x v="3"/>
    <x v="3"/>
    <x v="772"/>
    <d v="2010-03-29T05:00:00"/>
  </r>
  <r>
    <n v="862"/>
    <s v="Lewis and Sons"/>
    <s v="Profound disintermediate open system"/>
    <n v="3500"/>
    <n v="6560"/>
    <n v="187.42857142857144"/>
    <x v="1"/>
    <n v="85"/>
    <n v="77.180000000000007"/>
    <x v="1"/>
    <s v="USD"/>
    <n v="1312174800"/>
    <n v="1312520400"/>
    <b v="0"/>
    <b v="0"/>
    <s v="theater/plays"/>
    <x v="3"/>
    <x v="3"/>
    <x v="773"/>
    <d v="2011-08-05T05:00:00"/>
  </r>
  <r>
    <n v="863"/>
    <s v="Davis-Johnson"/>
    <s v="Automated reciprocal protocol"/>
    <n v="1400"/>
    <n v="5415"/>
    <n v="386.78571428571428"/>
    <x v="1"/>
    <n v="217"/>
    <n v="24.95"/>
    <x v="1"/>
    <s v="USD"/>
    <n v="1434517200"/>
    <n v="1436504400"/>
    <b v="0"/>
    <b v="1"/>
    <s v="film &amp; video/television"/>
    <x v="4"/>
    <x v="19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"/>
    <x v="1"/>
    <s v="USD"/>
    <n v="1410757200"/>
    <n v="1411534800"/>
    <b v="0"/>
    <b v="0"/>
    <s v="theater/plays"/>
    <x v="3"/>
    <x v="3"/>
    <x v="776"/>
    <d v="2014-09-24T05:00:00"/>
  </r>
  <r>
    <n v="866"/>
    <s v="Jackson-Brown"/>
    <s v="Versatile 5thgeneration matrices"/>
    <n v="182800"/>
    <n v="79045"/>
    <n v="43.241247264770237"/>
    <x v="3"/>
    <n v="898"/>
    <n v="88.02"/>
    <x v="1"/>
    <s v="USD"/>
    <n v="1304830800"/>
    <n v="1304917200"/>
    <b v="0"/>
    <b v="0"/>
    <s v="photography/photography books"/>
    <x v="7"/>
    <x v="14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"/>
    <x v="1"/>
    <s v="USD"/>
    <n v="1381554000"/>
    <n v="1382504400"/>
    <b v="0"/>
    <b v="0"/>
    <s v="theater/plays"/>
    <x v="3"/>
    <x v="3"/>
    <x v="779"/>
    <d v="2013-10-23T05:00:00"/>
  </r>
  <r>
    <n v="869"/>
    <s v="Brown-Williams"/>
    <s v="Multi-channeled responsive product"/>
    <n v="161900"/>
    <n v="38376"/>
    <n v="23.703520691785052"/>
    <x v="0"/>
    <n v="526"/>
    <n v="72.959999999999994"/>
    <x v="1"/>
    <s v="USD"/>
    <n v="1277096400"/>
    <n v="1278306000"/>
    <b v="0"/>
    <b v="0"/>
    <s v="film &amp; video/drama"/>
    <x v="4"/>
    <x v="6"/>
    <x v="780"/>
    <d v="2010-07-05T05:00:00"/>
  </r>
  <r>
    <n v="870"/>
    <s v="Hansen-Austin"/>
    <s v="Adaptive demand-driven encryption"/>
    <n v="7700"/>
    <n v="6920"/>
    <n v="89.870129870129873"/>
    <x v="0"/>
    <n v="121"/>
    <n v="57.19"/>
    <x v="1"/>
    <s v="USD"/>
    <n v="1440392400"/>
    <n v="1442552400"/>
    <b v="0"/>
    <b v="0"/>
    <s v="theater/plays"/>
    <x v="3"/>
    <x v="3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"/>
    <x v="1"/>
    <s v="USD"/>
    <n v="1509512400"/>
    <n v="1511071200"/>
    <b v="0"/>
    <b v="1"/>
    <s v="theater/plays"/>
    <x v="3"/>
    <x v="3"/>
    <x v="535"/>
    <d v="2017-11-19T06:00:00"/>
  </r>
  <r>
    <n v="872"/>
    <s v="Davis LLC"/>
    <s v="Compatible logistical paradigm"/>
    <n v="4700"/>
    <n v="7992"/>
    <n v="170.04255319148936"/>
    <x v="1"/>
    <n v="81"/>
    <n v="98.67"/>
    <x v="2"/>
    <s v="AUD"/>
    <n v="1535950800"/>
    <n v="1536382800"/>
    <b v="0"/>
    <b v="0"/>
    <s v="film &amp; video/science fiction"/>
    <x v="4"/>
    <x v="22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1"/>
    <x v="1"/>
    <s v="USD"/>
    <n v="1389160800"/>
    <n v="1389592800"/>
    <b v="0"/>
    <b v="0"/>
    <s v="photography/photography books"/>
    <x v="7"/>
    <x v="14"/>
    <x v="781"/>
    <d v="2014-01-13T06:00:00"/>
  </r>
  <r>
    <n v="874"/>
    <s v="Chung-Nguyen"/>
    <s v="Managed discrete parallelism"/>
    <n v="40200"/>
    <n v="139468"/>
    <n v="346.93532338308455"/>
    <x v="1"/>
    <n v="4358"/>
    <n v="32"/>
    <x v="1"/>
    <s v="USD"/>
    <n v="1271998800"/>
    <n v="1275282000"/>
    <b v="0"/>
    <b v="1"/>
    <s v="photography/photography books"/>
    <x v="7"/>
    <x v="14"/>
    <x v="782"/>
    <d v="2010-05-31T05:00:00"/>
  </r>
  <r>
    <n v="875"/>
    <s v="Mueller-Harmon"/>
    <s v="Implemented tangible approach"/>
    <n v="7900"/>
    <n v="5465"/>
    <n v="69.177215189873422"/>
    <x v="0"/>
    <n v="67"/>
    <n v="81.569999999999993"/>
    <x v="1"/>
    <s v="USD"/>
    <n v="1294898400"/>
    <n v="1294984800"/>
    <b v="0"/>
    <b v="0"/>
    <s v="music/rock"/>
    <x v="1"/>
    <x v="1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4"/>
    <x v="0"/>
    <s v="CAD"/>
    <n v="1559970000"/>
    <n v="1562043600"/>
    <b v="0"/>
    <b v="0"/>
    <s v="photography/photography books"/>
    <x v="7"/>
    <x v="14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"/>
    <x v="1"/>
    <s v="USD"/>
    <n v="1469509200"/>
    <n v="1469595600"/>
    <b v="0"/>
    <b v="0"/>
    <s v="food/food trucks"/>
    <x v="0"/>
    <x v="0"/>
    <x v="785"/>
    <d v="2016-07-27T05:00:00"/>
  </r>
  <r>
    <n v="878"/>
    <s v="Lutz Group"/>
    <s v="Enterprise-wide foreground paradigm"/>
    <n v="2700"/>
    <n v="1012"/>
    <n v="37.481481481481481"/>
    <x v="0"/>
    <n v="12"/>
    <n v="84.33"/>
    <x v="6"/>
    <s v="EUR"/>
    <n v="1579068000"/>
    <n v="1581141600"/>
    <b v="0"/>
    <b v="0"/>
    <s v="music/metal"/>
    <x v="1"/>
    <x v="16"/>
    <x v="786"/>
    <d v="2020-02-08T06:00:00"/>
  </r>
  <r>
    <n v="879"/>
    <s v="Ortiz Inc"/>
    <s v="Stand-alone incremental parallelism"/>
    <n v="1000"/>
    <n v="5438"/>
    <n v="543.79999999999995"/>
    <x v="1"/>
    <n v="53"/>
    <n v="102.6"/>
    <x v="1"/>
    <s v="USD"/>
    <n v="1487743200"/>
    <n v="1488520800"/>
    <b v="0"/>
    <b v="0"/>
    <s v="publishing/nonfiction"/>
    <x v="5"/>
    <x v="9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89999999999995"/>
    <x v="1"/>
    <s v="USD"/>
    <n v="1563685200"/>
    <n v="1563858000"/>
    <b v="0"/>
    <b v="0"/>
    <s v="music/electric music"/>
    <x v="1"/>
    <x v="5"/>
    <x v="788"/>
    <d v="2019-07-23T05:00:00"/>
  </r>
  <r>
    <n v="881"/>
    <s v="Charles Inc"/>
    <s v="Implemented object-oriented synergy"/>
    <n v="81300"/>
    <n v="31665"/>
    <n v="38.948339483394832"/>
    <x v="0"/>
    <n v="452"/>
    <n v="70.06"/>
    <x v="1"/>
    <s v="USD"/>
    <n v="1436418000"/>
    <n v="1438923600"/>
    <b v="0"/>
    <b v="1"/>
    <s v="theater/plays"/>
    <x v="3"/>
    <x v="3"/>
    <x v="330"/>
    <d v="2015-08-07T05:00:00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"/>
    <x v="1"/>
    <s v="USD"/>
    <n v="1274763600"/>
    <n v="1277874000"/>
    <b v="0"/>
    <b v="0"/>
    <s v="film &amp; video/shorts"/>
    <x v="4"/>
    <x v="12"/>
    <x v="790"/>
    <d v="2010-06-30T05:00:00"/>
  </r>
  <r>
    <n v="884"/>
    <s v="Strickland Group"/>
    <s v="Horizontal secondary interface"/>
    <n v="170800"/>
    <n v="109374"/>
    <n v="64.036299765807954"/>
    <x v="0"/>
    <n v="1886"/>
    <n v="57.99"/>
    <x v="1"/>
    <s v="USD"/>
    <n v="1399179600"/>
    <n v="1399352400"/>
    <b v="0"/>
    <b v="1"/>
    <s v="theater/plays"/>
    <x v="3"/>
    <x v="3"/>
    <x v="791"/>
    <d v="2014-05-06T05:00:00"/>
  </r>
  <r>
    <n v="885"/>
    <s v="Lynch Ltd"/>
    <s v="Virtual analyzing collaboration"/>
    <n v="1800"/>
    <n v="2129"/>
    <n v="118.27777777777777"/>
    <x v="1"/>
    <n v="52"/>
    <n v="40.94"/>
    <x v="1"/>
    <s v="USD"/>
    <n v="1275800400"/>
    <n v="1279083600"/>
    <b v="0"/>
    <b v="0"/>
    <s v="theater/plays"/>
    <x v="3"/>
    <x v="3"/>
    <x v="792"/>
    <d v="2010-07-14T05:00:00"/>
  </r>
  <r>
    <n v="886"/>
    <s v="Sanders LLC"/>
    <s v="Multi-tiered explicit focus group"/>
    <n v="150600"/>
    <n v="127745"/>
    <n v="84.824037184594957"/>
    <x v="0"/>
    <n v="1825"/>
    <n v="70"/>
    <x v="1"/>
    <s v="USD"/>
    <n v="1282798800"/>
    <n v="1284354000"/>
    <b v="0"/>
    <b v="0"/>
    <s v="music/indie rock"/>
    <x v="1"/>
    <x v="7"/>
    <x v="793"/>
    <d v="2010-09-13T05:00:00"/>
  </r>
  <r>
    <n v="887"/>
    <s v="Cooper LLC"/>
    <s v="Multi-layered systematic knowledgebase"/>
    <n v="7800"/>
    <n v="2289"/>
    <n v="29.346153846153843"/>
    <x v="0"/>
    <n v="31"/>
    <n v="73.84"/>
    <x v="1"/>
    <s v="USD"/>
    <n v="1437109200"/>
    <n v="1441170000"/>
    <b v="0"/>
    <b v="1"/>
    <s v="theater/plays"/>
    <x v="3"/>
    <x v="3"/>
    <x v="794"/>
    <d v="2015-09-02T05:00:00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n v="1493528400"/>
    <b v="0"/>
    <b v="0"/>
    <s v="theater/plays"/>
    <x v="3"/>
    <x v="3"/>
    <x v="795"/>
    <d v="2017-04-30T05:00:00"/>
  </r>
  <r>
    <n v="889"/>
    <s v="Santos Group"/>
    <s v="Secured dynamic capacity"/>
    <n v="5600"/>
    <n v="9508"/>
    <n v="169.78571428571431"/>
    <x v="1"/>
    <n v="122"/>
    <n v="77.930000000000007"/>
    <x v="1"/>
    <s v="USD"/>
    <n v="1394600400"/>
    <n v="1395205200"/>
    <b v="0"/>
    <b v="1"/>
    <s v="music/electric music"/>
    <x v="1"/>
    <x v="5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2"/>
    <x v="1"/>
    <s v="USD"/>
    <n v="1561352400"/>
    <n v="1561438800"/>
    <b v="0"/>
    <b v="0"/>
    <s v="music/indie rock"/>
    <x v="1"/>
    <x v="7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2"/>
    <x v="0"/>
    <s v="CAD"/>
    <n v="1322892000"/>
    <n v="1326693600"/>
    <b v="0"/>
    <b v="0"/>
    <s v="film &amp; video/documentary"/>
    <x v="4"/>
    <x v="4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2"/>
    <x v="1"/>
    <s v="USD"/>
    <n v="1274418000"/>
    <n v="1277960400"/>
    <b v="0"/>
    <b v="0"/>
    <s v="publishing/translations"/>
    <x v="5"/>
    <x v="18"/>
    <x v="799"/>
    <d v="2010-07-01T05:00:00"/>
  </r>
  <r>
    <n v="893"/>
    <s v="Collins-Martinez"/>
    <s v="Progressive grid-enabled website"/>
    <n v="8400"/>
    <n v="10770"/>
    <n v="128.21428571428572"/>
    <x v="1"/>
    <n v="199"/>
    <n v="54.12"/>
    <x v="6"/>
    <s v="EUR"/>
    <n v="1434344400"/>
    <n v="1434690000"/>
    <b v="0"/>
    <b v="1"/>
    <s v="film &amp; video/documentary"/>
    <x v="4"/>
    <x v="4"/>
    <x v="800"/>
    <d v="2015-06-19T05:00:00"/>
  </r>
  <r>
    <n v="894"/>
    <s v="Barrett Inc"/>
    <s v="Organic cohesive neural-net"/>
    <n v="1700"/>
    <n v="3208"/>
    <n v="188.70588235294116"/>
    <x v="1"/>
    <n v="56"/>
    <n v="57.29"/>
    <x v="4"/>
    <s v="GBP"/>
    <n v="1373518800"/>
    <n v="1376110800"/>
    <b v="0"/>
    <b v="1"/>
    <s v="film &amp; video/television"/>
    <x v="4"/>
    <x v="19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"/>
    <x v="1"/>
    <s v="USD"/>
    <n v="1517637600"/>
    <n v="1518415200"/>
    <b v="0"/>
    <b v="0"/>
    <s v="theater/plays"/>
    <x v="3"/>
    <x v="3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3"/>
    <x v="2"/>
    <s v="AUD"/>
    <n v="1310619600"/>
    <n v="1310878800"/>
    <b v="0"/>
    <b v="1"/>
    <s v="food/food trucks"/>
    <x v="0"/>
    <x v="0"/>
    <x v="803"/>
    <d v="2011-07-17T05:00:00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n v="1556600400"/>
    <b v="0"/>
    <b v="0"/>
    <s v="theater/plays"/>
    <x v="3"/>
    <x v="3"/>
    <x v="212"/>
    <d v="2019-04-30T05:00:00"/>
  </r>
  <r>
    <n v="898"/>
    <s v="Davis-Gonzalez"/>
    <s v="Balanced regional flexibility"/>
    <n v="179100"/>
    <n v="93991"/>
    <n v="52.479620323841424"/>
    <x v="0"/>
    <n v="1221"/>
    <n v="76.98"/>
    <x v="1"/>
    <s v="USD"/>
    <n v="1576476000"/>
    <n v="1576994400"/>
    <b v="0"/>
    <b v="0"/>
    <s v="film &amp; video/documentary"/>
    <x v="4"/>
    <x v="4"/>
    <x v="804"/>
    <d v="2019-12-22T06:00:00"/>
  </r>
  <r>
    <n v="899"/>
    <s v="Best-Young"/>
    <s v="Implemented multimedia time-frame"/>
    <n v="3100"/>
    <n v="12620"/>
    <n v="407.09677419354841"/>
    <x v="1"/>
    <n v="123"/>
    <n v="102.6"/>
    <x v="5"/>
    <s v="CHF"/>
    <n v="1381122000"/>
    <n v="1382677200"/>
    <b v="0"/>
    <b v="0"/>
    <s v="music/jazz"/>
    <x v="1"/>
    <x v="17"/>
    <x v="805"/>
    <d v="2013-10-25T05:00:00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  <x v="806"/>
    <d v="2014-09-20T05:00:00"/>
  </r>
  <r>
    <n v="901"/>
    <s v="Hogan Group"/>
    <s v="Versatile bottom-line definition"/>
    <n v="5600"/>
    <n v="8746"/>
    <n v="156.17857142857144"/>
    <x v="1"/>
    <n v="159"/>
    <n v="55.01"/>
    <x v="1"/>
    <s v="USD"/>
    <n v="1531803600"/>
    <n v="1534654800"/>
    <b v="0"/>
    <b v="1"/>
    <s v="music/rock"/>
    <x v="1"/>
    <x v="1"/>
    <x v="807"/>
    <d v="2018-08-19T05:00:00"/>
  </r>
  <r>
    <n v="902"/>
    <s v="Wang, Silva and Byrd"/>
    <s v="Integrated bifurcated software"/>
    <n v="1400"/>
    <n v="3534"/>
    <n v="252.42857142857144"/>
    <x v="1"/>
    <n v="110"/>
    <n v="32.130000000000003"/>
    <x v="1"/>
    <s v="USD"/>
    <n v="1454133600"/>
    <n v="1457762400"/>
    <b v="0"/>
    <b v="0"/>
    <s v="technology/web"/>
    <x v="2"/>
    <x v="2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"/>
    <x v="1"/>
    <s v="USD"/>
    <n v="1336194000"/>
    <n v="1337490000"/>
    <b v="0"/>
    <b v="1"/>
    <s v="publishing/nonfiction"/>
    <x v="5"/>
    <x v="9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9"/>
    <x v="1"/>
    <s v="USD"/>
    <n v="1349326800"/>
    <n v="1349672400"/>
    <b v="0"/>
    <b v="0"/>
    <s v="publishing/radio &amp; podcasts"/>
    <x v="5"/>
    <x v="15"/>
    <x v="259"/>
    <d v="2012-10-08T05:00:00"/>
  </r>
  <r>
    <n v="905"/>
    <s v="Haynes PLC"/>
    <s v="Re-engineered clear-thinking project"/>
    <n v="7900"/>
    <n v="12955"/>
    <n v="163.98734177215189"/>
    <x v="1"/>
    <n v="236"/>
    <n v="54.89"/>
    <x v="1"/>
    <s v="USD"/>
    <n v="1379566800"/>
    <n v="1379826000"/>
    <b v="0"/>
    <b v="0"/>
    <s v="theater/plays"/>
    <x v="3"/>
    <x v="3"/>
    <x v="9"/>
    <d v="2013-09-22T05:00:00"/>
  </r>
  <r>
    <n v="906"/>
    <s v="Hayes Group"/>
    <s v="Implemented even-keeled standardization"/>
    <n v="5500"/>
    <n v="8964"/>
    <n v="162.98181818181817"/>
    <x v="1"/>
    <n v="191"/>
    <n v="46.93"/>
    <x v="1"/>
    <s v="USD"/>
    <n v="1494651600"/>
    <n v="1497762000"/>
    <b v="1"/>
    <b v="1"/>
    <s v="film &amp; video/documentary"/>
    <x v="4"/>
    <x v="4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"/>
    <x v="1"/>
    <s v="USD"/>
    <n v="1303880400"/>
    <n v="1304485200"/>
    <b v="0"/>
    <b v="0"/>
    <s v="theater/plays"/>
    <x v="3"/>
    <x v="3"/>
    <x v="809"/>
    <d v="2011-05-04T05:00:00"/>
  </r>
  <r>
    <n v="908"/>
    <s v="Bryant-Pope"/>
    <s v="Networked intangible help-desk"/>
    <n v="38200"/>
    <n v="121950"/>
    <n v="319.24083769633506"/>
    <x v="1"/>
    <n v="3934"/>
    <n v="31"/>
    <x v="1"/>
    <s v="USD"/>
    <n v="1335934800"/>
    <n v="1336885200"/>
    <b v="0"/>
    <b v="0"/>
    <s v="games/video games"/>
    <x v="6"/>
    <x v="11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"/>
    <x v="0"/>
    <s v="CAD"/>
    <n v="1528088400"/>
    <n v="1530421200"/>
    <b v="0"/>
    <b v="1"/>
    <s v="theater/plays"/>
    <x v="3"/>
    <x v="3"/>
    <x v="384"/>
    <d v="2018-07-01T05:00:00"/>
  </r>
  <r>
    <n v="910"/>
    <s v="King-Morris"/>
    <s v="Proactive incremental architecture"/>
    <n v="154500"/>
    <n v="30215"/>
    <n v="19.556634304207122"/>
    <x v="3"/>
    <n v="296"/>
    <n v="102.08"/>
    <x v="1"/>
    <s v="USD"/>
    <n v="1421906400"/>
    <n v="1421992800"/>
    <b v="0"/>
    <b v="0"/>
    <s v="theater/plays"/>
    <x v="3"/>
    <x v="3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8"/>
    <x v="1"/>
    <s v="USD"/>
    <n v="1568005200"/>
    <n v="1568178000"/>
    <b v="1"/>
    <b v="0"/>
    <s v="technology/web"/>
    <x v="2"/>
    <x v="2"/>
    <x v="811"/>
    <d v="2019-09-11T05:00:00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  <x v="812"/>
    <d v="2012-09-18T05:00:00"/>
  </r>
  <r>
    <n v="913"/>
    <s v="Rivera-Pearson"/>
    <s v="Re-engineered asymmetric challenge"/>
    <n v="70200"/>
    <n v="35536"/>
    <n v="50.621082621082621"/>
    <x v="0"/>
    <n v="523"/>
    <n v="67.95"/>
    <x v="2"/>
    <s v="AUD"/>
    <n v="1557637200"/>
    <n v="1558760400"/>
    <b v="0"/>
    <b v="0"/>
    <s v="film &amp; video/drama"/>
    <x v="4"/>
    <x v="6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"/>
    <x v="4"/>
    <s v="GBP"/>
    <n v="1375592400"/>
    <n v="1376629200"/>
    <b v="0"/>
    <b v="0"/>
    <s v="theater/plays"/>
    <x v="3"/>
    <x v="3"/>
    <x v="814"/>
    <d v="2013-08-16T05:00:00"/>
  </r>
  <r>
    <n v="915"/>
    <s v="Riggs Group"/>
    <s v="Configurable upward-trending solution"/>
    <n v="125900"/>
    <n v="195936"/>
    <n v="155.62827640984909"/>
    <x v="1"/>
    <n v="1866"/>
    <n v="105"/>
    <x v="4"/>
    <s v="GBP"/>
    <n v="1503982800"/>
    <n v="1504760400"/>
    <b v="0"/>
    <b v="0"/>
    <s v="film &amp; video/television"/>
    <x v="4"/>
    <x v="19"/>
    <x v="80"/>
    <d v="2017-09-07T05:00:00"/>
  </r>
  <r>
    <n v="916"/>
    <s v="Clements Ltd"/>
    <s v="Persistent bandwidth-monitored framework"/>
    <n v="3700"/>
    <n v="1343"/>
    <n v="36.297297297297298"/>
    <x v="0"/>
    <n v="52"/>
    <n v="25.83"/>
    <x v="1"/>
    <s v="USD"/>
    <n v="1418882400"/>
    <n v="1419660000"/>
    <b v="0"/>
    <b v="0"/>
    <s v="photography/photography books"/>
    <x v="7"/>
    <x v="14"/>
    <x v="815"/>
    <d v="2014-12-27T06:00:00"/>
  </r>
  <r>
    <n v="917"/>
    <s v="Cooper Inc"/>
    <s v="Polarized discrete product"/>
    <n v="3600"/>
    <n v="2097"/>
    <n v="58.25"/>
    <x v="2"/>
    <n v="27"/>
    <n v="77.67"/>
    <x v="4"/>
    <s v="GBP"/>
    <n v="1309237200"/>
    <n v="1311310800"/>
    <b v="0"/>
    <b v="1"/>
    <s v="film &amp; video/shorts"/>
    <x v="4"/>
    <x v="12"/>
    <x v="816"/>
    <d v="2011-07-22T05:00:00"/>
  </r>
  <r>
    <n v="918"/>
    <s v="Jones-Gonzalez"/>
    <s v="Seamless dynamic website"/>
    <n v="3800"/>
    <n v="9021"/>
    <n v="237.39473684210526"/>
    <x v="1"/>
    <n v="156"/>
    <n v="57.83"/>
    <x v="5"/>
    <s v="CHF"/>
    <n v="1343365200"/>
    <n v="1344315600"/>
    <b v="0"/>
    <b v="0"/>
    <s v="publishing/radio &amp; podcasts"/>
    <x v="5"/>
    <x v="15"/>
    <x v="474"/>
    <d v="2012-08-07T05:00:00"/>
  </r>
  <r>
    <n v="919"/>
    <s v="Fox Ltd"/>
    <s v="Extended multimedia firmware"/>
    <n v="35600"/>
    <n v="20915"/>
    <n v="58.75"/>
    <x v="0"/>
    <n v="225"/>
    <n v="92.96"/>
    <x v="2"/>
    <s v="AUD"/>
    <n v="1507957200"/>
    <n v="1510725600"/>
    <b v="0"/>
    <b v="1"/>
    <s v="theater/plays"/>
    <x v="3"/>
    <x v="3"/>
    <x v="817"/>
    <d v="2017-11-15T06:00:00"/>
  </r>
  <r>
    <n v="920"/>
    <s v="Green, Murphy and Webb"/>
    <s v="Versatile directional project"/>
    <n v="5300"/>
    <n v="9676"/>
    <n v="182.56603773584905"/>
    <x v="1"/>
    <n v="255"/>
    <n v="37.950000000000003"/>
    <x v="1"/>
    <s v="USD"/>
    <n v="1549519200"/>
    <n v="1551247200"/>
    <b v="1"/>
    <b v="0"/>
    <s v="film &amp; video/animation"/>
    <x v="4"/>
    <x v="10"/>
    <x v="818"/>
    <d v="2019-02-27T06:00:00"/>
  </r>
  <r>
    <n v="921"/>
    <s v="Stevenson PLC"/>
    <s v="Profound directional knowledge user"/>
    <n v="160400"/>
    <n v="1210"/>
    <n v="0.75436408977556113"/>
    <x v="0"/>
    <n v="38"/>
    <n v="31.84"/>
    <x v="1"/>
    <s v="USD"/>
    <n v="1329026400"/>
    <n v="1330236000"/>
    <b v="0"/>
    <b v="0"/>
    <s v="technology/web"/>
    <x v="2"/>
    <x v="2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  <x v="609"/>
    <d v="2018-12-18T06:00:00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  <x v="547"/>
    <d v="2010-07-15T05:00:00"/>
  </r>
  <r>
    <n v="924"/>
    <s v="Butler-Barr"/>
    <s v="User-friendly next generation core"/>
    <n v="39400"/>
    <n v="192292"/>
    <n v="488.05076142131981"/>
    <x v="1"/>
    <n v="2289"/>
    <n v="84.01"/>
    <x v="6"/>
    <s v="EUR"/>
    <n v="1572498000"/>
    <n v="1573452000"/>
    <b v="0"/>
    <b v="0"/>
    <s v="theater/plays"/>
    <x v="3"/>
    <x v="3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2"/>
    <x v="1"/>
    <s v="USD"/>
    <n v="1506056400"/>
    <n v="1507093200"/>
    <b v="0"/>
    <b v="0"/>
    <s v="theater/plays"/>
    <x v="3"/>
    <x v="3"/>
    <x v="821"/>
    <d v="2017-10-04T05:00:00"/>
  </r>
  <r>
    <n v="926"/>
    <s v="Brown-Oliver"/>
    <s v="Synchronized cohesive encoding"/>
    <n v="8700"/>
    <n v="1577"/>
    <n v="18.126436781609197"/>
    <x v="0"/>
    <n v="15"/>
    <n v="105.13"/>
    <x v="1"/>
    <s v="USD"/>
    <n v="1463029200"/>
    <n v="1463374800"/>
    <b v="0"/>
    <b v="0"/>
    <s v="food/food trucks"/>
    <x v="0"/>
    <x v="0"/>
    <x v="151"/>
    <d v="2016-05-16T05:00:00"/>
  </r>
  <r>
    <n v="927"/>
    <s v="Davis-Gardner"/>
    <s v="Synergistic dynamic utilization"/>
    <n v="7200"/>
    <n v="3301"/>
    <n v="45.847222222222221"/>
    <x v="0"/>
    <n v="37"/>
    <n v="89.22"/>
    <x v="1"/>
    <s v="USD"/>
    <n v="1342069200"/>
    <n v="1344574800"/>
    <b v="0"/>
    <b v="0"/>
    <s v="theater/plays"/>
    <x v="3"/>
    <x v="3"/>
    <x v="822"/>
    <d v="2012-08-10T05:00:00"/>
  </r>
  <r>
    <n v="928"/>
    <s v="Dawson Group"/>
    <s v="Triple-buffered bi-directional model"/>
    <n v="167400"/>
    <n v="196386"/>
    <n v="117.31541218637993"/>
    <x v="1"/>
    <n v="3777"/>
    <n v="52"/>
    <x v="6"/>
    <s v="EUR"/>
    <n v="1388296800"/>
    <n v="1389074400"/>
    <b v="0"/>
    <b v="0"/>
    <s v="technology/web"/>
    <x v="2"/>
    <x v="2"/>
    <x v="823"/>
    <d v="2014-01-07T06:00:00"/>
  </r>
  <r>
    <n v="929"/>
    <s v="Turner-Terrell"/>
    <s v="Polarized tertiary function"/>
    <n v="5500"/>
    <n v="11952"/>
    <n v="217.30909090909088"/>
    <x v="1"/>
    <n v="184"/>
    <n v="64.959999999999994"/>
    <x v="4"/>
    <s v="GBP"/>
    <n v="1493787600"/>
    <n v="1494997200"/>
    <b v="0"/>
    <b v="0"/>
    <s v="theater/plays"/>
    <x v="3"/>
    <x v="3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4"/>
    <x v="1"/>
    <s v="USD"/>
    <n v="1424844000"/>
    <n v="1425448800"/>
    <b v="0"/>
    <b v="1"/>
    <s v="theater/plays"/>
    <x v="3"/>
    <x v="3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"/>
    <x v="1"/>
    <s v="USD"/>
    <n v="1403931600"/>
    <n v="1404104400"/>
    <b v="0"/>
    <b v="1"/>
    <s v="theater/plays"/>
    <x v="3"/>
    <x v="3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n v="1394773200"/>
    <b v="0"/>
    <b v="0"/>
    <s v="music/rock"/>
    <x v="1"/>
    <x v="1"/>
    <x v="827"/>
    <d v="2014-03-14T05:00:00"/>
  </r>
  <r>
    <n v="933"/>
    <s v="Espinoza Group"/>
    <s v="Implemented tangible support"/>
    <n v="73000"/>
    <n v="175015"/>
    <n v="239.74657534246577"/>
    <x v="1"/>
    <n v="1902"/>
    <n v="92.02"/>
    <x v="1"/>
    <s v="USD"/>
    <n v="1365397200"/>
    <n v="1366520400"/>
    <b v="0"/>
    <b v="0"/>
    <s v="theater/plays"/>
    <x v="3"/>
    <x v="3"/>
    <x v="828"/>
    <d v="2013-04-21T05:00:00"/>
  </r>
  <r>
    <n v="934"/>
    <s v="Davis, Crawford and Lopez"/>
    <s v="Reactive radical framework"/>
    <n v="6200"/>
    <n v="11280"/>
    <n v="181.93548387096774"/>
    <x v="1"/>
    <n v="105"/>
    <n v="107.43"/>
    <x v="1"/>
    <s v="USD"/>
    <n v="1456120800"/>
    <n v="1456639200"/>
    <b v="0"/>
    <b v="0"/>
    <s v="theater/plays"/>
    <x v="3"/>
    <x v="3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9999999999994"/>
    <x v="1"/>
    <s v="USD"/>
    <n v="1437714000"/>
    <n v="1438318800"/>
    <b v="0"/>
    <b v="0"/>
    <s v="theater/plays"/>
    <x v="3"/>
    <x v="3"/>
    <x v="830"/>
    <d v="2015-07-31T05:00:00"/>
  </r>
  <r>
    <n v="936"/>
    <s v="Brown Ltd"/>
    <s v="Enhanced composite contingency"/>
    <n v="103200"/>
    <n v="1690"/>
    <n v="1.6375968992248062"/>
    <x v="0"/>
    <n v="21"/>
    <n v="80.48"/>
    <x v="1"/>
    <s v="USD"/>
    <n v="1563771600"/>
    <n v="1564030800"/>
    <b v="1"/>
    <b v="0"/>
    <s v="theater/plays"/>
    <x v="3"/>
    <x v="3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8"/>
    <x v="1"/>
    <s v="USD"/>
    <n v="1448517600"/>
    <n v="1449295200"/>
    <b v="0"/>
    <b v="0"/>
    <s v="film &amp; video/documentary"/>
    <x v="4"/>
    <x v="4"/>
    <x v="832"/>
    <d v="2015-12-05T06:00:00"/>
  </r>
  <r>
    <n v="938"/>
    <s v="Allen Inc"/>
    <s v="Total dedicated benchmark"/>
    <n v="9200"/>
    <n v="10093"/>
    <n v="109.70652173913042"/>
    <x v="1"/>
    <n v="96"/>
    <n v="105.14"/>
    <x v="1"/>
    <s v="USD"/>
    <n v="1528779600"/>
    <n v="1531890000"/>
    <b v="0"/>
    <b v="1"/>
    <s v="publishing/fiction"/>
    <x v="5"/>
    <x v="13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3"/>
    <x v="1"/>
    <s v="USD"/>
    <n v="1304744400"/>
    <n v="1306213200"/>
    <b v="0"/>
    <b v="1"/>
    <s v="games/video games"/>
    <x v="6"/>
    <x v="11"/>
    <x v="834"/>
    <d v="2011-05-24T05:00:00"/>
  </r>
  <r>
    <n v="940"/>
    <s v="Wiggins Ltd"/>
    <s v="Upgradable analyzing core"/>
    <n v="9900"/>
    <n v="6161"/>
    <n v="62.232323232323225"/>
    <x v="2"/>
    <n v="66"/>
    <n v="93.35"/>
    <x v="0"/>
    <s v="CAD"/>
    <n v="1354341600"/>
    <n v="1356242400"/>
    <b v="0"/>
    <b v="0"/>
    <s v="technology/web"/>
    <x v="2"/>
    <x v="2"/>
    <x v="835"/>
    <d v="2012-12-23T06:00:00"/>
  </r>
  <r>
    <n v="941"/>
    <s v="Luna-Horne"/>
    <s v="Profound exuding pricing structure"/>
    <n v="43000"/>
    <n v="5615"/>
    <n v="13.05813953488372"/>
    <x v="0"/>
    <n v="78"/>
    <n v="71.989999999999995"/>
    <x v="1"/>
    <s v="USD"/>
    <n v="1294552800"/>
    <n v="1297576800"/>
    <b v="1"/>
    <b v="0"/>
    <s v="theater/plays"/>
    <x v="3"/>
    <x v="3"/>
    <x v="836"/>
    <d v="2011-02-13T06:00:00"/>
  </r>
  <r>
    <n v="942"/>
    <s v="Allen Inc"/>
    <s v="Horizontal optimizing model"/>
    <n v="9600"/>
    <n v="6205"/>
    <n v="64.635416666666671"/>
    <x v="0"/>
    <n v="67"/>
    <n v="92.61"/>
    <x v="2"/>
    <s v="AUD"/>
    <n v="1295935200"/>
    <n v="1296194400"/>
    <b v="0"/>
    <b v="0"/>
    <s v="theater/plays"/>
    <x v="3"/>
    <x v="3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"/>
    <x v="1"/>
    <s v="USD"/>
    <n v="1411534800"/>
    <n v="1414558800"/>
    <b v="0"/>
    <b v="0"/>
    <s v="food/food trucks"/>
    <x v="0"/>
    <x v="0"/>
    <x v="219"/>
    <d v="2014-10-29T05:00:00"/>
  </r>
  <r>
    <n v="944"/>
    <s v="Walter Inc"/>
    <s v="Streamlined 5thgeneration intranet"/>
    <n v="10000"/>
    <n v="8142"/>
    <n v="81.42"/>
    <x v="0"/>
    <n v="263"/>
    <n v="30.96"/>
    <x v="2"/>
    <s v="AUD"/>
    <n v="1486706400"/>
    <n v="1488348000"/>
    <b v="0"/>
    <b v="0"/>
    <s v="photography/photography books"/>
    <x v="7"/>
    <x v="14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"/>
    <x v="1"/>
    <s v="USD"/>
    <n v="1333602000"/>
    <n v="1334898000"/>
    <b v="1"/>
    <b v="0"/>
    <s v="photography/photography books"/>
    <x v="7"/>
    <x v="14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9"/>
    <x v="1"/>
    <s v="USD"/>
    <n v="1308200400"/>
    <n v="1308373200"/>
    <b v="0"/>
    <b v="0"/>
    <s v="theater/plays"/>
    <x v="3"/>
    <x v="3"/>
    <x v="839"/>
    <d v="2011-06-18T05:00:00"/>
  </r>
  <r>
    <n v="947"/>
    <s v="Smith-Powell"/>
    <s v="Upgradable clear-thinking hardware"/>
    <n v="3600"/>
    <n v="961"/>
    <n v="26.694444444444443"/>
    <x v="0"/>
    <n v="13"/>
    <n v="73.92"/>
    <x v="1"/>
    <s v="USD"/>
    <n v="1411707600"/>
    <n v="1412312400"/>
    <b v="0"/>
    <b v="0"/>
    <s v="theater/plays"/>
    <x v="3"/>
    <x v="3"/>
    <x v="840"/>
    <d v="2014-10-03T05:00:00"/>
  </r>
  <r>
    <n v="948"/>
    <s v="Smith-Hill"/>
    <s v="Integrated holistic paradigm"/>
    <n v="9400"/>
    <n v="5918"/>
    <n v="62.957446808510639"/>
    <x v="3"/>
    <n v="160"/>
    <n v="36.99"/>
    <x v="1"/>
    <s v="USD"/>
    <n v="1418364000"/>
    <n v="1419228000"/>
    <b v="1"/>
    <b v="1"/>
    <s v="film &amp; video/documentary"/>
    <x v="4"/>
    <x v="4"/>
    <x v="841"/>
    <d v="2014-12-22T06:00:00"/>
  </r>
  <r>
    <n v="949"/>
    <s v="Wright LLC"/>
    <s v="Seamless clear-thinking conglomeration"/>
    <n v="5900"/>
    <n v="9520"/>
    <n v="161.35593220338984"/>
    <x v="1"/>
    <n v="203"/>
    <n v="46.9"/>
    <x v="1"/>
    <s v="USD"/>
    <n v="1429333200"/>
    <n v="1430974800"/>
    <b v="0"/>
    <b v="0"/>
    <s v="technology/web"/>
    <x v="2"/>
    <x v="2"/>
    <x v="842"/>
    <d v="2015-05-07T05:00:00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  <x v="843"/>
    <d v="2019-04-21T05:00:00"/>
  </r>
  <r>
    <n v="951"/>
    <s v="Peterson Ltd"/>
    <s v="Re-engineered 24hour matrix"/>
    <n v="14500"/>
    <n v="159056"/>
    <n v="1096.9379310344827"/>
    <x v="1"/>
    <n v="1559"/>
    <n v="102.02"/>
    <x v="1"/>
    <s v="USD"/>
    <n v="1482732000"/>
    <n v="1482818400"/>
    <b v="0"/>
    <b v="1"/>
    <s v="music/rock"/>
    <x v="1"/>
    <x v="1"/>
    <x v="844"/>
    <d v="2016-12-27T06:00:00"/>
  </r>
  <r>
    <n v="952"/>
    <s v="Cummings-Hayes"/>
    <s v="Virtual multi-tasking core"/>
    <n v="145500"/>
    <n v="101987"/>
    <n v="70.094158075601371"/>
    <x v="3"/>
    <n v="2266"/>
    <n v="45.01"/>
    <x v="1"/>
    <s v="USD"/>
    <n v="1470718800"/>
    <n v="1471928400"/>
    <b v="0"/>
    <b v="0"/>
    <s v="film &amp; video/documentary"/>
    <x v="4"/>
    <x v="4"/>
    <x v="845"/>
    <d v="2016-08-23T05:00:00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"/>
    <x v="2"/>
    <s v="AUD"/>
    <n v="1348290000"/>
    <n v="1350363600"/>
    <b v="0"/>
    <b v="0"/>
    <s v="technology/web"/>
    <x v="2"/>
    <x v="2"/>
    <x v="110"/>
    <d v="2012-10-16T05:00:00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  <x v="847"/>
    <d v="2012-11-27T06:00:00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n v="1451109600"/>
    <b v="0"/>
    <b v="0"/>
    <s v="film &amp; video/science fiction"/>
    <x v="4"/>
    <x v="22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2"/>
    <x v="1"/>
    <s v="USD"/>
    <n v="1329372000"/>
    <n v="1329631200"/>
    <b v="0"/>
    <b v="0"/>
    <s v="theater/plays"/>
    <x v="3"/>
    <x v="3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0000000000006"/>
    <x v="1"/>
    <s v="USD"/>
    <n v="1277096400"/>
    <n v="1278997200"/>
    <b v="0"/>
    <b v="0"/>
    <s v="film &amp; video/animation"/>
    <x v="4"/>
    <x v="10"/>
    <x v="780"/>
    <d v="2010-07-13T05:00:00"/>
  </r>
  <r>
    <n v="959"/>
    <s v="Black-Graham"/>
    <s v="Operative hybrid utilization"/>
    <n v="145000"/>
    <n v="6631"/>
    <n v="4.5731034482758623"/>
    <x v="0"/>
    <n v="130"/>
    <n v="51.01"/>
    <x v="1"/>
    <s v="USD"/>
    <n v="1277701200"/>
    <n v="1280120400"/>
    <b v="0"/>
    <b v="0"/>
    <s v="publishing/translations"/>
    <x v="5"/>
    <x v="18"/>
    <x v="140"/>
    <d v="2010-07-26T05:00:00"/>
  </r>
  <r>
    <n v="960"/>
    <s v="Robbins Group"/>
    <s v="Function-based interactive matrix"/>
    <n v="5500"/>
    <n v="4678"/>
    <n v="85.054545454545448"/>
    <x v="0"/>
    <n v="55"/>
    <n v="85.05"/>
    <x v="1"/>
    <s v="USD"/>
    <n v="1454911200"/>
    <n v="1458104400"/>
    <b v="0"/>
    <b v="0"/>
    <s v="technology/web"/>
    <x v="2"/>
    <x v="2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"/>
    <x v="1"/>
    <s v="USD"/>
    <n v="1297922400"/>
    <n v="1298268000"/>
    <b v="0"/>
    <b v="0"/>
    <s v="publishing/translations"/>
    <x v="5"/>
    <x v="18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"/>
    <x v="1"/>
    <s v="USD"/>
    <n v="1384408800"/>
    <n v="1386223200"/>
    <b v="0"/>
    <b v="0"/>
    <s v="food/food trucks"/>
    <x v="0"/>
    <x v="0"/>
    <x v="852"/>
    <d v="2013-12-05T06:00:00"/>
  </r>
  <r>
    <n v="963"/>
    <s v="Rodriguez-Robinson"/>
    <s v="Ergonomic methodical hub"/>
    <n v="5900"/>
    <n v="4997"/>
    <n v="84.694915254237287"/>
    <x v="0"/>
    <n v="114"/>
    <n v="43.83"/>
    <x v="6"/>
    <s v="EUR"/>
    <n v="1299304800"/>
    <n v="1299823200"/>
    <b v="0"/>
    <b v="1"/>
    <s v="photography/photography books"/>
    <x v="7"/>
    <x v="14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n v="1431752400"/>
    <b v="0"/>
    <b v="0"/>
    <s v="theater/plays"/>
    <x v="3"/>
    <x v="3"/>
    <x v="854"/>
    <d v="2015-05-16T05:00:00"/>
  </r>
  <r>
    <n v="965"/>
    <s v="Nunez-King"/>
    <s v="Phased clear-thinking policy"/>
    <n v="2200"/>
    <n v="8501"/>
    <n v="386.40909090909093"/>
    <x v="1"/>
    <n v="207"/>
    <n v="41.07"/>
    <x v="4"/>
    <s v="GBP"/>
    <n v="1264399200"/>
    <n v="1267855200"/>
    <b v="0"/>
    <b v="0"/>
    <s v="music/rock"/>
    <x v="1"/>
    <x v="1"/>
    <x v="67"/>
    <d v="2010-03-06T06:00:00"/>
  </r>
  <r>
    <n v="966"/>
    <s v="Davis and Sons"/>
    <s v="Seamless solution-oriented capacity"/>
    <n v="1700"/>
    <n v="13468"/>
    <n v="792.23529411764707"/>
    <x v="1"/>
    <n v="245"/>
    <n v="54.97"/>
    <x v="1"/>
    <s v="USD"/>
    <n v="1497502800"/>
    <n v="1497675600"/>
    <b v="0"/>
    <b v="0"/>
    <s v="theater/plays"/>
    <x v="3"/>
    <x v="3"/>
    <x v="855"/>
    <d v="2017-06-17T05:00:00"/>
  </r>
  <r>
    <n v="967"/>
    <s v="Howard-Douglas"/>
    <s v="Organized human-resource attitude"/>
    <n v="88400"/>
    <n v="121138"/>
    <n v="137.03393665158373"/>
    <x v="1"/>
    <n v="1573"/>
    <n v="77.010000000000005"/>
    <x v="1"/>
    <s v="USD"/>
    <n v="1333688400"/>
    <n v="1336885200"/>
    <b v="0"/>
    <b v="0"/>
    <s v="music/world music"/>
    <x v="1"/>
    <x v="21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"/>
    <x v="1"/>
    <s v="USD"/>
    <n v="1293861600"/>
    <n v="1295157600"/>
    <b v="0"/>
    <b v="0"/>
    <s v="food/food trucks"/>
    <x v="0"/>
    <x v="0"/>
    <x v="344"/>
    <d v="2011-01-16T06:00:00"/>
  </r>
  <r>
    <n v="969"/>
    <s v="Lopez-King"/>
    <s v="Multi-lateral radical solution"/>
    <n v="7900"/>
    <n v="8550"/>
    <n v="108.22784810126582"/>
    <x v="1"/>
    <n v="93"/>
    <n v="91.94"/>
    <x v="1"/>
    <s v="USD"/>
    <n v="1576994400"/>
    <n v="1577599200"/>
    <b v="0"/>
    <b v="0"/>
    <s v="theater/plays"/>
    <x v="3"/>
    <x v="3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7"/>
    <x v="1"/>
    <s v="USD"/>
    <n v="1304917200"/>
    <n v="1305003600"/>
    <b v="0"/>
    <b v="0"/>
    <s v="theater/plays"/>
    <x v="3"/>
    <x v="3"/>
    <x v="857"/>
    <d v="2011-05-10T05:00:00"/>
  </r>
  <r>
    <n v="971"/>
    <s v="Garner and Sons"/>
    <s v="Versatile neutral workforce"/>
    <n v="5100"/>
    <n v="1414"/>
    <n v="27.725490196078432"/>
    <x v="0"/>
    <n v="24"/>
    <n v="58.92"/>
    <x v="1"/>
    <s v="USD"/>
    <n v="1381208400"/>
    <n v="1381726800"/>
    <b v="0"/>
    <b v="0"/>
    <s v="film &amp; video/television"/>
    <x v="4"/>
    <x v="19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2"/>
    <x v="1"/>
    <s v="USD"/>
    <n v="1401685200"/>
    <n v="1402462800"/>
    <b v="0"/>
    <b v="1"/>
    <s v="technology/web"/>
    <x v="2"/>
    <x v="2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"/>
    <x v="1"/>
    <s v="USD"/>
    <n v="1291960800"/>
    <n v="1292133600"/>
    <b v="0"/>
    <b v="1"/>
    <s v="theater/plays"/>
    <x v="3"/>
    <x v="3"/>
    <x v="860"/>
    <d v="2010-12-12T06:00:00"/>
  </r>
  <r>
    <n v="974"/>
    <s v="Thomas, Clay and Mendoza"/>
    <s v="Multi-channeled reciprocal interface"/>
    <n v="800"/>
    <n v="2991"/>
    <n v="373.875"/>
    <x v="1"/>
    <n v="32"/>
    <n v="93.47"/>
    <x v="1"/>
    <s v="USD"/>
    <n v="1368853200"/>
    <n v="1368939600"/>
    <b v="0"/>
    <b v="0"/>
    <s v="music/indie rock"/>
    <x v="1"/>
    <x v="7"/>
    <x v="170"/>
    <d v="2013-05-19T05:00:00"/>
  </r>
  <r>
    <n v="975"/>
    <s v="Ayala Group"/>
    <s v="Right-sized maximized migration"/>
    <n v="5400"/>
    <n v="8366"/>
    <n v="154.92592592592592"/>
    <x v="1"/>
    <n v="135"/>
    <n v="61.97"/>
    <x v="1"/>
    <s v="USD"/>
    <n v="1448776800"/>
    <n v="1452146400"/>
    <b v="0"/>
    <b v="1"/>
    <s v="theater/plays"/>
    <x v="3"/>
    <x v="3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"/>
    <x v="1"/>
    <s v="USD"/>
    <n v="1296194400"/>
    <n v="1296712800"/>
    <b v="0"/>
    <b v="1"/>
    <s v="theater/plays"/>
    <x v="3"/>
    <x v="3"/>
    <x v="862"/>
    <d v="2011-02-03T06:00:00"/>
  </r>
  <r>
    <n v="977"/>
    <s v="Johnson Group"/>
    <s v="Vision-oriented interactive solution"/>
    <n v="7000"/>
    <n v="5177"/>
    <n v="73.957142857142856"/>
    <x v="0"/>
    <n v="67"/>
    <n v="77.27"/>
    <x v="1"/>
    <s v="USD"/>
    <n v="1517983200"/>
    <n v="1520748000"/>
    <b v="0"/>
    <b v="0"/>
    <s v="food/food trucks"/>
    <x v="0"/>
    <x v="0"/>
    <x v="863"/>
    <d v="2018-03-11T06:00:00"/>
  </r>
  <r>
    <n v="978"/>
    <s v="Bailey, Nguyen and Martinez"/>
    <s v="Fundamental user-facing productivity"/>
    <n v="1000"/>
    <n v="8641"/>
    <n v="864.1"/>
    <x v="1"/>
    <n v="92"/>
    <n v="93.92"/>
    <x v="1"/>
    <s v="USD"/>
    <n v="1478930400"/>
    <n v="1480831200"/>
    <b v="0"/>
    <b v="0"/>
    <s v="games/video games"/>
    <x v="6"/>
    <x v="11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n v="1426914000"/>
    <b v="0"/>
    <b v="0"/>
    <s v="theater/plays"/>
    <x v="3"/>
    <x v="3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"/>
    <x v="1"/>
    <s v="USD"/>
    <n v="1446181200"/>
    <n v="1446616800"/>
    <b v="1"/>
    <b v="0"/>
    <s v="publishing/nonfiction"/>
    <x v="5"/>
    <x v="9"/>
    <x v="865"/>
    <d v="2015-11-04T06:00:00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n v="1517032800"/>
    <b v="0"/>
    <b v="0"/>
    <s v="technology/web"/>
    <x v="2"/>
    <x v="2"/>
    <x v="866"/>
    <d v="2018-01-27T06:00:00"/>
  </r>
  <r>
    <n v="982"/>
    <s v="Freeman-French"/>
    <s v="Multi-layered optimal application"/>
    <n v="7200"/>
    <n v="6115"/>
    <n v="84.930555555555557"/>
    <x v="0"/>
    <n v="75"/>
    <n v="81.53"/>
    <x v="1"/>
    <s v="USD"/>
    <n v="1311051600"/>
    <n v="1311224400"/>
    <b v="0"/>
    <b v="1"/>
    <s v="film &amp; video/documentary"/>
    <x v="4"/>
    <x v="4"/>
    <x v="867"/>
    <d v="2011-07-21T05:00:00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n v="1566190800"/>
    <b v="0"/>
    <b v="0"/>
    <s v="film &amp; video/documentary"/>
    <x v="4"/>
    <x v="4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"/>
    <x v="1"/>
    <s v="USD"/>
    <n v="1567918800"/>
    <n v="1570165200"/>
    <b v="0"/>
    <b v="0"/>
    <s v="theater/plays"/>
    <x v="3"/>
    <x v="3"/>
    <x v="105"/>
    <d v="2019-10-04T05:00:00"/>
  </r>
  <r>
    <n v="985"/>
    <s v="Logan-Curtis"/>
    <s v="Enhanced optimal ability"/>
    <n v="170600"/>
    <n v="114523"/>
    <n v="67.129542790152414"/>
    <x v="0"/>
    <n v="4405"/>
    <n v="26"/>
    <x v="1"/>
    <s v="USD"/>
    <n v="1386309600"/>
    <n v="1388556000"/>
    <b v="0"/>
    <b v="1"/>
    <s v="music/rock"/>
    <x v="1"/>
    <x v="1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"/>
    <x v="1"/>
    <s v="USD"/>
    <n v="1301979600"/>
    <n v="1303189200"/>
    <b v="0"/>
    <b v="0"/>
    <s v="music/rock"/>
    <x v="1"/>
    <x v="1"/>
    <x v="253"/>
    <d v="2011-04-19T05:00:00"/>
  </r>
  <r>
    <n v="987"/>
    <s v="Wilson Group"/>
    <s v="Ameliorated foreground focus group"/>
    <n v="6200"/>
    <n v="13441"/>
    <n v="216.79032258064518"/>
    <x v="1"/>
    <n v="480"/>
    <n v="28"/>
    <x v="1"/>
    <s v="USD"/>
    <n v="1493269200"/>
    <n v="1494478800"/>
    <b v="0"/>
    <b v="0"/>
    <s v="film &amp; video/documentary"/>
    <x v="4"/>
    <x v="4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5"/>
    <x v="1"/>
    <s v="USD"/>
    <n v="1478930400"/>
    <n v="1480744800"/>
    <b v="0"/>
    <b v="0"/>
    <s v="publishing/radio &amp; podcasts"/>
    <x v="5"/>
    <x v="15"/>
    <x v="864"/>
    <d v="2016-12-03T06:00:00"/>
  </r>
  <r>
    <n v="989"/>
    <s v="Hernandez Inc"/>
    <s v="Versatile dedicated migration"/>
    <n v="2400"/>
    <n v="11990"/>
    <n v="499.58333333333337"/>
    <x v="1"/>
    <n v="226"/>
    <n v="53.05"/>
    <x v="1"/>
    <s v="USD"/>
    <n v="1555390800"/>
    <n v="1555822800"/>
    <b v="0"/>
    <b v="0"/>
    <s v="publishing/translations"/>
    <x v="5"/>
    <x v="18"/>
    <x v="843"/>
    <d v="2019-04-21T05:00:00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n v="1458882000"/>
    <b v="0"/>
    <b v="1"/>
    <s v="film &amp; video/drama"/>
    <x v="4"/>
    <x v="6"/>
    <x v="289"/>
    <d v="2016-03-25T05:00:00"/>
  </r>
  <r>
    <n v="991"/>
    <s v="Ramirez LLC"/>
    <s v="Reduced reciprocal focus group"/>
    <n v="9800"/>
    <n v="11091"/>
    <n v="113.17346938775511"/>
    <x v="1"/>
    <n v="241"/>
    <n v="46.02"/>
    <x v="1"/>
    <s v="USD"/>
    <n v="1411621200"/>
    <n v="1411966800"/>
    <b v="0"/>
    <b v="1"/>
    <s v="music/rock"/>
    <x v="1"/>
    <x v="1"/>
    <x v="870"/>
    <d v="2014-09-29T05:00:00"/>
  </r>
  <r>
    <n v="992"/>
    <s v="Morrow Inc"/>
    <s v="Networked global migration"/>
    <n v="3100"/>
    <n v="13223"/>
    <n v="426.54838709677421"/>
    <x v="1"/>
    <n v="132"/>
    <n v="100.17"/>
    <x v="1"/>
    <s v="USD"/>
    <n v="1525669200"/>
    <n v="1526878800"/>
    <b v="0"/>
    <b v="1"/>
    <s v="film &amp; video/drama"/>
    <x v="4"/>
    <x v="6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"/>
    <x v="1"/>
    <s v="USD"/>
    <n v="1413522000"/>
    <n v="1414040400"/>
    <b v="0"/>
    <b v="1"/>
    <s v="publishing/translations"/>
    <x v="5"/>
    <x v="18"/>
    <x v="873"/>
    <d v="2014-10-23T05:00:00"/>
  </r>
  <r>
    <n v="995"/>
    <s v="Manning-Hamilton"/>
    <s v="Vision-oriented scalable definition"/>
    <n v="97300"/>
    <n v="153216"/>
    <n v="157.46762589928059"/>
    <x v="1"/>
    <n v="2043"/>
    <n v="75"/>
    <x v="1"/>
    <s v="USD"/>
    <n v="1541307600"/>
    <n v="1543816800"/>
    <b v="0"/>
    <b v="1"/>
    <s v="food/food trucks"/>
    <x v="0"/>
    <x v="0"/>
    <x v="874"/>
    <d v="2018-12-03T06:00:00"/>
  </r>
  <r>
    <n v="996"/>
    <s v="Butler LLC"/>
    <s v="Future-proofed upward-trending migration"/>
    <n v="6600"/>
    <n v="4814"/>
    <n v="72.939393939393938"/>
    <x v="0"/>
    <n v="112"/>
    <n v="42.98"/>
    <x v="1"/>
    <s v="USD"/>
    <n v="1357106400"/>
    <n v="1359698400"/>
    <b v="0"/>
    <b v="0"/>
    <s v="theater/plays"/>
    <x v="3"/>
    <x v="3"/>
    <x v="875"/>
    <d v="2013-02-01T06:00:00"/>
  </r>
  <r>
    <n v="997"/>
    <s v="Ball LLC"/>
    <s v="Right-sized full-range throughput"/>
    <n v="7600"/>
    <n v="4603"/>
    <n v="60.565789473684205"/>
    <x v="3"/>
    <n v="139"/>
    <n v="33.119999999999997"/>
    <x v="6"/>
    <s v="EUR"/>
    <n v="1390197600"/>
    <n v="1390629600"/>
    <b v="0"/>
    <b v="0"/>
    <s v="theater/plays"/>
    <x v="3"/>
    <x v="3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"/>
    <x v="1"/>
    <s v="USD"/>
    <n v="1265868000"/>
    <n v="1267077600"/>
    <b v="0"/>
    <b v="1"/>
    <s v="music/indie rock"/>
    <x v="1"/>
    <x v="7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9"/>
    <x v="1"/>
    <s v="USD"/>
    <n v="1467176400"/>
    <n v="1467781200"/>
    <b v="0"/>
    <b v="0"/>
    <s v="food/food trucks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71F7C4-4998-4C39-90B5-987D321398D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35B68-6589-4384-9C88-E48D4FFEC93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3351B-52EA-4B93-9EE0-76D994016D01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BB4F9F-6632-4BD8-AED4-A8DF23C00198}" name="Table1" displayName="Table1" ref="A1:T1001" totalsRowShown="0" headerRowDxfId="21">
  <autoFilter ref="A1:T1001" xr:uid="{7FBB4F9F-6632-4BD8-AED4-A8DF23C00198}"/>
  <tableColumns count="20">
    <tableColumn id="1" xr3:uid="{84B070F6-DBD1-45A4-8245-0DF39D061691}" name="id"/>
    <tableColumn id="2" xr3:uid="{CE42D092-AD1C-451E-88AA-459E5657E375}" name="name"/>
    <tableColumn id="3" xr3:uid="{3FF7B1E9-405A-4D6A-8DE8-5C9FFEFB04C6}" name="blurb" dataDxfId="20"/>
    <tableColumn id="4" xr3:uid="{9780F5EF-8A74-4BAB-A47A-8F7B504836CF}" name="goal"/>
    <tableColumn id="5" xr3:uid="{E169E13D-8AE2-46E4-B9E8-F6D4692FF548}" name="pledged"/>
    <tableColumn id="16" xr3:uid="{71B438F7-7420-4B8A-B6AA-3075B3499B12}" name="Percent Funded" dataDxfId="19">
      <calculatedColumnFormula>Table1[[#This Row],[pledged]]/Table1[[#This Row],[goal]]*100</calculatedColumnFormula>
    </tableColumn>
    <tableColumn id="6" xr3:uid="{E3910487-285D-4299-8DE8-99D40EC8D709}" name="outcome"/>
    <tableColumn id="7" xr3:uid="{83E7CF2D-F855-4171-90DC-AEE6420CAC83}" name="backers_count"/>
    <tableColumn id="17" xr3:uid="{E4B9521E-35E2-4D86-96D5-832FFF086DBE}" name="Average Donation" dataDxfId="18">
      <calculatedColumnFormula>ROUND(IFERROR(Table1[[#This Row],[pledged]]/Table1[[#This Row],[backers_count]],0),2)</calculatedColumnFormula>
    </tableColumn>
    <tableColumn id="8" xr3:uid="{3B1BE584-E560-463A-8415-B58D6821A3C5}" name="country"/>
    <tableColumn id="9" xr3:uid="{6B6A3E3D-8CBD-4CC8-B0FC-4E40070F6834}" name="currency"/>
    <tableColumn id="10" xr3:uid="{CB66F685-71A4-4F05-9342-E0E4216B5048}" name="launched_at"/>
    <tableColumn id="11" xr3:uid="{0A70889E-2C1D-49B6-ADF2-18B127EFC7EA}" name="deadline"/>
    <tableColumn id="12" xr3:uid="{47E84CD8-7E4C-4C78-81E2-DFBDBD847F7F}" name="staff_pick"/>
    <tableColumn id="13" xr3:uid="{BF0E067C-D0D6-413D-895E-ECA8E26D8C02}" name="spotlight"/>
    <tableColumn id="14" xr3:uid="{E85B1082-67FE-4FD4-A8F7-E100C1C5F46C}" name="category &amp; sub-category"/>
    <tableColumn id="18" xr3:uid="{A8914209-C18F-486B-895B-9CA39ECDEEDA}" name="Parent Category"/>
    <tableColumn id="19" xr3:uid="{4DA9BE7C-D04E-4685-BCC2-4833D9D8F067}" name="sub-category"/>
    <tableColumn id="20" xr3:uid="{B3FE4B7E-986C-45B9-AE59-406E8F6495E2}" name="date created conversion" dataDxfId="17">
      <calculatedColumnFormula>(((L2/60)/60)/24)+DATE(1970,1,1)</calculatedColumnFormula>
    </tableColumn>
    <tableColumn id="21" xr3:uid="{42B97FFE-4F98-4910-BAD8-DA62C83B1AE9}" name="date ended conversion" dataDxfId="16">
      <calculatedColumnFormula>(((M2/60)/60)/24)+DATE(1970,1,1)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C14" sqref="C14"/>
    </sheetView>
  </sheetViews>
  <sheetFormatPr defaultColWidth="11" defaultRowHeight="15.75" x14ac:dyDescent="0.25"/>
  <cols>
    <col min="1" max="1" width="6.5" bestFit="1" customWidth="1"/>
    <col min="2" max="2" width="30.625" bestFit="1" customWidth="1"/>
    <col min="3" max="3" width="33.5" style="3" customWidth="1"/>
    <col min="5" max="5" width="11.75" bestFit="1" customWidth="1"/>
    <col min="6" max="6" width="18.5" bestFit="1" customWidth="1"/>
    <col min="7" max="7" width="12.5" bestFit="1" customWidth="1"/>
    <col min="8" max="8" width="17.5" bestFit="1" customWidth="1"/>
    <col min="9" max="9" width="20.5" bestFit="1" customWidth="1"/>
    <col min="10" max="10" width="12.375" bestFit="1" customWidth="1"/>
    <col min="11" max="11" width="15.5" bestFit="1" customWidth="1"/>
    <col min="12" max="12" width="12.25" bestFit="1" customWidth="1"/>
    <col min="13" max="13" width="13.125" bestFit="1" customWidth="1"/>
    <col min="14" max="14" width="12.5" bestFit="1" customWidth="1"/>
    <col min="15" max="15" width="28" bestFit="1" customWidth="1"/>
    <col min="16" max="16" width="27.625" bestFit="1" customWidth="1"/>
    <col min="17" max="17" width="18.875" bestFit="1" customWidth="1"/>
    <col min="18" max="18" width="16.375" bestFit="1" customWidth="1"/>
    <col min="19" max="19" width="26" bestFit="1" customWidth="1"/>
    <col min="20" max="20" width="24.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2070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Table1[[#This Row],[pledged]]/Table1[[#This Row],[goal]]*100</f>
        <v>0</v>
      </c>
      <c r="G2" t="s">
        <v>14</v>
      </c>
      <c r="H2">
        <v>0</v>
      </c>
      <c r="I2">
        <f>ROUND(IFERROR(Table1[[#This Row],[pledged]]/Table1[[#This Row],[backers_count]],0),2)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2032</v>
      </c>
      <c r="R2" t="s">
        <v>2033</v>
      </c>
      <c r="S2" s="7">
        <f t="shared" ref="S2:S65" si="0">(((L2/60)/60)/24)+DATE(1970,1,1)</f>
        <v>42336.25</v>
      </c>
      <c r="T2" s="7">
        <f t="shared" ref="T2:T65" si="1">(((M2/60)/60)/24)+DATE(1970,1,1)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Table1[[#This Row],[pledged]]/Table1[[#This Row],[goal]]*100</f>
        <v>1040</v>
      </c>
      <c r="G3" t="s">
        <v>20</v>
      </c>
      <c r="H3">
        <v>158</v>
      </c>
      <c r="I3">
        <f>ROUND(IFERROR(Table1[[#This Row],[pledged]]/Table1[[#This Row],[backers_count]],0),2)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2034</v>
      </c>
      <c r="R3" t="s">
        <v>2035</v>
      </c>
      <c r="S3" s="7">
        <f t="shared" si="0"/>
        <v>41870.208333333336</v>
      </c>
      <c r="T3" s="7">
        <f t="shared" si="1"/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Table1[[#This Row],[pledged]]/Table1[[#This Row],[goal]]*100</f>
        <v>131.4787822878229</v>
      </c>
      <c r="G4" t="s">
        <v>20</v>
      </c>
      <c r="H4">
        <v>1425</v>
      </c>
      <c r="I4">
        <f>ROUND(IFERROR(Table1[[#This Row],[pledged]]/Table1[[#This Row],[backers_count]],0),2)</f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2036</v>
      </c>
      <c r="R4" t="s">
        <v>2037</v>
      </c>
      <c r="S4" s="7">
        <f t="shared" si="0"/>
        <v>41595.25</v>
      </c>
      <c r="T4" s="7">
        <f t="shared" si="1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Table1[[#This Row],[pledged]]/Table1[[#This Row],[goal]]*100</f>
        <v>58.976190476190467</v>
      </c>
      <c r="G5" t="s">
        <v>14</v>
      </c>
      <c r="H5">
        <v>24</v>
      </c>
      <c r="I5">
        <f>ROUND(IFERROR(Table1[[#This Row],[pledged]]/Table1[[#This Row],[backers_count]],0),2)</f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2034</v>
      </c>
      <c r="R5" t="s">
        <v>2035</v>
      </c>
      <c r="S5" s="7">
        <f t="shared" si="0"/>
        <v>43688.208333333328</v>
      </c>
      <c r="T5" s="7">
        <f t="shared" si="1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Table1[[#This Row],[pledged]]/Table1[[#This Row],[goal]]*100</f>
        <v>69.276315789473685</v>
      </c>
      <c r="G6" t="s">
        <v>14</v>
      </c>
      <c r="H6">
        <v>53</v>
      </c>
      <c r="I6">
        <f>ROUND(IFERROR(Table1[[#This Row],[pledged]]/Table1[[#This Row],[backers_count]],0),2)</f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2038</v>
      </c>
      <c r="R6" t="s">
        <v>2039</v>
      </c>
      <c r="S6" s="7">
        <f t="shared" si="0"/>
        <v>43485.25</v>
      </c>
      <c r="T6" s="7">
        <f t="shared" si="1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Table1[[#This Row],[pledged]]/Table1[[#This Row],[goal]]*100</f>
        <v>173.61842105263159</v>
      </c>
      <c r="G7" t="s">
        <v>20</v>
      </c>
      <c r="H7">
        <v>174</v>
      </c>
      <c r="I7">
        <f>ROUND(IFERROR(Table1[[#This Row],[pledged]]/Table1[[#This Row],[backers_count]],0),2)</f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2038</v>
      </c>
      <c r="R7" t="s">
        <v>2039</v>
      </c>
      <c r="S7" s="7">
        <f t="shared" si="0"/>
        <v>41149.208333333336</v>
      </c>
      <c r="T7" s="7">
        <f t="shared" si="1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Table1[[#This Row],[pledged]]/Table1[[#This Row],[goal]]*100</f>
        <v>20.961538461538463</v>
      </c>
      <c r="G8" t="s">
        <v>14</v>
      </c>
      <c r="H8">
        <v>18</v>
      </c>
      <c r="I8">
        <f>ROUND(IFERROR(Table1[[#This Row],[pledged]]/Table1[[#This Row],[backers_count]],0),2)</f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2040</v>
      </c>
      <c r="R8" t="s">
        <v>2041</v>
      </c>
      <c r="S8" s="7">
        <f t="shared" si="0"/>
        <v>42991.208333333328</v>
      </c>
      <c r="T8" s="7">
        <f t="shared" si="1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Table1[[#This Row],[pledged]]/Table1[[#This Row],[goal]]*100</f>
        <v>327.57777777777778</v>
      </c>
      <c r="G9" t="s">
        <v>20</v>
      </c>
      <c r="H9">
        <v>227</v>
      </c>
      <c r="I9">
        <f>ROUND(IFERROR(Table1[[#This Row],[pledged]]/Table1[[#This Row],[backers_count]],0),2)</f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2038</v>
      </c>
      <c r="R9" t="s">
        <v>2039</v>
      </c>
      <c r="S9" s="7">
        <f t="shared" si="0"/>
        <v>42229.208333333328</v>
      </c>
      <c r="T9" s="7">
        <f t="shared" si="1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Table1[[#This Row],[pledged]]/Table1[[#This Row],[goal]]*100</f>
        <v>19.932788374205266</v>
      </c>
      <c r="G10" t="s">
        <v>47</v>
      </c>
      <c r="H10">
        <v>708</v>
      </c>
      <c r="I10">
        <f>ROUND(IFERROR(Table1[[#This Row],[pledged]]/Table1[[#This Row],[backers_count]],0),2)</f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2038</v>
      </c>
      <c r="R10" t="s">
        <v>2039</v>
      </c>
      <c r="S10" s="7">
        <f t="shared" si="0"/>
        <v>40399.208333333336</v>
      </c>
      <c r="T10" s="7">
        <f t="shared" si="1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Table1[[#This Row],[pledged]]/Table1[[#This Row],[goal]]*100</f>
        <v>51.741935483870968</v>
      </c>
      <c r="G11" t="s">
        <v>14</v>
      </c>
      <c r="H11">
        <v>44</v>
      </c>
      <c r="I11">
        <f>ROUND(IFERROR(Table1[[#This Row],[pledged]]/Table1[[#This Row],[backers_count]],0),2)</f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2034</v>
      </c>
      <c r="R11" t="s">
        <v>2042</v>
      </c>
      <c r="S11" s="7">
        <f t="shared" si="0"/>
        <v>41536.208333333336</v>
      </c>
      <c r="T11" s="7">
        <f t="shared" si="1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Table1[[#This Row],[pledged]]/Table1[[#This Row],[goal]]*100</f>
        <v>266.11538461538464</v>
      </c>
      <c r="G12" t="s">
        <v>20</v>
      </c>
      <c r="H12">
        <v>220</v>
      </c>
      <c r="I12">
        <f>ROUND(IFERROR(Table1[[#This Row],[pledged]]/Table1[[#This Row],[backers_count]],0),2)</f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2040</v>
      </c>
      <c r="R12" t="s">
        <v>2043</v>
      </c>
      <c r="S12" s="7">
        <f t="shared" si="0"/>
        <v>40404.208333333336</v>
      </c>
      <c r="T12" s="7">
        <f t="shared" si="1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Table1[[#This Row],[pledged]]/Table1[[#This Row],[goal]]*100</f>
        <v>48.095238095238095</v>
      </c>
      <c r="G13" t="s">
        <v>14</v>
      </c>
      <c r="H13">
        <v>27</v>
      </c>
      <c r="I13">
        <f>ROUND(IFERROR(Table1[[#This Row],[pledged]]/Table1[[#This Row],[backers_count]],0),2)</f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2038</v>
      </c>
      <c r="R13" t="s">
        <v>2039</v>
      </c>
      <c r="S13" s="7">
        <f t="shared" si="0"/>
        <v>40442.208333333336</v>
      </c>
      <c r="T13" s="7">
        <f t="shared" si="1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Table1[[#This Row],[pledged]]/Table1[[#This Row],[goal]]*100</f>
        <v>89.349206349206341</v>
      </c>
      <c r="G14" t="s">
        <v>14</v>
      </c>
      <c r="H14">
        <v>55</v>
      </c>
      <c r="I14">
        <f>ROUND(IFERROR(Table1[[#This Row],[pledged]]/Table1[[#This Row],[backers_count]],0),2)</f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2040</v>
      </c>
      <c r="R14" t="s">
        <v>2043</v>
      </c>
      <c r="S14" s="7">
        <f t="shared" si="0"/>
        <v>43760.208333333328</v>
      </c>
      <c r="T14" s="7">
        <f t="shared" si="1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Table1[[#This Row],[pledged]]/Table1[[#This Row],[goal]]*100</f>
        <v>245.11904761904765</v>
      </c>
      <c r="G15" t="s">
        <v>20</v>
      </c>
      <c r="H15">
        <v>98</v>
      </c>
      <c r="I15">
        <f>ROUND(IFERROR(Table1[[#This Row],[pledged]]/Table1[[#This Row],[backers_count]],0),2)</f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2034</v>
      </c>
      <c r="R15" t="s">
        <v>2044</v>
      </c>
      <c r="S15" s="7">
        <f t="shared" si="0"/>
        <v>42532.208333333328</v>
      </c>
      <c r="T15" s="7">
        <f t="shared" si="1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Table1[[#This Row],[pledged]]/Table1[[#This Row],[goal]]*100</f>
        <v>66.769503546099301</v>
      </c>
      <c r="G16" t="s">
        <v>14</v>
      </c>
      <c r="H16">
        <v>200</v>
      </c>
      <c r="I16">
        <f>ROUND(IFERROR(Table1[[#This Row],[pledged]]/Table1[[#This Row],[backers_count]],0),2)</f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2034</v>
      </c>
      <c r="R16" t="s">
        <v>2044</v>
      </c>
      <c r="S16" s="7">
        <f t="shared" si="0"/>
        <v>40974.25</v>
      </c>
      <c r="T16" s="7">
        <f t="shared" si="1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Table1[[#This Row],[pledged]]/Table1[[#This Row],[goal]]*100</f>
        <v>47.307881773399011</v>
      </c>
      <c r="G17" t="s">
        <v>14</v>
      </c>
      <c r="H17">
        <v>452</v>
      </c>
      <c r="I17">
        <f>ROUND(IFERROR(Table1[[#This Row],[pledged]]/Table1[[#This Row],[backers_count]],0),2)</f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2036</v>
      </c>
      <c r="R17" t="s">
        <v>2045</v>
      </c>
      <c r="S17" s="7">
        <f t="shared" si="0"/>
        <v>43809.25</v>
      </c>
      <c r="T17" s="7">
        <f t="shared" si="1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Table1[[#This Row],[pledged]]/Table1[[#This Row],[goal]]*100</f>
        <v>649.47058823529414</v>
      </c>
      <c r="G18" t="s">
        <v>20</v>
      </c>
      <c r="H18">
        <v>100</v>
      </c>
      <c r="I18">
        <f>ROUND(IFERROR(Table1[[#This Row],[pledged]]/Table1[[#This Row],[backers_count]],0),2)</f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2046</v>
      </c>
      <c r="R18" t="s">
        <v>2047</v>
      </c>
      <c r="S18" s="7">
        <f t="shared" si="0"/>
        <v>41661.25</v>
      </c>
      <c r="T18" s="7">
        <f t="shared" si="1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Table1[[#This Row],[pledged]]/Table1[[#This Row],[goal]]*100</f>
        <v>159.39125295508273</v>
      </c>
      <c r="G19" t="s">
        <v>20</v>
      </c>
      <c r="H19">
        <v>1249</v>
      </c>
      <c r="I19">
        <f>ROUND(IFERROR(Table1[[#This Row],[pledged]]/Table1[[#This Row],[backers_count]],0),2)</f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2040</v>
      </c>
      <c r="R19" t="s">
        <v>2048</v>
      </c>
      <c r="S19" s="7">
        <f t="shared" si="0"/>
        <v>40555.25</v>
      </c>
      <c r="T19" s="7">
        <f t="shared" si="1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Table1[[#This Row],[pledged]]/Table1[[#This Row],[goal]]*100</f>
        <v>66.912087912087912</v>
      </c>
      <c r="G20" t="s">
        <v>74</v>
      </c>
      <c r="H20">
        <v>135</v>
      </c>
      <c r="I20">
        <f>ROUND(IFERROR(Table1[[#This Row],[pledged]]/Table1[[#This Row],[backers_count]],0),2)</f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2038</v>
      </c>
      <c r="R20" t="s">
        <v>2039</v>
      </c>
      <c r="S20" s="7">
        <f t="shared" si="0"/>
        <v>43351.208333333328</v>
      </c>
      <c r="T20" s="7">
        <f t="shared" si="1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Table1[[#This Row],[pledged]]/Table1[[#This Row],[goal]]*100</f>
        <v>48.529600000000002</v>
      </c>
      <c r="G21" t="s">
        <v>14</v>
      </c>
      <c r="H21">
        <v>674</v>
      </c>
      <c r="I21">
        <f>ROUND(IFERROR(Table1[[#This Row],[pledged]]/Table1[[#This Row],[backers_count]],0),2)</f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2038</v>
      </c>
      <c r="R21" t="s">
        <v>2039</v>
      </c>
      <c r="S21" s="7">
        <f t="shared" si="0"/>
        <v>43528.25</v>
      </c>
      <c r="T21" s="7">
        <f t="shared" si="1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Table1[[#This Row],[pledged]]/Table1[[#This Row],[goal]]*100</f>
        <v>112.24279210925646</v>
      </c>
      <c r="G22" t="s">
        <v>20</v>
      </c>
      <c r="H22">
        <v>1396</v>
      </c>
      <c r="I22">
        <f>ROUND(IFERROR(Table1[[#This Row],[pledged]]/Table1[[#This Row],[backers_count]],0),2)</f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2040</v>
      </c>
      <c r="R22" t="s">
        <v>2043</v>
      </c>
      <c r="S22" s="7">
        <f t="shared" si="0"/>
        <v>41848.208333333336</v>
      </c>
      <c r="T22" s="7">
        <f t="shared" si="1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Table1[[#This Row],[pledged]]/Table1[[#This Row],[goal]]*100</f>
        <v>40.992553191489364</v>
      </c>
      <c r="G23" t="s">
        <v>14</v>
      </c>
      <c r="H23">
        <v>558</v>
      </c>
      <c r="I23">
        <f>ROUND(IFERROR(Table1[[#This Row],[pledged]]/Table1[[#This Row],[backers_count]],0),2)</f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2038</v>
      </c>
      <c r="R23" t="s">
        <v>2039</v>
      </c>
      <c r="S23" s="7">
        <f t="shared" si="0"/>
        <v>40770.208333333336</v>
      </c>
      <c r="T23" s="7">
        <f t="shared" si="1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Table1[[#This Row],[pledged]]/Table1[[#This Row],[goal]]*100</f>
        <v>128.07106598984771</v>
      </c>
      <c r="G24" t="s">
        <v>20</v>
      </c>
      <c r="H24">
        <v>890</v>
      </c>
      <c r="I24">
        <f>ROUND(IFERROR(Table1[[#This Row],[pledged]]/Table1[[#This Row],[backers_count]],0),2)</f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2038</v>
      </c>
      <c r="R24" t="s">
        <v>2039</v>
      </c>
      <c r="S24" s="7">
        <f t="shared" si="0"/>
        <v>43193.208333333328</v>
      </c>
      <c r="T24" s="7">
        <f t="shared" si="1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Table1[[#This Row],[pledged]]/Table1[[#This Row],[goal]]*100</f>
        <v>332.04444444444448</v>
      </c>
      <c r="G25" t="s">
        <v>20</v>
      </c>
      <c r="H25">
        <v>142</v>
      </c>
      <c r="I25">
        <f>ROUND(IFERROR(Table1[[#This Row],[pledged]]/Table1[[#This Row],[backers_count]],0),2)</f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2040</v>
      </c>
      <c r="R25" t="s">
        <v>2041</v>
      </c>
      <c r="S25" s="7">
        <f t="shared" si="0"/>
        <v>43510.25</v>
      </c>
      <c r="T25" s="7">
        <f t="shared" si="1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Table1[[#This Row],[pledged]]/Table1[[#This Row],[goal]]*100</f>
        <v>112.83225108225108</v>
      </c>
      <c r="G26" t="s">
        <v>20</v>
      </c>
      <c r="H26">
        <v>2673</v>
      </c>
      <c r="I26">
        <f>ROUND(IFERROR(Table1[[#This Row],[pledged]]/Table1[[#This Row],[backers_count]],0),2)</f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2036</v>
      </c>
      <c r="R26" t="s">
        <v>2045</v>
      </c>
      <c r="S26" s="7">
        <f t="shared" si="0"/>
        <v>41811.208333333336</v>
      </c>
      <c r="T26" s="7">
        <f t="shared" si="1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Table1[[#This Row],[pledged]]/Table1[[#This Row],[goal]]*100</f>
        <v>216.43636363636364</v>
      </c>
      <c r="G27" t="s">
        <v>20</v>
      </c>
      <c r="H27">
        <v>163</v>
      </c>
      <c r="I27">
        <f>ROUND(IFERROR(Table1[[#This Row],[pledged]]/Table1[[#This Row],[backers_count]],0),2)</f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2049</v>
      </c>
      <c r="R27" t="s">
        <v>2050</v>
      </c>
      <c r="S27" s="7">
        <f t="shared" si="0"/>
        <v>40681.208333333336</v>
      </c>
      <c r="T27" s="7">
        <f t="shared" si="1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Table1[[#This Row],[pledged]]/Table1[[#This Row],[goal]]*100</f>
        <v>48.199069767441863</v>
      </c>
      <c r="G28" t="s">
        <v>74</v>
      </c>
      <c r="H28">
        <v>1480</v>
      </c>
      <c r="I28">
        <f>ROUND(IFERROR(Table1[[#This Row],[pledged]]/Table1[[#This Row],[backers_count]],0),2)</f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2038</v>
      </c>
      <c r="R28" t="s">
        <v>2039</v>
      </c>
      <c r="S28" s="7">
        <f t="shared" si="0"/>
        <v>43312.208333333328</v>
      </c>
      <c r="T28" s="7">
        <f t="shared" si="1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Table1[[#This Row],[pledged]]/Table1[[#This Row],[goal]]*100</f>
        <v>79.95</v>
      </c>
      <c r="G29" t="s">
        <v>14</v>
      </c>
      <c r="H29">
        <v>15</v>
      </c>
      <c r="I29">
        <f>ROUND(IFERROR(Table1[[#This Row],[pledged]]/Table1[[#This Row],[backers_count]],0),2)</f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2034</v>
      </c>
      <c r="R29" t="s">
        <v>2035</v>
      </c>
      <c r="S29" s="7">
        <f t="shared" si="0"/>
        <v>42280.208333333328</v>
      </c>
      <c r="T29" s="7">
        <f t="shared" si="1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Table1[[#This Row],[pledged]]/Table1[[#This Row],[goal]]*100</f>
        <v>105.22553516819573</v>
      </c>
      <c r="G30" t="s">
        <v>20</v>
      </c>
      <c r="H30">
        <v>2220</v>
      </c>
      <c r="I30">
        <f>ROUND(IFERROR(Table1[[#This Row],[pledged]]/Table1[[#This Row],[backers_count]],0),2)</f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2038</v>
      </c>
      <c r="R30" t="s">
        <v>2039</v>
      </c>
      <c r="S30" s="7">
        <f t="shared" si="0"/>
        <v>40218.25</v>
      </c>
      <c r="T30" s="7">
        <f t="shared" si="1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Table1[[#This Row],[pledged]]/Table1[[#This Row],[goal]]*100</f>
        <v>328.89978213507629</v>
      </c>
      <c r="G31" t="s">
        <v>20</v>
      </c>
      <c r="H31">
        <v>1606</v>
      </c>
      <c r="I31">
        <f>ROUND(IFERROR(Table1[[#This Row],[pledged]]/Table1[[#This Row],[backers_count]],0),2)</f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2040</v>
      </c>
      <c r="R31" t="s">
        <v>2051</v>
      </c>
      <c r="S31" s="7">
        <f t="shared" si="0"/>
        <v>43301.208333333328</v>
      </c>
      <c r="T31" s="7">
        <f t="shared" si="1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Table1[[#This Row],[pledged]]/Table1[[#This Row],[goal]]*100</f>
        <v>160.61111111111111</v>
      </c>
      <c r="G32" t="s">
        <v>20</v>
      </c>
      <c r="H32">
        <v>129</v>
      </c>
      <c r="I32">
        <f>ROUND(IFERROR(Table1[[#This Row],[pledged]]/Table1[[#This Row],[backers_count]],0),2)</f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2040</v>
      </c>
      <c r="R32" t="s">
        <v>2048</v>
      </c>
      <c r="S32" s="7">
        <f t="shared" si="0"/>
        <v>43609.208333333328</v>
      </c>
      <c r="T32" s="7">
        <f t="shared" si="1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Table1[[#This Row],[pledged]]/Table1[[#This Row],[goal]]*100</f>
        <v>310</v>
      </c>
      <c r="G33" t="s">
        <v>20</v>
      </c>
      <c r="H33">
        <v>226</v>
      </c>
      <c r="I33">
        <f>ROUND(IFERROR(Table1[[#This Row],[pledged]]/Table1[[#This Row],[backers_count]],0),2)</f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2049</v>
      </c>
      <c r="R33" t="s">
        <v>2050</v>
      </c>
      <c r="S33" s="7">
        <f t="shared" si="0"/>
        <v>42374.25</v>
      </c>
      <c r="T33" s="7">
        <f t="shared" si="1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Table1[[#This Row],[pledged]]/Table1[[#This Row],[goal]]*100</f>
        <v>86.807920792079202</v>
      </c>
      <c r="G34" t="s">
        <v>14</v>
      </c>
      <c r="H34">
        <v>2307</v>
      </c>
      <c r="I34">
        <f>ROUND(IFERROR(Table1[[#This Row],[pledged]]/Table1[[#This Row],[backers_count]],0),2)</f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2040</v>
      </c>
      <c r="R34" t="s">
        <v>2041</v>
      </c>
      <c r="S34" s="7">
        <f t="shared" si="0"/>
        <v>43110.25</v>
      </c>
      <c r="T34" s="7">
        <f t="shared" si="1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Table1[[#This Row],[pledged]]/Table1[[#This Row],[goal]]*100</f>
        <v>377.82071713147411</v>
      </c>
      <c r="G35" t="s">
        <v>20</v>
      </c>
      <c r="H35">
        <v>5419</v>
      </c>
      <c r="I35">
        <f>ROUND(IFERROR(Table1[[#This Row],[pledged]]/Table1[[#This Row],[backers_count]],0),2)</f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2038</v>
      </c>
      <c r="R35" t="s">
        <v>2039</v>
      </c>
      <c r="S35" s="7">
        <f t="shared" si="0"/>
        <v>41917.208333333336</v>
      </c>
      <c r="T35" s="7">
        <f t="shared" si="1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Table1[[#This Row],[pledged]]/Table1[[#This Row],[goal]]*100</f>
        <v>150.80645161290323</v>
      </c>
      <c r="G36" t="s">
        <v>20</v>
      </c>
      <c r="H36">
        <v>165</v>
      </c>
      <c r="I36">
        <f>ROUND(IFERROR(Table1[[#This Row],[pledged]]/Table1[[#This Row],[backers_count]],0),2)</f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2040</v>
      </c>
      <c r="R36" t="s">
        <v>2041</v>
      </c>
      <c r="S36" s="7">
        <f t="shared" si="0"/>
        <v>42817.208333333328</v>
      </c>
      <c r="T36" s="7">
        <f t="shared" si="1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Table1[[#This Row],[pledged]]/Table1[[#This Row],[goal]]*100</f>
        <v>150.30119521912351</v>
      </c>
      <c r="G37" t="s">
        <v>20</v>
      </c>
      <c r="H37">
        <v>1965</v>
      </c>
      <c r="I37">
        <f>ROUND(IFERROR(Table1[[#This Row],[pledged]]/Table1[[#This Row],[backers_count]],0),2)</f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2040</v>
      </c>
      <c r="R37" t="s">
        <v>2043</v>
      </c>
      <c r="S37" s="7">
        <f t="shared" si="0"/>
        <v>43484.25</v>
      </c>
      <c r="T37" s="7">
        <f t="shared" si="1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Table1[[#This Row],[pledged]]/Table1[[#This Row],[goal]]*100</f>
        <v>157.28571428571431</v>
      </c>
      <c r="G38" t="s">
        <v>20</v>
      </c>
      <c r="H38">
        <v>16</v>
      </c>
      <c r="I38">
        <f>ROUND(IFERROR(Table1[[#This Row],[pledged]]/Table1[[#This Row],[backers_count]],0),2)</f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2038</v>
      </c>
      <c r="R38" t="s">
        <v>2039</v>
      </c>
      <c r="S38" s="7">
        <f t="shared" si="0"/>
        <v>40600.25</v>
      </c>
      <c r="T38" s="7">
        <f t="shared" si="1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Table1[[#This Row],[pledged]]/Table1[[#This Row],[goal]]*100</f>
        <v>139.98765432098764</v>
      </c>
      <c r="G39" t="s">
        <v>20</v>
      </c>
      <c r="H39">
        <v>107</v>
      </c>
      <c r="I39">
        <f>ROUND(IFERROR(Table1[[#This Row],[pledged]]/Table1[[#This Row],[backers_count]],0),2)</f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2046</v>
      </c>
      <c r="R39" t="s">
        <v>2052</v>
      </c>
      <c r="S39" s="7">
        <f t="shared" si="0"/>
        <v>43744.208333333328</v>
      </c>
      <c r="T39" s="7">
        <f t="shared" si="1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Table1[[#This Row],[pledged]]/Table1[[#This Row],[goal]]*100</f>
        <v>325.32258064516128</v>
      </c>
      <c r="G40" t="s">
        <v>20</v>
      </c>
      <c r="H40">
        <v>134</v>
      </c>
      <c r="I40">
        <f>ROUND(IFERROR(Table1[[#This Row],[pledged]]/Table1[[#This Row],[backers_count]],0),2)</f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2053</v>
      </c>
      <c r="R40" t="s">
        <v>2054</v>
      </c>
      <c r="S40" s="7">
        <f t="shared" si="0"/>
        <v>40469.208333333336</v>
      </c>
      <c r="T40" s="7">
        <f t="shared" si="1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Table1[[#This Row],[pledged]]/Table1[[#This Row],[goal]]*100</f>
        <v>50.777777777777779</v>
      </c>
      <c r="G41" t="s">
        <v>14</v>
      </c>
      <c r="H41">
        <v>88</v>
      </c>
      <c r="I41">
        <f>ROUND(IFERROR(Table1[[#This Row],[pledged]]/Table1[[#This Row],[backers_count]],0),2)</f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2038</v>
      </c>
      <c r="R41" t="s">
        <v>2039</v>
      </c>
      <c r="S41" s="7">
        <f t="shared" si="0"/>
        <v>41330.25</v>
      </c>
      <c r="T41" s="7">
        <f t="shared" si="1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Table1[[#This Row],[pledged]]/Table1[[#This Row],[goal]]*100</f>
        <v>169.06818181818181</v>
      </c>
      <c r="G42" t="s">
        <v>20</v>
      </c>
      <c r="H42">
        <v>198</v>
      </c>
      <c r="I42">
        <f>ROUND(IFERROR(Table1[[#This Row],[pledged]]/Table1[[#This Row],[backers_count]],0),2)</f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2036</v>
      </c>
      <c r="R42" t="s">
        <v>2045</v>
      </c>
      <c r="S42" s="7">
        <f t="shared" si="0"/>
        <v>40334.208333333336</v>
      </c>
      <c r="T42" s="7">
        <f t="shared" si="1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Table1[[#This Row],[pledged]]/Table1[[#This Row],[goal]]*100</f>
        <v>212.92857142857144</v>
      </c>
      <c r="G43" t="s">
        <v>20</v>
      </c>
      <c r="H43">
        <v>111</v>
      </c>
      <c r="I43">
        <f>ROUND(IFERROR(Table1[[#This Row],[pledged]]/Table1[[#This Row],[backers_count]],0),2)</f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2034</v>
      </c>
      <c r="R43" t="s">
        <v>2035</v>
      </c>
      <c r="S43" s="7">
        <f t="shared" si="0"/>
        <v>41156.208333333336</v>
      </c>
      <c r="T43" s="7">
        <f t="shared" si="1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Table1[[#This Row],[pledged]]/Table1[[#This Row],[goal]]*100</f>
        <v>443.94444444444446</v>
      </c>
      <c r="G44" t="s">
        <v>20</v>
      </c>
      <c r="H44">
        <v>222</v>
      </c>
      <c r="I44">
        <f>ROUND(IFERROR(Table1[[#This Row],[pledged]]/Table1[[#This Row],[backers_count]],0),2)</f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2032</v>
      </c>
      <c r="R44" t="s">
        <v>2033</v>
      </c>
      <c r="S44" s="7">
        <f t="shared" si="0"/>
        <v>40728.208333333336</v>
      </c>
      <c r="T44" s="7">
        <f t="shared" si="1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Table1[[#This Row],[pledged]]/Table1[[#This Row],[goal]]*100</f>
        <v>185.9390243902439</v>
      </c>
      <c r="G45" t="s">
        <v>20</v>
      </c>
      <c r="H45">
        <v>6212</v>
      </c>
      <c r="I45">
        <f>ROUND(IFERROR(Table1[[#This Row],[pledged]]/Table1[[#This Row],[backers_count]],0),2)</f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2046</v>
      </c>
      <c r="R45" t="s">
        <v>2055</v>
      </c>
      <c r="S45" s="7">
        <f t="shared" si="0"/>
        <v>41844.208333333336</v>
      </c>
      <c r="T45" s="7">
        <f t="shared" si="1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Table1[[#This Row],[pledged]]/Table1[[#This Row],[goal]]*100</f>
        <v>658.8125</v>
      </c>
      <c r="G46" t="s">
        <v>20</v>
      </c>
      <c r="H46">
        <v>98</v>
      </c>
      <c r="I46">
        <f>ROUND(IFERROR(Table1[[#This Row],[pledged]]/Table1[[#This Row],[backers_count]],0),2)</f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2046</v>
      </c>
      <c r="R46" t="s">
        <v>2052</v>
      </c>
      <c r="S46" s="7">
        <f t="shared" si="0"/>
        <v>43541.208333333328</v>
      </c>
      <c r="T46" s="7">
        <f t="shared" si="1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Table1[[#This Row],[pledged]]/Table1[[#This Row],[goal]]*100</f>
        <v>47.684210526315788</v>
      </c>
      <c r="G47" t="s">
        <v>14</v>
      </c>
      <c r="H47">
        <v>48</v>
      </c>
      <c r="I47">
        <f>ROUND(IFERROR(Table1[[#This Row],[pledged]]/Table1[[#This Row],[backers_count]],0),2)</f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2038</v>
      </c>
      <c r="R47" t="s">
        <v>2039</v>
      </c>
      <c r="S47" s="7">
        <f t="shared" si="0"/>
        <v>42676.208333333328</v>
      </c>
      <c r="T47" s="7">
        <f t="shared" si="1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Table1[[#This Row],[pledged]]/Table1[[#This Row],[goal]]*100</f>
        <v>114.78378378378378</v>
      </c>
      <c r="G48" t="s">
        <v>20</v>
      </c>
      <c r="H48">
        <v>92</v>
      </c>
      <c r="I48">
        <f>ROUND(IFERROR(Table1[[#This Row],[pledged]]/Table1[[#This Row],[backers_count]],0),2)</f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2034</v>
      </c>
      <c r="R48" t="s">
        <v>2035</v>
      </c>
      <c r="S48" s="7">
        <f t="shared" si="0"/>
        <v>40367.208333333336</v>
      </c>
      <c r="T48" s="7">
        <f t="shared" si="1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Table1[[#This Row],[pledged]]/Table1[[#This Row],[goal]]*100</f>
        <v>475.26666666666665</v>
      </c>
      <c r="G49" t="s">
        <v>20</v>
      </c>
      <c r="H49">
        <v>149</v>
      </c>
      <c r="I49">
        <f>ROUND(IFERROR(Table1[[#This Row],[pledged]]/Table1[[#This Row],[backers_count]],0),2)</f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2038</v>
      </c>
      <c r="R49" t="s">
        <v>2039</v>
      </c>
      <c r="S49" s="7">
        <f t="shared" si="0"/>
        <v>41727.208333333336</v>
      </c>
      <c r="T49" s="7">
        <f t="shared" si="1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Table1[[#This Row],[pledged]]/Table1[[#This Row],[goal]]*100</f>
        <v>386.97297297297297</v>
      </c>
      <c r="G50" t="s">
        <v>20</v>
      </c>
      <c r="H50">
        <v>2431</v>
      </c>
      <c r="I50">
        <f>ROUND(IFERROR(Table1[[#This Row],[pledged]]/Table1[[#This Row],[backers_count]],0),2)</f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2038</v>
      </c>
      <c r="R50" t="s">
        <v>2039</v>
      </c>
      <c r="S50" s="7">
        <f t="shared" si="0"/>
        <v>42180.208333333328</v>
      </c>
      <c r="T50" s="7">
        <f t="shared" si="1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Table1[[#This Row],[pledged]]/Table1[[#This Row],[goal]]*100</f>
        <v>189.625</v>
      </c>
      <c r="G51" t="s">
        <v>20</v>
      </c>
      <c r="H51">
        <v>303</v>
      </c>
      <c r="I51">
        <f>ROUND(IFERROR(Table1[[#This Row],[pledged]]/Table1[[#This Row],[backers_count]],0),2)</f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2034</v>
      </c>
      <c r="R51" t="s">
        <v>2035</v>
      </c>
      <c r="S51" s="7">
        <f t="shared" si="0"/>
        <v>43758.208333333328</v>
      </c>
      <c r="T51" s="7">
        <f t="shared" si="1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Table1[[#This Row],[pledged]]/Table1[[#This Row],[goal]]*100</f>
        <v>2</v>
      </c>
      <c r="G52" t="s">
        <v>14</v>
      </c>
      <c r="H52">
        <v>1</v>
      </c>
      <c r="I52">
        <f>ROUND(IFERROR(Table1[[#This Row],[pledged]]/Table1[[#This Row],[backers_count]],0),2)</f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2034</v>
      </c>
      <c r="R52" t="s">
        <v>2056</v>
      </c>
      <c r="S52" s="7">
        <f t="shared" si="0"/>
        <v>41487.208333333336</v>
      </c>
      <c r="T52" s="7">
        <f t="shared" si="1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Table1[[#This Row],[pledged]]/Table1[[#This Row],[goal]]*100</f>
        <v>91.867805186590772</v>
      </c>
      <c r="G53" t="s">
        <v>14</v>
      </c>
      <c r="H53">
        <v>1467</v>
      </c>
      <c r="I53">
        <f>ROUND(IFERROR(Table1[[#This Row],[pledged]]/Table1[[#This Row],[backers_count]],0),2)</f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2036</v>
      </c>
      <c r="R53" t="s">
        <v>2045</v>
      </c>
      <c r="S53" s="7">
        <f t="shared" si="0"/>
        <v>40995.208333333336</v>
      </c>
      <c r="T53" s="7">
        <f t="shared" si="1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Table1[[#This Row],[pledged]]/Table1[[#This Row],[goal]]*100</f>
        <v>34.152777777777779</v>
      </c>
      <c r="G54" t="s">
        <v>14</v>
      </c>
      <c r="H54">
        <v>75</v>
      </c>
      <c r="I54">
        <f>ROUND(IFERROR(Table1[[#This Row],[pledged]]/Table1[[#This Row],[backers_count]],0),2)</f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2038</v>
      </c>
      <c r="R54" t="s">
        <v>2039</v>
      </c>
      <c r="S54" s="7">
        <f t="shared" si="0"/>
        <v>40436.208333333336</v>
      </c>
      <c r="T54" s="7">
        <f t="shared" si="1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Table1[[#This Row],[pledged]]/Table1[[#This Row],[goal]]*100</f>
        <v>140.40909090909091</v>
      </c>
      <c r="G55" t="s">
        <v>20</v>
      </c>
      <c r="H55">
        <v>209</v>
      </c>
      <c r="I55">
        <f>ROUND(IFERROR(Table1[[#This Row],[pledged]]/Table1[[#This Row],[backers_count]],0),2)</f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2040</v>
      </c>
      <c r="R55" t="s">
        <v>2043</v>
      </c>
      <c r="S55" s="7">
        <f t="shared" si="0"/>
        <v>41779.208333333336</v>
      </c>
      <c r="T55" s="7">
        <f t="shared" si="1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Table1[[#This Row],[pledged]]/Table1[[#This Row],[goal]]*100</f>
        <v>89.86666666666666</v>
      </c>
      <c r="G56" t="s">
        <v>14</v>
      </c>
      <c r="H56">
        <v>120</v>
      </c>
      <c r="I56">
        <f>ROUND(IFERROR(Table1[[#This Row],[pledged]]/Table1[[#This Row],[backers_count]],0),2)</f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2036</v>
      </c>
      <c r="R56" t="s">
        <v>2045</v>
      </c>
      <c r="S56" s="7">
        <f t="shared" si="0"/>
        <v>43170.25</v>
      </c>
      <c r="T56" s="7">
        <f t="shared" si="1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Table1[[#This Row],[pledged]]/Table1[[#This Row],[goal]]*100</f>
        <v>177.96969696969697</v>
      </c>
      <c r="G57" t="s">
        <v>20</v>
      </c>
      <c r="H57">
        <v>131</v>
      </c>
      <c r="I57">
        <f>ROUND(IFERROR(Table1[[#This Row],[pledged]]/Table1[[#This Row],[backers_count]],0),2)</f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2034</v>
      </c>
      <c r="R57" t="s">
        <v>2057</v>
      </c>
      <c r="S57" s="7">
        <f t="shared" si="0"/>
        <v>43311.208333333328</v>
      </c>
      <c r="T57" s="7">
        <f t="shared" si="1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Table1[[#This Row],[pledged]]/Table1[[#This Row],[goal]]*100</f>
        <v>143.66249999999999</v>
      </c>
      <c r="G58" t="s">
        <v>20</v>
      </c>
      <c r="H58">
        <v>164</v>
      </c>
      <c r="I58">
        <f>ROUND(IFERROR(Table1[[#This Row],[pledged]]/Table1[[#This Row],[backers_count]],0),2)</f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2036</v>
      </c>
      <c r="R58" t="s">
        <v>2045</v>
      </c>
      <c r="S58" s="7">
        <f t="shared" si="0"/>
        <v>42014.25</v>
      </c>
      <c r="T58" s="7">
        <f t="shared" si="1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Table1[[#This Row],[pledged]]/Table1[[#This Row],[goal]]*100</f>
        <v>215.27586206896552</v>
      </c>
      <c r="G59" t="s">
        <v>20</v>
      </c>
      <c r="H59">
        <v>201</v>
      </c>
      <c r="I59">
        <f>ROUND(IFERROR(Table1[[#This Row],[pledged]]/Table1[[#This Row],[backers_count]],0),2)</f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2049</v>
      </c>
      <c r="R59" t="s">
        <v>2050</v>
      </c>
      <c r="S59" s="7">
        <f t="shared" si="0"/>
        <v>42979.208333333328</v>
      </c>
      <c r="T59" s="7">
        <f t="shared" si="1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Table1[[#This Row],[pledged]]/Table1[[#This Row],[goal]]*100</f>
        <v>227.11111111111114</v>
      </c>
      <c r="G60" t="s">
        <v>20</v>
      </c>
      <c r="H60">
        <v>211</v>
      </c>
      <c r="I60">
        <f>ROUND(IFERROR(Table1[[#This Row],[pledged]]/Table1[[#This Row],[backers_count]],0),2)</f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2038</v>
      </c>
      <c r="R60" t="s">
        <v>2039</v>
      </c>
      <c r="S60" s="7">
        <f t="shared" si="0"/>
        <v>42268.208333333328</v>
      </c>
      <c r="T60" s="7">
        <f t="shared" si="1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Table1[[#This Row],[pledged]]/Table1[[#This Row],[goal]]*100</f>
        <v>275.07142857142861</v>
      </c>
      <c r="G61" t="s">
        <v>20</v>
      </c>
      <c r="H61">
        <v>128</v>
      </c>
      <c r="I61">
        <f>ROUND(IFERROR(Table1[[#This Row],[pledged]]/Table1[[#This Row],[backers_count]],0),2)</f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2038</v>
      </c>
      <c r="R61" t="s">
        <v>2039</v>
      </c>
      <c r="S61" s="7">
        <f t="shared" si="0"/>
        <v>42898.208333333328</v>
      </c>
      <c r="T61" s="7">
        <f t="shared" si="1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Table1[[#This Row],[pledged]]/Table1[[#This Row],[goal]]*100</f>
        <v>144.37048832271762</v>
      </c>
      <c r="G62" t="s">
        <v>20</v>
      </c>
      <c r="H62">
        <v>1600</v>
      </c>
      <c r="I62">
        <f>ROUND(IFERROR(Table1[[#This Row],[pledged]]/Table1[[#This Row],[backers_count]],0),2)</f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2038</v>
      </c>
      <c r="R62" t="s">
        <v>2039</v>
      </c>
      <c r="S62" s="7">
        <f t="shared" si="0"/>
        <v>41107.208333333336</v>
      </c>
      <c r="T62" s="7">
        <f t="shared" si="1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Table1[[#This Row],[pledged]]/Table1[[#This Row],[goal]]*100</f>
        <v>92.74598393574297</v>
      </c>
      <c r="G63" t="s">
        <v>14</v>
      </c>
      <c r="H63">
        <v>2253</v>
      </c>
      <c r="I63">
        <f>ROUND(IFERROR(Table1[[#This Row],[pledged]]/Table1[[#This Row],[backers_count]],0),2)</f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2038</v>
      </c>
      <c r="R63" t="s">
        <v>2039</v>
      </c>
      <c r="S63" s="7">
        <f t="shared" si="0"/>
        <v>40595.25</v>
      </c>
      <c r="T63" s="7">
        <f t="shared" si="1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Table1[[#This Row],[pledged]]/Table1[[#This Row],[goal]]*100</f>
        <v>722.6</v>
      </c>
      <c r="G64" t="s">
        <v>20</v>
      </c>
      <c r="H64">
        <v>249</v>
      </c>
      <c r="I64">
        <f>ROUND(IFERROR(Table1[[#This Row],[pledged]]/Table1[[#This Row],[backers_count]],0),2)</f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2036</v>
      </c>
      <c r="R64" t="s">
        <v>2037</v>
      </c>
      <c r="S64" s="7">
        <f t="shared" si="0"/>
        <v>42160.208333333328</v>
      </c>
      <c r="T64" s="7">
        <f t="shared" si="1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Table1[[#This Row],[pledged]]/Table1[[#This Row],[goal]]*100</f>
        <v>11.851063829787234</v>
      </c>
      <c r="G65" t="s">
        <v>14</v>
      </c>
      <c r="H65">
        <v>5</v>
      </c>
      <c r="I65">
        <f>ROUND(IFERROR(Table1[[#This Row],[pledged]]/Table1[[#This Row],[backers_count]],0),2)</f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2038</v>
      </c>
      <c r="R65" t="s">
        <v>2039</v>
      </c>
      <c r="S65" s="7">
        <f t="shared" si="0"/>
        <v>42853.208333333328</v>
      </c>
      <c r="T65" s="7">
        <f t="shared" si="1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Table1[[#This Row],[pledged]]/Table1[[#This Row],[goal]]*100</f>
        <v>97.642857142857139</v>
      </c>
      <c r="G66" t="s">
        <v>14</v>
      </c>
      <c r="H66">
        <v>38</v>
      </c>
      <c r="I66">
        <f>ROUND(IFERROR(Table1[[#This Row],[pledged]]/Table1[[#This Row],[backers_count]],0),2)</f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2036</v>
      </c>
      <c r="R66" t="s">
        <v>2037</v>
      </c>
      <c r="S66" s="7">
        <f t="shared" ref="S66:T129" si="2">(((L66/60)/60)/24)+DATE(1970,1,1)</f>
        <v>43283.208333333328</v>
      </c>
      <c r="T66" s="7">
        <f t="shared" si="2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Table1[[#This Row],[pledged]]/Table1[[#This Row],[goal]]*100</f>
        <v>236.14754098360655</v>
      </c>
      <c r="G67" t="s">
        <v>20</v>
      </c>
      <c r="H67">
        <v>236</v>
      </c>
      <c r="I67">
        <f>ROUND(IFERROR(Table1[[#This Row],[pledged]]/Table1[[#This Row],[backers_count]],0),2)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2038</v>
      </c>
      <c r="R67" t="s">
        <v>2039</v>
      </c>
      <c r="S67" s="7">
        <f t="shared" si="2"/>
        <v>40570.25</v>
      </c>
      <c r="T67" s="7">
        <f t="shared" si="2"/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Table1[[#This Row],[pledged]]/Table1[[#This Row],[goal]]*100</f>
        <v>45.068965517241381</v>
      </c>
      <c r="G68" t="s">
        <v>14</v>
      </c>
      <c r="H68">
        <v>12</v>
      </c>
      <c r="I68">
        <f>ROUND(IFERROR(Table1[[#This Row],[pledged]]/Table1[[#This Row],[backers_count]],0),2)</f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2038</v>
      </c>
      <c r="R68" t="s">
        <v>2039</v>
      </c>
      <c r="S68" s="7">
        <f t="shared" si="2"/>
        <v>42102.208333333328</v>
      </c>
      <c r="T68" s="7">
        <f t="shared" si="2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Table1[[#This Row],[pledged]]/Table1[[#This Row],[goal]]*100</f>
        <v>162.38567493112947</v>
      </c>
      <c r="G69" t="s">
        <v>20</v>
      </c>
      <c r="H69">
        <v>4065</v>
      </c>
      <c r="I69">
        <f>ROUND(IFERROR(Table1[[#This Row],[pledged]]/Table1[[#This Row],[backers_count]],0),2)</f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2036</v>
      </c>
      <c r="R69" t="s">
        <v>2045</v>
      </c>
      <c r="S69" s="7">
        <f t="shared" si="2"/>
        <v>40203.25</v>
      </c>
      <c r="T69" s="7">
        <f t="shared" si="2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Table1[[#This Row],[pledged]]/Table1[[#This Row],[goal]]*100</f>
        <v>254.52631578947367</v>
      </c>
      <c r="G70" t="s">
        <v>20</v>
      </c>
      <c r="H70">
        <v>246</v>
      </c>
      <c r="I70">
        <f>ROUND(IFERROR(Table1[[#This Row],[pledged]]/Table1[[#This Row],[backers_count]],0),2)</f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2038</v>
      </c>
      <c r="R70" t="s">
        <v>2039</v>
      </c>
      <c r="S70" s="7">
        <f t="shared" si="2"/>
        <v>42943.208333333328</v>
      </c>
      <c r="T70" s="7">
        <f t="shared" si="2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Table1[[#This Row],[pledged]]/Table1[[#This Row],[goal]]*100</f>
        <v>24.063291139240505</v>
      </c>
      <c r="G71" t="s">
        <v>74</v>
      </c>
      <c r="H71">
        <v>17</v>
      </c>
      <c r="I71">
        <f>ROUND(IFERROR(Table1[[#This Row],[pledged]]/Table1[[#This Row],[backers_count]],0),2)</f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2038</v>
      </c>
      <c r="R71" t="s">
        <v>2039</v>
      </c>
      <c r="S71" s="7">
        <f t="shared" si="2"/>
        <v>40531.25</v>
      </c>
      <c r="T71" s="7">
        <f t="shared" si="2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Table1[[#This Row],[pledged]]/Table1[[#This Row],[goal]]*100</f>
        <v>123.74140625000001</v>
      </c>
      <c r="G72" t="s">
        <v>20</v>
      </c>
      <c r="H72">
        <v>2475</v>
      </c>
      <c r="I72">
        <f>ROUND(IFERROR(Table1[[#This Row],[pledged]]/Table1[[#This Row],[backers_count]],0),2)</f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2038</v>
      </c>
      <c r="R72" t="s">
        <v>2039</v>
      </c>
      <c r="S72" s="7">
        <f t="shared" si="2"/>
        <v>40484.208333333336</v>
      </c>
      <c r="T72" s="7">
        <f t="shared" si="2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Table1[[#This Row],[pledged]]/Table1[[#This Row],[goal]]*100</f>
        <v>108.06666666666666</v>
      </c>
      <c r="G73" t="s">
        <v>20</v>
      </c>
      <c r="H73">
        <v>76</v>
      </c>
      <c r="I73">
        <f>ROUND(IFERROR(Table1[[#This Row],[pledged]]/Table1[[#This Row],[backers_count]],0),2)</f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2038</v>
      </c>
      <c r="R73" t="s">
        <v>2039</v>
      </c>
      <c r="S73" s="7">
        <f t="shared" si="2"/>
        <v>43799.25</v>
      </c>
      <c r="T73" s="7">
        <f t="shared" si="2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Table1[[#This Row],[pledged]]/Table1[[#This Row],[goal]]*100</f>
        <v>670.33333333333326</v>
      </c>
      <c r="G74" t="s">
        <v>20</v>
      </c>
      <c r="H74">
        <v>54</v>
      </c>
      <c r="I74">
        <f>ROUND(IFERROR(Table1[[#This Row],[pledged]]/Table1[[#This Row],[backers_count]],0),2)</f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2040</v>
      </c>
      <c r="R74" t="s">
        <v>2048</v>
      </c>
      <c r="S74" s="7">
        <f t="shared" si="2"/>
        <v>42186.208333333328</v>
      </c>
      <c r="T74" s="7">
        <f t="shared" si="2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Table1[[#This Row],[pledged]]/Table1[[#This Row],[goal]]*100</f>
        <v>660.92857142857144</v>
      </c>
      <c r="G75" t="s">
        <v>20</v>
      </c>
      <c r="H75">
        <v>88</v>
      </c>
      <c r="I75">
        <f>ROUND(IFERROR(Table1[[#This Row],[pledged]]/Table1[[#This Row],[backers_count]],0),2)</f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2034</v>
      </c>
      <c r="R75" t="s">
        <v>2057</v>
      </c>
      <c r="S75" s="7">
        <f t="shared" si="2"/>
        <v>42701.25</v>
      </c>
      <c r="T75" s="7">
        <f t="shared" si="2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Table1[[#This Row],[pledged]]/Table1[[#This Row],[goal]]*100</f>
        <v>122.46153846153847</v>
      </c>
      <c r="G76" t="s">
        <v>20</v>
      </c>
      <c r="H76">
        <v>85</v>
      </c>
      <c r="I76">
        <f>ROUND(IFERROR(Table1[[#This Row],[pledged]]/Table1[[#This Row],[backers_count]],0),2)</f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2034</v>
      </c>
      <c r="R76" t="s">
        <v>2056</v>
      </c>
      <c r="S76" s="7">
        <f t="shared" si="2"/>
        <v>42456.208333333328</v>
      </c>
      <c r="T76" s="7">
        <f t="shared" si="2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Table1[[#This Row],[pledged]]/Table1[[#This Row],[goal]]*100</f>
        <v>150.57731958762886</v>
      </c>
      <c r="G77" t="s">
        <v>20</v>
      </c>
      <c r="H77">
        <v>170</v>
      </c>
      <c r="I77">
        <f>ROUND(IFERROR(Table1[[#This Row],[pledged]]/Table1[[#This Row],[backers_count]],0),2)</f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2053</v>
      </c>
      <c r="R77" t="s">
        <v>2054</v>
      </c>
      <c r="S77" s="7">
        <f t="shared" si="2"/>
        <v>43296.208333333328</v>
      </c>
      <c r="T77" s="7">
        <f t="shared" si="2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Table1[[#This Row],[pledged]]/Table1[[#This Row],[goal]]*100</f>
        <v>78.106590724165997</v>
      </c>
      <c r="G78" t="s">
        <v>14</v>
      </c>
      <c r="H78">
        <v>1684</v>
      </c>
      <c r="I78">
        <f>ROUND(IFERROR(Table1[[#This Row],[pledged]]/Table1[[#This Row],[backers_count]],0),2)</f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2038</v>
      </c>
      <c r="R78" t="s">
        <v>2039</v>
      </c>
      <c r="S78" s="7">
        <f t="shared" si="2"/>
        <v>42027.25</v>
      </c>
      <c r="T78" s="7">
        <f t="shared" si="2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Table1[[#This Row],[pledged]]/Table1[[#This Row],[goal]]*100</f>
        <v>46.94736842105263</v>
      </c>
      <c r="G79" t="s">
        <v>14</v>
      </c>
      <c r="H79">
        <v>56</v>
      </c>
      <c r="I79">
        <f>ROUND(IFERROR(Table1[[#This Row],[pledged]]/Table1[[#This Row],[backers_count]],0),2)</f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2040</v>
      </c>
      <c r="R79" t="s">
        <v>2048</v>
      </c>
      <c r="S79" s="7">
        <f t="shared" si="2"/>
        <v>40448.208333333336</v>
      </c>
      <c r="T79" s="7">
        <f t="shared" si="2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Table1[[#This Row],[pledged]]/Table1[[#This Row],[goal]]*100</f>
        <v>300.8</v>
      </c>
      <c r="G80" t="s">
        <v>20</v>
      </c>
      <c r="H80">
        <v>330</v>
      </c>
      <c r="I80">
        <f>ROUND(IFERROR(Table1[[#This Row],[pledged]]/Table1[[#This Row],[backers_count]],0),2)</f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2046</v>
      </c>
      <c r="R80" t="s">
        <v>2058</v>
      </c>
      <c r="S80" s="7">
        <f t="shared" si="2"/>
        <v>43206.208333333328</v>
      </c>
      <c r="T80" s="7">
        <f t="shared" si="2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Table1[[#This Row],[pledged]]/Table1[[#This Row],[goal]]*100</f>
        <v>69.598615916955026</v>
      </c>
      <c r="G81" t="s">
        <v>14</v>
      </c>
      <c r="H81">
        <v>838</v>
      </c>
      <c r="I81">
        <f>ROUND(IFERROR(Table1[[#This Row],[pledged]]/Table1[[#This Row],[backers_count]],0),2)</f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2038</v>
      </c>
      <c r="R81" t="s">
        <v>2039</v>
      </c>
      <c r="S81" s="7">
        <f t="shared" si="2"/>
        <v>43267.208333333328</v>
      </c>
      <c r="T81" s="7">
        <f t="shared" si="2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Table1[[#This Row],[pledged]]/Table1[[#This Row],[goal]]*100</f>
        <v>637.4545454545455</v>
      </c>
      <c r="G82" t="s">
        <v>20</v>
      </c>
      <c r="H82">
        <v>127</v>
      </c>
      <c r="I82">
        <f>ROUND(IFERROR(Table1[[#This Row],[pledged]]/Table1[[#This Row],[backers_count]],0),2)</f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2049</v>
      </c>
      <c r="R82" t="s">
        <v>2050</v>
      </c>
      <c r="S82" s="7">
        <f t="shared" si="2"/>
        <v>42976.208333333328</v>
      </c>
      <c r="T82" s="7">
        <f t="shared" si="2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Table1[[#This Row],[pledged]]/Table1[[#This Row],[goal]]*100</f>
        <v>225.33928571428569</v>
      </c>
      <c r="G83" t="s">
        <v>20</v>
      </c>
      <c r="H83">
        <v>411</v>
      </c>
      <c r="I83">
        <f>ROUND(IFERROR(Table1[[#This Row],[pledged]]/Table1[[#This Row],[backers_count]],0),2)</f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2034</v>
      </c>
      <c r="R83" t="s">
        <v>2035</v>
      </c>
      <c r="S83" s="7">
        <f t="shared" si="2"/>
        <v>43062.25</v>
      </c>
      <c r="T83" s="7">
        <f t="shared" si="2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Table1[[#This Row],[pledged]]/Table1[[#This Row],[goal]]*100</f>
        <v>1497.3000000000002</v>
      </c>
      <c r="G84" t="s">
        <v>20</v>
      </c>
      <c r="H84">
        <v>180</v>
      </c>
      <c r="I84">
        <f>ROUND(IFERROR(Table1[[#This Row],[pledged]]/Table1[[#This Row],[backers_count]],0),2)</f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2049</v>
      </c>
      <c r="R84" t="s">
        <v>2050</v>
      </c>
      <c r="S84" s="7">
        <f t="shared" si="2"/>
        <v>43482.25</v>
      </c>
      <c r="T84" s="7">
        <f t="shared" si="2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Table1[[#This Row],[pledged]]/Table1[[#This Row],[goal]]*100</f>
        <v>37.590225563909776</v>
      </c>
      <c r="G85" t="s">
        <v>14</v>
      </c>
      <c r="H85">
        <v>1000</v>
      </c>
      <c r="I85">
        <f>ROUND(IFERROR(Table1[[#This Row],[pledged]]/Table1[[#This Row],[backers_count]],0),2)</f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2034</v>
      </c>
      <c r="R85" t="s">
        <v>2042</v>
      </c>
      <c r="S85" s="7">
        <f t="shared" si="2"/>
        <v>42579.208333333328</v>
      </c>
      <c r="T85" s="7">
        <f t="shared" si="2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Table1[[#This Row],[pledged]]/Table1[[#This Row],[goal]]*100</f>
        <v>132.36942675159236</v>
      </c>
      <c r="G86" t="s">
        <v>20</v>
      </c>
      <c r="H86">
        <v>374</v>
      </c>
      <c r="I86">
        <f>ROUND(IFERROR(Table1[[#This Row],[pledged]]/Table1[[#This Row],[backers_count]],0),2)</f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2036</v>
      </c>
      <c r="R86" t="s">
        <v>2045</v>
      </c>
      <c r="S86" s="7">
        <f t="shared" si="2"/>
        <v>41118.208333333336</v>
      </c>
      <c r="T86" s="7">
        <f t="shared" si="2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Table1[[#This Row],[pledged]]/Table1[[#This Row],[goal]]*100</f>
        <v>131.22448979591837</v>
      </c>
      <c r="G87" t="s">
        <v>20</v>
      </c>
      <c r="H87">
        <v>71</v>
      </c>
      <c r="I87">
        <f>ROUND(IFERROR(Table1[[#This Row],[pledged]]/Table1[[#This Row],[backers_count]],0),2)</f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2034</v>
      </c>
      <c r="R87" t="s">
        <v>2044</v>
      </c>
      <c r="S87" s="7">
        <f t="shared" si="2"/>
        <v>40797.208333333336</v>
      </c>
      <c r="T87" s="7">
        <f t="shared" si="2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Table1[[#This Row],[pledged]]/Table1[[#This Row],[goal]]*100</f>
        <v>167.63513513513513</v>
      </c>
      <c r="G88" t="s">
        <v>20</v>
      </c>
      <c r="H88">
        <v>203</v>
      </c>
      <c r="I88">
        <f>ROUND(IFERROR(Table1[[#This Row],[pledged]]/Table1[[#This Row],[backers_count]],0),2)</f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2038</v>
      </c>
      <c r="R88" t="s">
        <v>2039</v>
      </c>
      <c r="S88" s="7">
        <f t="shared" si="2"/>
        <v>42128.208333333328</v>
      </c>
      <c r="T88" s="7">
        <f t="shared" si="2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Table1[[#This Row],[pledged]]/Table1[[#This Row],[goal]]*100</f>
        <v>61.984886649874063</v>
      </c>
      <c r="G89" t="s">
        <v>14</v>
      </c>
      <c r="H89">
        <v>1482</v>
      </c>
      <c r="I89">
        <f>ROUND(IFERROR(Table1[[#This Row],[pledged]]/Table1[[#This Row],[backers_count]],0),2)</f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2034</v>
      </c>
      <c r="R89" t="s">
        <v>2035</v>
      </c>
      <c r="S89" s="7">
        <f t="shared" si="2"/>
        <v>40610.25</v>
      </c>
      <c r="T89" s="7">
        <f t="shared" si="2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Table1[[#This Row],[pledged]]/Table1[[#This Row],[goal]]*100</f>
        <v>260.75</v>
      </c>
      <c r="G90" t="s">
        <v>20</v>
      </c>
      <c r="H90">
        <v>113</v>
      </c>
      <c r="I90">
        <f>ROUND(IFERROR(Table1[[#This Row],[pledged]]/Table1[[#This Row],[backers_count]],0),2)</f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2046</v>
      </c>
      <c r="R90" t="s">
        <v>2058</v>
      </c>
      <c r="S90" s="7">
        <f t="shared" si="2"/>
        <v>42110.208333333328</v>
      </c>
      <c r="T90" s="7">
        <f t="shared" si="2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Table1[[#This Row],[pledged]]/Table1[[#This Row],[goal]]*100</f>
        <v>252.58823529411765</v>
      </c>
      <c r="G91" t="s">
        <v>20</v>
      </c>
      <c r="H91">
        <v>96</v>
      </c>
      <c r="I91">
        <f>ROUND(IFERROR(Table1[[#This Row],[pledged]]/Table1[[#This Row],[backers_count]],0),2)</f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2038</v>
      </c>
      <c r="R91" t="s">
        <v>2039</v>
      </c>
      <c r="S91" s="7">
        <f t="shared" si="2"/>
        <v>40283.208333333336</v>
      </c>
      <c r="T91" s="7">
        <f t="shared" si="2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Table1[[#This Row],[pledged]]/Table1[[#This Row],[goal]]*100</f>
        <v>78.615384615384613</v>
      </c>
      <c r="G92" t="s">
        <v>14</v>
      </c>
      <c r="H92">
        <v>106</v>
      </c>
      <c r="I92">
        <f>ROUND(IFERROR(Table1[[#This Row],[pledged]]/Table1[[#This Row],[backers_count]],0),2)</f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2038</v>
      </c>
      <c r="R92" t="s">
        <v>2039</v>
      </c>
      <c r="S92" s="7">
        <f t="shared" si="2"/>
        <v>42425.25</v>
      </c>
      <c r="T92" s="7">
        <f t="shared" si="2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Table1[[#This Row],[pledged]]/Table1[[#This Row],[goal]]*100</f>
        <v>48.404406999351913</v>
      </c>
      <c r="G93" t="s">
        <v>14</v>
      </c>
      <c r="H93">
        <v>679</v>
      </c>
      <c r="I93">
        <f>ROUND(IFERROR(Table1[[#This Row],[pledged]]/Table1[[#This Row],[backers_count]],0),2)</f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2046</v>
      </c>
      <c r="R93" t="s">
        <v>2058</v>
      </c>
      <c r="S93" s="7">
        <f t="shared" si="2"/>
        <v>42588.208333333328</v>
      </c>
      <c r="T93" s="7">
        <f t="shared" si="2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Table1[[#This Row],[pledged]]/Table1[[#This Row],[goal]]*100</f>
        <v>258.875</v>
      </c>
      <c r="G94" t="s">
        <v>20</v>
      </c>
      <c r="H94">
        <v>498</v>
      </c>
      <c r="I94">
        <f>ROUND(IFERROR(Table1[[#This Row],[pledged]]/Table1[[#This Row],[backers_count]],0),2)</f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2049</v>
      </c>
      <c r="R94" t="s">
        <v>2050</v>
      </c>
      <c r="S94" s="7">
        <f t="shared" si="2"/>
        <v>40352.208333333336</v>
      </c>
      <c r="T94" s="7">
        <f t="shared" si="2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Table1[[#This Row],[pledged]]/Table1[[#This Row],[goal]]*100</f>
        <v>60.548713235294116</v>
      </c>
      <c r="G95" t="s">
        <v>74</v>
      </c>
      <c r="H95">
        <v>610</v>
      </c>
      <c r="I95">
        <f>ROUND(IFERROR(Table1[[#This Row],[pledged]]/Table1[[#This Row],[backers_count]],0),2)</f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2038</v>
      </c>
      <c r="R95" t="s">
        <v>2039</v>
      </c>
      <c r="S95" s="7">
        <f t="shared" si="2"/>
        <v>41202.208333333336</v>
      </c>
      <c r="T95" s="7">
        <f t="shared" si="2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Table1[[#This Row],[pledged]]/Table1[[#This Row],[goal]]*100</f>
        <v>303.68965517241378</v>
      </c>
      <c r="G96" t="s">
        <v>20</v>
      </c>
      <c r="H96">
        <v>180</v>
      </c>
      <c r="I96">
        <f>ROUND(IFERROR(Table1[[#This Row],[pledged]]/Table1[[#This Row],[backers_count]],0),2)</f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2036</v>
      </c>
      <c r="R96" t="s">
        <v>2037</v>
      </c>
      <c r="S96" s="7">
        <f t="shared" si="2"/>
        <v>43562.208333333328</v>
      </c>
      <c r="T96" s="7">
        <f t="shared" si="2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Table1[[#This Row],[pledged]]/Table1[[#This Row],[goal]]*100</f>
        <v>112.99999999999999</v>
      </c>
      <c r="G97" t="s">
        <v>20</v>
      </c>
      <c r="H97">
        <v>27</v>
      </c>
      <c r="I97">
        <f>ROUND(IFERROR(Table1[[#This Row],[pledged]]/Table1[[#This Row],[backers_count]],0),2)</f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2040</v>
      </c>
      <c r="R97" t="s">
        <v>2041</v>
      </c>
      <c r="S97" s="7">
        <f t="shared" si="2"/>
        <v>43752.208333333328</v>
      </c>
      <c r="T97" s="7">
        <f t="shared" si="2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Table1[[#This Row],[pledged]]/Table1[[#This Row],[goal]]*100</f>
        <v>217.37876614060258</v>
      </c>
      <c r="G98" t="s">
        <v>20</v>
      </c>
      <c r="H98">
        <v>2331</v>
      </c>
      <c r="I98">
        <f>ROUND(IFERROR(Table1[[#This Row],[pledged]]/Table1[[#This Row],[backers_count]],0),2)</f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2038</v>
      </c>
      <c r="R98" t="s">
        <v>2039</v>
      </c>
      <c r="S98" s="7">
        <f t="shared" si="2"/>
        <v>40612.25</v>
      </c>
      <c r="T98" s="7">
        <f t="shared" si="2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Table1[[#This Row],[pledged]]/Table1[[#This Row],[goal]]*100</f>
        <v>926.69230769230762</v>
      </c>
      <c r="G99" t="s">
        <v>20</v>
      </c>
      <c r="H99">
        <v>113</v>
      </c>
      <c r="I99">
        <f>ROUND(IFERROR(Table1[[#This Row],[pledged]]/Table1[[#This Row],[backers_count]],0),2)</f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2032</v>
      </c>
      <c r="R99" t="s">
        <v>2033</v>
      </c>
      <c r="S99" s="7">
        <f t="shared" si="2"/>
        <v>42180.208333333328</v>
      </c>
      <c r="T99" s="7">
        <f t="shared" si="2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Table1[[#This Row],[pledged]]/Table1[[#This Row],[goal]]*100</f>
        <v>33.692229038854805</v>
      </c>
      <c r="G100" t="s">
        <v>14</v>
      </c>
      <c r="H100">
        <v>1220</v>
      </c>
      <c r="I100">
        <f>ROUND(IFERROR(Table1[[#This Row],[pledged]]/Table1[[#This Row],[backers_count]],0),2)</f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2049</v>
      </c>
      <c r="R100" t="s">
        <v>2050</v>
      </c>
      <c r="S100" s="7">
        <f t="shared" si="2"/>
        <v>42212.208333333328</v>
      </c>
      <c r="T100" s="7">
        <f t="shared" si="2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Table1[[#This Row],[pledged]]/Table1[[#This Row],[goal]]*100</f>
        <v>196.7236842105263</v>
      </c>
      <c r="G101" t="s">
        <v>20</v>
      </c>
      <c r="H101">
        <v>164</v>
      </c>
      <c r="I101">
        <f>ROUND(IFERROR(Table1[[#This Row],[pledged]]/Table1[[#This Row],[backers_count]],0),2)</f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2038</v>
      </c>
      <c r="R101" t="s">
        <v>2039</v>
      </c>
      <c r="S101" s="7">
        <f t="shared" si="2"/>
        <v>41968.25</v>
      </c>
      <c r="T101" s="7">
        <f t="shared" si="2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Table1[[#This Row],[pledged]]/Table1[[#This Row],[goal]]*100</f>
        <v>1</v>
      </c>
      <c r="G102" t="s">
        <v>14</v>
      </c>
      <c r="H102">
        <v>1</v>
      </c>
      <c r="I102">
        <f>ROUND(IFERROR(Table1[[#This Row],[pledged]]/Table1[[#This Row],[backers_count]],0),2)</f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2038</v>
      </c>
      <c r="R102" t="s">
        <v>2039</v>
      </c>
      <c r="S102" s="7">
        <f t="shared" si="2"/>
        <v>40835.208333333336</v>
      </c>
      <c r="T102" s="7">
        <f t="shared" si="2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Table1[[#This Row],[pledged]]/Table1[[#This Row],[goal]]*100</f>
        <v>1021.4444444444445</v>
      </c>
      <c r="G103" t="s">
        <v>20</v>
      </c>
      <c r="H103">
        <v>164</v>
      </c>
      <c r="I103">
        <f>ROUND(IFERROR(Table1[[#This Row],[pledged]]/Table1[[#This Row],[backers_count]],0),2)</f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2034</v>
      </c>
      <c r="R103" t="s">
        <v>2042</v>
      </c>
      <c r="S103" s="7">
        <f t="shared" si="2"/>
        <v>42056.25</v>
      </c>
      <c r="T103" s="7">
        <f t="shared" si="2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Table1[[#This Row],[pledged]]/Table1[[#This Row],[goal]]*100</f>
        <v>281.67567567567568</v>
      </c>
      <c r="G104" t="s">
        <v>20</v>
      </c>
      <c r="H104">
        <v>336</v>
      </c>
      <c r="I104">
        <f>ROUND(IFERROR(Table1[[#This Row],[pledged]]/Table1[[#This Row],[backers_count]],0),2)</f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2036</v>
      </c>
      <c r="R104" t="s">
        <v>2045</v>
      </c>
      <c r="S104" s="7">
        <f t="shared" si="2"/>
        <v>43234.208333333328</v>
      </c>
      <c r="T104" s="7">
        <f t="shared" si="2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Table1[[#This Row],[pledged]]/Table1[[#This Row],[goal]]*100</f>
        <v>24.610000000000003</v>
      </c>
      <c r="G105" t="s">
        <v>14</v>
      </c>
      <c r="H105">
        <v>37</v>
      </c>
      <c r="I105">
        <f>ROUND(IFERROR(Table1[[#This Row],[pledged]]/Table1[[#This Row],[backers_count]],0),2)</f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2034</v>
      </c>
      <c r="R105" t="s">
        <v>2042</v>
      </c>
      <c r="S105" s="7">
        <f t="shared" si="2"/>
        <v>40475.208333333336</v>
      </c>
      <c r="T105" s="7">
        <f t="shared" si="2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Table1[[#This Row],[pledged]]/Table1[[#This Row],[goal]]*100</f>
        <v>143.14010067114094</v>
      </c>
      <c r="G106" t="s">
        <v>20</v>
      </c>
      <c r="H106">
        <v>1917</v>
      </c>
      <c r="I106">
        <f>ROUND(IFERROR(Table1[[#This Row],[pledged]]/Table1[[#This Row],[backers_count]],0),2)</f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2034</v>
      </c>
      <c r="R106" t="s">
        <v>2044</v>
      </c>
      <c r="S106" s="7">
        <f t="shared" si="2"/>
        <v>42878.208333333328</v>
      </c>
      <c r="T106" s="7">
        <f t="shared" si="2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Table1[[#This Row],[pledged]]/Table1[[#This Row],[goal]]*100</f>
        <v>144.54411764705884</v>
      </c>
      <c r="G107" t="s">
        <v>20</v>
      </c>
      <c r="H107">
        <v>95</v>
      </c>
      <c r="I107">
        <f>ROUND(IFERROR(Table1[[#This Row],[pledged]]/Table1[[#This Row],[backers_count]],0),2)</f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2036</v>
      </c>
      <c r="R107" t="s">
        <v>2037</v>
      </c>
      <c r="S107" s="7">
        <f t="shared" si="2"/>
        <v>41366.208333333336</v>
      </c>
      <c r="T107" s="7">
        <f t="shared" si="2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Table1[[#This Row],[pledged]]/Table1[[#This Row],[goal]]*100</f>
        <v>359.12820512820514</v>
      </c>
      <c r="G108" t="s">
        <v>20</v>
      </c>
      <c r="H108">
        <v>147</v>
      </c>
      <c r="I108">
        <f>ROUND(IFERROR(Table1[[#This Row],[pledged]]/Table1[[#This Row],[backers_count]],0),2)</f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2038</v>
      </c>
      <c r="R108" t="s">
        <v>2039</v>
      </c>
      <c r="S108" s="7">
        <f t="shared" si="2"/>
        <v>43716.208333333328</v>
      </c>
      <c r="T108" s="7">
        <f t="shared" si="2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Table1[[#This Row],[pledged]]/Table1[[#This Row],[goal]]*100</f>
        <v>186.48571428571427</v>
      </c>
      <c r="G109" t="s">
        <v>20</v>
      </c>
      <c r="H109">
        <v>86</v>
      </c>
      <c r="I109">
        <f>ROUND(IFERROR(Table1[[#This Row],[pledged]]/Table1[[#This Row],[backers_count]],0),2)</f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2038</v>
      </c>
      <c r="R109" t="s">
        <v>2039</v>
      </c>
      <c r="S109" s="7">
        <f t="shared" si="2"/>
        <v>43213.208333333328</v>
      </c>
      <c r="T109" s="7">
        <f t="shared" si="2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Table1[[#This Row],[pledged]]/Table1[[#This Row],[goal]]*100</f>
        <v>595.26666666666665</v>
      </c>
      <c r="G110" t="s">
        <v>20</v>
      </c>
      <c r="H110">
        <v>83</v>
      </c>
      <c r="I110">
        <f>ROUND(IFERROR(Table1[[#This Row],[pledged]]/Table1[[#This Row],[backers_count]],0),2)</f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2040</v>
      </c>
      <c r="R110" t="s">
        <v>2041</v>
      </c>
      <c r="S110" s="7">
        <f t="shared" si="2"/>
        <v>41005.208333333336</v>
      </c>
      <c r="T110" s="7">
        <f t="shared" si="2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Table1[[#This Row],[pledged]]/Table1[[#This Row],[goal]]*100</f>
        <v>59.21153846153846</v>
      </c>
      <c r="G111" t="s">
        <v>14</v>
      </c>
      <c r="H111">
        <v>60</v>
      </c>
      <c r="I111">
        <f>ROUND(IFERROR(Table1[[#This Row],[pledged]]/Table1[[#This Row],[backers_count]],0),2)</f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2040</v>
      </c>
      <c r="R111" t="s">
        <v>2059</v>
      </c>
      <c r="S111" s="7">
        <f t="shared" si="2"/>
        <v>41651.25</v>
      </c>
      <c r="T111" s="7">
        <f t="shared" si="2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Table1[[#This Row],[pledged]]/Table1[[#This Row],[goal]]*100</f>
        <v>14.962780898876405</v>
      </c>
      <c r="G112" t="s">
        <v>14</v>
      </c>
      <c r="H112">
        <v>296</v>
      </c>
      <c r="I112">
        <f>ROUND(IFERROR(Table1[[#This Row],[pledged]]/Table1[[#This Row],[backers_count]],0),2)</f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2032</v>
      </c>
      <c r="R112" t="s">
        <v>2033</v>
      </c>
      <c r="S112" s="7">
        <f t="shared" si="2"/>
        <v>43354.208333333328</v>
      </c>
      <c r="T112" s="7">
        <f t="shared" si="2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Table1[[#This Row],[pledged]]/Table1[[#This Row],[goal]]*100</f>
        <v>119.95602605863192</v>
      </c>
      <c r="G113" t="s">
        <v>20</v>
      </c>
      <c r="H113">
        <v>676</v>
      </c>
      <c r="I113">
        <f>ROUND(IFERROR(Table1[[#This Row],[pledged]]/Table1[[#This Row],[backers_count]],0),2)</f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2046</v>
      </c>
      <c r="R113" t="s">
        <v>2055</v>
      </c>
      <c r="S113" s="7">
        <f t="shared" si="2"/>
        <v>41174.208333333336</v>
      </c>
      <c r="T113" s="7">
        <f t="shared" si="2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Table1[[#This Row],[pledged]]/Table1[[#This Row],[goal]]*100</f>
        <v>268.82978723404256</v>
      </c>
      <c r="G114" t="s">
        <v>20</v>
      </c>
      <c r="H114">
        <v>361</v>
      </c>
      <c r="I114">
        <f>ROUND(IFERROR(Table1[[#This Row],[pledged]]/Table1[[#This Row],[backers_count]],0),2)</f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2036</v>
      </c>
      <c r="R114" t="s">
        <v>2037</v>
      </c>
      <c r="S114" s="7">
        <f t="shared" si="2"/>
        <v>41875.208333333336</v>
      </c>
      <c r="T114" s="7">
        <f t="shared" si="2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Table1[[#This Row],[pledged]]/Table1[[#This Row],[goal]]*100</f>
        <v>376.87878787878788</v>
      </c>
      <c r="G115" t="s">
        <v>20</v>
      </c>
      <c r="H115">
        <v>131</v>
      </c>
      <c r="I115">
        <f>ROUND(IFERROR(Table1[[#This Row],[pledged]]/Table1[[#This Row],[backers_count]],0),2)</f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2032</v>
      </c>
      <c r="R115" t="s">
        <v>2033</v>
      </c>
      <c r="S115" s="7">
        <f t="shared" si="2"/>
        <v>42990.208333333328</v>
      </c>
      <c r="T115" s="7">
        <f t="shared" si="2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Table1[[#This Row],[pledged]]/Table1[[#This Row],[goal]]*100</f>
        <v>727.15789473684208</v>
      </c>
      <c r="G116" t="s">
        <v>20</v>
      </c>
      <c r="H116">
        <v>126</v>
      </c>
      <c r="I116">
        <f>ROUND(IFERROR(Table1[[#This Row],[pledged]]/Table1[[#This Row],[backers_count]],0),2)</f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2036</v>
      </c>
      <c r="R116" t="s">
        <v>2045</v>
      </c>
      <c r="S116" s="7">
        <f t="shared" si="2"/>
        <v>43564.208333333328</v>
      </c>
      <c r="T116" s="7">
        <f t="shared" si="2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Table1[[#This Row],[pledged]]/Table1[[#This Row],[goal]]*100</f>
        <v>87.211757648470297</v>
      </c>
      <c r="G117" t="s">
        <v>14</v>
      </c>
      <c r="H117">
        <v>3304</v>
      </c>
      <c r="I117">
        <f>ROUND(IFERROR(Table1[[#This Row],[pledged]]/Table1[[#This Row],[backers_count]],0),2)</f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2046</v>
      </c>
      <c r="R117" t="s">
        <v>2052</v>
      </c>
      <c r="S117" s="7">
        <f t="shared" si="2"/>
        <v>43056.25</v>
      </c>
      <c r="T117" s="7">
        <f t="shared" si="2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Table1[[#This Row],[pledged]]/Table1[[#This Row],[goal]]*100</f>
        <v>88</v>
      </c>
      <c r="G118" t="s">
        <v>14</v>
      </c>
      <c r="H118">
        <v>73</v>
      </c>
      <c r="I118">
        <f>ROUND(IFERROR(Table1[[#This Row],[pledged]]/Table1[[#This Row],[backers_count]],0),2)</f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2038</v>
      </c>
      <c r="R118" t="s">
        <v>2039</v>
      </c>
      <c r="S118" s="7">
        <f t="shared" si="2"/>
        <v>42265.208333333328</v>
      </c>
      <c r="T118" s="7">
        <f t="shared" si="2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Table1[[#This Row],[pledged]]/Table1[[#This Row],[goal]]*100</f>
        <v>173.9387755102041</v>
      </c>
      <c r="G119" t="s">
        <v>20</v>
      </c>
      <c r="H119">
        <v>275</v>
      </c>
      <c r="I119">
        <f>ROUND(IFERROR(Table1[[#This Row],[pledged]]/Table1[[#This Row],[backers_count]],0),2)</f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2040</v>
      </c>
      <c r="R119" t="s">
        <v>2059</v>
      </c>
      <c r="S119" s="7">
        <f t="shared" si="2"/>
        <v>40808.208333333336</v>
      </c>
      <c r="T119" s="7">
        <f t="shared" si="2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Table1[[#This Row],[pledged]]/Table1[[#This Row],[goal]]*100</f>
        <v>117.61111111111111</v>
      </c>
      <c r="G120" t="s">
        <v>20</v>
      </c>
      <c r="H120">
        <v>67</v>
      </c>
      <c r="I120">
        <f>ROUND(IFERROR(Table1[[#This Row],[pledged]]/Table1[[#This Row],[backers_count]],0),2)</f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2053</v>
      </c>
      <c r="R120" t="s">
        <v>2054</v>
      </c>
      <c r="S120" s="7">
        <f t="shared" si="2"/>
        <v>41665.25</v>
      </c>
      <c r="T120" s="7">
        <f t="shared" si="2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Table1[[#This Row],[pledged]]/Table1[[#This Row],[goal]]*100</f>
        <v>214.96</v>
      </c>
      <c r="G121" t="s">
        <v>20</v>
      </c>
      <c r="H121">
        <v>154</v>
      </c>
      <c r="I121">
        <f>ROUND(IFERROR(Table1[[#This Row],[pledged]]/Table1[[#This Row],[backers_count]],0),2)</f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2040</v>
      </c>
      <c r="R121" t="s">
        <v>2041</v>
      </c>
      <c r="S121" s="7">
        <f t="shared" si="2"/>
        <v>41806.208333333336</v>
      </c>
      <c r="T121" s="7">
        <f t="shared" si="2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Table1[[#This Row],[pledged]]/Table1[[#This Row],[goal]]*100</f>
        <v>149.49667110519306</v>
      </c>
      <c r="G122" t="s">
        <v>20</v>
      </c>
      <c r="H122">
        <v>1782</v>
      </c>
      <c r="I122">
        <f>ROUND(IFERROR(Table1[[#This Row],[pledged]]/Table1[[#This Row],[backers_count]],0),2)</f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2049</v>
      </c>
      <c r="R122" t="s">
        <v>2060</v>
      </c>
      <c r="S122" s="7">
        <f t="shared" si="2"/>
        <v>42111.208333333328</v>
      </c>
      <c r="T122" s="7">
        <f t="shared" si="2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Table1[[#This Row],[pledged]]/Table1[[#This Row],[goal]]*100</f>
        <v>219.33995584988963</v>
      </c>
      <c r="G123" t="s">
        <v>20</v>
      </c>
      <c r="H123">
        <v>903</v>
      </c>
      <c r="I123">
        <f>ROUND(IFERROR(Table1[[#This Row],[pledged]]/Table1[[#This Row],[backers_count]],0),2)</f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2049</v>
      </c>
      <c r="R123" t="s">
        <v>2050</v>
      </c>
      <c r="S123" s="7">
        <f t="shared" si="2"/>
        <v>41917.208333333336</v>
      </c>
      <c r="T123" s="7">
        <f t="shared" si="2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Table1[[#This Row],[pledged]]/Table1[[#This Row],[goal]]*100</f>
        <v>64.367690058479525</v>
      </c>
      <c r="G124" t="s">
        <v>14</v>
      </c>
      <c r="H124">
        <v>3387</v>
      </c>
      <c r="I124">
        <f>ROUND(IFERROR(Table1[[#This Row],[pledged]]/Table1[[#This Row],[backers_count]],0),2)</f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2046</v>
      </c>
      <c r="R124" t="s">
        <v>2052</v>
      </c>
      <c r="S124" s="7">
        <f t="shared" si="2"/>
        <v>41970.25</v>
      </c>
      <c r="T124" s="7">
        <f t="shared" si="2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Table1[[#This Row],[pledged]]/Table1[[#This Row],[goal]]*100</f>
        <v>18.622397298818232</v>
      </c>
      <c r="G125" t="s">
        <v>14</v>
      </c>
      <c r="H125">
        <v>662</v>
      </c>
      <c r="I125">
        <f>ROUND(IFERROR(Table1[[#This Row],[pledged]]/Table1[[#This Row],[backers_count]],0),2)</f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2038</v>
      </c>
      <c r="R125" t="s">
        <v>2039</v>
      </c>
      <c r="S125" s="7">
        <f t="shared" si="2"/>
        <v>42332.25</v>
      </c>
      <c r="T125" s="7">
        <f t="shared" si="2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Table1[[#This Row],[pledged]]/Table1[[#This Row],[goal]]*100</f>
        <v>367.76923076923077</v>
      </c>
      <c r="G126" t="s">
        <v>20</v>
      </c>
      <c r="H126">
        <v>94</v>
      </c>
      <c r="I126">
        <f>ROUND(IFERROR(Table1[[#This Row],[pledged]]/Table1[[#This Row],[backers_count]],0),2)</f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2053</v>
      </c>
      <c r="R126" t="s">
        <v>2054</v>
      </c>
      <c r="S126" s="7">
        <f t="shared" si="2"/>
        <v>43598.208333333328</v>
      </c>
      <c r="T126" s="7">
        <f t="shared" si="2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Table1[[#This Row],[pledged]]/Table1[[#This Row],[goal]]*100</f>
        <v>159.90566037735849</v>
      </c>
      <c r="G127" t="s">
        <v>20</v>
      </c>
      <c r="H127">
        <v>180</v>
      </c>
      <c r="I127">
        <f>ROUND(IFERROR(Table1[[#This Row],[pledged]]/Table1[[#This Row],[backers_count]],0),2)</f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2038</v>
      </c>
      <c r="R127" t="s">
        <v>2039</v>
      </c>
      <c r="S127" s="7">
        <f t="shared" si="2"/>
        <v>43362.208333333328</v>
      </c>
      <c r="T127" s="7">
        <f t="shared" si="2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Table1[[#This Row],[pledged]]/Table1[[#This Row],[goal]]*100</f>
        <v>38.633185349611544</v>
      </c>
      <c r="G128" t="s">
        <v>14</v>
      </c>
      <c r="H128">
        <v>774</v>
      </c>
      <c r="I128">
        <f>ROUND(IFERROR(Table1[[#This Row],[pledged]]/Table1[[#This Row],[backers_count]],0),2)</f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2038</v>
      </c>
      <c r="R128" t="s">
        <v>2039</v>
      </c>
      <c r="S128" s="7">
        <f t="shared" si="2"/>
        <v>42596.208333333328</v>
      </c>
      <c r="T128" s="7">
        <f t="shared" si="2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Table1[[#This Row],[pledged]]/Table1[[#This Row],[goal]]*100</f>
        <v>51.42151162790698</v>
      </c>
      <c r="G129" t="s">
        <v>14</v>
      </c>
      <c r="H129">
        <v>672</v>
      </c>
      <c r="I129">
        <f>ROUND(IFERROR(Table1[[#This Row],[pledged]]/Table1[[#This Row],[backers_count]],0),2)</f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2038</v>
      </c>
      <c r="R129" t="s">
        <v>2039</v>
      </c>
      <c r="S129" s="7">
        <f t="shared" si="2"/>
        <v>40310.208333333336</v>
      </c>
      <c r="T129" s="7">
        <f t="shared" si="2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Table1[[#This Row],[pledged]]/Table1[[#This Row],[goal]]*100</f>
        <v>60.334277620396605</v>
      </c>
      <c r="G130" t="s">
        <v>74</v>
      </c>
      <c r="H130">
        <v>532</v>
      </c>
      <c r="I130">
        <f>ROUND(IFERROR(Table1[[#This Row],[pledged]]/Table1[[#This Row],[backers_count]],0),2)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2034</v>
      </c>
      <c r="R130" t="s">
        <v>2035</v>
      </c>
      <c r="S130" s="7">
        <f t="shared" ref="S130:T193" si="3">(((L130/60)/60)/24)+DATE(1970,1,1)</f>
        <v>40417.208333333336</v>
      </c>
      <c r="T130" s="7">
        <f t="shared" si="3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Table1[[#This Row],[pledged]]/Table1[[#This Row],[goal]]*100</f>
        <v>3.202693602693603</v>
      </c>
      <c r="G131" t="s">
        <v>74</v>
      </c>
      <c r="H131">
        <v>55</v>
      </c>
      <c r="I131">
        <f>ROUND(IFERROR(Table1[[#This Row],[pledged]]/Table1[[#This Row],[backers_count]],0),2)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2032</v>
      </c>
      <c r="R131" t="s">
        <v>2033</v>
      </c>
      <c r="S131" s="7">
        <f t="shared" si="3"/>
        <v>42038.25</v>
      </c>
      <c r="T131" s="7">
        <f t="shared" si="3"/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Table1[[#This Row],[pledged]]/Table1[[#This Row],[goal]]*100</f>
        <v>155.46875</v>
      </c>
      <c r="G132" t="s">
        <v>20</v>
      </c>
      <c r="H132">
        <v>533</v>
      </c>
      <c r="I132">
        <f>ROUND(IFERROR(Table1[[#This Row],[pledged]]/Table1[[#This Row],[backers_count]],0),2)</f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2040</v>
      </c>
      <c r="R132" t="s">
        <v>2043</v>
      </c>
      <c r="S132" s="7">
        <f t="shared" si="3"/>
        <v>40842.208333333336</v>
      </c>
      <c r="T132" s="7">
        <f t="shared" si="3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Table1[[#This Row],[pledged]]/Table1[[#This Row],[goal]]*100</f>
        <v>100.85974499089254</v>
      </c>
      <c r="G133" t="s">
        <v>20</v>
      </c>
      <c r="H133">
        <v>2443</v>
      </c>
      <c r="I133">
        <f>ROUND(IFERROR(Table1[[#This Row],[pledged]]/Table1[[#This Row],[backers_count]],0),2)</f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2036</v>
      </c>
      <c r="R133" t="s">
        <v>2037</v>
      </c>
      <c r="S133" s="7">
        <f t="shared" si="3"/>
        <v>41607.25</v>
      </c>
      <c r="T133" s="7">
        <f t="shared" si="3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Table1[[#This Row],[pledged]]/Table1[[#This Row],[goal]]*100</f>
        <v>116.18181818181819</v>
      </c>
      <c r="G134" t="s">
        <v>20</v>
      </c>
      <c r="H134">
        <v>89</v>
      </c>
      <c r="I134">
        <f>ROUND(IFERROR(Table1[[#This Row],[pledged]]/Table1[[#This Row],[backers_count]],0),2)</f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2038</v>
      </c>
      <c r="R134" t="s">
        <v>2039</v>
      </c>
      <c r="S134" s="7">
        <f t="shared" si="3"/>
        <v>43112.25</v>
      </c>
      <c r="T134" s="7">
        <f t="shared" si="3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Table1[[#This Row],[pledged]]/Table1[[#This Row],[goal]]*100</f>
        <v>310.77777777777777</v>
      </c>
      <c r="G135" t="s">
        <v>20</v>
      </c>
      <c r="H135">
        <v>159</v>
      </c>
      <c r="I135">
        <f>ROUND(IFERROR(Table1[[#This Row],[pledged]]/Table1[[#This Row],[backers_count]],0),2)</f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2034</v>
      </c>
      <c r="R135" t="s">
        <v>2061</v>
      </c>
      <c r="S135" s="7">
        <f t="shared" si="3"/>
        <v>40767.208333333336</v>
      </c>
      <c r="T135" s="7">
        <f t="shared" si="3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Table1[[#This Row],[pledged]]/Table1[[#This Row],[goal]]*100</f>
        <v>89.73668341708543</v>
      </c>
      <c r="G136" t="s">
        <v>14</v>
      </c>
      <c r="H136">
        <v>940</v>
      </c>
      <c r="I136">
        <f>ROUND(IFERROR(Table1[[#This Row],[pledged]]/Table1[[#This Row],[backers_count]],0),2)</f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2040</v>
      </c>
      <c r="R136" t="s">
        <v>2041</v>
      </c>
      <c r="S136" s="7">
        <f t="shared" si="3"/>
        <v>40713.208333333336</v>
      </c>
      <c r="T136" s="7">
        <f t="shared" si="3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Table1[[#This Row],[pledged]]/Table1[[#This Row],[goal]]*100</f>
        <v>71.27272727272728</v>
      </c>
      <c r="G137" t="s">
        <v>14</v>
      </c>
      <c r="H137">
        <v>117</v>
      </c>
      <c r="I137">
        <f>ROUND(IFERROR(Table1[[#This Row],[pledged]]/Table1[[#This Row],[backers_count]],0),2)</f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2038</v>
      </c>
      <c r="R137" t="s">
        <v>2039</v>
      </c>
      <c r="S137" s="7">
        <f t="shared" si="3"/>
        <v>41340.25</v>
      </c>
      <c r="T137" s="7">
        <f t="shared" si="3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Table1[[#This Row],[pledged]]/Table1[[#This Row],[goal]]*100</f>
        <v>3.2862318840579712</v>
      </c>
      <c r="G138" t="s">
        <v>74</v>
      </c>
      <c r="H138">
        <v>58</v>
      </c>
      <c r="I138">
        <f>ROUND(IFERROR(Table1[[#This Row],[pledged]]/Table1[[#This Row],[backers_count]],0),2)</f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2040</v>
      </c>
      <c r="R138" t="s">
        <v>2043</v>
      </c>
      <c r="S138" s="7">
        <f t="shared" si="3"/>
        <v>41797.208333333336</v>
      </c>
      <c r="T138" s="7">
        <f t="shared" si="3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Table1[[#This Row],[pledged]]/Table1[[#This Row],[goal]]*100</f>
        <v>261.77777777777777</v>
      </c>
      <c r="G139" t="s">
        <v>20</v>
      </c>
      <c r="H139">
        <v>50</v>
      </c>
      <c r="I139">
        <f>ROUND(IFERROR(Table1[[#This Row],[pledged]]/Table1[[#This Row],[backers_count]],0),2)</f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2046</v>
      </c>
      <c r="R139" t="s">
        <v>2047</v>
      </c>
      <c r="S139" s="7">
        <f t="shared" si="3"/>
        <v>40457.208333333336</v>
      </c>
      <c r="T139" s="7">
        <f t="shared" si="3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Table1[[#This Row],[pledged]]/Table1[[#This Row],[goal]]*100</f>
        <v>96</v>
      </c>
      <c r="G140" t="s">
        <v>14</v>
      </c>
      <c r="H140">
        <v>115</v>
      </c>
      <c r="I140">
        <f>ROUND(IFERROR(Table1[[#This Row],[pledged]]/Table1[[#This Row],[backers_count]],0),2)</f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2049</v>
      </c>
      <c r="R140" t="s">
        <v>2060</v>
      </c>
      <c r="S140" s="7">
        <f t="shared" si="3"/>
        <v>41180.208333333336</v>
      </c>
      <c r="T140" s="7">
        <f t="shared" si="3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Table1[[#This Row],[pledged]]/Table1[[#This Row],[goal]]*100</f>
        <v>20.896851248642779</v>
      </c>
      <c r="G141" t="s">
        <v>14</v>
      </c>
      <c r="H141">
        <v>326</v>
      </c>
      <c r="I141">
        <f>ROUND(IFERROR(Table1[[#This Row],[pledged]]/Table1[[#This Row],[backers_count]],0),2)</f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2036</v>
      </c>
      <c r="R141" t="s">
        <v>2045</v>
      </c>
      <c r="S141" s="7">
        <f t="shared" si="3"/>
        <v>42115.208333333328</v>
      </c>
      <c r="T141" s="7">
        <f t="shared" si="3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Table1[[#This Row],[pledged]]/Table1[[#This Row],[goal]]*100</f>
        <v>223.16363636363636</v>
      </c>
      <c r="G142" t="s">
        <v>20</v>
      </c>
      <c r="H142">
        <v>186</v>
      </c>
      <c r="I142">
        <f>ROUND(IFERROR(Table1[[#This Row],[pledged]]/Table1[[#This Row],[backers_count]],0),2)</f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2040</v>
      </c>
      <c r="R142" t="s">
        <v>2041</v>
      </c>
      <c r="S142" s="7">
        <f t="shared" si="3"/>
        <v>43156.25</v>
      </c>
      <c r="T142" s="7">
        <f t="shared" si="3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Table1[[#This Row],[pledged]]/Table1[[#This Row],[goal]]*100</f>
        <v>101.59097978227061</v>
      </c>
      <c r="G143" t="s">
        <v>20</v>
      </c>
      <c r="H143">
        <v>1071</v>
      </c>
      <c r="I143">
        <f>ROUND(IFERROR(Table1[[#This Row],[pledged]]/Table1[[#This Row],[backers_count]],0),2)</f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2036</v>
      </c>
      <c r="R143" t="s">
        <v>2037</v>
      </c>
      <c r="S143" s="7">
        <f t="shared" si="3"/>
        <v>42167.208333333328</v>
      </c>
      <c r="T143" s="7">
        <f t="shared" si="3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Table1[[#This Row],[pledged]]/Table1[[#This Row],[goal]]*100</f>
        <v>230.03999999999996</v>
      </c>
      <c r="G144" t="s">
        <v>20</v>
      </c>
      <c r="H144">
        <v>117</v>
      </c>
      <c r="I144">
        <f>ROUND(IFERROR(Table1[[#This Row],[pledged]]/Table1[[#This Row],[backers_count]],0),2)</f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2036</v>
      </c>
      <c r="R144" t="s">
        <v>2037</v>
      </c>
      <c r="S144" s="7">
        <f t="shared" si="3"/>
        <v>41005.208333333336</v>
      </c>
      <c r="T144" s="7">
        <f t="shared" si="3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Table1[[#This Row],[pledged]]/Table1[[#This Row],[goal]]*100</f>
        <v>135.59259259259261</v>
      </c>
      <c r="G145" t="s">
        <v>20</v>
      </c>
      <c r="H145">
        <v>70</v>
      </c>
      <c r="I145">
        <f>ROUND(IFERROR(Table1[[#This Row],[pledged]]/Table1[[#This Row],[backers_count]],0),2)</f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2034</v>
      </c>
      <c r="R145" t="s">
        <v>2044</v>
      </c>
      <c r="S145" s="7">
        <f t="shared" si="3"/>
        <v>40357.208333333336</v>
      </c>
      <c r="T145" s="7">
        <f t="shared" si="3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Table1[[#This Row],[pledged]]/Table1[[#This Row],[goal]]*100</f>
        <v>129.1</v>
      </c>
      <c r="G146" t="s">
        <v>20</v>
      </c>
      <c r="H146">
        <v>135</v>
      </c>
      <c r="I146">
        <f>ROUND(IFERROR(Table1[[#This Row],[pledged]]/Table1[[#This Row],[backers_count]],0),2)</f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2038</v>
      </c>
      <c r="R146" t="s">
        <v>2039</v>
      </c>
      <c r="S146" s="7">
        <f t="shared" si="3"/>
        <v>43633.208333333328</v>
      </c>
      <c r="T146" s="7">
        <f t="shared" si="3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Table1[[#This Row],[pledged]]/Table1[[#This Row],[goal]]*100</f>
        <v>236.512</v>
      </c>
      <c r="G147" t="s">
        <v>20</v>
      </c>
      <c r="H147">
        <v>768</v>
      </c>
      <c r="I147">
        <f>ROUND(IFERROR(Table1[[#This Row],[pledged]]/Table1[[#This Row],[backers_count]],0),2)</f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2036</v>
      </c>
      <c r="R147" t="s">
        <v>2045</v>
      </c>
      <c r="S147" s="7">
        <f t="shared" si="3"/>
        <v>41889.208333333336</v>
      </c>
      <c r="T147" s="7">
        <f t="shared" si="3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Table1[[#This Row],[pledged]]/Table1[[#This Row],[goal]]*100</f>
        <v>17.25</v>
      </c>
      <c r="G148" t="s">
        <v>74</v>
      </c>
      <c r="H148">
        <v>51</v>
      </c>
      <c r="I148">
        <f>ROUND(IFERROR(Table1[[#This Row],[pledged]]/Table1[[#This Row],[backers_count]],0),2)</f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2038</v>
      </c>
      <c r="R148" t="s">
        <v>2039</v>
      </c>
      <c r="S148" s="7">
        <f t="shared" si="3"/>
        <v>40855.25</v>
      </c>
      <c r="T148" s="7">
        <f t="shared" si="3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Table1[[#This Row],[pledged]]/Table1[[#This Row],[goal]]*100</f>
        <v>112.49397590361446</v>
      </c>
      <c r="G149" t="s">
        <v>20</v>
      </c>
      <c r="H149">
        <v>199</v>
      </c>
      <c r="I149">
        <f>ROUND(IFERROR(Table1[[#This Row],[pledged]]/Table1[[#This Row],[backers_count]],0),2)</f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2038</v>
      </c>
      <c r="R149" t="s">
        <v>2039</v>
      </c>
      <c r="S149" s="7">
        <f t="shared" si="3"/>
        <v>42534.208333333328</v>
      </c>
      <c r="T149" s="7">
        <f t="shared" si="3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Table1[[#This Row],[pledged]]/Table1[[#This Row],[goal]]*100</f>
        <v>121.02150537634408</v>
      </c>
      <c r="G150" t="s">
        <v>20</v>
      </c>
      <c r="H150">
        <v>107</v>
      </c>
      <c r="I150">
        <f>ROUND(IFERROR(Table1[[#This Row],[pledged]]/Table1[[#This Row],[backers_count]],0),2)</f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2036</v>
      </c>
      <c r="R150" t="s">
        <v>2045</v>
      </c>
      <c r="S150" s="7">
        <f t="shared" si="3"/>
        <v>42941.208333333328</v>
      </c>
      <c r="T150" s="7">
        <f t="shared" si="3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Table1[[#This Row],[pledged]]/Table1[[#This Row],[goal]]*100</f>
        <v>219.87096774193549</v>
      </c>
      <c r="G151" t="s">
        <v>20</v>
      </c>
      <c r="H151">
        <v>195</v>
      </c>
      <c r="I151">
        <f>ROUND(IFERROR(Table1[[#This Row],[pledged]]/Table1[[#This Row],[backers_count]],0),2)</f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2034</v>
      </c>
      <c r="R151" t="s">
        <v>2044</v>
      </c>
      <c r="S151" s="7">
        <f t="shared" si="3"/>
        <v>41275.25</v>
      </c>
      <c r="T151" s="7">
        <f t="shared" si="3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Table1[[#This Row],[pledged]]/Table1[[#This Row],[goal]]*100</f>
        <v>1</v>
      </c>
      <c r="G152" t="s">
        <v>14</v>
      </c>
      <c r="H152">
        <v>1</v>
      </c>
      <c r="I152">
        <f>ROUND(IFERROR(Table1[[#This Row],[pledged]]/Table1[[#This Row],[backers_count]],0),2)</f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2034</v>
      </c>
      <c r="R152" t="s">
        <v>2035</v>
      </c>
      <c r="S152" s="7">
        <f t="shared" si="3"/>
        <v>43450.25</v>
      </c>
      <c r="T152" s="7">
        <f t="shared" si="3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Table1[[#This Row],[pledged]]/Table1[[#This Row],[goal]]*100</f>
        <v>64.166909620991248</v>
      </c>
      <c r="G153" t="s">
        <v>14</v>
      </c>
      <c r="H153">
        <v>1467</v>
      </c>
      <c r="I153">
        <f>ROUND(IFERROR(Table1[[#This Row],[pledged]]/Table1[[#This Row],[backers_count]],0),2)</f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2034</v>
      </c>
      <c r="R153" t="s">
        <v>2042</v>
      </c>
      <c r="S153" s="7">
        <f t="shared" si="3"/>
        <v>41799.208333333336</v>
      </c>
      <c r="T153" s="7">
        <f t="shared" si="3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Table1[[#This Row],[pledged]]/Table1[[#This Row],[goal]]*100</f>
        <v>423.06746987951806</v>
      </c>
      <c r="G154" t="s">
        <v>20</v>
      </c>
      <c r="H154">
        <v>3376</v>
      </c>
      <c r="I154">
        <f>ROUND(IFERROR(Table1[[#This Row],[pledged]]/Table1[[#This Row],[backers_count]],0),2)</f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2034</v>
      </c>
      <c r="R154" t="s">
        <v>2044</v>
      </c>
      <c r="S154" s="7">
        <f t="shared" si="3"/>
        <v>42783.25</v>
      </c>
      <c r="T154" s="7">
        <f t="shared" si="3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Table1[[#This Row],[pledged]]/Table1[[#This Row],[goal]]*100</f>
        <v>92.984160506863773</v>
      </c>
      <c r="G155" t="s">
        <v>14</v>
      </c>
      <c r="H155">
        <v>5681</v>
      </c>
      <c r="I155">
        <f>ROUND(IFERROR(Table1[[#This Row],[pledged]]/Table1[[#This Row],[backers_count]],0),2)</f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2038</v>
      </c>
      <c r="R155" t="s">
        <v>2039</v>
      </c>
      <c r="S155" s="7">
        <f t="shared" si="3"/>
        <v>41201.208333333336</v>
      </c>
      <c r="T155" s="7">
        <f t="shared" si="3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Table1[[#This Row],[pledged]]/Table1[[#This Row],[goal]]*100</f>
        <v>58.756567425569173</v>
      </c>
      <c r="G156" t="s">
        <v>14</v>
      </c>
      <c r="H156">
        <v>1059</v>
      </c>
      <c r="I156">
        <f>ROUND(IFERROR(Table1[[#This Row],[pledged]]/Table1[[#This Row],[backers_count]],0),2)</f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2034</v>
      </c>
      <c r="R156" t="s">
        <v>2044</v>
      </c>
      <c r="S156" s="7">
        <f t="shared" si="3"/>
        <v>42502.208333333328</v>
      </c>
      <c r="T156" s="7">
        <f t="shared" si="3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Table1[[#This Row],[pledged]]/Table1[[#This Row],[goal]]*100</f>
        <v>65.022222222222226</v>
      </c>
      <c r="G157" t="s">
        <v>14</v>
      </c>
      <c r="H157">
        <v>1194</v>
      </c>
      <c r="I157">
        <f>ROUND(IFERROR(Table1[[#This Row],[pledged]]/Table1[[#This Row],[backers_count]],0),2)</f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2038</v>
      </c>
      <c r="R157" t="s">
        <v>2039</v>
      </c>
      <c r="S157" s="7">
        <f t="shared" si="3"/>
        <v>40262.208333333336</v>
      </c>
      <c r="T157" s="7">
        <f t="shared" si="3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Table1[[#This Row],[pledged]]/Table1[[#This Row],[goal]]*100</f>
        <v>73.939560439560438</v>
      </c>
      <c r="G158" t="s">
        <v>74</v>
      </c>
      <c r="H158">
        <v>379</v>
      </c>
      <c r="I158">
        <f>ROUND(IFERROR(Table1[[#This Row],[pledged]]/Table1[[#This Row],[backers_count]],0),2)</f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2034</v>
      </c>
      <c r="R158" t="s">
        <v>2035</v>
      </c>
      <c r="S158" s="7">
        <f t="shared" si="3"/>
        <v>43743.208333333328</v>
      </c>
      <c r="T158" s="7">
        <f t="shared" si="3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Table1[[#This Row],[pledged]]/Table1[[#This Row],[goal]]*100</f>
        <v>52.666666666666664</v>
      </c>
      <c r="G159" t="s">
        <v>14</v>
      </c>
      <c r="H159">
        <v>30</v>
      </c>
      <c r="I159">
        <f>ROUND(IFERROR(Table1[[#This Row],[pledged]]/Table1[[#This Row],[backers_count]],0),2)</f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2053</v>
      </c>
      <c r="R159" t="s">
        <v>2054</v>
      </c>
      <c r="S159" s="7">
        <f t="shared" si="3"/>
        <v>41638.25</v>
      </c>
      <c r="T159" s="7">
        <f t="shared" si="3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Table1[[#This Row],[pledged]]/Table1[[#This Row],[goal]]*100</f>
        <v>220.95238095238096</v>
      </c>
      <c r="G160" t="s">
        <v>20</v>
      </c>
      <c r="H160">
        <v>41</v>
      </c>
      <c r="I160">
        <f>ROUND(IFERROR(Table1[[#This Row],[pledged]]/Table1[[#This Row],[backers_count]],0),2)</f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2034</v>
      </c>
      <c r="R160" t="s">
        <v>2035</v>
      </c>
      <c r="S160" s="7">
        <f t="shared" si="3"/>
        <v>42346.25</v>
      </c>
      <c r="T160" s="7">
        <f t="shared" si="3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Table1[[#This Row],[pledged]]/Table1[[#This Row],[goal]]*100</f>
        <v>100.01150627615063</v>
      </c>
      <c r="G161" t="s">
        <v>20</v>
      </c>
      <c r="H161">
        <v>1821</v>
      </c>
      <c r="I161">
        <f>ROUND(IFERROR(Table1[[#This Row],[pledged]]/Table1[[#This Row],[backers_count]],0),2)</f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2038</v>
      </c>
      <c r="R161" t="s">
        <v>2039</v>
      </c>
      <c r="S161" s="7">
        <f t="shared" si="3"/>
        <v>43551.208333333328</v>
      </c>
      <c r="T161" s="7">
        <f t="shared" si="3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Table1[[#This Row],[pledged]]/Table1[[#This Row],[goal]]*100</f>
        <v>162.3125</v>
      </c>
      <c r="G162" t="s">
        <v>20</v>
      </c>
      <c r="H162">
        <v>164</v>
      </c>
      <c r="I162">
        <f>ROUND(IFERROR(Table1[[#This Row],[pledged]]/Table1[[#This Row],[backers_count]],0),2)</f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2036</v>
      </c>
      <c r="R162" t="s">
        <v>2045</v>
      </c>
      <c r="S162" s="7">
        <f t="shared" si="3"/>
        <v>43582.208333333328</v>
      </c>
      <c r="T162" s="7">
        <f t="shared" si="3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Table1[[#This Row],[pledged]]/Table1[[#This Row],[goal]]*100</f>
        <v>78.181818181818187</v>
      </c>
      <c r="G163" t="s">
        <v>14</v>
      </c>
      <c r="H163">
        <v>75</v>
      </c>
      <c r="I163">
        <f>ROUND(IFERROR(Table1[[#This Row],[pledged]]/Table1[[#This Row],[backers_count]],0),2)</f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2036</v>
      </c>
      <c r="R163" t="s">
        <v>2037</v>
      </c>
      <c r="S163" s="7">
        <f t="shared" si="3"/>
        <v>42270.208333333328</v>
      </c>
      <c r="T163" s="7">
        <f t="shared" si="3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Table1[[#This Row],[pledged]]/Table1[[#This Row],[goal]]*100</f>
        <v>149.73770491803279</v>
      </c>
      <c r="G164" t="s">
        <v>20</v>
      </c>
      <c r="H164">
        <v>157</v>
      </c>
      <c r="I164">
        <f>ROUND(IFERROR(Table1[[#This Row],[pledged]]/Table1[[#This Row],[backers_count]],0),2)</f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2034</v>
      </c>
      <c r="R164" t="s">
        <v>2035</v>
      </c>
      <c r="S164" s="7">
        <f t="shared" si="3"/>
        <v>43442.25</v>
      </c>
      <c r="T164" s="7">
        <f t="shared" si="3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Table1[[#This Row],[pledged]]/Table1[[#This Row],[goal]]*100</f>
        <v>253.25714285714284</v>
      </c>
      <c r="G165" t="s">
        <v>20</v>
      </c>
      <c r="H165">
        <v>246</v>
      </c>
      <c r="I165">
        <f>ROUND(IFERROR(Table1[[#This Row],[pledged]]/Table1[[#This Row],[backers_count]],0),2)</f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2053</v>
      </c>
      <c r="R165" t="s">
        <v>2054</v>
      </c>
      <c r="S165" s="7">
        <f t="shared" si="3"/>
        <v>43028.208333333328</v>
      </c>
      <c r="T165" s="7">
        <f t="shared" si="3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Table1[[#This Row],[pledged]]/Table1[[#This Row],[goal]]*100</f>
        <v>100.16943521594683</v>
      </c>
      <c r="G166" t="s">
        <v>20</v>
      </c>
      <c r="H166">
        <v>1396</v>
      </c>
      <c r="I166">
        <f>ROUND(IFERROR(Table1[[#This Row],[pledged]]/Table1[[#This Row],[backers_count]],0),2)</f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2038</v>
      </c>
      <c r="R166" t="s">
        <v>2039</v>
      </c>
      <c r="S166" s="7">
        <f t="shared" si="3"/>
        <v>43016.208333333328</v>
      </c>
      <c r="T166" s="7">
        <f t="shared" si="3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Table1[[#This Row],[pledged]]/Table1[[#This Row],[goal]]*100</f>
        <v>121.99004424778761</v>
      </c>
      <c r="G167" t="s">
        <v>20</v>
      </c>
      <c r="H167">
        <v>2506</v>
      </c>
      <c r="I167">
        <f>ROUND(IFERROR(Table1[[#This Row],[pledged]]/Table1[[#This Row],[backers_count]],0),2)</f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2036</v>
      </c>
      <c r="R167" t="s">
        <v>2037</v>
      </c>
      <c r="S167" s="7">
        <f t="shared" si="3"/>
        <v>42948.208333333328</v>
      </c>
      <c r="T167" s="7">
        <f t="shared" si="3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Table1[[#This Row],[pledged]]/Table1[[#This Row],[goal]]*100</f>
        <v>137.13265306122449</v>
      </c>
      <c r="G168" t="s">
        <v>20</v>
      </c>
      <c r="H168">
        <v>244</v>
      </c>
      <c r="I168">
        <f>ROUND(IFERROR(Table1[[#This Row],[pledged]]/Table1[[#This Row],[backers_count]],0),2)</f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2053</v>
      </c>
      <c r="R168" t="s">
        <v>2054</v>
      </c>
      <c r="S168" s="7">
        <f t="shared" si="3"/>
        <v>40534.25</v>
      </c>
      <c r="T168" s="7">
        <f t="shared" si="3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Table1[[#This Row],[pledged]]/Table1[[#This Row],[goal]]*100</f>
        <v>415.53846153846149</v>
      </c>
      <c r="G169" t="s">
        <v>20</v>
      </c>
      <c r="H169">
        <v>146</v>
      </c>
      <c r="I169">
        <f>ROUND(IFERROR(Table1[[#This Row],[pledged]]/Table1[[#This Row],[backers_count]],0),2)</f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2038</v>
      </c>
      <c r="R169" t="s">
        <v>2039</v>
      </c>
      <c r="S169" s="7">
        <f t="shared" si="3"/>
        <v>41435.208333333336</v>
      </c>
      <c r="T169" s="7">
        <f t="shared" si="3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Table1[[#This Row],[pledged]]/Table1[[#This Row],[goal]]*100</f>
        <v>31.30913348946136</v>
      </c>
      <c r="G170" t="s">
        <v>14</v>
      </c>
      <c r="H170">
        <v>955</v>
      </c>
      <c r="I170">
        <f>ROUND(IFERROR(Table1[[#This Row],[pledged]]/Table1[[#This Row],[backers_count]],0),2)</f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2034</v>
      </c>
      <c r="R170" t="s">
        <v>2044</v>
      </c>
      <c r="S170" s="7">
        <f t="shared" si="3"/>
        <v>43518.25</v>
      </c>
      <c r="T170" s="7">
        <f t="shared" si="3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Table1[[#This Row],[pledged]]/Table1[[#This Row],[goal]]*100</f>
        <v>424.08154506437768</v>
      </c>
      <c r="G171" t="s">
        <v>20</v>
      </c>
      <c r="H171">
        <v>1267</v>
      </c>
      <c r="I171">
        <f>ROUND(IFERROR(Table1[[#This Row],[pledged]]/Table1[[#This Row],[backers_count]],0),2)</f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2040</v>
      </c>
      <c r="R171" t="s">
        <v>2051</v>
      </c>
      <c r="S171" s="7">
        <f t="shared" si="3"/>
        <v>41077.208333333336</v>
      </c>
      <c r="T171" s="7">
        <f t="shared" si="3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Table1[[#This Row],[pledged]]/Table1[[#This Row],[goal]]*100</f>
        <v>2.93886230728336</v>
      </c>
      <c r="G172" t="s">
        <v>14</v>
      </c>
      <c r="H172">
        <v>67</v>
      </c>
      <c r="I172">
        <f>ROUND(IFERROR(Table1[[#This Row],[pledged]]/Table1[[#This Row],[backers_count]],0),2)</f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2034</v>
      </c>
      <c r="R172" t="s">
        <v>2044</v>
      </c>
      <c r="S172" s="7">
        <f t="shared" si="3"/>
        <v>42950.208333333328</v>
      </c>
      <c r="T172" s="7">
        <f t="shared" si="3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Table1[[#This Row],[pledged]]/Table1[[#This Row],[goal]]*100</f>
        <v>10.63265306122449</v>
      </c>
      <c r="G173" t="s">
        <v>14</v>
      </c>
      <c r="H173">
        <v>5</v>
      </c>
      <c r="I173">
        <f>ROUND(IFERROR(Table1[[#This Row],[pledged]]/Table1[[#This Row],[backers_count]],0),2)</f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2046</v>
      </c>
      <c r="R173" t="s">
        <v>2058</v>
      </c>
      <c r="S173" s="7">
        <f t="shared" si="3"/>
        <v>41718.208333333336</v>
      </c>
      <c r="T173" s="7">
        <f t="shared" si="3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Table1[[#This Row],[pledged]]/Table1[[#This Row],[goal]]*100</f>
        <v>82.875</v>
      </c>
      <c r="G174" t="s">
        <v>14</v>
      </c>
      <c r="H174">
        <v>26</v>
      </c>
      <c r="I174">
        <f>ROUND(IFERROR(Table1[[#This Row],[pledged]]/Table1[[#This Row],[backers_count]],0),2)</f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2040</v>
      </c>
      <c r="R174" t="s">
        <v>2041</v>
      </c>
      <c r="S174" s="7">
        <f t="shared" si="3"/>
        <v>41839.208333333336</v>
      </c>
      <c r="T174" s="7">
        <f t="shared" si="3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Table1[[#This Row],[pledged]]/Table1[[#This Row],[goal]]*100</f>
        <v>163.01447776628748</v>
      </c>
      <c r="G175" t="s">
        <v>20</v>
      </c>
      <c r="H175">
        <v>1561</v>
      </c>
      <c r="I175">
        <f>ROUND(IFERROR(Table1[[#This Row],[pledged]]/Table1[[#This Row],[backers_count]],0),2)</f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2038</v>
      </c>
      <c r="R175" t="s">
        <v>2039</v>
      </c>
      <c r="S175" s="7">
        <f t="shared" si="3"/>
        <v>41412.208333333336</v>
      </c>
      <c r="T175" s="7">
        <f t="shared" si="3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Table1[[#This Row],[pledged]]/Table1[[#This Row],[goal]]*100</f>
        <v>894.66666666666674</v>
      </c>
      <c r="G176" t="s">
        <v>20</v>
      </c>
      <c r="H176">
        <v>48</v>
      </c>
      <c r="I176">
        <f>ROUND(IFERROR(Table1[[#This Row],[pledged]]/Table1[[#This Row],[backers_count]],0),2)</f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2036</v>
      </c>
      <c r="R176" t="s">
        <v>2045</v>
      </c>
      <c r="S176" s="7">
        <f t="shared" si="3"/>
        <v>42282.208333333328</v>
      </c>
      <c r="T176" s="7">
        <f t="shared" si="3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Table1[[#This Row],[pledged]]/Table1[[#This Row],[goal]]*100</f>
        <v>26.191501103752756</v>
      </c>
      <c r="G177" t="s">
        <v>14</v>
      </c>
      <c r="H177">
        <v>1130</v>
      </c>
      <c r="I177">
        <f>ROUND(IFERROR(Table1[[#This Row],[pledged]]/Table1[[#This Row],[backers_count]],0),2)</f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2038</v>
      </c>
      <c r="R177" t="s">
        <v>2039</v>
      </c>
      <c r="S177" s="7">
        <f t="shared" si="3"/>
        <v>42613.208333333328</v>
      </c>
      <c r="T177" s="7">
        <f t="shared" si="3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Table1[[#This Row],[pledged]]/Table1[[#This Row],[goal]]*100</f>
        <v>74.834782608695647</v>
      </c>
      <c r="G178" t="s">
        <v>14</v>
      </c>
      <c r="H178">
        <v>782</v>
      </c>
      <c r="I178">
        <f>ROUND(IFERROR(Table1[[#This Row],[pledged]]/Table1[[#This Row],[backers_count]],0),2)</f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2038</v>
      </c>
      <c r="R178" t="s">
        <v>2039</v>
      </c>
      <c r="S178" s="7">
        <f t="shared" si="3"/>
        <v>42616.208333333328</v>
      </c>
      <c r="T178" s="7">
        <f t="shared" si="3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Table1[[#This Row],[pledged]]/Table1[[#This Row],[goal]]*100</f>
        <v>416.47680412371136</v>
      </c>
      <c r="G179" t="s">
        <v>20</v>
      </c>
      <c r="H179">
        <v>2739</v>
      </c>
      <c r="I179">
        <f>ROUND(IFERROR(Table1[[#This Row],[pledged]]/Table1[[#This Row],[backers_count]],0),2)</f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2038</v>
      </c>
      <c r="R179" t="s">
        <v>2039</v>
      </c>
      <c r="S179" s="7">
        <f t="shared" si="3"/>
        <v>40497.25</v>
      </c>
      <c r="T179" s="7">
        <f t="shared" si="3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Table1[[#This Row],[pledged]]/Table1[[#This Row],[goal]]*100</f>
        <v>96.208333333333329</v>
      </c>
      <c r="G180" t="s">
        <v>14</v>
      </c>
      <c r="H180">
        <v>210</v>
      </c>
      <c r="I180">
        <f>ROUND(IFERROR(Table1[[#This Row],[pledged]]/Table1[[#This Row],[backers_count]],0),2)</f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2032</v>
      </c>
      <c r="R180" t="s">
        <v>2033</v>
      </c>
      <c r="S180" s="7">
        <f t="shared" si="3"/>
        <v>42999.208333333328</v>
      </c>
      <c r="T180" s="7">
        <f t="shared" si="3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Table1[[#This Row],[pledged]]/Table1[[#This Row],[goal]]*100</f>
        <v>357.71910112359546</v>
      </c>
      <c r="G181" t="s">
        <v>20</v>
      </c>
      <c r="H181">
        <v>3537</v>
      </c>
      <c r="I181">
        <f>ROUND(IFERROR(Table1[[#This Row],[pledged]]/Table1[[#This Row],[backers_count]],0),2)</f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2038</v>
      </c>
      <c r="R181" t="s">
        <v>2039</v>
      </c>
      <c r="S181" s="7">
        <f t="shared" si="3"/>
        <v>41350.208333333336</v>
      </c>
      <c r="T181" s="7">
        <f t="shared" si="3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Table1[[#This Row],[pledged]]/Table1[[#This Row],[goal]]*100</f>
        <v>308.45714285714286</v>
      </c>
      <c r="G182" t="s">
        <v>20</v>
      </c>
      <c r="H182">
        <v>2107</v>
      </c>
      <c r="I182">
        <f>ROUND(IFERROR(Table1[[#This Row],[pledged]]/Table1[[#This Row],[backers_count]],0),2)</f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2036</v>
      </c>
      <c r="R182" t="s">
        <v>2045</v>
      </c>
      <c r="S182" s="7">
        <f t="shared" si="3"/>
        <v>40259.208333333336</v>
      </c>
      <c r="T182" s="7">
        <f t="shared" si="3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Table1[[#This Row],[pledged]]/Table1[[#This Row],[goal]]*100</f>
        <v>61.802325581395344</v>
      </c>
      <c r="G183" t="s">
        <v>14</v>
      </c>
      <c r="H183">
        <v>136</v>
      </c>
      <c r="I183">
        <f>ROUND(IFERROR(Table1[[#This Row],[pledged]]/Table1[[#This Row],[backers_count]],0),2)</f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2036</v>
      </c>
      <c r="R183" t="s">
        <v>2037</v>
      </c>
      <c r="S183" s="7">
        <f t="shared" si="3"/>
        <v>43012.208333333328</v>
      </c>
      <c r="T183" s="7">
        <f t="shared" si="3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Table1[[#This Row],[pledged]]/Table1[[#This Row],[goal]]*100</f>
        <v>722.32472324723244</v>
      </c>
      <c r="G184" t="s">
        <v>20</v>
      </c>
      <c r="H184">
        <v>3318</v>
      </c>
      <c r="I184">
        <f>ROUND(IFERROR(Table1[[#This Row],[pledged]]/Table1[[#This Row],[backers_count]],0),2)</f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2038</v>
      </c>
      <c r="R184" t="s">
        <v>2039</v>
      </c>
      <c r="S184" s="7">
        <f t="shared" si="3"/>
        <v>43631.208333333328</v>
      </c>
      <c r="T184" s="7">
        <f t="shared" si="3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Table1[[#This Row],[pledged]]/Table1[[#This Row],[goal]]*100</f>
        <v>69.117647058823522</v>
      </c>
      <c r="G185" t="s">
        <v>14</v>
      </c>
      <c r="H185">
        <v>86</v>
      </c>
      <c r="I185">
        <f>ROUND(IFERROR(Table1[[#This Row],[pledged]]/Table1[[#This Row],[backers_count]],0),2)</f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2034</v>
      </c>
      <c r="R185" t="s">
        <v>2035</v>
      </c>
      <c r="S185" s="7">
        <f t="shared" si="3"/>
        <v>40430.208333333336</v>
      </c>
      <c r="T185" s="7">
        <f t="shared" si="3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Table1[[#This Row],[pledged]]/Table1[[#This Row],[goal]]*100</f>
        <v>293.05555555555554</v>
      </c>
      <c r="G186" t="s">
        <v>20</v>
      </c>
      <c r="H186">
        <v>340</v>
      </c>
      <c r="I186">
        <f>ROUND(IFERROR(Table1[[#This Row],[pledged]]/Table1[[#This Row],[backers_count]],0),2)</f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2038</v>
      </c>
      <c r="R186" t="s">
        <v>2039</v>
      </c>
      <c r="S186" s="7">
        <f t="shared" si="3"/>
        <v>43588.208333333328</v>
      </c>
      <c r="T186" s="7">
        <f t="shared" si="3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Table1[[#This Row],[pledged]]/Table1[[#This Row],[goal]]*100</f>
        <v>71.8</v>
      </c>
      <c r="G187" t="s">
        <v>14</v>
      </c>
      <c r="H187">
        <v>19</v>
      </c>
      <c r="I187">
        <f>ROUND(IFERROR(Table1[[#This Row],[pledged]]/Table1[[#This Row],[backers_count]],0),2)</f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2040</v>
      </c>
      <c r="R187" t="s">
        <v>2059</v>
      </c>
      <c r="S187" s="7">
        <f t="shared" si="3"/>
        <v>43233.208333333328</v>
      </c>
      <c r="T187" s="7">
        <f t="shared" si="3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Table1[[#This Row],[pledged]]/Table1[[#This Row],[goal]]*100</f>
        <v>31.934684684684683</v>
      </c>
      <c r="G188" t="s">
        <v>14</v>
      </c>
      <c r="H188">
        <v>886</v>
      </c>
      <c r="I188">
        <f>ROUND(IFERROR(Table1[[#This Row],[pledged]]/Table1[[#This Row],[backers_count]],0),2)</f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2038</v>
      </c>
      <c r="R188" t="s">
        <v>2039</v>
      </c>
      <c r="S188" s="7">
        <f t="shared" si="3"/>
        <v>41782.208333333336</v>
      </c>
      <c r="T188" s="7">
        <f t="shared" si="3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Table1[[#This Row],[pledged]]/Table1[[#This Row],[goal]]*100</f>
        <v>229.87375415282392</v>
      </c>
      <c r="G189" t="s">
        <v>20</v>
      </c>
      <c r="H189">
        <v>1442</v>
      </c>
      <c r="I189">
        <f>ROUND(IFERROR(Table1[[#This Row],[pledged]]/Table1[[#This Row],[backers_count]],0),2)</f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2040</v>
      </c>
      <c r="R189" t="s">
        <v>2051</v>
      </c>
      <c r="S189" s="7">
        <f t="shared" si="3"/>
        <v>41328.25</v>
      </c>
      <c r="T189" s="7">
        <f t="shared" si="3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Table1[[#This Row],[pledged]]/Table1[[#This Row],[goal]]*100</f>
        <v>32.012195121951223</v>
      </c>
      <c r="G190" t="s">
        <v>14</v>
      </c>
      <c r="H190">
        <v>35</v>
      </c>
      <c r="I190">
        <f>ROUND(IFERROR(Table1[[#This Row],[pledged]]/Table1[[#This Row],[backers_count]],0),2)</f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2038</v>
      </c>
      <c r="R190" t="s">
        <v>2039</v>
      </c>
      <c r="S190" s="7">
        <f t="shared" si="3"/>
        <v>41975.25</v>
      </c>
      <c r="T190" s="7">
        <f t="shared" si="3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Table1[[#This Row],[pledged]]/Table1[[#This Row],[goal]]*100</f>
        <v>23.525352848928385</v>
      </c>
      <c r="G191" t="s">
        <v>74</v>
      </c>
      <c r="H191">
        <v>441</v>
      </c>
      <c r="I191">
        <f>ROUND(IFERROR(Table1[[#This Row],[pledged]]/Table1[[#This Row],[backers_count]],0),2)</f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2038</v>
      </c>
      <c r="R191" t="s">
        <v>2039</v>
      </c>
      <c r="S191" s="7">
        <f t="shared" si="3"/>
        <v>42433.25</v>
      </c>
      <c r="T191" s="7">
        <f t="shared" si="3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Table1[[#This Row],[pledged]]/Table1[[#This Row],[goal]]*100</f>
        <v>68.594594594594597</v>
      </c>
      <c r="G192" t="s">
        <v>14</v>
      </c>
      <c r="H192">
        <v>24</v>
      </c>
      <c r="I192">
        <f>ROUND(IFERROR(Table1[[#This Row],[pledged]]/Table1[[#This Row],[backers_count]],0),2)</f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2038</v>
      </c>
      <c r="R192" t="s">
        <v>2039</v>
      </c>
      <c r="S192" s="7">
        <f t="shared" si="3"/>
        <v>41429.208333333336</v>
      </c>
      <c r="T192" s="7">
        <f t="shared" si="3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Table1[[#This Row],[pledged]]/Table1[[#This Row],[goal]]*100</f>
        <v>37.952380952380956</v>
      </c>
      <c r="G193" t="s">
        <v>14</v>
      </c>
      <c r="H193">
        <v>86</v>
      </c>
      <c r="I193">
        <f>ROUND(IFERROR(Table1[[#This Row],[pledged]]/Table1[[#This Row],[backers_count]],0),2)</f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2038</v>
      </c>
      <c r="R193" t="s">
        <v>2039</v>
      </c>
      <c r="S193" s="7">
        <f t="shared" si="3"/>
        <v>43536.208333333328</v>
      </c>
      <c r="T193" s="7">
        <f t="shared" si="3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Table1[[#This Row],[pledged]]/Table1[[#This Row],[goal]]*100</f>
        <v>19.992957746478872</v>
      </c>
      <c r="G194" t="s">
        <v>14</v>
      </c>
      <c r="H194">
        <v>243</v>
      </c>
      <c r="I194">
        <f>ROUND(IFERROR(Table1[[#This Row],[pledged]]/Table1[[#This Row],[backers_count]],0),2)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2034</v>
      </c>
      <c r="R194" t="s">
        <v>2035</v>
      </c>
      <c r="S194" s="7">
        <f t="shared" ref="S194:T257" si="4">(((L194/60)/60)/24)+DATE(1970,1,1)</f>
        <v>41817.208333333336</v>
      </c>
      <c r="T194" s="7">
        <f t="shared" si="4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Table1[[#This Row],[pledged]]/Table1[[#This Row],[goal]]*100</f>
        <v>45.636363636363633</v>
      </c>
      <c r="G195" t="s">
        <v>14</v>
      </c>
      <c r="H195">
        <v>65</v>
      </c>
      <c r="I195">
        <f>ROUND(IFERROR(Table1[[#This Row],[pledged]]/Table1[[#This Row],[backers_count]],0),2)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2034</v>
      </c>
      <c r="R195" t="s">
        <v>2044</v>
      </c>
      <c r="S195" s="7">
        <f t="shared" si="4"/>
        <v>43198.208333333328</v>
      </c>
      <c r="T195" s="7">
        <f t="shared" si="4"/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Table1[[#This Row],[pledged]]/Table1[[#This Row],[goal]]*100</f>
        <v>122.7605633802817</v>
      </c>
      <c r="G196" t="s">
        <v>20</v>
      </c>
      <c r="H196">
        <v>126</v>
      </c>
      <c r="I196">
        <f>ROUND(IFERROR(Table1[[#This Row],[pledged]]/Table1[[#This Row],[backers_count]],0),2)</f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2034</v>
      </c>
      <c r="R196" t="s">
        <v>2056</v>
      </c>
      <c r="S196" s="7">
        <f t="shared" si="4"/>
        <v>42261.208333333328</v>
      </c>
      <c r="T196" s="7">
        <f t="shared" si="4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Table1[[#This Row],[pledged]]/Table1[[#This Row],[goal]]*100</f>
        <v>361.75316455696202</v>
      </c>
      <c r="G197" t="s">
        <v>20</v>
      </c>
      <c r="H197">
        <v>524</v>
      </c>
      <c r="I197">
        <f>ROUND(IFERROR(Table1[[#This Row],[pledged]]/Table1[[#This Row],[backers_count]],0),2)</f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2034</v>
      </c>
      <c r="R197" t="s">
        <v>2042</v>
      </c>
      <c r="S197" s="7">
        <f t="shared" si="4"/>
        <v>43310.208333333328</v>
      </c>
      <c r="T197" s="7">
        <f t="shared" si="4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Table1[[#This Row],[pledged]]/Table1[[#This Row],[goal]]*100</f>
        <v>63.146341463414636</v>
      </c>
      <c r="G198" t="s">
        <v>14</v>
      </c>
      <c r="H198">
        <v>100</v>
      </c>
      <c r="I198">
        <f>ROUND(IFERROR(Table1[[#This Row],[pledged]]/Table1[[#This Row],[backers_count]],0),2)</f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2036</v>
      </c>
      <c r="R198" t="s">
        <v>2045</v>
      </c>
      <c r="S198" s="7">
        <f t="shared" si="4"/>
        <v>42616.208333333328</v>
      </c>
      <c r="T198" s="7">
        <f t="shared" si="4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Table1[[#This Row],[pledged]]/Table1[[#This Row],[goal]]*100</f>
        <v>298.20475319926874</v>
      </c>
      <c r="G199" t="s">
        <v>20</v>
      </c>
      <c r="H199">
        <v>1989</v>
      </c>
      <c r="I199">
        <f>ROUND(IFERROR(Table1[[#This Row],[pledged]]/Table1[[#This Row],[backers_count]],0),2)</f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2040</v>
      </c>
      <c r="R199" t="s">
        <v>2043</v>
      </c>
      <c r="S199" s="7">
        <f t="shared" si="4"/>
        <v>42909.208333333328</v>
      </c>
      <c r="T199" s="7">
        <f t="shared" si="4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Table1[[#This Row],[pledged]]/Table1[[#This Row],[goal]]*100</f>
        <v>9.5585443037974684</v>
      </c>
      <c r="G200" t="s">
        <v>14</v>
      </c>
      <c r="H200">
        <v>168</v>
      </c>
      <c r="I200">
        <f>ROUND(IFERROR(Table1[[#This Row],[pledged]]/Table1[[#This Row],[backers_count]],0),2)</f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2034</v>
      </c>
      <c r="R200" t="s">
        <v>2042</v>
      </c>
      <c r="S200" s="7">
        <f t="shared" si="4"/>
        <v>40396.208333333336</v>
      </c>
      <c r="T200" s="7">
        <f t="shared" si="4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Table1[[#This Row],[pledged]]/Table1[[#This Row],[goal]]*100</f>
        <v>53.777777777777779</v>
      </c>
      <c r="G201" t="s">
        <v>14</v>
      </c>
      <c r="H201">
        <v>13</v>
      </c>
      <c r="I201">
        <f>ROUND(IFERROR(Table1[[#This Row],[pledged]]/Table1[[#This Row],[backers_count]],0),2)</f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2034</v>
      </c>
      <c r="R201" t="s">
        <v>2035</v>
      </c>
      <c r="S201" s="7">
        <f t="shared" si="4"/>
        <v>42192.208333333328</v>
      </c>
      <c r="T201" s="7">
        <f t="shared" si="4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Table1[[#This Row],[pledged]]/Table1[[#This Row],[goal]]*100</f>
        <v>2</v>
      </c>
      <c r="G202" t="s">
        <v>14</v>
      </c>
      <c r="H202">
        <v>1</v>
      </c>
      <c r="I202">
        <f>ROUND(IFERROR(Table1[[#This Row],[pledged]]/Table1[[#This Row],[backers_count]],0),2)</f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2038</v>
      </c>
      <c r="R202" t="s">
        <v>2039</v>
      </c>
      <c r="S202" s="7">
        <f t="shared" si="4"/>
        <v>40262.208333333336</v>
      </c>
      <c r="T202" s="7">
        <f t="shared" si="4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Table1[[#This Row],[pledged]]/Table1[[#This Row],[goal]]*100</f>
        <v>681.19047619047615</v>
      </c>
      <c r="G203" t="s">
        <v>20</v>
      </c>
      <c r="H203">
        <v>157</v>
      </c>
      <c r="I203">
        <f>ROUND(IFERROR(Table1[[#This Row],[pledged]]/Table1[[#This Row],[backers_count]],0),2)</f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2036</v>
      </c>
      <c r="R203" t="s">
        <v>2037</v>
      </c>
      <c r="S203" s="7">
        <f t="shared" si="4"/>
        <v>41845.208333333336</v>
      </c>
      <c r="T203" s="7">
        <f t="shared" si="4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Table1[[#This Row],[pledged]]/Table1[[#This Row],[goal]]*100</f>
        <v>78.831325301204828</v>
      </c>
      <c r="G204" t="s">
        <v>74</v>
      </c>
      <c r="H204">
        <v>82</v>
      </c>
      <c r="I204">
        <f>ROUND(IFERROR(Table1[[#This Row],[pledged]]/Table1[[#This Row],[backers_count]],0),2)</f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2032</v>
      </c>
      <c r="R204" t="s">
        <v>2033</v>
      </c>
      <c r="S204" s="7">
        <f t="shared" si="4"/>
        <v>40818.208333333336</v>
      </c>
      <c r="T204" s="7">
        <f t="shared" si="4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Table1[[#This Row],[pledged]]/Table1[[#This Row],[goal]]*100</f>
        <v>134.40792216817235</v>
      </c>
      <c r="G205" t="s">
        <v>20</v>
      </c>
      <c r="H205">
        <v>4498</v>
      </c>
      <c r="I205">
        <f>ROUND(IFERROR(Table1[[#This Row],[pledged]]/Table1[[#This Row],[backers_count]],0),2)</f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2038</v>
      </c>
      <c r="R205" t="s">
        <v>2039</v>
      </c>
      <c r="S205" s="7">
        <f t="shared" si="4"/>
        <v>42752.25</v>
      </c>
      <c r="T205" s="7">
        <f t="shared" si="4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Table1[[#This Row],[pledged]]/Table1[[#This Row],[goal]]*100</f>
        <v>3.3719999999999999</v>
      </c>
      <c r="G206" t="s">
        <v>14</v>
      </c>
      <c r="H206">
        <v>40</v>
      </c>
      <c r="I206">
        <f>ROUND(IFERROR(Table1[[#This Row],[pledged]]/Table1[[#This Row],[backers_count]],0),2)</f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2034</v>
      </c>
      <c r="R206" t="s">
        <v>2057</v>
      </c>
      <c r="S206" s="7">
        <f t="shared" si="4"/>
        <v>40636.208333333336</v>
      </c>
      <c r="T206" s="7">
        <f t="shared" si="4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Table1[[#This Row],[pledged]]/Table1[[#This Row],[goal]]*100</f>
        <v>431.84615384615387</v>
      </c>
      <c r="G207" t="s">
        <v>20</v>
      </c>
      <c r="H207">
        <v>80</v>
      </c>
      <c r="I207">
        <f>ROUND(IFERROR(Table1[[#This Row],[pledged]]/Table1[[#This Row],[backers_count]],0),2)</f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2038</v>
      </c>
      <c r="R207" t="s">
        <v>2039</v>
      </c>
      <c r="S207" s="7">
        <f t="shared" si="4"/>
        <v>43390.208333333328</v>
      </c>
      <c r="T207" s="7">
        <f t="shared" si="4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Table1[[#This Row],[pledged]]/Table1[[#This Row],[goal]]*100</f>
        <v>38.844444444444441</v>
      </c>
      <c r="G208" t="s">
        <v>74</v>
      </c>
      <c r="H208">
        <v>57</v>
      </c>
      <c r="I208">
        <f>ROUND(IFERROR(Table1[[#This Row],[pledged]]/Table1[[#This Row],[backers_count]],0),2)</f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2046</v>
      </c>
      <c r="R208" t="s">
        <v>2052</v>
      </c>
      <c r="S208" s="7">
        <f t="shared" si="4"/>
        <v>40236.25</v>
      </c>
      <c r="T208" s="7">
        <f t="shared" si="4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Table1[[#This Row],[pledged]]/Table1[[#This Row],[goal]]*100</f>
        <v>425.7</v>
      </c>
      <c r="G209" t="s">
        <v>20</v>
      </c>
      <c r="H209">
        <v>43</v>
      </c>
      <c r="I209">
        <f>ROUND(IFERROR(Table1[[#This Row],[pledged]]/Table1[[#This Row],[backers_count]],0),2)</f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2034</v>
      </c>
      <c r="R209" t="s">
        <v>2035</v>
      </c>
      <c r="S209" s="7">
        <f t="shared" si="4"/>
        <v>43340.208333333328</v>
      </c>
      <c r="T209" s="7">
        <f t="shared" si="4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Table1[[#This Row],[pledged]]/Table1[[#This Row],[goal]]*100</f>
        <v>101.12239715591672</v>
      </c>
      <c r="G210" t="s">
        <v>20</v>
      </c>
      <c r="H210">
        <v>2053</v>
      </c>
      <c r="I210">
        <f>ROUND(IFERROR(Table1[[#This Row],[pledged]]/Table1[[#This Row],[backers_count]],0),2)</f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2040</v>
      </c>
      <c r="R210" t="s">
        <v>2041</v>
      </c>
      <c r="S210" s="7">
        <f t="shared" si="4"/>
        <v>43048.25</v>
      </c>
      <c r="T210" s="7">
        <f t="shared" si="4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Table1[[#This Row],[pledged]]/Table1[[#This Row],[goal]]*100</f>
        <v>21.188688946015425</v>
      </c>
      <c r="G211" t="s">
        <v>47</v>
      </c>
      <c r="H211">
        <v>808</v>
      </c>
      <c r="I211">
        <f>ROUND(IFERROR(Table1[[#This Row],[pledged]]/Table1[[#This Row],[backers_count]],0),2)</f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2040</v>
      </c>
      <c r="R211" t="s">
        <v>2041</v>
      </c>
      <c r="S211" s="7">
        <f t="shared" si="4"/>
        <v>42496.208333333328</v>
      </c>
      <c r="T211" s="7">
        <f t="shared" si="4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Table1[[#This Row],[pledged]]/Table1[[#This Row],[goal]]*100</f>
        <v>67.425531914893625</v>
      </c>
      <c r="G212" t="s">
        <v>14</v>
      </c>
      <c r="H212">
        <v>226</v>
      </c>
      <c r="I212">
        <f>ROUND(IFERROR(Table1[[#This Row],[pledged]]/Table1[[#This Row],[backers_count]],0),2)</f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2040</v>
      </c>
      <c r="R212" t="s">
        <v>2062</v>
      </c>
      <c r="S212" s="7">
        <f t="shared" si="4"/>
        <v>42797.25</v>
      </c>
      <c r="T212" s="7">
        <f t="shared" si="4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Table1[[#This Row],[pledged]]/Table1[[#This Row],[goal]]*100</f>
        <v>94.923371647509583</v>
      </c>
      <c r="G213" t="s">
        <v>14</v>
      </c>
      <c r="H213">
        <v>1625</v>
      </c>
      <c r="I213">
        <f>ROUND(IFERROR(Table1[[#This Row],[pledged]]/Table1[[#This Row],[backers_count]],0),2)</f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2038</v>
      </c>
      <c r="R213" t="s">
        <v>2039</v>
      </c>
      <c r="S213" s="7">
        <f t="shared" si="4"/>
        <v>41513.208333333336</v>
      </c>
      <c r="T213" s="7">
        <f t="shared" si="4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Table1[[#This Row],[pledged]]/Table1[[#This Row],[goal]]*100</f>
        <v>151.85185185185185</v>
      </c>
      <c r="G214" t="s">
        <v>20</v>
      </c>
      <c r="H214">
        <v>168</v>
      </c>
      <c r="I214">
        <f>ROUND(IFERROR(Table1[[#This Row],[pledged]]/Table1[[#This Row],[backers_count]],0),2)</f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2038</v>
      </c>
      <c r="R214" t="s">
        <v>2039</v>
      </c>
      <c r="S214" s="7">
        <f t="shared" si="4"/>
        <v>43814.25</v>
      </c>
      <c r="T214" s="7">
        <f t="shared" si="4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Table1[[#This Row],[pledged]]/Table1[[#This Row],[goal]]*100</f>
        <v>195.16382252559728</v>
      </c>
      <c r="G215" t="s">
        <v>20</v>
      </c>
      <c r="H215">
        <v>4289</v>
      </c>
      <c r="I215">
        <f>ROUND(IFERROR(Table1[[#This Row],[pledged]]/Table1[[#This Row],[backers_count]],0),2)</f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2034</v>
      </c>
      <c r="R215" t="s">
        <v>2044</v>
      </c>
      <c r="S215" s="7">
        <f t="shared" si="4"/>
        <v>40488.208333333336</v>
      </c>
      <c r="T215" s="7">
        <f t="shared" si="4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Table1[[#This Row],[pledged]]/Table1[[#This Row],[goal]]*100</f>
        <v>1023.1428571428571</v>
      </c>
      <c r="G216" t="s">
        <v>20</v>
      </c>
      <c r="H216">
        <v>165</v>
      </c>
      <c r="I216">
        <f>ROUND(IFERROR(Table1[[#This Row],[pledged]]/Table1[[#This Row],[backers_count]],0),2)</f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2034</v>
      </c>
      <c r="R216" t="s">
        <v>2035</v>
      </c>
      <c r="S216" s="7">
        <f t="shared" si="4"/>
        <v>40409.208333333336</v>
      </c>
      <c r="T216" s="7">
        <f t="shared" si="4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Table1[[#This Row],[pledged]]/Table1[[#This Row],[goal]]*100</f>
        <v>3.841836734693878</v>
      </c>
      <c r="G217" t="s">
        <v>14</v>
      </c>
      <c r="H217">
        <v>143</v>
      </c>
      <c r="I217">
        <f>ROUND(IFERROR(Table1[[#This Row],[pledged]]/Table1[[#This Row],[backers_count]],0),2)</f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2038</v>
      </c>
      <c r="R217" t="s">
        <v>2039</v>
      </c>
      <c r="S217" s="7">
        <f t="shared" si="4"/>
        <v>43509.25</v>
      </c>
      <c r="T217" s="7">
        <f t="shared" si="4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Table1[[#This Row],[pledged]]/Table1[[#This Row],[goal]]*100</f>
        <v>155.07066557107643</v>
      </c>
      <c r="G218" t="s">
        <v>20</v>
      </c>
      <c r="H218">
        <v>1815</v>
      </c>
      <c r="I218">
        <f>ROUND(IFERROR(Table1[[#This Row],[pledged]]/Table1[[#This Row],[backers_count]],0),2)</f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2038</v>
      </c>
      <c r="R218" t="s">
        <v>2039</v>
      </c>
      <c r="S218" s="7">
        <f t="shared" si="4"/>
        <v>40869.25</v>
      </c>
      <c r="T218" s="7">
        <f t="shared" si="4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Table1[[#This Row],[pledged]]/Table1[[#This Row],[goal]]*100</f>
        <v>44.753477588871718</v>
      </c>
      <c r="G219" t="s">
        <v>14</v>
      </c>
      <c r="H219">
        <v>934</v>
      </c>
      <c r="I219">
        <f>ROUND(IFERROR(Table1[[#This Row],[pledged]]/Table1[[#This Row],[backers_count]],0),2)</f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2040</v>
      </c>
      <c r="R219" t="s">
        <v>2062</v>
      </c>
      <c r="S219" s="7">
        <f t="shared" si="4"/>
        <v>43583.208333333328</v>
      </c>
      <c r="T219" s="7">
        <f t="shared" si="4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Table1[[#This Row],[pledged]]/Table1[[#This Row],[goal]]*100</f>
        <v>215.94736842105263</v>
      </c>
      <c r="G220" t="s">
        <v>20</v>
      </c>
      <c r="H220">
        <v>397</v>
      </c>
      <c r="I220">
        <f>ROUND(IFERROR(Table1[[#This Row],[pledged]]/Table1[[#This Row],[backers_count]],0),2)</f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2040</v>
      </c>
      <c r="R220" t="s">
        <v>2051</v>
      </c>
      <c r="S220" s="7">
        <f t="shared" si="4"/>
        <v>40858.25</v>
      </c>
      <c r="T220" s="7">
        <f t="shared" si="4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Table1[[#This Row],[pledged]]/Table1[[#This Row],[goal]]*100</f>
        <v>332.12709832134288</v>
      </c>
      <c r="G221" t="s">
        <v>20</v>
      </c>
      <c r="H221">
        <v>1539</v>
      </c>
      <c r="I221">
        <f>ROUND(IFERROR(Table1[[#This Row],[pledged]]/Table1[[#This Row],[backers_count]],0),2)</f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2040</v>
      </c>
      <c r="R221" t="s">
        <v>2048</v>
      </c>
      <c r="S221" s="7">
        <f t="shared" si="4"/>
        <v>41137.208333333336</v>
      </c>
      <c r="T221" s="7">
        <f t="shared" si="4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Table1[[#This Row],[pledged]]/Table1[[#This Row],[goal]]*100</f>
        <v>8.4430379746835449</v>
      </c>
      <c r="G222" t="s">
        <v>14</v>
      </c>
      <c r="H222">
        <v>17</v>
      </c>
      <c r="I222">
        <f>ROUND(IFERROR(Table1[[#This Row],[pledged]]/Table1[[#This Row],[backers_count]],0),2)</f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2038</v>
      </c>
      <c r="R222" t="s">
        <v>2039</v>
      </c>
      <c r="S222" s="7">
        <f t="shared" si="4"/>
        <v>40725.208333333336</v>
      </c>
      <c r="T222" s="7">
        <f t="shared" si="4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Table1[[#This Row],[pledged]]/Table1[[#This Row],[goal]]*100</f>
        <v>98.625514403292186</v>
      </c>
      <c r="G223" t="s">
        <v>14</v>
      </c>
      <c r="H223">
        <v>2179</v>
      </c>
      <c r="I223">
        <f>ROUND(IFERROR(Table1[[#This Row],[pledged]]/Table1[[#This Row],[backers_count]],0),2)</f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2032</v>
      </c>
      <c r="R223" t="s">
        <v>2033</v>
      </c>
      <c r="S223" s="7">
        <f t="shared" si="4"/>
        <v>41081.208333333336</v>
      </c>
      <c r="T223" s="7">
        <f t="shared" si="4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Table1[[#This Row],[pledged]]/Table1[[#This Row],[goal]]*100</f>
        <v>137.97916666666669</v>
      </c>
      <c r="G224" t="s">
        <v>20</v>
      </c>
      <c r="H224">
        <v>138</v>
      </c>
      <c r="I224">
        <f>ROUND(IFERROR(Table1[[#This Row],[pledged]]/Table1[[#This Row],[backers_count]],0),2)</f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2053</v>
      </c>
      <c r="R224" t="s">
        <v>2054</v>
      </c>
      <c r="S224" s="7">
        <f t="shared" si="4"/>
        <v>41914.208333333336</v>
      </c>
      <c r="T224" s="7">
        <f t="shared" si="4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Table1[[#This Row],[pledged]]/Table1[[#This Row],[goal]]*100</f>
        <v>93.81099656357388</v>
      </c>
      <c r="G225" t="s">
        <v>14</v>
      </c>
      <c r="H225">
        <v>931</v>
      </c>
      <c r="I225">
        <f>ROUND(IFERROR(Table1[[#This Row],[pledged]]/Table1[[#This Row],[backers_count]],0),2)</f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2038</v>
      </c>
      <c r="R225" t="s">
        <v>2039</v>
      </c>
      <c r="S225" s="7">
        <f t="shared" si="4"/>
        <v>42445.208333333328</v>
      </c>
      <c r="T225" s="7">
        <f t="shared" si="4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Table1[[#This Row],[pledged]]/Table1[[#This Row],[goal]]*100</f>
        <v>403.63930885529157</v>
      </c>
      <c r="G226" t="s">
        <v>20</v>
      </c>
      <c r="H226">
        <v>3594</v>
      </c>
      <c r="I226">
        <f>ROUND(IFERROR(Table1[[#This Row],[pledged]]/Table1[[#This Row],[backers_count]],0),2)</f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2040</v>
      </c>
      <c r="R226" t="s">
        <v>2062</v>
      </c>
      <c r="S226" s="7">
        <f t="shared" si="4"/>
        <v>41906.208333333336</v>
      </c>
      <c r="T226" s="7">
        <f t="shared" si="4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Table1[[#This Row],[pledged]]/Table1[[#This Row],[goal]]*100</f>
        <v>260.1740412979351</v>
      </c>
      <c r="G227" t="s">
        <v>20</v>
      </c>
      <c r="H227">
        <v>5880</v>
      </c>
      <c r="I227">
        <f>ROUND(IFERROR(Table1[[#This Row],[pledged]]/Table1[[#This Row],[backers_count]],0),2)</f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2034</v>
      </c>
      <c r="R227" t="s">
        <v>2035</v>
      </c>
      <c r="S227" s="7">
        <f t="shared" si="4"/>
        <v>41762.208333333336</v>
      </c>
      <c r="T227" s="7">
        <f t="shared" si="4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Table1[[#This Row],[pledged]]/Table1[[#This Row],[goal]]*100</f>
        <v>366.63333333333333</v>
      </c>
      <c r="G228" t="s">
        <v>20</v>
      </c>
      <c r="H228">
        <v>112</v>
      </c>
      <c r="I228">
        <f>ROUND(IFERROR(Table1[[#This Row],[pledged]]/Table1[[#This Row],[backers_count]],0),2)</f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2053</v>
      </c>
      <c r="R228" t="s">
        <v>2054</v>
      </c>
      <c r="S228" s="7">
        <f t="shared" si="4"/>
        <v>40276.208333333336</v>
      </c>
      <c r="T228" s="7">
        <f t="shared" si="4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Table1[[#This Row],[pledged]]/Table1[[#This Row],[goal]]*100</f>
        <v>168.72085385878489</v>
      </c>
      <c r="G229" t="s">
        <v>20</v>
      </c>
      <c r="H229">
        <v>943</v>
      </c>
      <c r="I229">
        <f>ROUND(IFERROR(Table1[[#This Row],[pledged]]/Table1[[#This Row],[backers_count]],0),2)</f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2049</v>
      </c>
      <c r="R229" t="s">
        <v>2060</v>
      </c>
      <c r="S229" s="7">
        <f t="shared" si="4"/>
        <v>42139.208333333328</v>
      </c>
      <c r="T229" s="7">
        <f t="shared" si="4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Table1[[#This Row],[pledged]]/Table1[[#This Row],[goal]]*100</f>
        <v>119.90717911530093</v>
      </c>
      <c r="G230" t="s">
        <v>20</v>
      </c>
      <c r="H230">
        <v>2468</v>
      </c>
      <c r="I230">
        <f>ROUND(IFERROR(Table1[[#This Row],[pledged]]/Table1[[#This Row],[backers_count]],0),2)</f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2040</v>
      </c>
      <c r="R230" t="s">
        <v>2048</v>
      </c>
      <c r="S230" s="7">
        <f t="shared" si="4"/>
        <v>42613.208333333328</v>
      </c>
      <c r="T230" s="7">
        <f t="shared" si="4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Table1[[#This Row],[pledged]]/Table1[[#This Row],[goal]]*100</f>
        <v>193.68925233644859</v>
      </c>
      <c r="G231" t="s">
        <v>20</v>
      </c>
      <c r="H231">
        <v>2551</v>
      </c>
      <c r="I231">
        <f>ROUND(IFERROR(Table1[[#This Row],[pledged]]/Table1[[#This Row],[backers_count]],0),2)</f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2049</v>
      </c>
      <c r="R231" t="s">
        <v>2060</v>
      </c>
      <c r="S231" s="7">
        <f t="shared" si="4"/>
        <v>42887.208333333328</v>
      </c>
      <c r="T231" s="7">
        <f t="shared" si="4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Table1[[#This Row],[pledged]]/Table1[[#This Row],[goal]]*100</f>
        <v>420.16666666666669</v>
      </c>
      <c r="G232" t="s">
        <v>20</v>
      </c>
      <c r="H232">
        <v>101</v>
      </c>
      <c r="I232">
        <f>ROUND(IFERROR(Table1[[#This Row],[pledged]]/Table1[[#This Row],[backers_count]],0),2)</f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2049</v>
      </c>
      <c r="R232" t="s">
        <v>2050</v>
      </c>
      <c r="S232" s="7">
        <f t="shared" si="4"/>
        <v>43805.25</v>
      </c>
      <c r="T232" s="7">
        <f t="shared" si="4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Table1[[#This Row],[pledged]]/Table1[[#This Row],[goal]]*100</f>
        <v>76.708333333333329</v>
      </c>
      <c r="G233" t="s">
        <v>74</v>
      </c>
      <c r="H233">
        <v>67</v>
      </c>
      <c r="I233">
        <f>ROUND(IFERROR(Table1[[#This Row],[pledged]]/Table1[[#This Row],[backers_count]],0),2)</f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2038</v>
      </c>
      <c r="R233" t="s">
        <v>2039</v>
      </c>
      <c r="S233" s="7">
        <f t="shared" si="4"/>
        <v>41415.208333333336</v>
      </c>
      <c r="T233" s="7">
        <f t="shared" si="4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Table1[[#This Row],[pledged]]/Table1[[#This Row],[goal]]*100</f>
        <v>171.26470588235293</v>
      </c>
      <c r="G234" t="s">
        <v>20</v>
      </c>
      <c r="H234">
        <v>92</v>
      </c>
      <c r="I234">
        <f>ROUND(IFERROR(Table1[[#This Row],[pledged]]/Table1[[#This Row],[backers_count]],0),2)</f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2038</v>
      </c>
      <c r="R234" t="s">
        <v>2039</v>
      </c>
      <c r="S234" s="7">
        <f t="shared" si="4"/>
        <v>42576.208333333328</v>
      </c>
      <c r="T234" s="7">
        <f t="shared" si="4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Table1[[#This Row],[pledged]]/Table1[[#This Row],[goal]]*100</f>
        <v>157.89473684210526</v>
      </c>
      <c r="G235" t="s">
        <v>20</v>
      </c>
      <c r="H235">
        <v>62</v>
      </c>
      <c r="I235">
        <f>ROUND(IFERROR(Table1[[#This Row],[pledged]]/Table1[[#This Row],[backers_count]],0),2)</f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2040</v>
      </c>
      <c r="R235" t="s">
        <v>2048</v>
      </c>
      <c r="S235" s="7">
        <f t="shared" si="4"/>
        <v>40706.208333333336</v>
      </c>
      <c r="T235" s="7">
        <f t="shared" si="4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Table1[[#This Row],[pledged]]/Table1[[#This Row],[goal]]*100</f>
        <v>109.08</v>
      </c>
      <c r="G236" t="s">
        <v>20</v>
      </c>
      <c r="H236">
        <v>149</v>
      </c>
      <c r="I236">
        <f>ROUND(IFERROR(Table1[[#This Row],[pledged]]/Table1[[#This Row],[backers_count]],0),2)</f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2049</v>
      </c>
      <c r="R236" t="s">
        <v>2050</v>
      </c>
      <c r="S236" s="7">
        <f t="shared" si="4"/>
        <v>42969.208333333328</v>
      </c>
      <c r="T236" s="7">
        <f t="shared" si="4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Table1[[#This Row],[pledged]]/Table1[[#This Row],[goal]]*100</f>
        <v>41.732558139534881</v>
      </c>
      <c r="G237" t="s">
        <v>14</v>
      </c>
      <c r="H237">
        <v>92</v>
      </c>
      <c r="I237">
        <f>ROUND(IFERROR(Table1[[#This Row],[pledged]]/Table1[[#This Row],[backers_count]],0),2)</f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2040</v>
      </c>
      <c r="R237" t="s">
        <v>2048</v>
      </c>
      <c r="S237" s="7">
        <f t="shared" si="4"/>
        <v>42779.25</v>
      </c>
      <c r="T237" s="7">
        <f t="shared" si="4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Table1[[#This Row],[pledged]]/Table1[[#This Row],[goal]]*100</f>
        <v>10.944303797468354</v>
      </c>
      <c r="G238" t="s">
        <v>14</v>
      </c>
      <c r="H238">
        <v>57</v>
      </c>
      <c r="I238">
        <f>ROUND(IFERROR(Table1[[#This Row],[pledged]]/Table1[[#This Row],[backers_count]],0),2)</f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2034</v>
      </c>
      <c r="R238" t="s">
        <v>2035</v>
      </c>
      <c r="S238" s="7">
        <f t="shared" si="4"/>
        <v>43641.208333333328</v>
      </c>
      <c r="T238" s="7">
        <f t="shared" si="4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Table1[[#This Row],[pledged]]/Table1[[#This Row],[goal]]*100</f>
        <v>159.3763440860215</v>
      </c>
      <c r="G239" t="s">
        <v>20</v>
      </c>
      <c r="H239">
        <v>329</v>
      </c>
      <c r="I239">
        <f>ROUND(IFERROR(Table1[[#This Row],[pledged]]/Table1[[#This Row],[backers_count]],0),2)</f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2040</v>
      </c>
      <c r="R239" t="s">
        <v>2048</v>
      </c>
      <c r="S239" s="7">
        <f t="shared" si="4"/>
        <v>41754.208333333336</v>
      </c>
      <c r="T239" s="7">
        <f t="shared" si="4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Table1[[#This Row],[pledged]]/Table1[[#This Row],[goal]]*100</f>
        <v>422.41666666666669</v>
      </c>
      <c r="G240" t="s">
        <v>20</v>
      </c>
      <c r="H240">
        <v>97</v>
      </c>
      <c r="I240">
        <f>ROUND(IFERROR(Table1[[#This Row],[pledged]]/Table1[[#This Row],[backers_count]],0),2)</f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2038</v>
      </c>
      <c r="R240" t="s">
        <v>2039</v>
      </c>
      <c r="S240" s="7">
        <f t="shared" si="4"/>
        <v>43083.25</v>
      </c>
      <c r="T240" s="7">
        <f t="shared" si="4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Table1[[#This Row],[pledged]]/Table1[[#This Row],[goal]]*100</f>
        <v>97.71875</v>
      </c>
      <c r="G241" t="s">
        <v>14</v>
      </c>
      <c r="H241">
        <v>41</v>
      </c>
      <c r="I241">
        <f>ROUND(IFERROR(Table1[[#This Row],[pledged]]/Table1[[#This Row],[backers_count]],0),2)</f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2036</v>
      </c>
      <c r="R241" t="s">
        <v>2045</v>
      </c>
      <c r="S241" s="7">
        <f t="shared" si="4"/>
        <v>42245.208333333328</v>
      </c>
      <c r="T241" s="7">
        <f t="shared" si="4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Table1[[#This Row],[pledged]]/Table1[[#This Row],[goal]]*100</f>
        <v>418.78911564625849</v>
      </c>
      <c r="G242" t="s">
        <v>20</v>
      </c>
      <c r="H242">
        <v>1784</v>
      </c>
      <c r="I242">
        <f>ROUND(IFERROR(Table1[[#This Row],[pledged]]/Table1[[#This Row],[backers_count]],0),2)</f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2038</v>
      </c>
      <c r="R242" t="s">
        <v>2039</v>
      </c>
      <c r="S242" s="7">
        <f t="shared" si="4"/>
        <v>40396.208333333336</v>
      </c>
      <c r="T242" s="7">
        <f t="shared" si="4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Table1[[#This Row],[pledged]]/Table1[[#This Row],[goal]]*100</f>
        <v>101.91632047477745</v>
      </c>
      <c r="G243" t="s">
        <v>20</v>
      </c>
      <c r="H243">
        <v>1684</v>
      </c>
      <c r="I243">
        <f>ROUND(IFERROR(Table1[[#This Row],[pledged]]/Table1[[#This Row],[backers_count]],0),2)</f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2046</v>
      </c>
      <c r="R243" t="s">
        <v>2047</v>
      </c>
      <c r="S243" s="7">
        <f t="shared" si="4"/>
        <v>41742.208333333336</v>
      </c>
      <c r="T243" s="7">
        <f t="shared" si="4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Table1[[#This Row],[pledged]]/Table1[[#This Row],[goal]]*100</f>
        <v>127.72619047619047</v>
      </c>
      <c r="G244" t="s">
        <v>20</v>
      </c>
      <c r="H244">
        <v>250</v>
      </c>
      <c r="I244">
        <f>ROUND(IFERROR(Table1[[#This Row],[pledged]]/Table1[[#This Row],[backers_count]],0),2)</f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2034</v>
      </c>
      <c r="R244" t="s">
        <v>2035</v>
      </c>
      <c r="S244" s="7">
        <f t="shared" si="4"/>
        <v>42865.208333333328</v>
      </c>
      <c r="T244" s="7">
        <f t="shared" si="4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Table1[[#This Row],[pledged]]/Table1[[#This Row],[goal]]*100</f>
        <v>445.21739130434781</v>
      </c>
      <c r="G245" t="s">
        <v>20</v>
      </c>
      <c r="H245">
        <v>238</v>
      </c>
      <c r="I245">
        <f>ROUND(IFERROR(Table1[[#This Row],[pledged]]/Table1[[#This Row],[backers_count]],0),2)</f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2038</v>
      </c>
      <c r="R245" t="s">
        <v>2039</v>
      </c>
      <c r="S245" s="7">
        <f t="shared" si="4"/>
        <v>43163.25</v>
      </c>
      <c r="T245" s="7">
        <f t="shared" si="4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Table1[[#This Row],[pledged]]/Table1[[#This Row],[goal]]*100</f>
        <v>569.71428571428578</v>
      </c>
      <c r="G246" t="s">
        <v>20</v>
      </c>
      <c r="H246">
        <v>53</v>
      </c>
      <c r="I246">
        <f>ROUND(IFERROR(Table1[[#This Row],[pledged]]/Table1[[#This Row],[backers_count]],0),2)</f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2038</v>
      </c>
      <c r="R246" t="s">
        <v>2039</v>
      </c>
      <c r="S246" s="7">
        <f t="shared" si="4"/>
        <v>41834.208333333336</v>
      </c>
      <c r="T246" s="7">
        <f t="shared" si="4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Table1[[#This Row],[pledged]]/Table1[[#This Row],[goal]]*100</f>
        <v>509.34482758620686</v>
      </c>
      <c r="G247" t="s">
        <v>20</v>
      </c>
      <c r="H247">
        <v>214</v>
      </c>
      <c r="I247">
        <f>ROUND(IFERROR(Table1[[#This Row],[pledged]]/Table1[[#This Row],[backers_count]],0),2)</f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2038</v>
      </c>
      <c r="R247" t="s">
        <v>2039</v>
      </c>
      <c r="S247" s="7">
        <f t="shared" si="4"/>
        <v>41736.208333333336</v>
      </c>
      <c r="T247" s="7">
        <f t="shared" si="4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Table1[[#This Row],[pledged]]/Table1[[#This Row],[goal]]*100</f>
        <v>325.5333333333333</v>
      </c>
      <c r="G248" t="s">
        <v>20</v>
      </c>
      <c r="H248">
        <v>222</v>
      </c>
      <c r="I248">
        <f>ROUND(IFERROR(Table1[[#This Row],[pledged]]/Table1[[#This Row],[backers_count]],0),2)</f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2036</v>
      </c>
      <c r="R248" t="s">
        <v>2037</v>
      </c>
      <c r="S248" s="7">
        <f t="shared" si="4"/>
        <v>41491.208333333336</v>
      </c>
      <c r="T248" s="7">
        <f t="shared" si="4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Table1[[#This Row],[pledged]]/Table1[[#This Row],[goal]]*100</f>
        <v>932.61616161616166</v>
      </c>
      <c r="G249" t="s">
        <v>20</v>
      </c>
      <c r="H249">
        <v>1884</v>
      </c>
      <c r="I249">
        <f>ROUND(IFERROR(Table1[[#This Row],[pledged]]/Table1[[#This Row],[backers_count]],0),2)</f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2046</v>
      </c>
      <c r="R249" t="s">
        <v>2052</v>
      </c>
      <c r="S249" s="7">
        <f t="shared" si="4"/>
        <v>42726.25</v>
      </c>
      <c r="T249" s="7">
        <f t="shared" si="4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Table1[[#This Row],[pledged]]/Table1[[#This Row],[goal]]*100</f>
        <v>211.33870967741933</v>
      </c>
      <c r="G250" t="s">
        <v>20</v>
      </c>
      <c r="H250">
        <v>218</v>
      </c>
      <c r="I250">
        <f>ROUND(IFERROR(Table1[[#This Row],[pledged]]/Table1[[#This Row],[backers_count]],0),2)</f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2049</v>
      </c>
      <c r="R250" t="s">
        <v>2060</v>
      </c>
      <c r="S250" s="7">
        <f t="shared" si="4"/>
        <v>42004.25</v>
      </c>
      <c r="T250" s="7">
        <f t="shared" si="4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Table1[[#This Row],[pledged]]/Table1[[#This Row],[goal]]*100</f>
        <v>273.32520325203251</v>
      </c>
      <c r="G251" t="s">
        <v>20</v>
      </c>
      <c r="H251">
        <v>6465</v>
      </c>
      <c r="I251">
        <f>ROUND(IFERROR(Table1[[#This Row],[pledged]]/Table1[[#This Row],[backers_count]],0),2)</f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2046</v>
      </c>
      <c r="R251" t="s">
        <v>2058</v>
      </c>
      <c r="S251" s="7">
        <f t="shared" si="4"/>
        <v>42006.25</v>
      </c>
      <c r="T251" s="7">
        <f t="shared" si="4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Table1[[#This Row],[pledged]]/Table1[[#This Row],[goal]]*100</f>
        <v>3</v>
      </c>
      <c r="G252" t="s">
        <v>14</v>
      </c>
      <c r="H252">
        <v>1</v>
      </c>
      <c r="I252">
        <f>ROUND(IFERROR(Table1[[#This Row],[pledged]]/Table1[[#This Row],[backers_count]],0),2)</f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2034</v>
      </c>
      <c r="R252" t="s">
        <v>2035</v>
      </c>
      <c r="S252" s="7">
        <f t="shared" si="4"/>
        <v>40203.25</v>
      </c>
      <c r="T252" s="7">
        <f t="shared" si="4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Table1[[#This Row],[pledged]]/Table1[[#This Row],[goal]]*100</f>
        <v>54.084507042253513</v>
      </c>
      <c r="G253" t="s">
        <v>14</v>
      </c>
      <c r="H253">
        <v>101</v>
      </c>
      <c r="I253">
        <f>ROUND(IFERROR(Table1[[#This Row],[pledged]]/Table1[[#This Row],[backers_count]],0),2)</f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2038</v>
      </c>
      <c r="R253" t="s">
        <v>2039</v>
      </c>
      <c r="S253" s="7">
        <f t="shared" si="4"/>
        <v>41252.25</v>
      </c>
      <c r="T253" s="7">
        <f t="shared" si="4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Table1[[#This Row],[pledged]]/Table1[[#This Row],[goal]]*100</f>
        <v>626.29999999999995</v>
      </c>
      <c r="G254" t="s">
        <v>20</v>
      </c>
      <c r="H254">
        <v>59</v>
      </c>
      <c r="I254">
        <f>ROUND(IFERROR(Table1[[#This Row],[pledged]]/Table1[[#This Row],[backers_count]],0),2)</f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2038</v>
      </c>
      <c r="R254" t="s">
        <v>2039</v>
      </c>
      <c r="S254" s="7">
        <f t="shared" si="4"/>
        <v>41572.208333333336</v>
      </c>
      <c r="T254" s="7">
        <f t="shared" si="4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Table1[[#This Row],[pledged]]/Table1[[#This Row],[goal]]*100</f>
        <v>89.021399176954731</v>
      </c>
      <c r="G255" t="s">
        <v>14</v>
      </c>
      <c r="H255">
        <v>1335</v>
      </c>
      <c r="I255">
        <f>ROUND(IFERROR(Table1[[#This Row],[pledged]]/Table1[[#This Row],[backers_count]],0),2)</f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2040</v>
      </c>
      <c r="R255" t="s">
        <v>2043</v>
      </c>
      <c r="S255" s="7">
        <f t="shared" si="4"/>
        <v>40641.208333333336</v>
      </c>
      <c r="T255" s="7">
        <f t="shared" si="4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Table1[[#This Row],[pledged]]/Table1[[#This Row],[goal]]*100</f>
        <v>184.89130434782609</v>
      </c>
      <c r="G256" t="s">
        <v>20</v>
      </c>
      <c r="H256">
        <v>88</v>
      </c>
      <c r="I256">
        <f>ROUND(IFERROR(Table1[[#This Row],[pledged]]/Table1[[#This Row],[backers_count]],0),2)</f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2046</v>
      </c>
      <c r="R256" t="s">
        <v>2047</v>
      </c>
      <c r="S256" s="7">
        <f t="shared" si="4"/>
        <v>42787.25</v>
      </c>
      <c r="T256" s="7">
        <f t="shared" si="4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Table1[[#This Row],[pledged]]/Table1[[#This Row],[goal]]*100</f>
        <v>120.16770186335404</v>
      </c>
      <c r="G257" t="s">
        <v>20</v>
      </c>
      <c r="H257">
        <v>1697</v>
      </c>
      <c r="I257">
        <f>ROUND(IFERROR(Table1[[#This Row],[pledged]]/Table1[[#This Row],[backers_count]],0),2)</f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2034</v>
      </c>
      <c r="R257" t="s">
        <v>2035</v>
      </c>
      <c r="S257" s="7">
        <f t="shared" si="4"/>
        <v>40590.25</v>
      </c>
      <c r="T257" s="7">
        <f t="shared" si="4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Table1[[#This Row],[pledged]]/Table1[[#This Row],[goal]]*100</f>
        <v>23.390243902439025</v>
      </c>
      <c r="G258" t="s">
        <v>14</v>
      </c>
      <c r="H258">
        <v>15</v>
      </c>
      <c r="I258">
        <f>ROUND(IFERROR(Table1[[#This Row],[pledged]]/Table1[[#This Row],[backers_count]],0),2)</f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2034</v>
      </c>
      <c r="R258" t="s">
        <v>2035</v>
      </c>
      <c r="S258" s="7">
        <f t="shared" ref="S258:T321" si="5">(((L258/60)/60)/24)+DATE(1970,1,1)</f>
        <v>42393.25</v>
      </c>
      <c r="T258" s="7">
        <f t="shared" si="5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Table1[[#This Row],[pledged]]/Table1[[#This Row],[goal]]*100</f>
        <v>146</v>
      </c>
      <c r="G259" t="s">
        <v>20</v>
      </c>
      <c r="H259">
        <v>92</v>
      </c>
      <c r="I259">
        <f>ROUND(IFERROR(Table1[[#This Row],[pledged]]/Table1[[#This Row],[backers_count]],0),2)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2038</v>
      </c>
      <c r="R259" t="s">
        <v>2039</v>
      </c>
      <c r="S259" s="7">
        <f t="shared" si="5"/>
        <v>41338.25</v>
      </c>
      <c r="T259" s="7">
        <f t="shared" si="5"/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Table1[[#This Row],[pledged]]/Table1[[#This Row],[goal]]*100</f>
        <v>268.48</v>
      </c>
      <c r="G260" t="s">
        <v>20</v>
      </c>
      <c r="H260">
        <v>186</v>
      </c>
      <c r="I260">
        <f>ROUND(IFERROR(Table1[[#This Row],[pledged]]/Table1[[#This Row],[backers_count]],0),2)</f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2038</v>
      </c>
      <c r="R260" t="s">
        <v>2039</v>
      </c>
      <c r="S260" s="7">
        <f t="shared" si="5"/>
        <v>42712.25</v>
      </c>
      <c r="T260" s="7">
        <f t="shared" si="5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Table1[[#This Row],[pledged]]/Table1[[#This Row],[goal]]*100</f>
        <v>597.5</v>
      </c>
      <c r="G261" t="s">
        <v>20</v>
      </c>
      <c r="H261">
        <v>138</v>
      </c>
      <c r="I261">
        <f>ROUND(IFERROR(Table1[[#This Row],[pledged]]/Table1[[#This Row],[backers_count]],0),2)</f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2053</v>
      </c>
      <c r="R261" t="s">
        <v>2054</v>
      </c>
      <c r="S261" s="7">
        <f t="shared" si="5"/>
        <v>41251.25</v>
      </c>
      <c r="T261" s="7">
        <f t="shared" si="5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Table1[[#This Row],[pledged]]/Table1[[#This Row],[goal]]*100</f>
        <v>157.69841269841268</v>
      </c>
      <c r="G262" t="s">
        <v>20</v>
      </c>
      <c r="H262">
        <v>261</v>
      </c>
      <c r="I262">
        <f>ROUND(IFERROR(Table1[[#This Row],[pledged]]/Table1[[#This Row],[backers_count]],0),2)</f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2034</v>
      </c>
      <c r="R262" t="s">
        <v>2035</v>
      </c>
      <c r="S262" s="7">
        <f t="shared" si="5"/>
        <v>41180.208333333336</v>
      </c>
      <c r="T262" s="7">
        <f t="shared" si="5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Table1[[#This Row],[pledged]]/Table1[[#This Row],[goal]]*100</f>
        <v>31.201660735468568</v>
      </c>
      <c r="G263" t="s">
        <v>14</v>
      </c>
      <c r="H263">
        <v>454</v>
      </c>
      <c r="I263">
        <f>ROUND(IFERROR(Table1[[#This Row],[pledged]]/Table1[[#This Row],[backers_count]],0),2)</f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2034</v>
      </c>
      <c r="R263" t="s">
        <v>2035</v>
      </c>
      <c r="S263" s="7">
        <f t="shared" si="5"/>
        <v>40415.208333333336</v>
      </c>
      <c r="T263" s="7">
        <f t="shared" si="5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Table1[[#This Row],[pledged]]/Table1[[#This Row],[goal]]*100</f>
        <v>313.41176470588238</v>
      </c>
      <c r="G264" t="s">
        <v>20</v>
      </c>
      <c r="H264">
        <v>107</v>
      </c>
      <c r="I264">
        <f>ROUND(IFERROR(Table1[[#This Row],[pledged]]/Table1[[#This Row],[backers_count]],0),2)</f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2034</v>
      </c>
      <c r="R264" t="s">
        <v>2044</v>
      </c>
      <c r="S264" s="7">
        <f t="shared" si="5"/>
        <v>40638.208333333336</v>
      </c>
      <c r="T264" s="7">
        <f t="shared" si="5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Table1[[#This Row],[pledged]]/Table1[[#This Row],[goal]]*100</f>
        <v>370.89655172413791</v>
      </c>
      <c r="G265" t="s">
        <v>20</v>
      </c>
      <c r="H265">
        <v>199</v>
      </c>
      <c r="I265">
        <f>ROUND(IFERROR(Table1[[#This Row],[pledged]]/Table1[[#This Row],[backers_count]],0),2)</f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2053</v>
      </c>
      <c r="R265" t="s">
        <v>2054</v>
      </c>
      <c r="S265" s="7">
        <f t="shared" si="5"/>
        <v>40187.25</v>
      </c>
      <c r="T265" s="7">
        <f t="shared" si="5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Table1[[#This Row],[pledged]]/Table1[[#This Row],[goal]]*100</f>
        <v>362.66447368421052</v>
      </c>
      <c r="G266" t="s">
        <v>20</v>
      </c>
      <c r="H266">
        <v>5512</v>
      </c>
      <c r="I266">
        <f>ROUND(IFERROR(Table1[[#This Row],[pledged]]/Table1[[#This Row],[backers_count]],0),2)</f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2038</v>
      </c>
      <c r="R266" t="s">
        <v>2039</v>
      </c>
      <c r="S266" s="7">
        <f t="shared" si="5"/>
        <v>41317.25</v>
      </c>
      <c r="T266" s="7">
        <f t="shared" si="5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Table1[[#This Row],[pledged]]/Table1[[#This Row],[goal]]*100</f>
        <v>123.08163265306122</v>
      </c>
      <c r="G267" t="s">
        <v>20</v>
      </c>
      <c r="H267">
        <v>86</v>
      </c>
      <c r="I267">
        <f>ROUND(IFERROR(Table1[[#This Row],[pledged]]/Table1[[#This Row],[backers_count]],0),2)</f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2038</v>
      </c>
      <c r="R267" t="s">
        <v>2039</v>
      </c>
      <c r="S267" s="7">
        <f t="shared" si="5"/>
        <v>42372.25</v>
      </c>
      <c r="T267" s="7">
        <f t="shared" si="5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Table1[[#This Row],[pledged]]/Table1[[#This Row],[goal]]*100</f>
        <v>76.766756032171585</v>
      </c>
      <c r="G268" t="s">
        <v>14</v>
      </c>
      <c r="H268">
        <v>3182</v>
      </c>
      <c r="I268">
        <f>ROUND(IFERROR(Table1[[#This Row],[pledged]]/Table1[[#This Row],[backers_count]],0),2)</f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2034</v>
      </c>
      <c r="R268" t="s">
        <v>2057</v>
      </c>
      <c r="S268" s="7">
        <f t="shared" si="5"/>
        <v>41950.25</v>
      </c>
      <c r="T268" s="7">
        <f t="shared" si="5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Table1[[#This Row],[pledged]]/Table1[[#This Row],[goal]]*100</f>
        <v>233.62012987012989</v>
      </c>
      <c r="G269" t="s">
        <v>20</v>
      </c>
      <c r="H269">
        <v>2768</v>
      </c>
      <c r="I269">
        <f>ROUND(IFERROR(Table1[[#This Row],[pledged]]/Table1[[#This Row],[backers_count]],0),2)</f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2038</v>
      </c>
      <c r="R269" t="s">
        <v>2039</v>
      </c>
      <c r="S269" s="7">
        <f t="shared" si="5"/>
        <v>41206.208333333336</v>
      </c>
      <c r="T269" s="7">
        <f t="shared" si="5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Table1[[#This Row],[pledged]]/Table1[[#This Row],[goal]]*100</f>
        <v>180.53333333333333</v>
      </c>
      <c r="G270" t="s">
        <v>20</v>
      </c>
      <c r="H270">
        <v>48</v>
      </c>
      <c r="I270">
        <f>ROUND(IFERROR(Table1[[#This Row],[pledged]]/Table1[[#This Row],[backers_count]],0),2)</f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2040</v>
      </c>
      <c r="R270" t="s">
        <v>2041</v>
      </c>
      <c r="S270" s="7">
        <f t="shared" si="5"/>
        <v>41186.208333333336</v>
      </c>
      <c r="T270" s="7">
        <f t="shared" si="5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Table1[[#This Row],[pledged]]/Table1[[#This Row],[goal]]*100</f>
        <v>252.62857142857143</v>
      </c>
      <c r="G271" t="s">
        <v>20</v>
      </c>
      <c r="H271">
        <v>87</v>
      </c>
      <c r="I271">
        <f>ROUND(IFERROR(Table1[[#This Row],[pledged]]/Table1[[#This Row],[backers_count]],0),2)</f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2040</v>
      </c>
      <c r="R271" t="s">
        <v>2059</v>
      </c>
      <c r="S271" s="7">
        <f t="shared" si="5"/>
        <v>43496.25</v>
      </c>
      <c r="T271" s="7">
        <f t="shared" si="5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Table1[[#This Row],[pledged]]/Table1[[#This Row],[goal]]*100</f>
        <v>27.176538240368025</v>
      </c>
      <c r="G272" t="s">
        <v>74</v>
      </c>
      <c r="H272">
        <v>1890</v>
      </c>
      <c r="I272">
        <f>ROUND(IFERROR(Table1[[#This Row],[pledged]]/Table1[[#This Row],[backers_count]],0),2)</f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2049</v>
      </c>
      <c r="R272" t="s">
        <v>2050</v>
      </c>
      <c r="S272" s="7">
        <f t="shared" si="5"/>
        <v>40514.25</v>
      </c>
      <c r="T272" s="7">
        <f t="shared" si="5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Table1[[#This Row],[pledged]]/Table1[[#This Row],[goal]]*100</f>
        <v>1.2706571242680547</v>
      </c>
      <c r="G273" t="s">
        <v>47</v>
      </c>
      <c r="H273">
        <v>61</v>
      </c>
      <c r="I273">
        <f>ROUND(IFERROR(Table1[[#This Row],[pledged]]/Table1[[#This Row],[backers_count]],0),2)</f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2053</v>
      </c>
      <c r="R273" t="s">
        <v>2054</v>
      </c>
      <c r="S273" s="7">
        <f t="shared" si="5"/>
        <v>42345.25</v>
      </c>
      <c r="T273" s="7">
        <f t="shared" si="5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Table1[[#This Row],[pledged]]/Table1[[#This Row],[goal]]*100</f>
        <v>304.0097847358121</v>
      </c>
      <c r="G274" t="s">
        <v>20</v>
      </c>
      <c r="H274">
        <v>1894</v>
      </c>
      <c r="I274">
        <f>ROUND(IFERROR(Table1[[#This Row],[pledged]]/Table1[[#This Row],[backers_count]],0),2)</f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2038</v>
      </c>
      <c r="R274" t="s">
        <v>2039</v>
      </c>
      <c r="S274" s="7">
        <f t="shared" si="5"/>
        <v>43656.208333333328</v>
      </c>
      <c r="T274" s="7">
        <f t="shared" si="5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Table1[[#This Row],[pledged]]/Table1[[#This Row],[goal]]*100</f>
        <v>137.23076923076923</v>
      </c>
      <c r="G275" t="s">
        <v>20</v>
      </c>
      <c r="H275">
        <v>282</v>
      </c>
      <c r="I275">
        <f>ROUND(IFERROR(Table1[[#This Row],[pledged]]/Table1[[#This Row],[backers_count]],0),2)</f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2038</v>
      </c>
      <c r="R275" t="s">
        <v>2039</v>
      </c>
      <c r="S275" s="7">
        <f t="shared" si="5"/>
        <v>42995.208333333328</v>
      </c>
      <c r="T275" s="7">
        <f t="shared" si="5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Table1[[#This Row],[pledged]]/Table1[[#This Row],[goal]]*100</f>
        <v>32.208333333333336</v>
      </c>
      <c r="G276" t="s">
        <v>14</v>
      </c>
      <c r="H276">
        <v>15</v>
      </c>
      <c r="I276">
        <f>ROUND(IFERROR(Table1[[#This Row],[pledged]]/Table1[[#This Row],[backers_count]],0),2)</f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2038</v>
      </c>
      <c r="R276" t="s">
        <v>2039</v>
      </c>
      <c r="S276" s="7">
        <f t="shared" si="5"/>
        <v>43045.25</v>
      </c>
      <c r="T276" s="7">
        <f t="shared" si="5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Table1[[#This Row],[pledged]]/Table1[[#This Row],[goal]]*100</f>
        <v>241.51282051282053</v>
      </c>
      <c r="G277" t="s">
        <v>20</v>
      </c>
      <c r="H277">
        <v>116</v>
      </c>
      <c r="I277">
        <f>ROUND(IFERROR(Table1[[#This Row],[pledged]]/Table1[[#This Row],[backers_count]],0),2)</f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2046</v>
      </c>
      <c r="R277" t="s">
        <v>2058</v>
      </c>
      <c r="S277" s="7">
        <f t="shared" si="5"/>
        <v>43561.208333333328</v>
      </c>
      <c r="T277" s="7">
        <f t="shared" si="5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Table1[[#This Row],[pledged]]/Table1[[#This Row],[goal]]*100</f>
        <v>96.8</v>
      </c>
      <c r="G278" t="s">
        <v>14</v>
      </c>
      <c r="H278">
        <v>133</v>
      </c>
      <c r="I278">
        <f>ROUND(IFERROR(Table1[[#This Row],[pledged]]/Table1[[#This Row],[backers_count]],0),2)</f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2049</v>
      </c>
      <c r="R278" t="s">
        <v>2050</v>
      </c>
      <c r="S278" s="7">
        <f t="shared" si="5"/>
        <v>41018.208333333336</v>
      </c>
      <c r="T278" s="7">
        <f t="shared" si="5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Table1[[#This Row],[pledged]]/Table1[[#This Row],[goal]]*100</f>
        <v>1066.4285714285716</v>
      </c>
      <c r="G279" t="s">
        <v>20</v>
      </c>
      <c r="H279">
        <v>83</v>
      </c>
      <c r="I279">
        <f>ROUND(IFERROR(Table1[[#This Row],[pledged]]/Table1[[#This Row],[backers_count]],0),2)</f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2038</v>
      </c>
      <c r="R279" t="s">
        <v>2039</v>
      </c>
      <c r="S279" s="7">
        <f t="shared" si="5"/>
        <v>40378.208333333336</v>
      </c>
      <c r="T279" s="7">
        <f t="shared" si="5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Table1[[#This Row],[pledged]]/Table1[[#This Row],[goal]]*100</f>
        <v>325.88888888888891</v>
      </c>
      <c r="G280" t="s">
        <v>20</v>
      </c>
      <c r="H280">
        <v>91</v>
      </c>
      <c r="I280">
        <f>ROUND(IFERROR(Table1[[#This Row],[pledged]]/Table1[[#This Row],[backers_count]],0),2)</f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2036</v>
      </c>
      <c r="R280" t="s">
        <v>2037</v>
      </c>
      <c r="S280" s="7">
        <f t="shared" si="5"/>
        <v>41239.25</v>
      </c>
      <c r="T280" s="7">
        <f t="shared" si="5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Table1[[#This Row],[pledged]]/Table1[[#This Row],[goal]]*100</f>
        <v>170.70000000000002</v>
      </c>
      <c r="G281" t="s">
        <v>20</v>
      </c>
      <c r="H281">
        <v>546</v>
      </c>
      <c r="I281">
        <f>ROUND(IFERROR(Table1[[#This Row],[pledged]]/Table1[[#This Row],[backers_count]],0),2)</f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2038</v>
      </c>
      <c r="R281" t="s">
        <v>2039</v>
      </c>
      <c r="S281" s="7">
        <f t="shared" si="5"/>
        <v>43346.208333333328</v>
      </c>
      <c r="T281" s="7">
        <f t="shared" si="5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Table1[[#This Row],[pledged]]/Table1[[#This Row],[goal]]*100</f>
        <v>581.44000000000005</v>
      </c>
      <c r="G282" t="s">
        <v>20</v>
      </c>
      <c r="H282">
        <v>393</v>
      </c>
      <c r="I282">
        <f>ROUND(IFERROR(Table1[[#This Row],[pledged]]/Table1[[#This Row],[backers_count]],0),2)</f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2040</v>
      </c>
      <c r="R282" t="s">
        <v>2048</v>
      </c>
      <c r="S282" s="7">
        <f t="shared" si="5"/>
        <v>43060.25</v>
      </c>
      <c r="T282" s="7">
        <f t="shared" si="5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Table1[[#This Row],[pledged]]/Table1[[#This Row],[goal]]*100</f>
        <v>91.520972644376897</v>
      </c>
      <c r="G283" t="s">
        <v>14</v>
      </c>
      <c r="H283">
        <v>2062</v>
      </c>
      <c r="I283">
        <f>ROUND(IFERROR(Table1[[#This Row],[pledged]]/Table1[[#This Row],[backers_count]],0),2)</f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2038</v>
      </c>
      <c r="R283" t="s">
        <v>2039</v>
      </c>
      <c r="S283" s="7">
        <f t="shared" si="5"/>
        <v>40979.25</v>
      </c>
      <c r="T283" s="7">
        <f t="shared" si="5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Table1[[#This Row],[pledged]]/Table1[[#This Row],[goal]]*100</f>
        <v>108.04761904761904</v>
      </c>
      <c r="G284" t="s">
        <v>20</v>
      </c>
      <c r="H284">
        <v>133</v>
      </c>
      <c r="I284">
        <f>ROUND(IFERROR(Table1[[#This Row],[pledged]]/Table1[[#This Row],[backers_count]],0),2)</f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2040</v>
      </c>
      <c r="R284" t="s">
        <v>2059</v>
      </c>
      <c r="S284" s="7">
        <f t="shared" si="5"/>
        <v>42701.25</v>
      </c>
      <c r="T284" s="7">
        <f t="shared" si="5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Table1[[#This Row],[pledged]]/Table1[[#This Row],[goal]]*100</f>
        <v>18.728395061728396</v>
      </c>
      <c r="G285" t="s">
        <v>14</v>
      </c>
      <c r="H285">
        <v>29</v>
      </c>
      <c r="I285">
        <f>ROUND(IFERROR(Table1[[#This Row],[pledged]]/Table1[[#This Row],[backers_count]],0),2)</f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2034</v>
      </c>
      <c r="R285" t="s">
        <v>2035</v>
      </c>
      <c r="S285" s="7">
        <f t="shared" si="5"/>
        <v>42520.208333333328</v>
      </c>
      <c r="T285" s="7">
        <f t="shared" si="5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Table1[[#This Row],[pledged]]/Table1[[#This Row],[goal]]*100</f>
        <v>83.193877551020407</v>
      </c>
      <c r="G286" t="s">
        <v>14</v>
      </c>
      <c r="H286">
        <v>132</v>
      </c>
      <c r="I286">
        <f>ROUND(IFERROR(Table1[[#This Row],[pledged]]/Table1[[#This Row],[backers_count]],0),2)</f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2036</v>
      </c>
      <c r="R286" t="s">
        <v>2037</v>
      </c>
      <c r="S286" s="7">
        <f t="shared" si="5"/>
        <v>41030.208333333336</v>
      </c>
      <c r="T286" s="7">
        <f t="shared" si="5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Table1[[#This Row],[pledged]]/Table1[[#This Row],[goal]]*100</f>
        <v>706.33333333333337</v>
      </c>
      <c r="G287" t="s">
        <v>20</v>
      </c>
      <c r="H287">
        <v>254</v>
      </c>
      <c r="I287">
        <f>ROUND(IFERROR(Table1[[#This Row],[pledged]]/Table1[[#This Row],[backers_count]],0),2)</f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2038</v>
      </c>
      <c r="R287" t="s">
        <v>2039</v>
      </c>
      <c r="S287" s="7">
        <f t="shared" si="5"/>
        <v>42623.208333333328</v>
      </c>
      <c r="T287" s="7">
        <f t="shared" si="5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Table1[[#This Row],[pledged]]/Table1[[#This Row],[goal]]*100</f>
        <v>17.446030330062445</v>
      </c>
      <c r="G288" t="s">
        <v>74</v>
      </c>
      <c r="H288">
        <v>184</v>
      </c>
      <c r="I288">
        <f>ROUND(IFERROR(Table1[[#This Row],[pledged]]/Table1[[#This Row],[backers_count]],0),2)</f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2038</v>
      </c>
      <c r="R288" t="s">
        <v>2039</v>
      </c>
      <c r="S288" s="7">
        <f t="shared" si="5"/>
        <v>42697.25</v>
      </c>
      <c r="T288" s="7">
        <f t="shared" si="5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Table1[[#This Row],[pledged]]/Table1[[#This Row],[goal]]*100</f>
        <v>209.73015873015873</v>
      </c>
      <c r="G289" t="s">
        <v>20</v>
      </c>
      <c r="H289">
        <v>176</v>
      </c>
      <c r="I289">
        <f>ROUND(IFERROR(Table1[[#This Row],[pledged]]/Table1[[#This Row],[backers_count]],0),2)</f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2034</v>
      </c>
      <c r="R289" t="s">
        <v>2042</v>
      </c>
      <c r="S289" s="7">
        <f t="shared" si="5"/>
        <v>42122.208333333328</v>
      </c>
      <c r="T289" s="7">
        <f t="shared" si="5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Table1[[#This Row],[pledged]]/Table1[[#This Row],[goal]]*100</f>
        <v>97.785714285714292</v>
      </c>
      <c r="G290" t="s">
        <v>14</v>
      </c>
      <c r="H290">
        <v>137</v>
      </c>
      <c r="I290">
        <f>ROUND(IFERROR(Table1[[#This Row],[pledged]]/Table1[[#This Row],[backers_count]],0),2)</f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2034</v>
      </c>
      <c r="R290" t="s">
        <v>2056</v>
      </c>
      <c r="S290" s="7">
        <f t="shared" si="5"/>
        <v>40982.208333333336</v>
      </c>
      <c r="T290" s="7">
        <f t="shared" si="5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Table1[[#This Row],[pledged]]/Table1[[#This Row],[goal]]*100</f>
        <v>1684.25</v>
      </c>
      <c r="G291" t="s">
        <v>20</v>
      </c>
      <c r="H291">
        <v>337</v>
      </c>
      <c r="I291">
        <f>ROUND(IFERROR(Table1[[#This Row],[pledged]]/Table1[[#This Row],[backers_count]],0),2)</f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2038</v>
      </c>
      <c r="R291" t="s">
        <v>2039</v>
      </c>
      <c r="S291" s="7">
        <f t="shared" si="5"/>
        <v>42219.208333333328</v>
      </c>
      <c r="T291" s="7">
        <f t="shared" si="5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Table1[[#This Row],[pledged]]/Table1[[#This Row],[goal]]*100</f>
        <v>54.402135231316727</v>
      </c>
      <c r="G292" t="s">
        <v>14</v>
      </c>
      <c r="H292">
        <v>908</v>
      </c>
      <c r="I292">
        <f>ROUND(IFERROR(Table1[[#This Row],[pledged]]/Table1[[#This Row],[backers_count]],0),2)</f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2040</v>
      </c>
      <c r="R292" t="s">
        <v>2041</v>
      </c>
      <c r="S292" s="7">
        <f t="shared" si="5"/>
        <v>41404.208333333336</v>
      </c>
      <c r="T292" s="7">
        <f t="shared" si="5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Table1[[#This Row],[pledged]]/Table1[[#This Row],[goal]]*100</f>
        <v>456.61111111111109</v>
      </c>
      <c r="G293" t="s">
        <v>20</v>
      </c>
      <c r="H293">
        <v>107</v>
      </c>
      <c r="I293">
        <f>ROUND(IFERROR(Table1[[#This Row],[pledged]]/Table1[[#This Row],[backers_count]],0),2)</f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2036</v>
      </c>
      <c r="R293" t="s">
        <v>2037</v>
      </c>
      <c r="S293" s="7">
        <f t="shared" si="5"/>
        <v>40831.208333333336</v>
      </c>
      <c r="T293" s="7">
        <f t="shared" si="5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Table1[[#This Row],[pledged]]/Table1[[#This Row],[goal]]*100</f>
        <v>9.8219178082191778</v>
      </c>
      <c r="G294" t="s">
        <v>14</v>
      </c>
      <c r="H294">
        <v>10</v>
      </c>
      <c r="I294">
        <f>ROUND(IFERROR(Table1[[#This Row],[pledged]]/Table1[[#This Row],[backers_count]],0),2)</f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2032</v>
      </c>
      <c r="R294" t="s">
        <v>2033</v>
      </c>
      <c r="S294" s="7">
        <f t="shared" si="5"/>
        <v>40984.208333333336</v>
      </c>
      <c r="T294" s="7">
        <f t="shared" si="5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Table1[[#This Row],[pledged]]/Table1[[#This Row],[goal]]*100</f>
        <v>16.384615384615383</v>
      </c>
      <c r="G295" t="s">
        <v>74</v>
      </c>
      <c r="H295">
        <v>32</v>
      </c>
      <c r="I295">
        <f>ROUND(IFERROR(Table1[[#This Row],[pledged]]/Table1[[#This Row],[backers_count]],0),2)</f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2038</v>
      </c>
      <c r="R295" t="s">
        <v>2039</v>
      </c>
      <c r="S295" s="7">
        <f t="shared" si="5"/>
        <v>40456.208333333336</v>
      </c>
      <c r="T295" s="7">
        <f t="shared" si="5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Table1[[#This Row],[pledged]]/Table1[[#This Row],[goal]]*100</f>
        <v>1339.6666666666667</v>
      </c>
      <c r="G296" t="s">
        <v>20</v>
      </c>
      <c r="H296">
        <v>183</v>
      </c>
      <c r="I296">
        <f>ROUND(IFERROR(Table1[[#This Row],[pledged]]/Table1[[#This Row],[backers_count]],0),2)</f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2038</v>
      </c>
      <c r="R296" t="s">
        <v>2039</v>
      </c>
      <c r="S296" s="7">
        <f t="shared" si="5"/>
        <v>43399.208333333328</v>
      </c>
      <c r="T296" s="7">
        <f t="shared" si="5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Table1[[#This Row],[pledged]]/Table1[[#This Row],[goal]]*100</f>
        <v>35.650077760497666</v>
      </c>
      <c r="G297" t="s">
        <v>14</v>
      </c>
      <c r="H297">
        <v>1910</v>
      </c>
      <c r="I297">
        <f>ROUND(IFERROR(Table1[[#This Row],[pledged]]/Table1[[#This Row],[backers_count]],0),2)</f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2038</v>
      </c>
      <c r="R297" t="s">
        <v>2039</v>
      </c>
      <c r="S297" s="7">
        <f t="shared" si="5"/>
        <v>41562.208333333336</v>
      </c>
      <c r="T297" s="7">
        <f t="shared" si="5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Table1[[#This Row],[pledged]]/Table1[[#This Row],[goal]]*100</f>
        <v>54.950819672131146</v>
      </c>
      <c r="G298" t="s">
        <v>14</v>
      </c>
      <c r="H298">
        <v>38</v>
      </c>
      <c r="I298">
        <f>ROUND(IFERROR(Table1[[#This Row],[pledged]]/Table1[[#This Row],[backers_count]],0),2)</f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2038</v>
      </c>
      <c r="R298" t="s">
        <v>2039</v>
      </c>
      <c r="S298" s="7">
        <f t="shared" si="5"/>
        <v>43493.25</v>
      </c>
      <c r="T298" s="7">
        <f t="shared" si="5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Table1[[#This Row],[pledged]]/Table1[[#This Row],[goal]]*100</f>
        <v>94.236111111111114</v>
      </c>
      <c r="G299" t="s">
        <v>14</v>
      </c>
      <c r="H299">
        <v>104</v>
      </c>
      <c r="I299">
        <f>ROUND(IFERROR(Table1[[#This Row],[pledged]]/Table1[[#This Row],[backers_count]],0),2)</f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2038</v>
      </c>
      <c r="R299" t="s">
        <v>2039</v>
      </c>
      <c r="S299" s="7">
        <f t="shared" si="5"/>
        <v>41653.25</v>
      </c>
      <c r="T299" s="7">
        <f t="shared" si="5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Table1[[#This Row],[pledged]]/Table1[[#This Row],[goal]]*100</f>
        <v>143.91428571428571</v>
      </c>
      <c r="G300" t="s">
        <v>20</v>
      </c>
      <c r="H300">
        <v>72</v>
      </c>
      <c r="I300">
        <f>ROUND(IFERROR(Table1[[#This Row],[pledged]]/Table1[[#This Row],[backers_count]],0),2)</f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2034</v>
      </c>
      <c r="R300" t="s">
        <v>2035</v>
      </c>
      <c r="S300" s="7">
        <f t="shared" si="5"/>
        <v>42426.25</v>
      </c>
      <c r="T300" s="7">
        <f t="shared" si="5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Table1[[#This Row],[pledged]]/Table1[[#This Row],[goal]]*100</f>
        <v>51.421052631578945</v>
      </c>
      <c r="G301" t="s">
        <v>14</v>
      </c>
      <c r="H301">
        <v>49</v>
      </c>
      <c r="I301">
        <f>ROUND(IFERROR(Table1[[#This Row],[pledged]]/Table1[[#This Row],[backers_count]],0),2)</f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2032</v>
      </c>
      <c r="R301" t="s">
        <v>2033</v>
      </c>
      <c r="S301" s="7">
        <f t="shared" si="5"/>
        <v>42432.25</v>
      </c>
      <c r="T301" s="7">
        <f t="shared" si="5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Table1[[#This Row],[pledged]]/Table1[[#This Row],[goal]]*100</f>
        <v>5</v>
      </c>
      <c r="G302" t="s">
        <v>14</v>
      </c>
      <c r="H302">
        <v>1</v>
      </c>
      <c r="I302">
        <f>ROUND(IFERROR(Table1[[#This Row],[pledged]]/Table1[[#This Row],[backers_count]],0),2)</f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2046</v>
      </c>
      <c r="R302" t="s">
        <v>2047</v>
      </c>
      <c r="S302" s="7">
        <f t="shared" si="5"/>
        <v>42977.208333333328</v>
      </c>
      <c r="T302" s="7">
        <f t="shared" si="5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Table1[[#This Row],[pledged]]/Table1[[#This Row],[goal]]*100</f>
        <v>1344.6666666666667</v>
      </c>
      <c r="G303" t="s">
        <v>20</v>
      </c>
      <c r="H303">
        <v>295</v>
      </c>
      <c r="I303">
        <f>ROUND(IFERROR(Table1[[#This Row],[pledged]]/Table1[[#This Row],[backers_count]],0),2)</f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2040</v>
      </c>
      <c r="R303" t="s">
        <v>2041</v>
      </c>
      <c r="S303" s="7">
        <f t="shared" si="5"/>
        <v>42061.25</v>
      </c>
      <c r="T303" s="7">
        <f t="shared" si="5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Table1[[#This Row],[pledged]]/Table1[[#This Row],[goal]]*100</f>
        <v>31.844940867279899</v>
      </c>
      <c r="G304" t="s">
        <v>14</v>
      </c>
      <c r="H304">
        <v>245</v>
      </c>
      <c r="I304">
        <f>ROUND(IFERROR(Table1[[#This Row],[pledged]]/Table1[[#This Row],[backers_count]],0),2)</f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2038</v>
      </c>
      <c r="R304" t="s">
        <v>2039</v>
      </c>
      <c r="S304" s="7">
        <f t="shared" si="5"/>
        <v>43345.208333333328</v>
      </c>
      <c r="T304" s="7">
        <f t="shared" si="5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Table1[[#This Row],[pledged]]/Table1[[#This Row],[goal]]*100</f>
        <v>82.617647058823536</v>
      </c>
      <c r="G305" t="s">
        <v>14</v>
      </c>
      <c r="H305">
        <v>32</v>
      </c>
      <c r="I305">
        <f>ROUND(IFERROR(Table1[[#This Row],[pledged]]/Table1[[#This Row],[backers_count]],0),2)</f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2034</v>
      </c>
      <c r="R305" t="s">
        <v>2044</v>
      </c>
      <c r="S305" s="7">
        <f t="shared" si="5"/>
        <v>42376.25</v>
      </c>
      <c r="T305" s="7">
        <f t="shared" si="5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Table1[[#This Row],[pledged]]/Table1[[#This Row],[goal]]*100</f>
        <v>546.14285714285722</v>
      </c>
      <c r="G306" t="s">
        <v>20</v>
      </c>
      <c r="H306">
        <v>142</v>
      </c>
      <c r="I306">
        <f>ROUND(IFERROR(Table1[[#This Row],[pledged]]/Table1[[#This Row],[backers_count]],0),2)</f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2040</v>
      </c>
      <c r="R306" t="s">
        <v>2041</v>
      </c>
      <c r="S306" s="7">
        <f t="shared" si="5"/>
        <v>42589.208333333328</v>
      </c>
      <c r="T306" s="7">
        <f t="shared" si="5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Table1[[#This Row],[pledged]]/Table1[[#This Row],[goal]]*100</f>
        <v>286.21428571428572</v>
      </c>
      <c r="G307" t="s">
        <v>20</v>
      </c>
      <c r="H307">
        <v>85</v>
      </c>
      <c r="I307">
        <f>ROUND(IFERROR(Table1[[#This Row],[pledged]]/Table1[[#This Row],[backers_count]],0),2)</f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2038</v>
      </c>
      <c r="R307" t="s">
        <v>2039</v>
      </c>
      <c r="S307" s="7">
        <f t="shared" si="5"/>
        <v>42448.208333333328</v>
      </c>
      <c r="T307" s="7">
        <f t="shared" si="5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Table1[[#This Row],[pledged]]/Table1[[#This Row],[goal]]*100</f>
        <v>7.9076923076923071</v>
      </c>
      <c r="G308" t="s">
        <v>14</v>
      </c>
      <c r="H308">
        <v>7</v>
      </c>
      <c r="I308">
        <f>ROUND(IFERROR(Table1[[#This Row],[pledged]]/Table1[[#This Row],[backers_count]],0),2)</f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2038</v>
      </c>
      <c r="R308" t="s">
        <v>2039</v>
      </c>
      <c r="S308" s="7">
        <f t="shared" si="5"/>
        <v>42930.208333333328</v>
      </c>
      <c r="T308" s="7">
        <f t="shared" si="5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Table1[[#This Row],[pledged]]/Table1[[#This Row],[goal]]*100</f>
        <v>132.13677811550153</v>
      </c>
      <c r="G309" t="s">
        <v>20</v>
      </c>
      <c r="H309">
        <v>659</v>
      </c>
      <c r="I309">
        <f>ROUND(IFERROR(Table1[[#This Row],[pledged]]/Table1[[#This Row],[backers_count]],0),2)</f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2046</v>
      </c>
      <c r="R309" t="s">
        <v>2052</v>
      </c>
      <c r="S309" s="7">
        <f t="shared" si="5"/>
        <v>41066.208333333336</v>
      </c>
      <c r="T309" s="7">
        <f t="shared" si="5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Table1[[#This Row],[pledged]]/Table1[[#This Row],[goal]]*100</f>
        <v>74.077834179357026</v>
      </c>
      <c r="G310" t="s">
        <v>14</v>
      </c>
      <c r="H310">
        <v>803</v>
      </c>
      <c r="I310">
        <f>ROUND(IFERROR(Table1[[#This Row],[pledged]]/Table1[[#This Row],[backers_count]],0),2)</f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2038</v>
      </c>
      <c r="R310" t="s">
        <v>2039</v>
      </c>
      <c r="S310" s="7">
        <f t="shared" si="5"/>
        <v>40651.208333333336</v>
      </c>
      <c r="T310" s="7">
        <f t="shared" si="5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Table1[[#This Row],[pledged]]/Table1[[#This Row],[goal]]*100</f>
        <v>75.292682926829272</v>
      </c>
      <c r="G311" t="s">
        <v>74</v>
      </c>
      <c r="H311">
        <v>75</v>
      </c>
      <c r="I311">
        <f>ROUND(IFERROR(Table1[[#This Row],[pledged]]/Table1[[#This Row],[backers_count]],0),2)</f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2034</v>
      </c>
      <c r="R311" t="s">
        <v>2044</v>
      </c>
      <c r="S311" s="7">
        <f t="shared" si="5"/>
        <v>40807.208333333336</v>
      </c>
      <c r="T311" s="7">
        <f t="shared" si="5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Table1[[#This Row],[pledged]]/Table1[[#This Row],[goal]]*100</f>
        <v>20.333333333333332</v>
      </c>
      <c r="G312" t="s">
        <v>14</v>
      </c>
      <c r="H312">
        <v>16</v>
      </c>
      <c r="I312">
        <f>ROUND(IFERROR(Table1[[#This Row],[pledged]]/Table1[[#This Row],[backers_count]],0),2)</f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2049</v>
      </c>
      <c r="R312" t="s">
        <v>2050</v>
      </c>
      <c r="S312" s="7">
        <f t="shared" si="5"/>
        <v>40277.208333333336</v>
      </c>
      <c r="T312" s="7">
        <f t="shared" si="5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Table1[[#This Row],[pledged]]/Table1[[#This Row],[goal]]*100</f>
        <v>203.36507936507937</v>
      </c>
      <c r="G313" t="s">
        <v>20</v>
      </c>
      <c r="H313">
        <v>121</v>
      </c>
      <c r="I313">
        <f>ROUND(IFERROR(Table1[[#This Row],[pledged]]/Table1[[#This Row],[backers_count]],0),2)</f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2038</v>
      </c>
      <c r="R313" t="s">
        <v>2039</v>
      </c>
      <c r="S313" s="7">
        <f t="shared" si="5"/>
        <v>40590.25</v>
      </c>
      <c r="T313" s="7">
        <f t="shared" si="5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Table1[[#This Row],[pledged]]/Table1[[#This Row],[goal]]*100</f>
        <v>310.2284263959391</v>
      </c>
      <c r="G314" t="s">
        <v>20</v>
      </c>
      <c r="H314">
        <v>3742</v>
      </c>
      <c r="I314">
        <f>ROUND(IFERROR(Table1[[#This Row],[pledged]]/Table1[[#This Row],[backers_count]],0),2)</f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2038</v>
      </c>
      <c r="R314" t="s">
        <v>2039</v>
      </c>
      <c r="S314" s="7">
        <f t="shared" si="5"/>
        <v>41572.208333333336</v>
      </c>
      <c r="T314" s="7">
        <f t="shared" si="5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Table1[[#This Row],[pledged]]/Table1[[#This Row],[goal]]*100</f>
        <v>395.31818181818181</v>
      </c>
      <c r="G315" t="s">
        <v>20</v>
      </c>
      <c r="H315">
        <v>223</v>
      </c>
      <c r="I315">
        <f>ROUND(IFERROR(Table1[[#This Row],[pledged]]/Table1[[#This Row],[backers_count]],0),2)</f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2034</v>
      </c>
      <c r="R315" t="s">
        <v>2035</v>
      </c>
      <c r="S315" s="7">
        <f t="shared" si="5"/>
        <v>40966.25</v>
      </c>
      <c r="T315" s="7">
        <f t="shared" si="5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Table1[[#This Row],[pledged]]/Table1[[#This Row],[goal]]*100</f>
        <v>294.71428571428572</v>
      </c>
      <c r="G316" t="s">
        <v>20</v>
      </c>
      <c r="H316">
        <v>133</v>
      </c>
      <c r="I316">
        <f>ROUND(IFERROR(Table1[[#This Row],[pledged]]/Table1[[#This Row],[backers_count]],0),2)</f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2040</v>
      </c>
      <c r="R316" t="s">
        <v>2041</v>
      </c>
      <c r="S316" s="7">
        <f t="shared" si="5"/>
        <v>43536.208333333328</v>
      </c>
      <c r="T316" s="7">
        <f t="shared" si="5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Table1[[#This Row],[pledged]]/Table1[[#This Row],[goal]]*100</f>
        <v>33.89473684210526</v>
      </c>
      <c r="G317" t="s">
        <v>14</v>
      </c>
      <c r="H317">
        <v>31</v>
      </c>
      <c r="I317">
        <f>ROUND(IFERROR(Table1[[#This Row],[pledged]]/Table1[[#This Row],[backers_count]],0),2)</f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2038</v>
      </c>
      <c r="R317" t="s">
        <v>2039</v>
      </c>
      <c r="S317" s="7">
        <f t="shared" si="5"/>
        <v>41783.208333333336</v>
      </c>
      <c r="T317" s="7">
        <f t="shared" si="5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Table1[[#This Row],[pledged]]/Table1[[#This Row],[goal]]*100</f>
        <v>66.677083333333329</v>
      </c>
      <c r="G318" t="s">
        <v>14</v>
      </c>
      <c r="H318">
        <v>108</v>
      </c>
      <c r="I318">
        <f>ROUND(IFERROR(Table1[[#This Row],[pledged]]/Table1[[#This Row],[backers_count]],0),2)</f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2032</v>
      </c>
      <c r="R318" t="s">
        <v>2033</v>
      </c>
      <c r="S318" s="7">
        <f t="shared" si="5"/>
        <v>43788.25</v>
      </c>
      <c r="T318" s="7">
        <f t="shared" si="5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Table1[[#This Row],[pledged]]/Table1[[#This Row],[goal]]*100</f>
        <v>19.227272727272727</v>
      </c>
      <c r="G319" t="s">
        <v>14</v>
      </c>
      <c r="H319">
        <v>30</v>
      </c>
      <c r="I319">
        <f>ROUND(IFERROR(Table1[[#This Row],[pledged]]/Table1[[#This Row],[backers_count]],0),2)</f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2038</v>
      </c>
      <c r="R319" t="s">
        <v>2039</v>
      </c>
      <c r="S319" s="7">
        <f t="shared" si="5"/>
        <v>42869.208333333328</v>
      </c>
      <c r="T319" s="7">
        <f t="shared" si="5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Table1[[#This Row],[pledged]]/Table1[[#This Row],[goal]]*100</f>
        <v>15.842105263157894</v>
      </c>
      <c r="G320" t="s">
        <v>14</v>
      </c>
      <c r="H320">
        <v>17</v>
      </c>
      <c r="I320">
        <f>ROUND(IFERROR(Table1[[#This Row],[pledged]]/Table1[[#This Row],[backers_count]],0),2)</f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2034</v>
      </c>
      <c r="R320" t="s">
        <v>2035</v>
      </c>
      <c r="S320" s="7">
        <f t="shared" si="5"/>
        <v>41684.25</v>
      </c>
      <c r="T320" s="7">
        <f t="shared" si="5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Table1[[#This Row],[pledged]]/Table1[[#This Row],[goal]]*100</f>
        <v>38.702380952380956</v>
      </c>
      <c r="G321" t="s">
        <v>74</v>
      </c>
      <c r="H321">
        <v>64</v>
      </c>
      <c r="I321">
        <f>ROUND(IFERROR(Table1[[#This Row],[pledged]]/Table1[[#This Row],[backers_count]],0),2)</f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2036</v>
      </c>
      <c r="R321" t="s">
        <v>2037</v>
      </c>
      <c r="S321" s="7">
        <f t="shared" si="5"/>
        <v>40402.208333333336</v>
      </c>
      <c r="T321" s="7">
        <f t="shared" si="5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Table1[[#This Row],[pledged]]/Table1[[#This Row],[goal]]*100</f>
        <v>9.5876777251184837</v>
      </c>
      <c r="G322" t="s">
        <v>14</v>
      </c>
      <c r="H322">
        <v>80</v>
      </c>
      <c r="I322">
        <f>ROUND(IFERROR(Table1[[#This Row],[pledged]]/Table1[[#This Row],[backers_count]],0),2)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2046</v>
      </c>
      <c r="R322" t="s">
        <v>2052</v>
      </c>
      <c r="S322" s="7">
        <f t="shared" ref="S322:T385" si="6">(((L322/60)/60)/24)+DATE(1970,1,1)</f>
        <v>40673.208333333336</v>
      </c>
      <c r="T322" s="7">
        <f t="shared" si="6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Table1[[#This Row],[pledged]]/Table1[[#This Row],[goal]]*100</f>
        <v>94.144366197183089</v>
      </c>
      <c r="G323" t="s">
        <v>14</v>
      </c>
      <c r="H323">
        <v>2468</v>
      </c>
      <c r="I323">
        <f>ROUND(IFERROR(Table1[[#This Row],[pledged]]/Table1[[#This Row],[backers_count]],0),2)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2040</v>
      </c>
      <c r="R323" t="s">
        <v>2051</v>
      </c>
      <c r="S323" s="7">
        <f t="shared" si="6"/>
        <v>40634.208333333336</v>
      </c>
      <c r="T323" s="7">
        <f t="shared" si="6"/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Table1[[#This Row],[pledged]]/Table1[[#This Row],[goal]]*100</f>
        <v>166.56234096692114</v>
      </c>
      <c r="G324" t="s">
        <v>20</v>
      </c>
      <c r="H324">
        <v>5168</v>
      </c>
      <c r="I324">
        <f>ROUND(IFERROR(Table1[[#This Row],[pledged]]/Table1[[#This Row],[backers_count]],0),2)</f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2038</v>
      </c>
      <c r="R324" t="s">
        <v>2039</v>
      </c>
      <c r="S324" s="7">
        <f t="shared" si="6"/>
        <v>40507.25</v>
      </c>
      <c r="T324" s="7">
        <f t="shared" si="6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Table1[[#This Row],[pledged]]/Table1[[#This Row],[goal]]*100</f>
        <v>24.134831460674157</v>
      </c>
      <c r="G325" t="s">
        <v>14</v>
      </c>
      <c r="H325">
        <v>26</v>
      </c>
      <c r="I325">
        <f>ROUND(IFERROR(Table1[[#This Row],[pledged]]/Table1[[#This Row],[backers_count]],0),2)</f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2040</v>
      </c>
      <c r="R325" t="s">
        <v>2041</v>
      </c>
      <c r="S325" s="7">
        <f t="shared" si="6"/>
        <v>41725.208333333336</v>
      </c>
      <c r="T325" s="7">
        <f t="shared" si="6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Table1[[#This Row],[pledged]]/Table1[[#This Row],[goal]]*100</f>
        <v>164.05633802816902</v>
      </c>
      <c r="G326" t="s">
        <v>20</v>
      </c>
      <c r="H326">
        <v>307</v>
      </c>
      <c r="I326">
        <f>ROUND(IFERROR(Table1[[#This Row],[pledged]]/Table1[[#This Row],[backers_count]],0),2)</f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2038</v>
      </c>
      <c r="R326" t="s">
        <v>2039</v>
      </c>
      <c r="S326" s="7">
        <f t="shared" si="6"/>
        <v>42176.208333333328</v>
      </c>
      <c r="T326" s="7">
        <f t="shared" si="6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Table1[[#This Row],[pledged]]/Table1[[#This Row],[goal]]*100</f>
        <v>90.723076923076931</v>
      </c>
      <c r="G327" t="s">
        <v>14</v>
      </c>
      <c r="H327">
        <v>73</v>
      </c>
      <c r="I327">
        <f>ROUND(IFERROR(Table1[[#This Row],[pledged]]/Table1[[#This Row],[backers_count]],0),2)</f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2038</v>
      </c>
      <c r="R327" t="s">
        <v>2039</v>
      </c>
      <c r="S327" s="7">
        <f t="shared" si="6"/>
        <v>43267.208333333328</v>
      </c>
      <c r="T327" s="7">
        <f t="shared" si="6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Table1[[#This Row],[pledged]]/Table1[[#This Row],[goal]]*100</f>
        <v>46.194444444444443</v>
      </c>
      <c r="G328" t="s">
        <v>14</v>
      </c>
      <c r="H328">
        <v>128</v>
      </c>
      <c r="I328">
        <f>ROUND(IFERROR(Table1[[#This Row],[pledged]]/Table1[[#This Row],[backers_count]],0),2)</f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2040</v>
      </c>
      <c r="R328" t="s">
        <v>2048</v>
      </c>
      <c r="S328" s="7">
        <f t="shared" si="6"/>
        <v>42364.25</v>
      </c>
      <c r="T328" s="7">
        <f t="shared" si="6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Table1[[#This Row],[pledged]]/Table1[[#This Row],[goal]]*100</f>
        <v>38.53846153846154</v>
      </c>
      <c r="G329" t="s">
        <v>14</v>
      </c>
      <c r="H329">
        <v>33</v>
      </c>
      <c r="I329">
        <f>ROUND(IFERROR(Table1[[#This Row],[pledged]]/Table1[[#This Row],[backers_count]],0),2)</f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2038</v>
      </c>
      <c r="R329" t="s">
        <v>2039</v>
      </c>
      <c r="S329" s="7">
        <f t="shared" si="6"/>
        <v>43705.208333333328</v>
      </c>
      <c r="T329" s="7">
        <f t="shared" si="6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Table1[[#This Row],[pledged]]/Table1[[#This Row],[goal]]*100</f>
        <v>133.56231003039514</v>
      </c>
      <c r="G330" t="s">
        <v>20</v>
      </c>
      <c r="H330">
        <v>2441</v>
      </c>
      <c r="I330">
        <f>ROUND(IFERROR(Table1[[#This Row],[pledged]]/Table1[[#This Row],[backers_count]],0),2)</f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2034</v>
      </c>
      <c r="R330" t="s">
        <v>2035</v>
      </c>
      <c r="S330" s="7">
        <f t="shared" si="6"/>
        <v>43434.25</v>
      </c>
      <c r="T330" s="7">
        <f t="shared" si="6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Table1[[#This Row],[pledged]]/Table1[[#This Row],[goal]]*100</f>
        <v>22.896588486140725</v>
      </c>
      <c r="G331" t="s">
        <v>47</v>
      </c>
      <c r="H331">
        <v>211</v>
      </c>
      <c r="I331">
        <f>ROUND(IFERROR(Table1[[#This Row],[pledged]]/Table1[[#This Row],[backers_count]],0),2)</f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2049</v>
      </c>
      <c r="R331" t="s">
        <v>2050</v>
      </c>
      <c r="S331" s="7">
        <f t="shared" si="6"/>
        <v>42716.25</v>
      </c>
      <c r="T331" s="7">
        <f t="shared" si="6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Table1[[#This Row],[pledged]]/Table1[[#This Row],[goal]]*100</f>
        <v>184.95548961424333</v>
      </c>
      <c r="G332" t="s">
        <v>20</v>
      </c>
      <c r="H332">
        <v>1385</v>
      </c>
      <c r="I332">
        <f>ROUND(IFERROR(Table1[[#This Row],[pledged]]/Table1[[#This Row],[backers_count]],0),2)</f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2040</v>
      </c>
      <c r="R332" t="s">
        <v>2041</v>
      </c>
      <c r="S332" s="7">
        <f t="shared" si="6"/>
        <v>43077.25</v>
      </c>
      <c r="T332" s="7">
        <f t="shared" si="6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Table1[[#This Row],[pledged]]/Table1[[#This Row],[goal]]*100</f>
        <v>443.72727272727275</v>
      </c>
      <c r="G333" t="s">
        <v>20</v>
      </c>
      <c r="H333">
        <v>190</v>
      </c>
      <c r="I333">
        <f>ROUND(IFERROR(Table1[[#This Row],[pledged]]/Table1[[#This Row],[backers_count]],0),2)</f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2032</v>
      </c>
      <c r="R333" t="s">
        <v>2033</v>
      </c>
      <c r="S333" s="7">
        <f t="shared" si="6"/>
        <v>40896.25</v>
      </c>
      <c r="T333" s="7">
        <f t="shared" si="6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Table1[[#This Row],[pledged]]/Table1[[#This Row],[goal]]*100</f>
        <v>199.9806763285024</v>
      </c>
      <c r="G334" t="s">
        <v>20</v>
      </c>
      <c r="H334">
        <v>470</v>
      </c>
      <c r="I334">
        <f>ROUND(IFERROR(Table1[[#This Row],[pledged]]/Table1[[#This Row],[backers_count]],0),2)</f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2036</v>
      </c>
      <c r="R334" t="s">
        <v>2045</v>
      </c>
      <c r="S334" s="7">
        <f t="shared" si="6"/>
        <v>41361.208333333336</v>
      </c>
      <c r="T334" s="7">
        <f t="shared" si="6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Table1[[#This Row],[pledged]]/Table1[[#This Row],[goal]]*100</f>
        <v>123.95833333333333</v>
      </c>
      <c r="G335" t="s">
        <v>20</v>
      </c>
      <c r="H335">
        <v>253</v>
      </c>
      <c r="I335">
        <f>ROUND(IFERROR(Table1[[#This Row],[pledged]]/Table1[[#This Row],[backers_count]],0),2)</f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2038</v>
      </c>
      <c r="R335" t="s">
        <v>2039</v>
      </c>
      <c r="S335" s="7">
        <f t="shared" si="6"/>
        <v>43424.25</v>
      </c>
      <c r="T335" s="7">
        <f t="shared" si="6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Table1[[#This Row],[pledged]]/Table1[[#This Row],[goal]]*100</f>
        <v>186.61329305135951</v>
      </c>
      <c r="G336" t="s">
        <v>20</v>
      </c>
      <c r="H336">
        <v>1113</v>
      </c>
      <c r="I336">
        <f>ROUND(IFERROR(Table1[[#This Row],[pledged]]/Table1[[#This Row],[backers_count]],0),2)</f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2034</v>
      </c>
      <c r="R336" t="s">
        <v>2035</v>
      </c>
      <c r="S336" s="7">
        <f t="shared" si="6"/>
        <v>43110.25</v>
      </c>
      <c r="T336" s="7">
        <f t="shared" si="6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Table1[[#This Row],[pledged]]/Table1[[#This Row],[goal]]*100</f>
        <v>114.28538550057536</v>
      </c>
      <c r="G337" t="s">
        <v>20</v>
      </c>
      <c r="H337">
        <v>2283</v>
      </c>
      <c r="I337">
        <f>ROUND(IFERROR(Table1[[#This Row],[pledged]]/Table1[[#This Row],[backers_count]],0),2)</f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2034</v>
      </c>
      <c r="R337" t="s">
        <v>2035</v>
      </c>
      <c r="S337" s="7">
        <f t="shared" si="6"/>
        <v>43784.25</v>
      </c>
      <c r="T337" s="7">
        <f t="shared" si="6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Table1[[#This Row],[pledged]]/Table1[[#This Row],[goal]]*100</f>
        <v>97.032531824611041</v>
      </c>
      <c r="G338" t="s">
        <v>14</v>
      </c>
      <c r="H338">
        <v>1072</v>
      </c>
      <c r="I338">
        <f>ROUND(IFERROR(Table1[[#This Row],[pledged]]/Table1[[#This Row],[backers_count]],0),2)</f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2034</v>
      </c>
      <c r="R338" t="s">
        <v>2035</v>
      </c>
      <c r="S338" s="7">
        <f t="shared" si="6"/>
        <v>40527.25</v>
      </c>
      <c r="T338" s="7">
        <f t="shared" si="6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Table1[[#This Row],[pledged]]/Table1[[#This Row],[goal]]*100</f>
        <v>122.81904761904762</v>
      </c>
      <c r="G339" t="s">
        <v>20</v>
      </c>
      <c r="H339">
        <v>1095</v>
      </c>
      <c r="I339">
        <f>ROUND(IFERROR(Table1[[#This Row],[pledged]]/Table1[[#This Row],[backers_count]],0),2)</f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2038</v>
      </c>
      <c r="R339" t="s">
        <v>2039</v>
      </c>
      <c r="S339" s="7">
        <f t="shared" si="6"/>
        <v>43780.25</v>
      </c>
      <c r="T339" s="7">
        <f t="shared" si="6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Table1[[#This Row],[pledged]]/Table1[[#This Row],[goal]]*100</f>
        <v>179.14326647564468</v>
      </c>
      <c r="G340" t="s">
        <v>20</v>
      </c>
      <c r="H340">
        <v>1690</v>
      </c>
      <c r="I340">
        <f>ROUND(IFERROR(Table1[[#This Row],[pledged]]/Table1[[#This Row],[backers_count]],0),2)</f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2038</v>
      </c>
      <c r="R340" t="s">
        <v>2039</v>
      </c>
      <c r="S340" s="7">
        <f t="shared" si="6"/>
        <v>40821.208333333336</v>
      </c>
      <c r="T340" s="7">
        <f t="shared" si="6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Table1[[#This Row],[pledged]]/Table1[[#This Row],[goal]]*100</f>
        <v>79.951577402787962</v>
      </c>
      <c r="G341" t="s">
        <v>74</v>
      </c>
      <c r="H341">
        <v>1297</v>
      </c>
      <c r="I341">
        <f>ROUND(IFERROR(Table1[[#This Row],[pledged]]/Table1[[#This Row],[backers_count]],0),2)</f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2038</v>
      </c>
      <c r="R341" t="s">
        <v>2039</v>
      </c>
      <c r="S341" s="7">
        <f t="shared" si="6"/>
        <v>42949.208333333328</v>
      </c>
      <c r="T341" s="7">
        <f t="shared" si="6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Table1[[#This Row],[pledged]]/Table1[[#This Row],[goal]]*100</f>
        <v>94.242587601078171</v>
      </c>
      <c r="G342" t="s">
        <v>14</v>
      </c>
      <c r="H342">
        <v>393</v>
      </c>
      <c r="I342">
        <f>ROUND(IFERROR(Table1[[#This Row],[pledged]]/Table1[[#This Row],[backers_count]],0),2)</f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2053</v>
      </c>
      <c r="R342" t="s">
        <v>2054</v>
      </c>
      <c r="S342" s="7">
        <f t="shared" si="6"/>
        <v>40889.25</v>
      </c>
      <c r="T342" s="7">
        <f t="shared" si="6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Table1[[#This Row],[pledged]]/Table1[[#This Row],[goal]]*100</f>
        <v>84.669291338582681</v>
      </c>
      <c r="G343" t="s">
        <v>14</v>
      </c>
      <c r="H343">
        <v>1257</v>
      </c>
      <c r="I343">
        <f>ROUND(IFERROR(Table1[[#This Row],[pledged]]/Table1[[#This Row],[backers_count]],0),2)</f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2034</v>
      </c>
      <c r="R343" t="s">
        <v>2044</v>
      </c>
      <c r="S343" s="7">
        <f t="shared" si="6"/>
        <v>42244.208333333328</v>
      </c>
      <c r="T343" s="7">
        <f t="shared" si="6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Table1[[#This Row],[pledged]]/Table1[[#This Row],[goal]]*100</f>
        <v>66.521920668058456</v>
      </c>
      <c r="G344" t="s">
        <v>14</v>
      </c>
      <c r="H344">
        <v>328</v>
      </c>
      <c r="I344">
        <f>ROUND(IFERROR(Table1[[#This Row],[pledged]]/Table1[[#This Row],[backers_count]],0),2)</f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2038</v>
      </c>
      <c r="R344" t="s">
        <v>2039</v>
      </c>
      <c r="S344" s="7">
        <f t="shared" si="6"/>
        <v>41475.208333333336</v>
      </c>
      <c r="T344" s="7">
        <f t="shared" si="6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Table1[[#This Row],[pledged]]/Table1[[#This Row],[goal]]*100</f>
        <v>53.922222222222224</v>
      </c>
      <c r="G345" t="s">
        <v>14</v>
      </c>
      <c r="H345">
        <v>147</v>
      </c>
      <c r="I345">
        <f>ROUND(IFERROR(Table1[[#This Row],[pledged]]/Table1[[#This Row],[backers_count]],0),2)</f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2038</v>
      </c>
      <c r="R345" t="s">
        <v>2039</v>
      </c>
      <c r="S345" s="7">
        <f t="shared" si="6"/>
        <v>41597.25</v>
      </c>
      <c r="T345" s="7">
        <f t="shared" si="6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Table1[[#This Row],[pledged]]/Table1[[#This Row],[goal]]*100</f>
        <v>41.983299595141702</v>
      </c>
      <c r="G346" t="s">
        <v>14</v>
      </c>
      <c r="H346">
        <v>830</v>
      </c>
      <c r="I346">
        <f>ROUND(IFERROR(Table1[[#This Row],[pledged]]/Table1[[#This Row],[backers_count]],0),2)</f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2049</v>
      </c>
      <c r="R346" t="s">
        <v>2050</v>
      </c>
      <c r="S346" s="7">
        <f t="shared" si="6"/>
        <v>43122.25</v>
      </c>
      <c r="T346" s="7">
        <f t="shared" si="6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Table1[[#This Row],[pledged]]/Table1[[#This Row],[goal]]*100</f>
        <v>14.69479695431472</v>
      </c>
      <c r="G347" t="s">
        <v>14</v>
      </c>
      <c r="H347">
        <v>331</v>
      </c>
      <c r="I347">
        <f>ROUND(IFERROR(Table1[[#This Row],[pledged]]/Table1[[#This Row],[backers_count]],0),2)</f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2040</v>
      </c>
      <c r="R347" t="s">
        <v>2043</v>
      </c>
      <c r="S347" s="7">
        <f t="shared" si="6"/>
        <v>42194.208333333328</v>
      </c>
      <c r="T347" s="7">
        <f t="shared" si="6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Table1[[#This Row],[pledged]]/Table1[[#This Row],[goal]]*100</f>
        <v>34.475000000000001</v>
      </c>
      <c r="G348" t="s">
        <v>14</v>
      </c>
      <c r="H348">
        <v>25</v>
      </c>
      <c r="I348">
        <f>ROUND(IFERROR(Table1[[#This Row],[pledged]]/Table1[[#This Row],[backers_count]],0),2)</f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2034</v>
      </c>
      <c r="R348" t="s">
        <v>2044</v>
      </c>
      <c r="S348" s="7">
        <f t="shared" si="6"/>
        <v>42971.208333333328</v>
      </c>
      <c r="T348" s="7">
        <f t="shared" si="6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Table1[[#This Row],[pledged]]/Table1[[#This Row],[goal]]*100</f>
        <v>1400.7777777777778</v>
      </c>
      <c r="G349" t="s">
        <v>20</v>
      </c>
      <c r="H349">
        <v>191</v>
      </c>
      <c r="I349">
        <f>ROUND(IFERROR(Table1[[#This Row],[pledged]]/Table1[[#This Row],[backers_count]],0),2)</f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2036</v>
      </c>
      <c r="R349" t="s">
        <v>2037</v>
      </c>
      <c r="S349" s="7">
        <f t="shared" si="6"/>
        <v>42046.25</v>
      </c>
      <c r="T349" s="7">
        <f t="shared" si="6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Table1[[#This Row],[pledged]]/Table1[[#This Row],[goal]]*100</f>
        <v>71.770351758793964</v>
      </c>
      <c r="G350" t="s">
        <v>14</v>
      </c>
      <c r="H350">
        <v>3483</v>
      </c>
      <c r="I350">
        <f>ROUND(IFERROR(Table1[[#This Row],[pledged]]/Table1[[#This Row],[backers_count]],0),2)</f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2032</v>
      </c>
      <c r="R350" t="s">
        <v>2033</v>
      </c>
      <c r="S350" s="7">
        <f t="shared" si="6"/>
        <v>42782.25</v>
      </c>
      <c r="T350" s="7">
        <f t="shared" si="6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Table1[[#This Row],[pledged]]/Table1[[#This Row],[goal]]*100</f>
        <v>53.074115044247783</v>
      </c>
      <c r="G351" t="s">
        <v>14</v>
      </c>
      <c r="H351">
        <v>923</v>
      </c>
      <c r="I351">
        <f>ROUND(IFERROR(Table1[[#This Row],[pledged]]/Table1[[#This Row],[backers_count]],0),2)</f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2038</v>
      </c>
      <c r="R351" t="s">
        <v>2039</v>
      </c>
      <c r="S351" s="7">
        <f t="shared" si="6"/>
        <v>42930.208333333328</v>
      </c>
      <c r="T351" s="7">
        <f t="shared" si="6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Table1[[#This Row],[pledged]]/Table1[[#This Row],[goal]]*100</f>
        <v>5</v>
      </c>
      <c r="G352" t="s">
        <v>14</v>
      </c>
      <c r="H352">
        <v>1</v>
      </c>
      <c r="I352">
        <f>ROUND(IFERROR(Table1[[#This Row],[pledged]]/Table1[[#This Row],[backers_count]],0),2)</f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2034</v>
      </c>
      <c r="R352" t="s">
        <v>2057</v>
      </c>
      <c r="S352" s="7">
        <f t="shared" si="6"/>
        <v>42144.208333333328</v>
      </c>
      <c r="T352" s="7">
        <f t="shared" si="6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Table1[[#This Row],[pledged]]/Table1[[#This Row],[goal]]*100</f>
        <v>127.70715249662618</v>
      </c>
      <c r="G353" t="s">
        <v>20</v>
      </c>
      <c r="H353">
        <v>2013</v>
      </c>
      <c r="I353">
        <f>ROUND(IFERROR(Table1[[#This Row],[pledged]]/Table1[[#This Row],[backers_count]],0),2)</f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2034</v>
      </c>
      <c r="R353" t="s">
        <v>2035</v>
      </c>
      <c r="S353" s="7">
        <f t="shared" si="6"/>
        <v>42240.208333333328</v>
      </c>
      <c r="T353" s="7">
        <f t="shared" si="6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Table1[[#This Row],[pledged]]/Table1[[#This Row],[goal]]*100</f>
        <v>34.892857142857139</v>
      </c>
      <c r="G354" t="s">
        <v>14</v>
      </c>
      <c r="H354">
        <v>33</v>
      </c>
      <c r="I354">
        <f>ROUND(IFERROR(Table1[[#This Row],[pledged]]/Table1[[#This Row],[backers_count]],0),2)</f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2038</v>
      </c>
      <c r="R354" t="s">
        <v>2039</v>
      </c>
      <c r="S354" s="7">
        <f t="shared" si="6"/>
        <v>42315.25</v>
      </c>
      <c r="T354" s="7">
        <f t="shared" si="6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Table1[[#This Row],[pledged]]/Table1[[#This Row],[goal]]*100</f>
        <v>410.59821428571428</v>
      </c>
      <c r="G355" t="s">
        <v>20</v>
      </c>
      <c r="H355">
        <v>1703</v>
      </c>
      <c r="I355">
        <f>ROUND(IFERROR(Table1[[#This Row],[pledged]]/Table1[[#This Row],[backers_count]],0),2)</f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2038</v>
      </c>
      <c r="R355" t="s">
        <v>2039</v>
      </c>
      <c r="S355" s="7">
        <f t="shared" si="6"/>
        <v>43651.208333333328</v>
      </c>
      <c r="T355" s="7">
        <f t="shared" si="6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Table1[[#This Row],[pledged]]/Table1[[#This Row],[goal]]*100</f>
        <v>123.73770491803278</v>
      </c>
      <c r="G356" t="s">
        <v>20</v>
      </c>
      <c r="H356">
        <v>80</v>
      </c>
      <c r="I356">
        <f>ROUND(IFERROR(Table1[[#This Row],[pledged]]/Table1[[#This Row],[backers_count]],0),2)</f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2040</v>
      </c>
      <c r="R356" t="s">
        <v>2041</v>
      </c>
      <c r="S356" s="7">
        <f t="shared" si="6"/>
        <v>41520.208333333336</v>
      </c>
      <c r="T356" s="7">
        <f t="shared" si="6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Table1[[#This Row],[pledged]]/Table1[[#This Row],[goal]]*100</f>
        <v>58.973684210526315</v>
      </c>
      <c r="G357" t="s">
        <v>47</v>
      </c>
      <c r="H357">
        <v>86</v>
      </c>
      <c r="I357">
        <f>ROUND(IFERROR(Table1[[#This Row],[pledged]]/Table1[[#This Row],[backers_count]],0),2)</f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2036</v>
      </c>
      <c r="R357" t="s">
        <v>2045</v>
      </c>
      <c r="S357" s="7">
        <f t="shared" si="6"/>
        <v>42757.25</v>
      </c>
      <c r="T357" s="7">
        <f t="shared" si="6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Table1[[#This Row],[pledged]]/Table1[[#This Row],[goal]]*100</f>
        <v>36.892473118279568</v>
      </c>
      <c r="G358" t="s">
        <v>14</v>
      </c>
      <c r="H358">
        <v>40</v>
      </c>
      <c r="I358">
        <f>ROUND(IFERROR(Table1[[#This Row],[pledged]]/Table1[[#This Row],[backers_count]],0),2)</f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2038</v>
      </c>
      <c r="R358" t="s">
        <v>2039</v>
      </c>
      <c r="S358" s="7">
        <f t="shared" si="6"/>
        <v>40922.25</v>
      </c>
      <c r="T358" s="7">
        <f t="shared" si="6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Table1[[#This Row],[pledged]]/Table1[[#This Row],[goal]]*100</f>
        <v>184.91304347826087</v>
      </c>
      <c r="G359" t="s">
        <v>20</v>
      </c>
      <c r="H359">
        <v>41</v>
      </c>
      <c r="I359">
        <f>ROUND(IFERROR(Table1[[#This Row],[pledged]]/Table1[[#This Row],[backers_count]],0),2)</f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2049</v>
      </c>
      <c r="R359" t="s">
        <v>2050</v>
      </c>
      <c r="S359" s="7">
        <f t="shared" si="6"/>
        <v>42250.208333333328</v>
      </c>
      <c r="T359" s="7">
        <f t="shared" si="6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Table1[[#This Row],[pledged]]/Table1[[#This Row],[goal]]*100</f>
        <v>11.814432989690722</v>
      </c>
      <c r="G360" t="s">
        <v>14</v>
      </c>
      <c r="H360">
        <v>23</v>
      </c>
      <c r="I360">
        <f>ROUND(IFERROR(Table1[[#This Row],[pledged]]/Table1[[#This Row],[backers_count]],0),2)</f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2053</v>
      </c>
      <c r="R360" t="s">
        <v>2054</v>
      </c>
      <c r="S360" s="7">
        <f t="shared" si="6"/>
        <v>43322.208333333328</v>
      </c>
      <c r="T360" s="7">
        <f t="shared" si="6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Table1[[#This Row],[pledged]]/Table1[[#This Row],[goal]]*100</f>
        <v>298.7</v>
      </c>
      <c r="G361" t="s">
        <v>20</v>
      </c>
      <c r="H361">
        <v>187</v>
      </c>
      <c r="I361">
        <f>ROUND(IFERROR(Table1[[#This Row],[pledged]]/Table1[[#This Row],[backers_count]],0),2)</f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2040</v>
      </c>
      <c r="R361" t="s">
        <v>2048</v>
      </c>
      <c r="S361" s="7">
        <f t="shared" si="6"/>
        <v>40782.208333333336</v>
      </c>
      <c r="T361" s="7">
        <f t="shared" si="6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Table1[[#This Row],[pledged]]/Table1[[#This Row],[goal]]*100</f>
        <v>226.35175879396985</v>
      </c>
      <c r="G362" t="s">
        <v>20</v>
      </c>
      <c r="H362">
        <v>2875</v>
      </c>
      <c r="I362">
        <f>ROUND(IFERROR(Table1[[#This Row],[pledged]]/Table1[[#This Row],[backers_count]],0),2)</f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2038</v>
      </c>
      <c r="R362" t="s">
        <v>2039</v>
      </c>
      <c r="S362" s="7">
        <f t="shared" si="6"/>
        <v>40544.25</v>
      </c>
      <c r="T362" s="7">
        <f t="shared" si="6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Table1[[#This Row],[pledged]]/Table1[[#This Row],[goal]]*100</f>
        <v>173.56363636363636</v>
      </c>
      <c r="G363" t="s">
        <v>20</v>
      </c>
      <c r="H363">
        <v>88</v>
      </c>
      <c r="I363">
        <f>ROUND(IFERROR(Table1[[#This Row],[pledged]]/Table1[[#This Row],[backers_count]],0),2)</f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2038</v>
      </c>
      <c r="R363" t="s">
        <v>2039</v>
      </c>
      <c r="S363" s="7">
        <f t="shared" si="6"/>
        <v>43015.208333333328</v>
      </c>
      <c r="T363" s="7">
        <f t="shared" si="6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Table1[[#This Row],[pledged]]/Table1[[#This Row],[goal]]*100</f>
        <v>371.75675675675677</v>
      </c>
      <c r="G364" t="s">
        <v>20</v>
      </c>
      <c r="H364">
        <v>191</v>
      </c>
      <c r="I364">
        <f>ROUND(IFERROR(Table1[[#This Row],[pledged]]/Table1[[#This Row],[backers_count]],0),2)</f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2034</v>
      </c>
      <c r="R364" t="s">
        <v>2035</v>
      </c>
      <c r="S364" s="7">
        <f t="shared" si="6"/>
        <v>40570.25</v>
      </c>
      <c r="T364" s="7">
        <f t="shared" si="6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Table1[[#This Row],[pledged]]/Table1[[#This Row],[goal]]*100</f>
        <v>160.19230769230771</v>
      </c>
      <c r="G365" t="s">
        <v>20</v>
      </c>
      <c r="H365">
        <v>139</v>
      </c>
      <c r="I365">
        <f>ROUND(IFERROR(Table1[[#This Row],[pledged]]/Table1[[#This Row],[backers_count]],0),2)</f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2034</v>
      </c>
      <c r="R365" t="s">
        <v>2035</v>
      </c>
      <c r="S365" s="7">
        <f t="shared" si="6"/>
        <v>40904.25</v>
      </c>
      <c r="T365" s="7">
        <f t="shared" si="6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Table1[[#This Row],[pledged]]/Table1[[#This Row],[goal]]*100</f>
        <v>1616.3333333333335</v>
      </c>
      <c r="G366" t="s">
        <v>20</v>
      </c>
      <c r="H366">
        <v>186</v>
      </c>
      <c r="I366">
        <f>ROUND(IFERROR(Table1[[#This Row],[pledged]]/Table1[[#This Row],[backers_count]],0),2)</f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2034</v>
      </c>
      <c r="R366" t="s">
        <v>2044</v>
      </c>
      <c r="S366" s="7">
        <f t="shared" si="6"/>
        <v>43164.25</v>
      </c>
      <c r="T366" s="7">
        <f t="shared" si="6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Table1[[#This Row],[pledged]]/Table1[[#This Row],[goal]]*100</f>
        <v>733.4375</v>
      </c>
      <c r="G367" t="s">
        <v>20</v>
      </c>
      <c r="H367">
        <v>112</v>
      </c>
      <c r="I367">
        <f>ROUND(IFERROR(Table1[[#This Row],[pledged]]/Table1[[#This Row],[backers_count]],0),2)</f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2038</v>
      </c>
      <c r="R367" t="s">
        <v>2039</v>
      </c>
      <c r="S367" s="7">
        <f t="shared" si="6"/>
        <v>42733.25</v>
      </c>
      <c r="T367" s="7">
        <f t="shared" si="6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Table1[[#This Row],[pledged]]/Table1[[#This Row],[goal]]*100</f>
        <v>592.11111111111109</v>
      </c>
      <c r="G368" t="s">
        <v>20</v>
      </c>
      <c r="H368">
        <v>101</v>
      </c>
      <c r="I368">
        <f>ROUND(IFERROR(Table1[[#This Row],[pledged]]/Table1[[#This Row],[backers_count]],0),2)</f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2038</v>
      </c>
      <c r="R368" t="s">
        <v>2039</v>
      </c>
      <c r="S368" s="7">
        <f t="shared" si="6"/>
        <v>40546.25</v>
      </c>
      <c r="T368" s="7">
        <f t="shared" si="6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Table1[[#This Row],[pledged]]/Table1[[#This Row],[goal]]*100</f>
        <v>18.888888888888889</v>
      </c>
      <c r="G369" t="s">
        <v>14</v>
      </c>
      <c r="H369">
        <v>75</v>
      </c>
      <c r="I369">
        <f>ROUND(IFERROR(Table1[[#This Row],[pledged]]/Table1[[#This Row],[backers_count]],0),2)</f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2038</v>
      </c>
      <c r="R369" t="s">
        <v>2039</v>
      </c>
      <c r="S369" s="7">
        <f t="shared" si="6"/>
        <v>41930.208333333336</v>
      </c>
      <c r="T369" s="7">
        <f t="shared" si="6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Table1[[#This Row],[pledged]]/Table1[[#This Row],[goal]]*100</f>
        <v>276.80769230769232</v>
      </c>
      <c r="G370" t="s">
        <v>20</v>
      </c>
      <c r="H370">
        <v>206</v>
      </c>
      <c r="I370">
        <f>ROUND(IFERROR(Table1[[#This Row],[pledged]]/Table1[[#This Row],[backers_count]],0),2)</f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2040</v>
      </c>
      <c r="R370" t="s">
        <v>2041</v>
      </c>
      <c r="S370" s="7">
        <f t="shared" si="6"/>
        <v>40464.208333333336</v>
      </c>
      <c r="T370" s="7">
        <f t="shared" si="6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Table1[[#This Row],[pledged]]/Table1[[#This Row],[goal]]*100</f>
        <v>273.01851851851848</v>
      </c>
      <c r="G371" t="s">
        <v>20</v>
      </c>
      <c r="H371">
        <v>154</v>
      </c>
      <c r="I371">
        <f>ROUND(IFERROR(Table1[[#This Row],[pledged]]/Table1[[#This Row],[backers_count]],0),2)</f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2040</v>
      </c>
      <c r="R371" t="s">
        <v>2059</v>
      </c>
      <c r="S371" s="7">
        <f t="shared" si="6"/>
        <v>41308.25</v>
      </c>
      <c r="T371" s="7">
        <f t="shared" si="6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Table1[[#This Row],[pledged]]/Table1[[#This Row],[goal]]*100</f>
        <v>159.36331255565449</v>
      </c>
      <c r="G372" t="s">
        <v>20</v>
      </c>
      <c r="H372">
        <v>5966</v>
      </c>
      <c r="I372">
        <f>ROUND(IFERROR(Table1[[#This Row],[pledged]]/Table1[[#This Row],[backers_count]],0),2)</f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2038</v>
      </c>
      <c r="R372" t="s">
        <v>2039</v>
      </c>
      <c r="S372" s="7">
        <f t="shared" si="6"/>
        <v>43570.208333333328</v>
      </c>
      <c r="T372" s="7">
        <f t="shared" si="6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Table1[[#This Row],[pledged]]/Table1[[#This Row],[goal]]*100</f>
        <v>67.869978858350947</v>
      </c>
      <c r="G373" t="s">
        <v>14</v>
      </c>
      <c r="H373">
        <v>2176</v>
      </c>
      <c r="I373">
        <f>ROUND(IFERROR(Table1[[#This Row],[pledged]]/Table1[[#This Row],[backers_count]],0),2)</f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2038</v>
      </c>
      <c r="R373" t="s">
        <v>2039</v>
      </c>
      <c r="S373" s="7">
        <f t="shared" si="6"/>
        <v>42043.25</v>
      </c>
      <c r="T373" s="7">
        <f t="shared" si="6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Table1[[#This Row],[pledged]]/Table1[[#This Row],[goal]]*100</f>
        <v>1591.5555555555554</v>
      </c>
      <c r="G374" t="s">
        <v>20</v>
      </c>
      <c r="H374">
        <v>169</v>
      </c>
      <c r="I374">
        <f>ROUND(IFERROR(Table1[[#This Row],[pledged]]/Table1[[#This Row],[backers_count]],0),2)</f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2040</v>
      </c>
      <c r="R374" t="s">
        <v>2041</v>
      </c>
      <c r="S374" s="7">
        <f t="shared" si="6"/>
        <v>42012.25</v>
      </c>
      <c r="T374" s="7">
        <f t="shared" si="6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Table1[[#This Row],[pledged]]/Table1[[#This Row],[goal]]*100</f>
        <v>730.18222222222221</v>
      </c>
      <c r="G375" t="s">
        <v>20</v>
      </c>
      <c r="H375">
        <v>2106</v>
      </c>
      <c r="I375">
        <f>ROUND(IFERROR(Table1[[#This Row],[pledged]]/Table1[[#This Row],[backers_count]],0),2)</f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2038</v>
      </c>
      <c r="R375" t="s">
        <v>2039</v>
      </c>
      <c r="S375" s="7">
        <f t="shared" si="6"/>
        <v>42964.208333333328</v>
      </c>
      <c r="T375" s="7">
        <f t="shared" si="6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Table1[[#This Row],[pledged]]/Table1[[#This Row],[goal]]*100</f>
        <v>13.185782556750297</v>
      </c>
      <c r="G376" t="s">
        <v>14</v>
      </c>
      <c r="H376">
        <v>441</v>
      </c>
      <c r="I376">
        <f>ROUND(IFERROR(Table1[[#This Row],[pledged]]/Table1[[#This Row],[backers_count]],0),2)</f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2040</v>
      </c>
      <c r="R376" t="s">
        <v>2041</v>
      </c>
      <c r="S376" s="7">
        <f t="shared" si="6"/>
        <v>43476.25</v>
      </c>
      <c r="T376" s="7">
        <f t="shared" si="6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Table1[[#This Row],[pledged]]/Table1[[#This Row],[goal]]*100</f>
        <v>54.777777777777779</v>
      </c>
      <c r="G377" t="s">
        <v>14</v>
      </c>
      <c r="H377">
        <v>25</v>
      </c>
      <c r="I377">
        <f>ROUND(IFERROR(Table1[[#This Row],[pledged]]/Table1[[#This Row],[backers_count]],0),2)</f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2034</v>
      </c>
      <c r="R377" t="s">
        <v>2044</v>
      </c>
      <c r="S377" s="7">
        <f t="shared" si="6"/>
        <v>42293.208333333328</v>
      </c>
      <c r="T377" s="7">
        <f t="shared" si="6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Table1[[#This Row],[pledged]]/Table1[[#This Row],[goal]]*100</f>
        <v>361.02941176470591</v>
      </c>
      <c r="G378" t="s">
        <v>20</v>
      </c>
      <c r="H378">
        <v>131</v>
      </c>
      <c r="I378">
        <f>ROUND(IFERROR(Table1[[#This Row],[pledged]]/Table1[[#This Row],[backers_count]],0),2)</f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2034</v>
      </c>
      <c r="R378" t="s">
        <v>2035</v>
      </c>
      <c r="S378" s="7">
        <f t="shared" si="6"/>
        <v>41826.208333333336</v>
      </c>
      <c r="T378" s="7">
        <f t="shared" si="6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Table1[[#This Row],[pledged]]/Table1[[#This Row],[goal]]*100</f>
        <v>10.257545271629779</v>
      </c>
      <c r="G379" t="s">
        <v>14</v>
      </c>
      <c r="H379">
        <v>127</v>
      </c>
      <c r="I379">
        <f>ROUND(IFERROR(Table1[[#This Row],[pledged]]/Table1[[#This Row],[backers_count]],0),2)</f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2038</v>
      </c>
      <c r="R379" t="s">
        <v>2039</v>
      </c>
      <c r="S379" s="7">
        <f t="shared" si="6"/>
        <v>43760.208333333328</v>
      </c>
      <c r="T379" s="7">
        <f t="shared" si="6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Table1[[#This Row],[pledged]]/Table1[[#This Row],[goal]]*100</f>
        <v>13.962962962962964</v>
      </c>
      <c r="G380" t="s">
        <v>14</v>
      </c>
      <c r="H380">
        <v>355</v>
      </c>
      <c r="I380">
        <f>ROUND(IFERROR(Table1[[#This Row],[pledged]]/Table1[[#This Row],[backers_count]],0),2)</f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2040</v>
      </c>
      <c r="R380" t="s">
        <v>2041</v>
      </c>
      <c r="S380" s="7">
        <f t="shared" si="6"/>
        <v>43241.208333333328</v>
      </c>
      <c r="T380" s="7">
        <f t="shared" si="6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Table1[[#This Row],[pledged]]/Table1[[#This Row],[goal]]*100</f>
        <v>40.444444444444443</v>
      </c>
      <c r="G381" t="s">
        <v>14</v>
      </c>
      <c r="H381">
        <v>44</v>
      </c>
      <c r="I381">
        <f>ROUND(IFERROR(Table1[[#This Row],[pledged]]/Table1[[#This Row],[backers_count]],0),2)</f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2038</v>
      </c>
      <c r="R381" t="s">
        <v>2039</v>
      </c>
      <c r="S381" s="7">
        <f t="shared" si="6"/>
        <v>40843.208333333336</v>
      </c>
      <c r="T381" s="7">
        <f t="shared" si="6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Table1[[#This Row],[pledged]]/Table1[[#This Row],[goal]]*100</f>
        <v>160.32</v>
      </c>
      <c r="G382" t="s">
        <v>20</v>
      </c>
      <c r="H382">
        <v>84</v>
      </c>
      <c r="I382">
        <f>ROUND(IFERROR(Table1[[#This Row],[pledged]]/Table1[[#This Row],[backers_count]],0),2)</f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2038</v>
      </c>
      <c r="R382" t="s">
        <v>2039</v>
      </c>
      <c r="S382" s="7">
        <f t="shared" si="6"/>
        <v>41448.208333333336</v>
      </c>
      <c r="T382" s="7">
        <f t="shared" si="6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Table1[[#This Row],[pledged]]/Table1[[#This Row],[goal]]*100</f>
        <v>183.9433962264151</v>
      </c>
      <c r="G383" t="s">
        <v>20</v>
      </c>
      <c r="H383">
        <v>155</v>
      </c>
      <c r="I383">
        <f>ROUND(IFERROR(Table1[[#This Row],[pledged]]/Table1[[#This Row],[backers_count]],0),2)</f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2038</v>
      </c>
      <c r="R383" t="s">
        <v>2039</v>
      </c>
      <c r="S383" s="7">
        <f t="shared" si="6"/>
        <v>42163.208333333328</v>
      </c>
      <c r="T383" s="7">
        <f t="shared" si="6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Table1[[#This Row],[pledged]]/Table1[[#This Row],[goal]]*100</f>
        <v>63.769230769230766</v>
      </c>
      <c r="G384" t="s">
        <v>14</v>
      </c>
      <c r="H384">
        <v>67</v>
      </c>
      <c r="I384">
        <f>ROUND(IFERROR(Table1[[#This Row],[pledged]]/Table1[[#This Row],[backers_count]],0),2)</f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2053</v>
      </c>
      <c r="R384" t="s">
        <v>2054</v>
      </c>
      <c r="S384" s="7">
        <f t="shared" si="6"/>
        <v>43024.208333333328</v>
      </c>
      <c r="T384" s="7">
        <f t="shared" si="6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Table1[[#This Row],[pledged]]/Table1[[#This Row],[goal]]*100</f>
        <v>225.38095238095238</v>
      </c>
      <c r="G385" t="s">
        <v>20</v>
      </c>
      <c r="H385">
        <v>189</v>
      </c>
      <c r="I385">
        <f>ROUND(IFERROR(Table1[[#This Row],[pledged]]/Table1[[#This Row],[backers_count]],0),2)</f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2032</v>
      </c>
      <c r="R385" t="s">
        <v>2033</v>
      </c>
      <c r="S385" s="7">
        <f t="shared" si="6"/>
        <v>43509.25</v>
      </c>
      <c r="T385" s="7">
        <f t="shared" si="6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Table1[[#This Row],[pledged]]/Table1[[#This Row],[goal]]*100</f>
        <v>172.00961538461539</v>
      </c>
      <c r="G386" t="s">
        <v>20</v>
      </c>
      <c r="H386">
        <v>4799</v>
      </c>
      <c r="I386">
        <f>ROUND(IFERROR(Table1[[#This Row],[pledged]]/Table1[[#This Row],[backers_count]],0),2)</f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2040</v>
      </c>
      <c r="R386" t="s">
        <v>2041</v>
      </c>
      <c r="S386" s="7">
        <f t="shared" ref="S386:T449" si="7">(((L386/60)/60)/24)+DATE(1970,1,1)</f>
        <v>42776.25</v>
      </c>
      <c r="T386" s="7">
        <f t="shared" si="7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Table1[[#This Row],[pledged]]/Table1[[#This Row],[goal]]*100</f>
        <v>146.16709511568124</v>
      </c>
      <c r="G387" t="s">
        <v>20</v>
      </c>
      <c r="H387">
        <v>1137</v>
      </c>
      <c r="I387">
        <f>ROUND(IFERROR(Table1[[#This Row],[pledged]]/Table1[[#This Row],[backers_count]],0),2)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2046</v>
      </c>
      <c r="R387" t="s">
        <v>2047</v>
      </c>
      <c r="S387" s="7">
        <f t="shared" si="7"/>
        <v>43553.208333333328</v>
      </c>
      <c r="T387" s="7">
        <f t="shared" si="7"/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Table1[[#This Row],[pledged]]/Table1[[#This Row],[goal]]*100</f>
        <v>76.42361623616236</v>
      </c>
      <c r="G388" t="s">
        <v>14</v>
      </c>
      <c r="H388">
        <v>1068</v>
      </c>
      <c r="I388">
        <f>ROUND(IFERROR(Table1[[#This Row],[pledged]]/Table1[[#This Row],[backers_count]],0),2)</f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2038</v>
      </c>
      <c r="R388" t="s">
        <v>2039</v>
      </c>
      <c r="S388" s="7">
        <f t="shared" si="7"/>
        <v>40355.208333333336</v>
      </c>
      <c r="T388" s="7">
        <f t="shared" si="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Table1[[#This Row],[pledged]]/Table1[[#This Row],[goal]]*100</f>
        <v>39.261467889908261</v>
      </c>
      <c r="G389" t="s">
        <v>14</v>
      </c>
      <c r="H389">
        <v>424</v>
      </c>
      <c r="I389">
        <f>ROUND(IFERROR(Table1[[#This Row],[pledged]]/Table1[[#This Row],[backers_count]],0),2)</f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2036</v>
      </c>
      <c r="R389" t="s">
        <v>2045</v>
      </c>
      <c r="S389" s="7">
        <f t="shared" si="7"/>
        <v>41072.208333333336</v>
      </c>
      <c r="T389" s="7">
        <f t="shared" si="7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Table1[[#This Row],[pledged]]/Table1[[#This Row],[goal]]*100</f>
        <v>11.270034843205574</v>
      </c>
      <c r="G390" t="s">
        <v>74</v>
      </c>
      <c r="H390">
        <v>145</v>
      </c>
      <c r="I390">
        <f>ROUND(IFERROR(Table1[[#This Row],[pledged]]/Table1[[#This Row],[backers_count]],0),2)</f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2034</v>
      </c>
      <c r="R390" t="s">
        <v>2044</v>
      </c>
      <c r="S390" s="7">
        <f t="shared" si="7"/>
        <v>40912.25</v>
      </c>
      <c r="T390" s="7">
        <f t="shared" si="7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Table1[[#This Row],[pledged]]/Table1[[#This Row],[goal]]*100</f>
        <v>122.11084337349398</v>
      </c>
      <c r="G391" t="s">
        <v>20</v>
      </c>
      <c r="H391">
        <v>1152</v>
      </c>
      <c r="I391">
        <f>ROUND(IFERROR(Table1[[#This Row],[pledged]]/Table1[[#This Row],[backers_count]],0),2)</f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2038</v>
      </c>
      <c r="R391" t="s">
        <v>2039</v>
      </c>
      <c r="S391" s="7">
        <f t="shared" si="7"/>
        <v>40479.208333333336</v>
      </c>
      <c r="T391" s="7">
        <f t="shared" si="7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Table1[[#This Row],[pledged]]/Table1[[#This Row],[goal]]*100</f>
        <v>186.54166666666669</v>
      </c>
      <c r="G392" t="s">
        <v>20</v>
      </c>
      <c r="H392">
        <v>50</v>
      </c>
      <c r="I392">
        <f>ROUND(IFERROR(Table1[[#This Row],[pledged]]/Table1[[#This Row],[backers_count]],0),2)</f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2053</v>
      </c>
      <c r="R392" t="s">
        <v>2054</v>
      </c>
      <c r="S392" s="7">
        <f t="shared" si="7"/>
        <v>41530.208333333336</v>
      </c>
      <c r="T392" s="7">
        <f t="shared" si="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Table1[[#This Row],[pledged]]/Table1[[#This Row],[goal]]*100</f>
        <v>7.2731788079470201</v>
      </c>
      <c r="G393" t="s">
        <v>14</v>
      </c>
      <c r="H393">
        <v>151</v>
      </c>
      <c r="I393">
        <f>ROUND(IFERROR(Table1[[#This Row],[pledged]]/Table1[[#This Row],[backers_count]],0),2)</f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2046</v>
      </c>
      <c r="R393" t="s">
        <v>2047</v>
      </c>
      <c r="S393" s="7">
        <f t="shared" si="7"/>
        <v>41653.25</v>
      </c>
      <c r="T393" s="7">
        <f t="shared" si="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Table1[[#This Row],[pledged]]/Table1[[#This Row],[goal]]*100</f>
        <v>65.642371234207957</v>
      </c>
      <c r="G394" t="s">
        <v>14</v>
      </c>
      <c r="H394">
        <v>1608</v>
      </c>
      <c r="I394">
        <f>ROUND(IFERROR(Table1[[#This Row],[pledged]]/Table1[[#This Row],[backers_count]],0),2)</f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2036</v>
      </c>
      <c r="R394" t="s">
        <v>2045</v>
      </c>
      <c r="S394" s="7">
        <f t="shared" si="7"/>
        <v>40549.25</v>
      </c>
      <c r="T394" s="7">
        <f t="shared" si="7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Table1[[#This Row],[pledged]]/Table1[[#This Row],[goal]]*100</f>
        <v>228.96178343949046</v>
      </c>
      <c r="G395" t="s">
        <v>20</v>
      </c>
      <c r="H395">
        <v>3059</v>
      </c>
      <c r="I395">
        <f>ROUND(IFERROR(Table1[[#This Row],[pledged]]/Table1[[#This Row],[backers_count]],0),2)</f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2034</v>
      </c>
      <c r="R395" t="s">
        <v>2057</v>
      </c>
      <c r="S395" s="7">
        <f t="shared" si="7"/>
        <v>42933.208333333328</v>
      </c>
      <c r="T395" s="7">
        <f t="shared" si="7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Table1[[#This Row],[pledged]]/Table1[[#This Row],[goal]]*100</f>
        <v>469.37499999999994</v>
      </c>
      <c r="G396" t="s">
        <v>20</v>
      </c>
      <c r="H396">
        <v>34</v>
      </c>
      <c r="I396">
        <f>ROUND(IFERROR(Table1[[#This Row],[pledged]]/Table1[[#This Row],[backers_count]],0),2)</f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2040</v>
      </c>
      <c r="R396" t="s">
        <v>2041</v>
      </c>
      <c r="S396" s="7">
        <f t="shared" si="7"/>
        <v>41484.208333333336</v>
      </c>
      <c r="T396" s="7">
        <f t="shared" si="7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Table1[[#This Row],[pledged]]/Table1[[#This Row],[goal]]*100</f>
        <v>130.11267605633802</v>
      </c>
      <c r="G397" t="s">
        <v>20</v>
      </c>
      <c r="H397">
        <v>220</v>
      </c>
      <c r="I397">
        <f>ROUND(IFERROR(Table1[[#This Row],[pledged]]/Table1[[#This Row],[backers_count]],0),2)</f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2038</v>
      </c>
      <c r="R397" t="s">
        <v>2039</v>
      </c>
      <c r="S397" s="7">
        <f t="shared" si="7"/>
        <v>40885.25</v>
      </c>
      <c r="T397" s="7">
        <f t="shared" si="7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Table1[[#This Row],[pledged]]/Table1[[#This Row],[goal]]*100</f>
        <v>167.05422993492408</v>
      </c>
      <c r="G398" t="s">
        <v>20</v>
      </c>
      <c r="H398">
        <v>1604</v>
      </c>
      <c r="I398">
        <f>ROUND(IFERROR(Table1[[#This Row],[pledged]]/Table1[[#This Row],[backers_count]],0),2)</f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2040</v>
      </c>
      <c r="R398" t="s">
        <v>2043</v>
      </c>
      <c r="S398" s="7">
        <f t="shared" si="7"/>
        <v>43378.208333333328</v>
      </c>
      <c r="T398" s="7">
        <f t="shared" si="7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Table1[[#This Row],[pledged]]/Table1[[#This Row],[goal]]*100</f>
        <v>173.8641975308642</v>
      </c>
      <c r="G399" t="s">
        <v>20</v>
      </c>
      <c r="H399">
        <v>454</v>
      </c>
      <c r="I399">
        <f>ROUND(IFERROR(Table1[[#This Row],[pledged]]/Table1[[#This Row],[backers_count]],0),2)</f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2034</v>
      </c>
      <c r="R399" t="s">
        <v>2035</v>
      </c>
      <c r="S399" s="7">
        <f t="shared" si="7"/>
        <v>41417.208333333336</v>
      </c>
      <c r="T399" s="7">
        <f t="shared" si="7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Table1[[#This Row],[pledged]]/Table1[[#This Row],[goal]]*100</f>
        <v>717.76470588235293</v>
      </c>
      <c r="G400" t="s">
        <v>20</v>
      </c>
      <c r="H400">
        <v>123</v>
      </c>
      <c r="I400">
        <f>ROUND(IFERROR(Table1[[#This Row],[pledged]]/Table1[[#This Row],[backers_count]],0),2)</f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2040</v>
      </c>
      <c r="R400" t="s">
        <v>2048</v>
      </c>
      <c r="S400" s="7">
        <f t="shared" si="7"/>
        <v>43228.208333333328</v>
      </c>
      <c r="T400" s="7">
        <f t="shared" si="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Table1[[#This Row],[pledged]]/Table1[[#This Row],[goal]]*100</f>
        <v>63.850976361767728</v>
      </c>
      <c r="G401" t="s">
        <v>14</v>
      </c>
      <c r="H401">
        <v>941</v>
      </c>
      <c r="I401">
        <f>ROUND(IFERROR(Table1[[#This Row],[pledged]]/Table1[[#This Row],[backers_count]],0),2)</f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2034</v>
      </c>
      <c r="R401" t="s">
        <v>2044</v>
      </c>
      <c r="S401" s="7">
        <f t="shared" si="7"/>
        <v>40576.25</v>
      </c>
      <c r="T401" s="7">
        <f t="shared" si="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Table1[[#This Row],[pledged]]/Table1[[#This Row],[goal]]*100</f>
        <v>2</v>
      </c>
      <c r="G402" t="s">
        <v>14</v>
      </c>
      <c r="H402">
        <v>1</v>
      </c>
      <c r="I402">
        <f>ROUND(IFERROR(Table1[[#This Row],[pledged]]/Table1[[#This Row],[backers_count]],0),2)</f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2053</v>
      </c>
      <c r="R402" t="s">
        <v>2054</v>
      </c>
      <c r="S402" s="7">
        <f t="shared" si="7"/>
        <v>41502.208333333336</v>
      </c>
      <c r="T402" s="7">
        <f t="shared" si="7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Table1[[#This Row],[pledged]]/Table1[[#This Row],[goal]]*100</f>
        <v>1530.2222222222222</v>
      </c>
      <c r="G403" t="s">
        <v>20</v>
      </c>
      <c r="H403">
        <v>299</v>
      </c>
      <c r="I403">
        <f>ROUND(IFERROR(Table1[[#This Row],[pledged]]/Table1[[#This Row],[backers_count]],0),2)</f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2038</v>
      </c>
      <c r="R403" t="s">
        <v>2039</v>
      </c>
      <c r="S403" s="7">
        <f t="shared" si="7"/>
        <v>43765.208333333328</v>
      </c>
      <c r="T403" s="7">
        <f t="shared" si="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Table1[[#This Row],[pledged]]/Table1[[#This Row],[goal]]*100</f>
        <v>40.356164383561641</v>
      </c>
      <c r="G404" t="s">
        <v>14</v>
      </c>
      <c r="H404">
        <v>40</v>
      </c>
      <c r="I404">
        <f>ROUND(IFERROR(Table1[[#This Row],[pledged]]/Table1[[#This Row],[backers_count]],0),2)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2040</v>
      </c>
      <c r="R404" t="s">
        <v>2051</v>
      </c>
      <c r="S404" s="7">
        <f t="shared" si="7"/>
        <v>40914.25</v>
      </c>
      <c r="T404" s="7">
        <f t="shared" si="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Table1[[#This Row],[pledged]]/Table1[[#This Row],[goal]]*100</f>
        <v>86.220633299284984</v>
      </c>
      <c r="G405" t="s">
        <v>14</v>
      </c>
      <c r="H405">
        <v>3015</v>
      </c>
      <c r="I405">
        <f>ROUND(IFERROR(Table1[[#This Row],[pledged]]/Table1[[#This Row],[backers_count]],0),2)</f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2038</v>
      </c>
      <c r="R405" t="s">
        <v>2039</v>
      </c>
      <c r="S405" s="7">
        <f t="shared" si="7"/>
        <v>40310.208333333336</v>
      </c>
      <c r="T405" s="7">
        <f t="shared" si="7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Table1[[#This Row],[pledged]]/Table1[[#This Row],[goal]]*100</f>
        <v>315.58486707566465</v>
      </c>
      <c r="G406" t="s">
        <v>20</v>
      </c>
      <c r="H406">
        <v>2237</v>
      </c>
      <c r="I406">
        <f>ROUND(IFERROR(Table1[[#This Row],[pledged]]/Table1[[#This Row],[backers_count]],0),2)</f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2038</v>
      </c>
      <c r="R406" t="s">
        <v>2039</v>
      </c>
      <c r="S406" s="7">
        <f t="shared" si="7"/>
        <v>43053.25</v>
      </c>
      <c r="T406" s="7">
        <f t="shared" si="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Table1[[#This Row],[pledged]]/Table1[[#This Row],[goal]]*100</f>
        <v>89.618243243243242</v>
      </c>
      <c r="G407" t="s">
        <v>14</v>
      </c>
      <c r="H407">
        <v>435</v>
      </c>
      <c r="I407">
        <f>ROUND(IFERROR(Table1[[#This Row],[pledged]]/Table1[[#This Row],[backers_count]],0),2)</f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2038</v>
      </c>
      <c r="R407" t="s">
        <v>2039</v>
      </c>
      <c r="S407" s="7">
        <f t="shared" si="7"/>
        <v>43255.208333333328</v>
      </c>
      <c r="T407" s="7">
        <f t="shared" si="7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Table1[[#This Row],[pledged]]/Table1[[#This Row],[goal]]*100</f>
        <v>182.14503816793894</v>
      </c>
      <c r="G408" t="s">
        <v>20</v>
      </c>
      <c r="H408">
        <v>645</v>
      </c>
      <c r="I408">
        <f>ROUND(IFERROR(Table1[[#This Row],[pledged]]/Table1[[#This Row],[backers_count]],0),2)</f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2040</v>
      </c>
      <c r="R408" t="s">
        <v>2041</v>
      </c>
      <c r="S408" s="7">
        <f t="shared" si="7"/>
        <v>41304.25</v>
      </c>
      <c r="T408" s="7">
        <f t="shared" si="7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Table1[[#This Row],[pledged]]/Table1[[#This Row],[goal]]*100</f>
        <v>355.88235294117646</v>
      </c>
      <c r="G409" t="s">
        <v>20</v>
      </c>
      <c r="H409">
        <v>484</v>
      </c>
      <c r="I409">
        <f>ROUND(IFERROR(Table1[[#This Row],[pledged]]/Table1[[#This Row],[backers_count]],0),2)</f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2038</v>
      </c>
      <c r="R409" t="s">
        <v>2039</v>
      </c>
      <c r="S409" s="7">
        <f t="shared" si="7"/>
        <v>43751.208333333328</v>
      </c>
      <c r="T409" s="7">
        <f t="shared" si="7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Table1[[#This Row],[pledged]]/Table1[[#This Row],[goal]]*100</f>
        <v>131.83695652173913</v>
      </c>
      <c r="G410" t="s">
        <v>20</v>
      </c>
      <c r="H410">
        <v>154</v>
      </c>
      <c r="I410">
        <f>ROUND(IFERROR(Table1[[#This Row],[pledged]]/Table1[[#This Row],[backers_count]],0),2)</f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2040</v>
      </c>
      <c r="R410" t="s">
        <v>2041</v>
      </c>
      <c r="S410" s="7">
        <f t="shared" si="7"/>
        <v>42541.208333333328</v>
      </c>
      <c r="T410" s="7">
        <f t="shared" si="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Table1[[#This Row],[pledged]]/Table1[[#This Row],[goal]]*100</f>
        <v>46.315634218289084</v>
      </c>
      <c r="G411" t="s">
        <v>14</v>
      </c>
      <c r="H411">
        <v>714</v>
      </c>
      <c r="I411">
        <f>ROUND(IFERROR(Table1[[#This Row],[pledged]]/Table1[[#This Row],[backers_count]],0),2)</f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2034</v>
      </c>
      <c r="R411" t="s">
        <v>2035</v>
      </c>
      <c r="S411" s="7">
        <f t="shared" si="7"/>
        <v>42843.208333333328</v>
      </c>
      <c r="T411" s="7">
        <f t="shared" si="7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Table1[[#This Row],[pledged]]/Table1[[#This Row],[goal]]*100</f>
        <v>36.132726089785294</v>
      </c>
      <c r="G412" t="s">
        <v>47</v>
      </c>
      <c r="H412">
        <v>1111</v>
      </c>
      <c r="I412">
        <f>ROUND(IFERROR(Table1[[#This Row],[pledged]]/Table1[[#This Row],[backers_count]],0),2)</f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2049</v>
      </c>
      <c r="R412" t="s">
        <v>2060</v>
      </c>
      <c r="S412" s="7">
        <f t="shared" si="7"/>
        <v>42122.208333333328</v>
      </c>
      <c r="T412" s="7">
        <f t="shared" si="7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Table1[[#This Row],[pledged]]/Table1[[#This Row],[goal]]*100</f>
        <v>104.62820512820512</v>
      </c>
      <c r="G413" t="s">
        <v>20</v>
      </c>
      <c r="H413">
        <v>82</v>
      </c>
      <c r="I413">
        <f>ROUND(IFERROR(Table1[[#This Row],[pledged]]/Table1[[#This Row],[backers_count]],0),2)</f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2038</v>
      </c>
      <c r="R413" t="s">
        <v>2039</v>
      </c>
      <c r="S413" s="7">
        <f t="shared" si="7"/>
        <v>42884.208333333328</v>
      </c>
      <c r="T413" s="7">
        <f t="shared" si="7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Table1[[#This Row],[pledged]]/Table1[[#This Row],[goal]]*100</f>
        <v>668.85714285714289</v>
      </c>
      <c r="G414" t="s">
        <v>20</v>
      </c>
      <c r="H414">
        <v>134</v>
      </c>
      <c r="I414">
        <f>ROUND(IFERROR(Table1[[#This Row],[pledged]]/Table1[[#This Row],[backers_count]],0),2)</f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2046</v>
      </c>
      <c r="R414" t="s">
        <v>2052</v>
      </c>
      <c r="S414" s="7">
        <f t="shared" si="7"/>
        <v>41642.25</v>
      </c>
      <c r="T414" s="7">
        <f t="shared" si="7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Table1[[#This Row],[pledged]]/Table1[[#This Row],[goal]]*100</f>
        <v>62.072823218997364</v>
      </c>
      <c r="G415" t="s">
        <v>47</v>
      </c>
      <c r="H415">
        <v>1089</v>
      </c>
      <c r="I415">
        <f>ROUND(IFERROR(Table1[[#This Row],[pledged]]/Table1[[#This Row],[backers_count]],0),2)</f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2040</v>
      </c>
      <c r="R415" t="s">
        <v>2048</v>
      </c>
      <c r="S415" s="7">
        <f t="shared" si="7"/>
        <v>43431.25</v>
      </c>
      <c r="T415" s="7">
        <f t="shared" si="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Table1[[#This Row],[pledged]]/Table1[[#This Row],[goal]]*100</f>
        <v>84.699787460148784</v>
      </c>
      <c r="G416" t="s">
        <v>14</v>
      </c>
      <c r="H416">
        <v>5497</v>
      </c>
      <c r="I416">
        <f>ROUND(IFERROR(Table1[[#This Row],[pledged]]/Table1[[#This Row],[backers_count]],0),2)</f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2032</v>
      </c>
      <c r="R416" t="s">
        <v>2033</v>
      </c>
      <c r="S416" s="7">
        <f t="shared" si="7"/>
        <v>40288.208333333336</v>
      </c>
      <c r="T416" s="7">
        <f t="shared" si="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Table1[[#This Row],[pledged]]/Table1[[#This Row],[goal]]*100</f>
        <v>11.059030837004405</v>
      </c>
      <c r="G417" t="s">
        <v>14</v>
      </c>
      <c r="H417">
        <v>418</v>
      </c>
      <c r="I417">
        <f>ROUND(IFERROR(Table1[[#This Row],[pledged]]/Table1[[#This Row],[backers_count]],0),2)</f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2038</v>
      </c>
      <c r="R417" t="s">
        <v>2039</v>
      </c>
      <c r="S417" s="7">
        <f t="shared" si="7"/>
        <v>40921.25</v>
      </c>
      <c r="T417" s="7">
        <f t="shared" si="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Table1[[#This Row],[pledged]]/Table1[[#This Row],[goal]]*100</f>
        <v>43.838781575037146</v>
      </c>
      <c r="G418" t="s">
        <v>14</v>
      </c>
      <c r="H418">
        <v>1439</v>
      </c>
      <c r="I418">
        <f>ROUND(IFERROR(Table1[[#This Row],[pledged]]/Table1[[#This Row],[backers_count]],0),2)</f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2040</v>
      </c>
      <c r="R418" t="s">
        <v>2041</v>
      </c>
      <c r="S418" s="7">
        <f t="shared" si="7"/>
        <v>40560.25</v>
      </c>
      <c r="T418" s="7">
        <f t="shared" si="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Table1[[#This Row],[pledged]]/Table1[[#This Row],[goal]]*100</f>
        <v>55.470588235294116</v>
      </c>
      <c r="G419" t="s">
        <v>14</v>
      </c>
      <c r="H419">
        <v>15</v>
      </c>
      <c r="I419">
        <f>ROUND(IFERROR(Table1[[#This Row],[pledged]]/Table1[[#This Row],[backers_count]],0),2)</f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2038</v>
      </c>
      <c r="R419" t="s">
        <v>2039</v>
      </c>
      <c r="S419" s="7">
        <f t="shared" si="7"/>
        <v>43407.208333333328</v>
      </c>
      <c r="T419" s="7">
        <f t="shared" si="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Table1[[#This Row],[pledged]]/Table1[[#This Row],[goal]]*100</f>
        <v>57.399511301160658</v>
      </c>
      <c r="G420" t="s">
        <v>14</v>
      </c>
      <c r="H420">
        <v>1999</v>
      </c>
      <c r="I420">
        <f>ROUND(IFERROR(Table1[[#This Row],[pledged]]/Table1[[#This Row],[backers_count]],0),2)</f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2040</v>
      </c>
      <c r="R420" t="s">
        <v>2041</v>
      </c>
      <c r="S420" s="7">
        <f t="shared" si="7"/>
        <v>41035.208333333336</v>
      </c>
      <c r="T420" s="7">
        <f t="shared" si="7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Table1[[#This Row],[pledged]]/Table1[[#This Row],[goal]]*100</f>
        <v>123.43497363796135</v>
      </c>
      <c r="G421" t="s">
        <v>20</v>
      </c>
      <c r="H421">
        <v>5203</v>
      </c>
      <c r="I421">
        <f>ROUND(IFERROR(Table1[[#This Row],[pledged]]/Table1[[#This Row],[backers_count]],0),2)</f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2036</v>
      </c>
      <c r="R421" t="s">
        <v>2037</v>
      </c>
      <c r="S421" s="7">
        <f t="shared" si="7"/>
        <v>40899.25</v>
      </c>
      <c r="T421" s="7">
        <f t="shared" si="7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Table1[[#This Row],[pledged]]/Table1[[#This Row],[goal]]*100</f>
        <v>128.46</v>
      </c>
      <c r="G422" t="s">
        <v>20</v>
      </c>
      <c r="H422">
        <v>94</v>
      </c>
      <c r="I422">
        <f>ROUND(IFERROR(Table1[[#This Row],[pledged]]/Table1[[#This Row],[backers_count]],0),2)</f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2038</v>
      </c>
      <c r="R422" t="s">
        <v>2039</v>
      </c>
      <c r="S422" s="7">
        <f t="shared" si="7"/>
        <v>42911.208333333328</v>
      </c>
      <c r="T422" s="7">
        <f t="shared" si="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Table1[[#This Row],[pledged]]/Table1[[#This Row],[goal]]*100</f>
        <v>63.989361702127653</v>
      </c>
      <c r="G423" t="s">
        <v>14</v>
      </c>
      <c r="H423">
        <v>118</v>
      </c>
      <c r="I423">
        <f>ROUND(IFERROR(Table1[[#This Row],[pledged]]/Table1[[#This Row],[backers_count]],0),2)</f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2036</v>
      </c>
      <c r="R423" t="s">
        <v>2045</v>
      </c>
      <c r="S423" s="7">
        <f t="shared" si="7"/>
        <v>42915.208333333328</v>
      </c>
      <c r="T423" s="7">
        <f t="shared" si="7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Table1[[#This Row],[pledged]]/Table1[[#This Row],[goal]]*100</f>
        <v>127.29885057471265</v>
      </c>
      <c r="G424" t="s">
        <v>20</v>
      </c>
      <c r="H424">
        <v>205</v>
      </c>
      <c r="I424">
        <f>ROUND(IFERROR(Table1[[#This Row],[pledged]]/Table1[[#This Row],[backers_count]],0),2)</f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2038</v>
      </c>
      <c r="R424" t="s">
        <v>2039</v>
      </c>
      <c r="S424" s="7">
        <f t="shared" si="7"/>
        <v>40285.208333333336</v>
      </c>
      <c r="T424" s="7">
        <f t="shared" si="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Table1[[#This Row],[pledged]]/Table1[[#This Row],[goal]]*100</f>
        <v>10.638024357239512</v>
      </c>
      <c r="G425" t="s">
        <v>14</v>
      </c>
      <c r="H425">
        <v>162</v>
      </c>
      <c r="I425">
        <f>ROUND(IFERROR(Table1[[#This Row],[pledged]]/Table1[[#This Row],[backers_count]],0),2)</f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2032</v>
      </c>
      <c r="R425" t="s">
        <v>2033</v>
      </c>
      <c r="S425" s="7">
        <f t="shared" si="7"/>
        <v>40808.208333333336</v>
      </c>
      <c r="T425" s="7">
        <f t="shared" si="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Table1[[#This Row],[pledged]]/Table1[[#This Row],[goal]]*100</f>
        <v>40.470588235294116</v>
      </c>
      <c r="G426" t="s">
        <v>14</v>
      </c>
      <c r="H426">
        <v>83</v>
      </c>
      <c r="I426">
        <f>ROUND(IFERROR(Table1[[#This Row],[pledged]]/Table1[[#This Row],[backers_count]],0),2)</f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2034</v>
      </c>
      <c r="R426" t="s">
        <v>2044</v>
      </c>
      <c r="S426" s="7">
        <f t="shared" si="7"/>
        <v>43208.208333333328</v>
      </c>
      <c r="T426" s="7">
        <f t="shared" si="7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Table1[[#This Row],[pledged]]/Table1[[#This Row],[goal]]*100</f>
        <v>287.66666666666663</v>
      </c>
      <c r="G427" t="s">
        <v>20</v>
      </c>
      <c r="H427">
        <v>92</v>
      </c>
      <c r="I427">
        <f>ROUND(IFERROR(Table1[[#This Row],[pledged]]/Table1[[#This Row],[backers_count]],0),2)</f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2053</v>
      </c>
      <c r="R427" t="s">
        <v>2054</v>
      </c>
      <c r="S427" s="7">
        <f t="shared" si="7"/>
        <v>42213.208333333328</v>
      </c>
      <c r="T427" s="7">
        <f t="shared" si="7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Table1[[#This Row],[pledged]]/Table1[[#This Row],[goal]]*100</f>
        <v>572.94444444444446</v>
      </c>
      <c r="G428" t="s">
        <v>20</v>
      </c>
      <c r="H428">
        <v>219</v>
      </c>
      <c r="I428">
        <f>ROUND(IFERROR(Table1[[#This Row],[pledged]]/Table1[[#This Row],[backers_count]],0),2)</f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2038</v>
      </c>
      <c r="R428" t="s">
        <v>2039</v>
      </c>
      <c r="S428" s="7">
        <f t="shared" si="7"/>
        <v>41332.25</v>
      </c>
      <c r="T428" s="7">
        <f t="shared" si="7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Table1[[#This Row],[pledged]]/Table1[[#This Row],[goal]]*100</f>
        <v>112.90429799426933</v>
      </c>
      <c r="G429" t="s">
        <v>20</v>
      </c>
      <c r="H429">
        <v>2526</v>
      </c>
      <c r="I429">
        <f>ROUND(IFERROR(Table1[[#This Row],[pledged]]/Table1[[#This Row],[backers_count]],0),2)</f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2038</v>
      </c>
      <c r="R429" t="s">
        <v>2039</v>
      </c>
      <c r="S429" s="7">
        <f t="shared" si="7"/>
        <v>41895.208333333336</v>
      </c>
      <c r="T429" s="7">
        <f t="shared" si="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Table1[[#This Row],[pledged]]/Table1[[#This Row],[goal]]*100</f>
        <v>46.387573964497044</v>
      </c>
      <c r="G430" t="s">
        <v>14</v>
      </c>
      <c r="H430">
        <v>747</v>
      </c>
      <c r="I430">
        <f>ROUND(IFERROR(Table1[[#This Row],[pledged]]/Table1[[#This Row],[backers_count]],0),2)</f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2040</v>
      </c>
      <c r="R430" t="s">
        <v>2048</v>
      </c>
      <c r="S430" s="7">
        <f t="shared" si="7"/>
        <v>40585.25</v>
      </c>
      <c r="T430" s="7">
        <f t="shared" si="7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Table1[[#This Row],[pledged]]/Table1[[#This Row],[goal]]*100</f>
        <v>90.675916230366497</v>
      </c>
      <c r="G431" t="s">
        <v>74</v>
      </c>
      <c r="H431">
        <v>2138</v>
      </c>
      <c r="I431">
        <f>ROUND(IFERROR(Table1[[#This Row],[pledged]]/Table1[[#This Row],[backers_count]],0),2)</f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2053</v>
      </c>
      <c r="R431" t="s">
        <v>2054</v>
      </c>
      <c r="S431" s="7">
        <f t="shared" si="7"/>
        <v>41680.25</v>
      </c>
      <c r="T431" s="7">
        <f t="shared" si="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Table1[[#This Row],[pledged]]/Table1[[#This Row],[goal]]*100</f>
        <v>67.740740740740748</v>
      </c>
      <c r="G432" t="s">
        <v>14</v>
      </c>
      <c r="H432">
        <v>84</v>
      </c>
      <c r="I432">
        <f>ROUND(IFERROR(Table1[[#This Row],[pledged]]/Table1[[#This Row],[backers_count]],0),2)</f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2038</v>
      </c>
      <c r="R432" t="s">
        <v>2039</v>
      </c>
      <c r="S432" s="7">
        <f t="shared" si="7"/>
        <v>43737.208333333328</v>
      </c>
      <c r="T432" s="7">
        <f t="shared" si="7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Table1[[#This Row],[pledged]]/Table1[[#This Row],[goal]]*100</f>
        <v>192.49019607843135</v>
      </c>
      <c r="G433" t="s">
        <v>20</v>
      </c>
      <c r="H433">
        <v>94</v>
      </c>
      <c r="I433">
        <f>ROUND(IFERROR(Table1[[#This Row],[pledged]]/Table1[[#This Row],[backers_count]],0),2)</f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2038</v>
      </c>
      <c r="R433" t="s">
        <v>2039</v>
      </c>
      <c r="S433" s="7">
        <f t="shared" si="7"/>
        <v>43273.208333333328</v>
      </c>
      <c r="T433" s="7">
        <f t="shared" si="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Table1[[#This Row],[pledged]]/Table1[[#This Row],[goal]]*100</f>
        <v>82.714285714285722</v>
      </c>
      <c r="G434" t="s">
        <v>14</v>
      </c>
      <c r="H434">
        <v>91</v>
      </c>
      <c r="I434">
        <f>ROUND(IFERROR(Table1[[#This Row],[pledged]]/Table1[[#This Row],[backers_count]],0),2)</f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2038</v>
      </c>
      <c r="R434" t="s">
        <v>2039</v>
      </c>
      <c r="S434" s="7">
        <f t="shared" si="7"/>
        <v>41761.208333333336</v>
      </c>
      <c r="T434" s="7">
        <f t="shared" si="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Table1[[#This Row],[pledged]]/Table1[[#This Row],[goal]]*100</f>
        <v>54.163920922570021</v>
      </c>
      <c r="G435" t="s">
        <v>14</v>
      </c>
      <c r="H435">
        <v>792</v>
      </c>
      <c r="I435">
        <f>ROUND(IFERROR(Table1[[#This Row],[pledged]]/Table1[[#This Row],[backers_count]],0),2)</f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2040</v>
      </c>
      <c r="R435" t="s">
        <v>2041</v>
      </c>
      <c r="S435" s="7">
        <f t="shared" si="7"/>
        <v>41603.25</v>
      </c>
      <c r="T435" s="7">
        <f t="shared" si="7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Table1[[#This Row],[pledged]]/Table1[[#This Row],[goal]]*100</f>
        <v>16.722222222222221</v>
      </c>
      <c r="G436" t="s">
        <v>74</v>
      </c>
      <c r="H436">
        <v>10</v>
      </c>
      <c r="I436">
        <f>ROUND(IFERROR(Table1[[#This Row],[pledged]]/Table1[[#This Row],[backers_count]],0),2)</f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2038</v>
      </c>
      <c r="R436" t="s">
        <v>2039</v>
      </c>
      <c r="S436" s="7">
        <f t="shared" si="7"/>
        <v>42705.25</v>
      </c>
      <c r="T436" s="7">
        <f t="shared" si="7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Table1[[#This Row],[pledged]]/Table1[[#This Row],[goal]]*100</f>
        <v>116.87664041994749</v>
      </c>
      <c r="G437" t="s">
        <v>20</v>
      </c>
      <c r="H437">
        <v>1713</v>
      </c>
      <c r="I437">
        <f>ROUND(IFERROR(Table1[[#This Row],[pledged]]/Table1[[#This Row],[backers_count]],0),2)</f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2038</v>
      </c>
      <c r="R437" t="s">
        <v>2039</v>
      </c>
      <c r="S437" s="7">
        <f t="shared" si="7"/>
        <v>41988.25</v>
      </c>
      <c r="T437" s="7">
        <f t="shared" si="7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Table1[[#This Row],[pledged]]/Table1[[#This Row],[goal]]*100</f>
        <v>1052.1538461538462</v>
      </c>
      <c r="G438" t="s">
        <v>20</v>
      </c>
      <c r="H438">
        <v>249</v>
      </c>
      <c r="I438">
        <f>ROUND(IFERROR(Table1[[#This Row],[pledged]]/Table1[[#This Row],[backers_count]],0),2)</f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2034</v>
      </c>
      <c r="R438" t="s">
        <v>2057</v>
      </c>
      <c r="S438" s="7">
        <f t="shared" si="7"/>
        <v>43575.208333333328</v>
      </c>
      <c r="T438" s="7">
        <f t="shared" si="7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Table1[[#This Row],[pledged]]/Table1[[#This Row],[goal]]*100</f>
        <v>123.07407407407408</v>
      </c>
      <c r="G439" t="s">
        <v>20</v>
      </c>
      <c r="H439">
        <v>192</v>
      </c>
      <c r="I439">
        <f>ROUND(IFERROR(Table1[[#This Row],[pledged]]/Table1[[#This Row],[backers_count]],0),2)</f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2040</v>
      </c>
      <c r="R439" t="s">
        <v>2048</v>
      </c>
      <c r="S439" s="7">
        <f t="shared" si="7"/>
        <v>42260.208333333328</v>
      </c>
      <c r="T439" s="7">
        <f t="shared" si="7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Table1[[#This Row],[pledged]]/Table1[[#This Row],[goal]]*100</f>
        <v>178.63855421686748</v>
      </c>
      <c r="G440" t="s">
        <v>20</v>
      </c>
      <c r="H440">
        <v>247</v>
      </c>
      <c r="I440">
        <f>ROUND(IFERROR(Table1[[#This Row],[pledged]]/Table1[[#This Row],[backers_count]],0),2)</f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2038</v>
      </c>
      <c r="R440" t="s">
        <v>2039</v>
      </c>
      <c r="S440" s="7">
        <f t="shared" si="7"/>
        <v>41337.25</v>
      </c>
      <c r="T440" s="7">
        <f t="shared" si="7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Table1[[#This Row],[pledged]]/Table1[[#This Row],[goal]]*100</f>
        <v>355.28169014084506</v>
      </c>
      <c r="G441" t="s">
        <v>20</v>
      </c>
      <c r="H441">
        <v>2293</v>
      </c>
      <c r="I441">
        <f>ROUND(IFERROR(Table1[[#This Row],[pledged]]/Table1[[#This Row],[backers_count]],0),2)</f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2040</v>
      </c>
      <c r="R441" t="s">
        <v>2062</v>
      </c>
      <c r="S441" s="7">
        <f t="shared" si="7"/>
        <v>42680.208333333328</v>
      </c>
      <c r="T441" s="7">
        <f t="shared" si="7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Table1[[#This Row],[pledged]]/Table1[[#This Row],[goal]]*100</f>
        <v>161.90634146341463</v>
      </c>
      <c r="G442" t="s">
        <v>20</v>
      </c>
      <c r="H442">
        <v>3131</v>
      </c>
      <c r="I442">
        <f>ROUND(IFERROR(Table1[[#This Row],[pledged]]/Table1[[#This Row],[backers_count]],0),2)</f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2040</v>
      </c>
      <c r="R442" t="s">
        <v>2059</v>
      </c>
      <c r="S442" s="7">
        <f t="shared" si="7"/>
        <v>42916.208333333328</v>
      </c>
      <c r="T442" s="7">
        <f t="shared" si="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Table1[[#This Row],[pledged]]/Table1[[#This Row],[goal]]*100</f>
        <v>24.914285714285715</v>
      </c>
      <c r="G443" t="s">
        <v>14</v>
      </c>
      <c r="H443">
        <v>32</v>
      </c>
      <c r="I443">
        <f>ROUND(IFERROR(Table1[[#This Row],[pledged]]/Table1[[#This Row],[backers_count]],0),2)</f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2036</v>
      </c>
      <c r="R443" t="s">
        <v>2045</v>
      </c>
      <c r="S443" s="7">
        <f t="shared" si="7"/>
        <v>41025.208333333336</v>
      </c>
      <c r="T443" s="7">
        <f t="shared" si="7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Table1[[#This Row],[pledged]]/Table1[[#This Row],[goal]]*100</f>
        <v>198.72222222222223</v>
      </c>
      <c r="G444" t="s">
        <v>20</v>
      </c>
      <c r="H444">
        <v>143</v>
      </c>
      <c r="I444">
        <f>ROUND(IFERROR(Table1[[#This Row],[pledged]]/Table1[[#This Row],[backers_count]],0),2)</f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2038</v>
      </c>
      <c r="R444" t="s">
        <v>2039</v>
      </c>
      <c r="S444" s="7">
        <f t="shared" si="7"/>
        <v>42980.208333333328</v>
      </c>
      <c r="T444" s="7">
        <f t="shared" si="7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Table1[[#This Row],[pledged]]/Table1[[#This Row],[goal]]*100</f>
        <v>34.752688172043008</v>
      </c>
      <c r="G445" t="s">
        <v>74</v>
      </c>
      <c r="H445">
        <v>90</v>
      </c>
      <c r="I445">
        <f>ROUND(IFERROR(Table1[[#This Row],[pledged]]/Table1[[#This Row],[backers_count]],0),2)</f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2038</v>
      </c>
      <c r="R445" t="s">
        <v>2039</v>
      </c>
      <c r="S445" s="7">
        <f t="shared" si="7"/>
        <v>40451.208333333336</v>
      </c>
      <c r="T445" s="7">
        <f t="shared" si="7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Table1[[#This Row],[pledged]]/Table1[[#This Row],[goal]]*100</f>
        <v>176.41935483870967</v>
      </c>
      <c r="G446" t="s">
        <v>20</v>
      </c>
      <c r="H446">
        <v>296</v>
      </c>
      <c r="I446">
        <f>ROUND(IFERROR(Table1[[#This Row],[pledged]]/Table1[[#This Row],[backers_count]],0),2)</f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2034</v>
      </c>
      <c r="R446" t="s">
        <v>2044</v>
      </c>
      <c r="S446" s="7">
        <f t="shared" si="7"/>
        <v>40748.208333333336</v>
      </c>
      <c r="T446" s="7">
        <f t="shared" si="7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Table1[[#This Row],[pledged]]/Table1[[#This Row],[goal]]*100</f>
        <v>511.38095238095235</v>
      </c>
      <c r="G447" t="s">
        <v>20</v>
      </c>
      <c r="H447">
        <v>170</v>
      </c>
      <c r="I447">
        <f>ROUND(IFERROR(Table1[[#This Row],[pledged]]/Table1[[#This Row],[backers_count]],0),2)</f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2038</v>
      </c>
      <c r="R447" t="s">
        <v>2039</v>
      </c>
      <c r="S447" s="7">
        <f t="shared" si="7"/>
        <v>40515.25</v>
      </c>
      <c r="T447" s="7">
        <f t="shared" si="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Table1[[#This Row],[pledged]]/Table1[[#This Row],[goal]]*100</f>
        <v>82.044117647058826</v>
      </c>
      <c r="G448" t="s">
        <v>14</v>
      </c>
      <c r="H448">
        <v>186</v>
      </c>
      <c r="I448">
        <f>ROUND(IFERROR(Table1[[#This Row],[pledged]]/Table1[[#This Row],[backers_count]],0),2)</f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2036</v>
      </c>
      <c r="R448" t="s">
        <v>2045</v>
      </c>
      <c r="S448" s="7">
        <f t="shared" si="7"/>
        <v>41261.25</v>
      </c>
      <c r="T448" s="7">
        <f t="shared" si="7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Table1[[#This Row],[pledged]]/Table1[[#This Row],[goal]]*100</f>
        <v>24.326030927835053</v>
      </c>
      <c r="G449" t="s">
        <v>74</v>
      </c>
      <c r="H449">
        <v>439</v>
      </c>
      <c r="I449">
        <f>ROUND(IFERROR(Table1[[#This Row],[pledged]]/Table1[[#This Row],[backers_count]],0),2)</f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2040</v>
      </c>
      <c r="R449" t="s">
        <v>2059</v>
      </c>
      <c r="S449" s="7">
        <f t="shared" si="7"/>
        <v>43088.25</v>
      </c>
      <c r="T449" s="7">
        <f t="shared" si="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Table1[[#This Row],[pledged]]/Table1[[#This Row],[goal]]*100</f>
        <v>50.482758620689658</v>
      </c>
      <c r="G450" t="s">
        <v>14</v>
      </c>
      <c r="H450">
        <v>605</v>
      </c>
      <c r="I450">
        <f>ROUND(IFERROR(Table1[[#This Row],[pledged]]/Table1[[#This Row],[backers_count]],0),2)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2049</v>
      </c>
      <c r="R450" t="s">
        <v>2050</v>
      </c>
      <c r="S450" s="7">
        <f t="shared" ref="S450:T513" si="8">(((L450/60)/60)/24)+DATE(1970,1,1)</f>
        <v>41378.208333333336</v>
      </c>
      <c r="T450" s="7">
        <f t="shared" si="8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Table1[[#This Row],[pledged]]/Table1[[#This Row],[goal]]*100</f>
        <v>967</v>
      </c>
      <c r="G451" t="s">
        <v>20</v>
      </c>
      <c r="H451">
        <v>86</v>
      </c>
      <c r="I451">
        <f>ROUND(IFERROR(Table1[[#This Row],[pledged]]/Table1[[#This Row],[backers_count]],0),2)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2049</v>
      </c>
      <c r="R451" t="s">
        <v>2050</v>
      </c>
      <c r="S451" s="7">
        <f t="shared" si="8"/>
        <v>43530.25</v>
      </c>
      <c r="T451" s="7">
        <f t="shared" si="8"/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Table1[[#This Row],[pledged]]/Table1[[#This Row],[goal]]*100</f>
        <v>4</v>
      </c>
      <c r="G452" t="s">
        <v>14</v>
      </c>
      <c r="H452">
        <v>1</v>
      </c>
      <c r="I452">
        <f>ROUND(IFERROR(Table1[[#This Row],[pledged]]/Table1[[#This Row],[backers_count]],0),2)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2040</v>
      </c>
      <c r="R452" t="s">
        <v>2048</v>
      </c>
      <c r="S452" s="7">
        <f t="shared" si="8"/>
        <v>43394.208333333328</v>
      </c>
      <c r="T452" s="7">
        <f t="shared" si="8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Table1[[#This Row],[pledged]]/Table1[[#This Row],[goal]]*100</f>
        <v>122.84501347708894</v>
      </c>
      <c r="G453" t="s">
        <v>20</v>
      </c>
      <c r="H453">
        <v>6286</v>
      </c>
      <c r="I453">
        <f>ROUND(IFERROR(Table1[[#This Row],[pledged]]/Table1[[#This Row],[backers_count]],0),2)</f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2034</v>
      </c>
      <c r="R453" t="s">
        <v>2035</v>
      </c>
      <c r="S453" s="7">
        <f t="shared" si="8"/>
        <v>42935.208333333328</v>
      </c>
      <c r="T453" s="7">
        <f t="shared" si="8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Table1[[#This Row],[pledged]]/Table1[[#This Row],[goal]]*100</f>
        <v>63.4375</v>
      </c>
      <c r="G454" t="s">
        <v>14</v>
      </c>
      <c r="H454">
        <v>31</v>
      </c>
      <c r="I454">
        <f>ROUND(IFERROR(Table1[[#This Row],[pledged]]/Table1[[#This Row],[backers_count]],0),2)</f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2040</v>
      </c>
      <c r="R454" t="s">
        <v>2043</v>
      </c>
      <c r="S454" s="7">
        <f t="shared" si="8"/>
        <v>40365.208333333336</v>
      </c>
      <c r="T454" s="7">
        <f t="shared" si="8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Table1[[#This Row],[pledged]]/Table1[[#This Row],[goal]]*100</f>
        <v>56.331688596491226</v>
      </c>
      <c r="G455" t="s">
        <v>14</v>
      </c>
      <c r="H455">
        <v>1181</v>
      </c>
      <c r="I455">
        <f>ROUND(IFERROR(Table1[[#This Row],[pledged]]/Table1[[#This Row],[backers_count]],0),2)</f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2040</v>
      </c>
      <c r="R455" t="s">
        <v>2062</v>
      </c>
      <c r="S455" s="7">
        <f t="shared" si="8"/>
        <v>42705.25</v>
      </c>
      <c r="T455" s="7">
        <f t="shared" si="8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Table1[[#This Row],[pledged]]/Table1[[#This Row],[goal]]*100</f>
        <v>44.074999999999996</v>
      </c>
      <c r="G456" t="s">
        <v>14</v>
      </c>
      <c r="H456">
        <v>39</v>
      </c>
      <c r="I456">
        <f>ROUND(IFERROR(Table1[[#This Row],[pledged]]/Table1[[#This Row],[backers_count]],0),2)</f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2040</v>
      </c>
      <c r="R456" t="s">
        <v>2043</v>
      </c>
      <c r="S456" s="7">
        <f t="shared" si="8"/>
        <v>41568.208333333336</v>
      </c>
      <c r="T456" s="7">
        <f t="shared" si="8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Table1[[#This Row],[pledged]]/Table1[[#This Row],[goal]]*100</f>
        <v>118.37253218884121</v>
      </c>
      <c r="G457" t="s">
        <v>20</v>
      </c>
      <c r="H457">
        <v>3727</v>
      </c>
      <c r="I457">
        <f>ROUND(IFERROR(Table1[[#This Row],[pledged]]/Table1[[#This Row],[backers_count]],0),2)</f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2038</v>
      </c>
      <c r="R457" t="s">
        <v>2039</v>
      </c>
      <c r="S457" s="7">
        <f t="shared" si="8"/>
        <v>40809.208333333336</v>
      </c>
      <c r="T457" s="7">
        <f t="shared" si="8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Table1[[#This Row],[pledged]]/Table1[[#This Row],[goal]]*100</f>
        <v>104.1243169398907</v>
      </c>
      <c r="G458" t="s">
        <v>20</v>
      </c>
      <c r="H458">
        <v>1605</v>
      </c>
      <c r="I458">
        <f>ROUND(IFERROR(Table1[[#This Row],[pledged]]/Table1[[#This Row],[backers_count]],0),2)</f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2034</v>
      </c>
      <c r="R458" t="s">
        <v>2044</v>
      </c>
      <c r="S458" s="7">
        <f t="shared" si="8"/>
        <v>43141.25</v>
      </c>
      <c r="T458" s="7">
        <f t="shared" si="8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Table1[[#This Row],[pledged]]/Table1[[#This Row],[goal]]*100</f>
        <v>26.640000000000004</v>
      </c>
      <c r="G459" t="s">
        <v>14</v>
      </c>
      <c r="H459">
        <v>46</v>
      </c>
      <c r="I459">
        <f>ROUND(IFERROR(Table1[[#This Row],[pledged]]/Table1[[#This Row],[backers_count]],0),2)</f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2038</v>
      </c>
      <c r="R459" t="s">
        <v>2039</v>
      </c>
      <c r="S459" s="7">
        <f t="shared" si="8"/>
        <v>42657.208333333328</v>
      </c>
      <c r="T459" s="7">
        <f t="shared" si="8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Table1[[#This Row],[pledged]]/Table1[[#This Row],[goal]]*100</f>
        <v>351.20118343195264</v>
      </c>
      <c r="G460" t="s">
        <v>20</v>
      </c>
      <c r="H460">
        <v>2120</v>
      </c>
      <c r="I460">
        <f>ROUND(IFERROR(Table1[[#This Row],[pledged]]/Table1[[#This Row],[backers_count]],0),2)</f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2038</v>
      </c>
      <c r="R460" t="s">
        <v>2039</v>
      </c>
      <c r="S460" s="7">
        <f t="shared" si="8"/>
        <v>40265.208333333336</v>
      </c>
      <c r="T460" s="7">
        <f t="shared" si="8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Table1[[#This Row],[pledged]]/Table1[[#This Row],[goal]]*100</f>
        <v>90.063492063492063</v>
      </c>
      <c r="G461" t="s">
        <v>14</v>
      </c>
      <c r="H461">
        <v>105</v>
      </c>
      <c r="I461">
        <f>ROUND(IFERROR(Table1[[#This Row],[pledged]]/Table1[[#This Row],[backers_count]],0),2)</f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2040</v>
      </c>
      <c r="R461" t="s">
        <v>2041</v>
      </c>
      <c r="S461" s="7">
        <f t="shared" si="8"/>
        <v>42001.25</v>
      </c>
      <c r="T461" s="7">
        <f t="shared" si="8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Table1[[#This Row],[pledged]]/Table1[[#This Row],[goal]]*100</f>
        <v>171.625</v>
      </c>
      <c r="G462" t="s">
        <v>20</v>
      </c>
      <c r="H462">
        <v>50</v>
      </c>
      <c r="I462">
        <f>ROUND(IFERROR(Table1[[#This Row],[pledged]]/Table1[[#This Row],[backers_count]],0),2)</f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2038</v>
      </c>
      <c r="R462" t="s">
        <v>2039</v>
      </c>
      <c r="S462" s="7">
        <f t="shared" si="8"/>
        <v>40399.208333333336</v>
      </c>
      <c r="T462" s="7">
        <f t="shared" si="8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Table1[[#This Row],[pledged]]/Table1[[#This Row],[goal]]*100</f>
        <v>141.04655870445345</v>
      </c>
      <c r="G463" t="s">
        <v>20</v>
      </c>
      <c r="H463">
        <v>2080</v>
      </c>
      <c r="I463">
        <f>ROUND(IFERROR(Table1[[#This Row],[pledged]]/Table1[[#This Row],[backers_count]],0),2)</f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2040</v>
      </c>
      <c r="R463" t="s">
        <v>2043</v>
      </c>
      <c r="S463" s="7">
        <f t="shared" si="8"/>
        <v>41757.208333333336</v>
      </c>
      <c r="T463" s="7">
        <f t="shared" si="8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Table1[[#This Row],[pledged]]/Table1[[#This Row],[goal]]*100</f>
        <v>30.57944915254237</v>
      </c>
      <c r="G464" t="s">
        <v>14</v>
      </c>
      <c r="H464">
        <v>535</v>
      </c>
      <c r="I464">
        <f>ROUND(IFERROR(Table1[[#This Row],[pledged]]/Table1[[#This Row],[backers_count]],0),2)</f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2049</v>
      </c>
      <c r="R464" t="s">
        <v>2060</v>
      </c>
      <c r="S464" s="7">
        <f t="shared" si="8"/>
        <v>41304.25</v>
      </c>
      <c r="T464" s="7">
        <f t="shared" si="8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Table1[[#This Row],[pledged]]/Table1[[#This Row],[goal]]*100</f>
        <v>108.16455696202532</v>
      </c>
      <c r="G465" t="s">
        <v>20</v>
      </c>
      <c r="H465">
        <v>2105</v>
      </c>
      <c r="I465">
        <f>ROUND(IFERROR(Table1[[#This Row],[pledged]]/Table1[[#This Row],[backers_count]],0),2)</f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2040</v>
      </c>
      <c r="R465" t="s">
        <v>2048</v>
      </c>
      <c r="S465" s="7">
        <f t="shared" si="8"/>
        <v>41639.25</v>
      </c>
      <c r="T465" s="7">
        <f t="shared" si="8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Table1[[#This Row],[pledged]]/Table1[[#This Row],[goal]]*100</f>
        <v>133.45505617977528</v>
      </c>
      <c r="G466" t="s">
        <v>20</v>
      </c>
      <c r="H466">
        <v>2436</v>
      </c>
      <c r="I466">
        <f>ROUND(IFERROR(Table1[[#This Row],[pledged]]/Table1[[#This Row],[backers_count]],0),2)</f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2038</v>
      </c>
      <c r="R466" t="s">
        <v>2039</v>
      </c>
      <c r="S466" s="7">
        <f t="shared" si="8"/>
        <v>43142.25</v>
      </c>
      <c r="T466" s="7">
        <f t="shared" si="8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Table1[[#This Row],[pledged]]/Table1[[#This Row],[goal]]*100</f>
        <v>187.85106382978722</v>
      </c>
      <c r="G467" t="s">
        <v>20</v>
      </c>
      <c r="H467">
        <v>80</v>
      </c>
      <c r="I467">
        <f>ROUND(IFERROR(Table1[[#This Row],[pledged]]/Table1[[#This Row],[backers_count]],0),2)</f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2046</v>
      </c>
      <c r="R467" t="s">
        <v>2058</v>
      </c>
      <c r="S467" s="7">
        <f t="shared" si="8"/>
        <v>43127.25</v>
      </c>
      <c r="T467" s="7">
        <f t="shared" si="8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Table1[[#This Row],[pledged]]/Table1[[#This Row],[goal]]*100</f>
        <v>332</v>
      </c>
      <c r="G468" t="s">
        <v>20</v>
      </c>
      <c r="H468">
        <v>42</v>
      </c>
      <c r="I468">
        <f>ROUND(IFERROR(Table1[[#This Row],[pledged]]/Table1[[#This Row],[backers_count]],0),2)</f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2036</v>
      </c>
      <c r="R468" t="s">
        <v>2045</v>
      </c>
      <c r="S468" s="7">
        <f t="shared" si="8"/>
        <v>41409.208333333336</v>
      </c>
      <c r="T468" s="7">
        <f t="shared" si="8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Table1[[#This Row],[pledged]]/Table1[[#This Row],[goal]]*100</f>
        <v>575.21428571428578</v>
      </c>
      <c r="G469" t="s">
        <v>20</v>
      </c>
      <c r="H469">
        <v>139</v>
      </c>
      <c r="I469">
        <f>ROUND(IFERROR(Table1[[#This Row],[pledged]]/Table1[[#This Row],[backers_count]],0),2)</f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2036</v>
      </c>
      <c r="R469" t="s">
        <v>2037</v>
      </c>
      <c r="S469" s="7">
        <f t="shared" si="8"/>
        <v>42331.25</v>
      </c>
      <c r="T469" s="7">
        <f t="shared" si="8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Table1[[#This Row],[pledged]]/Table1[[#This Row],[goal]]*100</f>
        <v>40.5</v>
      </c>
      <c r="G470" t="s">
        <v>14</v>
      </c>
      <c r="H470">
        <v>16</v>
      </c>
      <c r="I470">
        <f>ROUND(IFERROR(Table1[[#This Row],[pledged]]/Table1[[#This Row],[backers_count]],0),2)</f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2038</v>
      </c>
      <c r="R470" t="s">
        <v>2039</v>
      </c>
      <c r="S470" s="7">
        <f t="shared" si="8"/>
        <v>43569.208333333328</v>
      </c>
      <c r="T470" s="7">
        <f t="shared" si="8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Table1[[#This Row],[pledged]]/Table1[[#This Row],[goal]]*100</f>
        <v>184.42857142857144</v>
      </c>
      <c r="G471" t="s">
        <v>20</v>
      </c>
      <c r="H471">
        <v>159</v>
      </c>
      <c r="I471">
        <f>ROUND(IFERROR(Table1[[#This Row],[pledged]]/Table1[[#This Row],[backers_count]],0),2)</f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2040</v>
      </c>
      <c r="R471" t="s">
        <v>2043</v>
      </c>
      <c r="S471" s="7">
        <f t="shared" si="8"/>
        <v>42142.208333333328</v>
      </c>
      <c r="T471" s="7">
        <f t="shared" si="8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Table1[[#This Row],[pledged]]/Table1[[#This Row],[goal]]*100</f>
        <v>285.80555555555554</v>
      </c>
      <c r="G472" t="s">
        <v>20</v>
      </c>
      <c r="H472">
        <v>381</v>
      </c>
      <c r="I472">
        <f>ROUND(IFERROR(Table1[[#This Row],[pledged]]/Table1[[#This Row],[backers_count]],0),2)</f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2036</v>
      </c>
      <c r="R472" t="s">
        <v>2045</v>
      </c>
      <c r="S472" s="7">
        <f t="shared" si="8"/>
        <v>42716.25</v>
      </c>
      <c r="T472" s="7">
        <f t="shared" si="8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Table1[[#This Row],[pledged]]/Table1[[#This Row],[goal]]*100</f>
        <v>319</v>
      </c>
      <c r="G473" t="s">
        <v>20</v>
      </c>
      <c r="H473">
        <v>194</v>
      </c>
      <c r="I473">
        <f>ROUND(IFERROR(Table1[[#This Row],[pledged]]/Table1[[#This Row],[backers_count]],0),2)</f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2032</v>
      </c>
      <c r="R473" t="s">
        <v>2033</v>
      </c>
      <c r="S473" s="7">
        <f t="shared" si="8"/>
        <v>41031.208333333336</v>
      </c>
      <c r="T473" s="7">
        <f t="shared" si="8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Table1[[#This Row],[pledged]]/Table1[[#This Row],[goal]]*100</f>
        <v>39.234070221066318</v>
      </c>
      <c r="G474" t="s">
        <v>14</v>
      </c>
      <c r="H474">
        <v>575</v>
      </c>
      <c r="I474">
        <f>ROUND(IFERROR(Table1[[#This Row],[pledged]]/Table1[[#This Row],[backers_count]],0),2)</f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2034</v>
      </c>
      <c r="R474" t="s">
        <v>2035</v>
      </c>
      <c r="S474" s="7">
        <f t="shared" si="8"/>
        <v>43535.208333333328</v>
      </c>
      <c r="T474" s="7">
        <f t="shared" si="8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Table1[[#This Row],[pledged]]/Table1[[#This Row],[goal]]*100</f>
        <v>178.14000000000001</v>
      </c>
      <c r="G475" t="s">
        <v>20</v>
      </c>
      <c r="H475">
        <v>106</v>
      </c>
      <c r="I475">
        <f>ROUND(IFERROR(Table1[[#This Row],[pledged]]/Table1[[#This Row],[backers_count]],0),2)</f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2034</v>
      </c>
      <c r="R475" t="s">
        <v>2042</v>
      </c>
      <c r="S475" s="7">
        <f t="shared" si="8"/>
        <v>43277.208333333328</v>
      </c>
      <c r="T475" s="7">
        <f t="shared" si="8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Table1[[#This Row],[pledged]]/Table1[[#This Row],[goal]]*100</f>
        <v>365.15</v>
      </c>
      <c r="G476" t="s">
        <v>20</v>
      </c>
      <c r="H476">
        <v>142</v>
      </c>
      <c r="I476">
        <f>ROUND(IFERROR(Table1[[#This Row],[pledged]]/Table1[[#This Row],[backers_count]],0),2)</f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2040</v>
      </c>
      <c r="R476" t="s">
        <v>2059</v>
      </c>
      <c r="S476" s="7">
        <f t="shared" si="8"/>
        <v>41989.25</v>
      </c>
      <c r="T476" s="7">
        <f t="shared" si="8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Table1[[#This Row],[pledged]]/Table1[[#This Row],[goal]]*100</f>
        <v>113.94594594594594</v>
      </c>
      <c r="G477" t="s">
        <v>20</v>
      </c>
      <c r="H477">
        <v>211</v>
      </c>
      <c r="I477">
        <f>ROUND(IFERROR(Table1[[#This Row],[pledged]]/Table1[[#This Row],[backers_count]],0),2)</f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2046</v>
      </c>
      <c r="R477" t="s">
        <v>2058</v>
      </c>
      <c r="S477" s="7">
        <f t="shared" si="8"/>
        <v>41450.208333333336</v>
      </c>
      <c r="T477" s="7">
        <f t="shared" si="8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Table1[[#This Row],[pledged]]/Table1[[#This Row],[goal]]*100</f>
        <v>29.828720626631856</v>
      </c>
      <c r="G478" t="s">
        <v>14</v>
      </c>
      <c r="H478">
        <v>1120</v>
      </c>
      <c r="I478">
        <f>ROUND(IFERROR(Table1[[#This Row],[pledged]]/Table1[[#This Row],[backers_count]],0),2)</f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2046</v>
      </c>
      <c r="R478" t="s">
        <v>2052</v>
      </c>
      <c r="S478" s="7">
        <f t="shared" si="8"/>
        <v>43322.208333333328</v>
      </c>
      <c r="T478" s="7">
        <f t="shared" si="8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Table1[[#This Row],[pledged]]/Table1[[#This Row],[goal]]*100</f>
        <v>54.270588235294113</v>
      </c>
      <c r="G479" t="s">
        <v>14</v>
      </c>
      <c r="H479">
        <v>113</v>
      </c>
      <c r="I479">
        <f>ROUND(IFERROR(Table1[[#This Row],[pledged]]/Table1[[#This Row],[backers_count]],0),2)</f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2040</v>
      </c>
      <c r="R479" t="s">
        <v>2062</v>
      </c>
      <c r="S479" s="7">
        <f t="shared" si="8"/>
        <v>40720.208333333336</v>
      </c>
      <c r="T479" s="7">
        <f t="shared" si="8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Table1[[#This Row],[pledged]]/Table1[[#This Row],[goal]]*100</f>
        <v>236.34156976744185</v>
      </c>
      <c r="G480" t="s">
        <v>20</v>
      </c>
      <c r="H480">
        <v>2756</v>
      </c>
      <c r="I480">
        <f>ROUND(IFERROR(Table1[[#This Row],[pledged]]/Table1[[#This Row],[backers_count]],0),2)</f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2036</v>
      </c>
      <c r="R480" t="s">
        <v>2045</v>
      </c>
      <c r="S480" s="7">
        <f t="shared" si="8"/>
        <v>42072.208333333328</v>
      </c>
      <c r="T480" s="7">
        <f t="shared" si="8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Table1[[#This Row],[pledged]]/Table1[[#This Row],[goal]]*100</f>
        <v>512.91666666666663</v>
      </c>
      <c r="G481" t="s">
        <v>20</v>
      </c>
      <c r="H481">
        <v>173</v>
      </c>
      <c r="I481">
        <f>ROUND(IFERROR(Table1[[#This Row],[pledged]]/Table1[[#This Row],[backers_count]],0),2)</f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2032</v>
      </c>
      <c r="R481" t="s">
        <v>2033</v>
      </c>
      <c r="S481" s="7">
        <f t="shared" si="8"/>
        <v>42945.208333333328</v>
      </c>
      <c r="T481" s="7">
        <f t="shared" si="8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Table1[[#This Row],[pledged]]/Table1[[#This Row],[goal]]*100</f>
        <v>100.65116279069768</v>
      </c>
      <c r="G482" t="s">
        <v>20</v>
      </c>
      <c r="H482">
        <v>87</v>
      </c>
      <c r="I482">
        <f>ROUND(IFERROR(Table1[[#This Row],[pledged]]/Table1[[#This Row],[backers_count]],0),2)</f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2053</v>
      </c>
      <c r="R482" t="s">
        <v>2054</v>
      </c>
      <c r="S482" s="7">
        <f t="shared" si="8"/>
        <v>40248.25</v>
      </c>
      <c r="T482" s="7">
        <f t="shared" si="8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Table1[[#This Row],[pledged]]/Table1[[#This Row],[goal]]*100</f>
        <v>81.348423194303152</v>
      </c>
      <c r="G483" t="s">
        <v>14</v>
      </c>
      <c r="H483">
        <v>1538</v>
      </c>
      <c r="I483">
        <f>ROUND(IFERROR(Table1[[#This Row],[pledged]]/Table1[[#This Row],[backers_count]],0),2)</f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2038</v>
      </c>
      <c r="R483" t="s">
        <v>2039</v>
      </c>
      <c r="S483" s="7">
        <f t="shared" si="8"/>
        <v>41913.208333333336</v>
      </c>
      <c r="T483" s="7">
        <f t="shared" si="8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Table1[[#This Row],[pledged]]/Table1[[#This Row],[goal]]*100</f>
        <v>16.404761904761905</v>
      </c>
      <c r="G484" t="s">
        <v>14</v>
      </c>
      <c r="H484">
        <v>9</v>
      </c>
      <c r="I484">
        <f>ROUND(IFERROR(Table1[[#This Row],[pledged]]/Table1[[#This Row],[backers_count]],0),2)</f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2046</v>
      </c>
      <c r="R484" t="s">
        <v>2052</v>
      </c>
      <c r="S484" s="7">
        <f t="shared" si="8"/>
        <v>40963.25</v>
      </c>
      <c r="T484" s="7">
        <f t="shared" si="8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Table1[[#This Row],[pledged]]/Table1[[#This Row],[goal]]*100</f>
        <v>52.774617067833695</v>
      </c>
      <c r="G485" t="s">
        <v>14</v>
      </c>
      <c r="H485">
        <v>554</v>
      </c>
      <c r="I485">
        <f>ROUND(IFERROR(Table1[[#This Row],[pledged]]/Table1[[#This Row],[backers_count]],0),2)</f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2038</v>
      </c>
      <c r="R485" t="s">
        <v>2039</v>
      </c>
      <c r="S485" s="7">
        <f t="shared" si="8"/>
        <v>43811.25</v>
      </c>
      <c r="T485" s="7">
        <f t="shared" si="8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Table1[[#This Row],[pledged]]/Table1[[#This Row],[goal]]*100</f>
        <v>260.20608108108109</v>
      </c>
      <c r="G486" t="s">
        <v>20</v>
      </c>
      <c r="H486">
        <v>1572</v>
      </c>
      <c r="I486">
        <f>ROUND(IFERROR(Table1[[#This Row],[pledged]]/Table1[[#This Row],[backers_count]],0),2)</f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2032</v>
      </c>
      <c r="R486" t="s">
        <v>2033</v>
      </c>
      <c r="S486" s="7">
        <f t="shared" si="8"/>
        <v>41855.208333333336</v>
      </c>
      <c r="T486" s="7">
        <f t="shared" si="8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Table1[[#This Row],[pledged]]/Table1[[#This Row],[goal]]*100</f>
        <v>30.73289183222958</v>
      </c>
      <c r="G487" t="s">
        <v>14</v>
      </c>
      <c r="H487">
        <v>648</v>
      </c>
      <c r="I487">
        <f>ROUND(IFERROR(Table1[[#This Row],[pledged]]/Table1[[#This Row],[backers_count]],0),2)</f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2038</v>
      </c>
      <c r="R487" t="s">
        <v>2039</v>
      </c>
      <c r="S487" s="7">
        <f t="shared" si="8"/>
        <v>43626.208333333328</v>
      </c>
      <c r="T487" s="7">
        <f t="shared" si="8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Table1[[#This Row],[pledged]]/Table1[[#This Row],[goal]]*100</f>
        <v>13.5</v>
      </c>
      <c r="G488" t="s">
        <v>14</v>
      </c>
      <c r="H488">
        <v>21</v>
      </c>
      <c r="I488">
        <f>ROUND(IFERROR(Table1[[#This Row],[pledged]]/Table1[[#This Row],[backers_count]],0),2)</f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2046</v>
      </c>
      <c r="R488" t="s">
        <v>2058</v>
      </c>
      <c r="S488" s="7">
        <f t="shared" si="8"/>
        <v>43168.25</v>
      </c>
      <c r="T488" s="7">
        <f t="shared" si="8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Table1[[#This Row],[pledged]]/Table1[[#This Row],[goal]]*100</f>
        <v>178.62556663644605</v>
      </c>
      <c r="G489" t="s">
        <v>20</v>
      </c>
      <c r="H489">
        <v>2346</v>
      </c>
      <c r="I489">
        <f>ROUND(IFERROR(Table1[[#This Row],[pledged]]/Table1[[#This Row],[backers_count]],0),2)</f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2038</v>
      </c>
      <c r="R489" t="s">
        <v>2039</v>
      </c>
      <c r="S489" s="7">
        <f t="shared" si="8"/>
        <v>42845.208333333328</v>
      </c>
      <c r="T489" s="7">
        <f t="shared" si="8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Table1[[#This Row],[pledged]]/Table1[[#This Row],[goal]]*100</f>
        <v>220.0566037735849</v>
      </c>
      <c r="G490" t="s">
        <v>20</v>
      </c>
      <c r="H490">
        <v>115</v>
      </c>
      <c r="I490">
        <f>ROUND(IFERROR(Table1[[#This Row],[pledged]]/Table1[[#This Row],[backers_count]],0),2)</f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2038</v>
      </c>
      <c r="R490" t="s">
        <v>2039</v>
      </c>
      <c r="S490" s="7">
        <f t="shared" si="8"/>
        <v>42403.25</v>
      </c>
      <c r="T490" s="7">
        <f t="shared" si="8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Table1[[#This Row],[pledged]]/Table1[[#This Row],[goal]]*100</f>
        <v>101.5108695652174</v>
      </c>
      <c r="G491" t="s">
        <v>20</v>
      </c>
      <c r="H491">
        <v>85</v>
      </c>
      <c r="I491">
        <f>ROUND(IFERROR(Table1[[#This Row],[pledged]]/Table1[[#This Row],[backers_count]],0),2)</f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2036</v>
      </c>
      <c r="R491" t="s">
        <v>2045</v>
      </c>
      <c r="S491" s="7">
        <f t="shared" si="8"/>
        <v>40406.208333333336</v>
      </c>
      <c r="T491" s="7">
        <f t="shared" si="8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Table1[[#This Row],[pledged]]/Table1[[#This Row],[goal]]*100</f>
        <v>191.5</v>
      </c>
      <c r="G492" t="s">
        <v>20</v>
      </c>
      <c r="H492">
        <v>144</v>
      </c>
      <c r="I492">
        <f>ROUND(IFERROR(Table1[[#This Row],[pledged]]/Table1[[#This Row],[backers_count]],0),2)</f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2063</v>
      </c>
      <c r="R492" t="s">
        <v>2064</v>
      </c>
      <c r="S492" s="7">
        <f t="shared" si="8"/>
        <v>43786.25</v>
      </c>
      <c r="T492" s="7">
        <f t="shared" si="8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Table1[[#This Row],[pledged]]/Table1[[#This Row],[goal]]*100</f>
        <v>305.34683098591546</v>
      </c>
      <c r="G493" t="s">
        <v>20</v>
      </c>
      <c r="H493">
        <v>2443</v>
      </c>
      <c r="I493">
        <f>ROUND(IFERROR(Table1[[#This Row],[pledged]]/Table1[[#This Row],[backers_count]],0),2)</f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2032</v>
      </c>
      <c r="R493" t="s">
        <v>2033</v>
      </c>
      <c r="S493" s="7">
        <f t="shared" si="8"/>
        <v>41456.208333333336</v>
      </c>
      <c r="T493" s="7">
        <f t="shared" si="8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Table1[[#This Row],[pledged]]/Table1[[#This Row],[goal]]*100</f>
        <v>23.995287958115181</v>
      </c>
      <c r="G494" t="s">
        <v>74</v>
      </c>
      <c r="H494">
        <v>595</v>
      </c>
      <c r="I494">
        <f>ROUND(IFERROR(Table1[[#This Row],[pledged]]/Table1[[#This Row],[backers_count]],0),2)</f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2040</v>
      </c>
      <c r="R494" t="s">
        <v>2051</v>
      </c>
      <c r="S494" s="7">
        <f t="shared" si="8"/>
        <v>40336.208333333336</v>
      </c>
      <c r="T494" s="7">
        <f t="shared" si="8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Table1[[#This Row],[pledged]]/Table1[[#This Row],[goal]]*100</f>
        <v>723.77777777777771</v>
      </c>
      <c r="G495" t="s">
        <v>20</v>
      </c>
      <c r="H495">
        <v>64</v>
      </c>
      <c r="I495">
        <f>ROUND(IFERROR(Table1[[#This Row],[pledged]]/Table1[[#This Row],[backers_count]],0),2)</f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2053</v>
      </c>
      <c r="R495" t="s">
        <v>2054</v>
      </c>
      <c r="S495" s="7">
        <f t="shared" si="8"/>
        <v>43645.208333333328</v>
      </c>
      <c r="T495" s="7">
        <f t="shared" si="8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Table1[[#This Row],[pledged]]/Table1[[#This Row],[goal]]*100</f>
        <v>547.36</v>
      </c>
      <c r="G496" t="s">
        <v>20</v>
      </c>
      <c r="H496">
        <v>268</v>
      </c>
      <c r="I496">
        <f>ROUND(IFERROR(Table1[[#This Row],[pledged]]/Table1[[#This Row],[backers_count]],0),2)</f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2036</v>
      </c>
      <c r="R496" t="s">
        <v>2045</v>
      </c>
      <c r="S496" s="7">
        <f t="shared" si="8"/>
        <v>40990.208333333336</v>
      </c>
      <c r="T496" s="7">
        <f t="shared" si="8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Table1[[#This Row],[pledged]]/Table1[[#This Row],[goal]]*100</f>
        <v>414.49999999999994</v>
      </c>
      <c r="G497" t="s">
        <v>20</v>
      </c>
      <c r="H497">
        <v>195</v>
      </c>
      <c r="I497">
        <f>ROUND(IFERROR(Table1[[#This Row],[pledged]]/Table1[[#This Row],[backers_count]],0),2)</f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2038</v>
      </c>
      <c r="R497" t="s">
        <v>2039</v>
      </c>
      <c r="S497" s="7">
        <f t="shared" si="8"/>
        <v>41800.208333333336</v>
      </c>
      <c r="T497" s="7">
        <f t="shared" si="8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Table1[[#This Row],[pledged]]/Table1[[#This Row],[goal]]*100</f>
        <v>0.90696409140369971</v>
      </c>
      <c r="G498" t="s">
        <v>14</v>
      </c>
      <c r="H498">
        <v>54</v>
      </c>
      <c r="I498">
        <f>ROUND(IFERROR(Table1[[#This Row],[pledged]]/Table1[[#This Row],[backers_count]],0),2)</f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2040</v>
      </c>
      <c r="R498" t="s">
        <v>2048</v>
      </c>
      <c r="S498" s="7">
        <f t="shared" si="8"/>
        <v>42876.208333333328</v>
      </c>
      <c r="T498" s="7">
        <f t="shared" si="8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Table1[[#This Row],[pledged]]/Table1[[#This Row],[goal]]*100</f>
        <v>34.173469387755098</v>
      </c>
      <c r="G499" t="s">
        <v>14</v>
      </c>
      <c r="H499">
        <v>120</v>
      </c>
      <c r="I499">
        <f>ROUND(IFERROR(Table1[[#This Row],[pledged]]/Table1[[#This Row],[backers_count]],0),2)</f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2036</v>
      </c>
      <c r="R499" t="s">
        <v>2045</v>
      </c>
      <c r="S499" s="7">
        <f t="shared" si="8"/>
        <v>42724.25</v>
      </c>
      <c r="T499" s="7">
        <f t="shared" si="8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Table1[[#This Row],[pledged]]/Table1[[#This Row],[goal]]*100</f>
        <v>23.948810754912099</v>
      </c>
      <c r="G500" t="s">
        <v>14</v>
      </c>
      <c r="H500">
        <v>579</v>
      </c>
      <c r="I500">
        <f>ROUND(IFERROR(Table1[[#This Row],[pledged]]/Table1[[#This Row],[backers_count]],0),2)</f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2036</v>
      </c>
      <c r="R500" t="s">
        <v>2037</v>
      </c>
      <c r="S500" s="7">
        <f t="shared" si="8"/>
        <v>42005.25</v>
      </c>
      <c r="T500" s="7">
        <f t="shared" si="8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Table1[[#This Row],[pledged]]/Table1[[#This Row],[goal]]*100</f>
        <v>48.072649572649574</v>
      </c>
      <c r="G501" t="s">
        <v>14</v>
      </c>
      <c r="H501">
        <v>2072</v>
      </c>
      <c r="I501">
        <f>ROUND(IFERROR(Table1[[#This Row],[pledged]]/Table1[[#This Row],[backers_count]],0),2)</f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2040</v>
      </c>
      <c r="R501" t="s">
        <v>2041</v>
      </c>
      <c r="S501" s="7">
        <f t="shared" si="8"/>
        <v>42444.208333333328</v>
      </c>
      <c r="T501" s="7">
        <f t="shared" si="8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Table1[[#This Row],[pledged]]/Table1[[#This Row],[goal]]*100</f>
        <v>0</v>
      </c>
      <c r="G502" t="s">
        <v>14</v>
      </c>
      <c r="H502">
        <v>0</v>
      </c>
      <c r="I502">
        <f>ROUND(IFERROR(Table1[[#This Row],[pledged]]/Table1[[#This Row],[backers_count]],0),2)</f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2038</v>
      </c>
      <c r="R502" t="s">
        <v>2039</v>
      </c>
      <c r="S502" s="7">
        <f t="shared" si="8"/>
        <v>41395.208333333336</v>
      </c>
      <c r="T502" s="7">
        <f t="shared" si="8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Table1[[#This Row],[pledged]]/Table1[[#This Row],[goal]]*100</f>
        <v>70.145182291666657</v>
      </c>
      <c r="G503" t="s">
        <v>14</v>
      </c>
      <c r="H503">
        <v>1796</v>
      </c>
      <c r="I503">
        <f>ROUND(IFERROR(Table1[[#This Row],[pledged]]/Table1[[#This Row],[backers_count]],0),2)</f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2040</v>
      </c>
      <c r="R503" t="s">
        <v>2041</v>
      </c>
      <c r="S503" s="7">
        <f t="shared" si="8"/>
        <v>41345.208333333336</v>
      </c>
      <c r="T503" s="7">
        <f t="shared" si="8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Table1[[#This Row],[pledged]]/Table1[[#This Row],[goal]]*100</f>
        <v>529.92307692307691</v>
      </c>
      <c r="G504" t="s">
        <v>20</v>
      </c>
      <c r="H504">
        <v>186</v>
      </c>
      <c r="I504">
        <f>ROUND(IFERROR(Table1[[#This Row],[pledged]]/Table1[[#This Row],[backers_count]],0),2)</f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2049</v>
      </c>
      <c r="R504" t="s">
        <v>2050</v>
      </c>
      <c r="S504" s="7">
        <f t="shared" si="8"/>
        <v>41117.208333333336</v>
      </c>
      <c r="T504" s="7">
        <f t="shared" si="8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Table1[[#This Row],[pledged]]/Table1[[#This Row],[goal]]*100</f>
        <v>180.32549019607845</v>
      </c>
      <c r="G505" t="s">
        <v>20</v>
      </c>
      <c r="H505">
        <v>460</v>
      </c>
      <c r="I505">
        <f>ROUND(IFERROR(Table1[[#This Row],[pledged]]/Table1[[#This Row],[backers_count]],0),2)</f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2040</v>
      </c>
      <c r="R505" t="s">
        <v>2043</v>
      </c>
      <c r="S505" s="7">
        <f t="shared" si="8"/>
        <v>42186.208333333328</v>
      </c>
      <c r="T505" s="7">
        <f t="shared" si="8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Table1[[#This Row],[pledged]]/Table1[[#This Row],[goal]]*100</f>
        <v>92.320000000000007</v>
      </c>
      <c r="G506" t="s">
        <v>14</v>
      </c>
      <c r="H506">
        <v>62</v>
      </c>
      <c r="I506">
        <f>ROUND(IFERROR(Table1[[#This Row],[pledged]]/Table1[[#This Row],[backers_count]],0),2)</f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2034</v>
      </c>
      <c r="R506" t="s">
        <v>2035</v>
      </c>
      <c r="S506" s="7">
        <f t="shared" si="8"/>
        <v>42142.208333333328</v>
      </c>
      <c r="T506" s="7">
        <f t="shared" si="8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Table1[[#This Row],[pledged]]/Table1[[#This Row],[goal]]*100</f>
        <v>13.901001112347053</v>
      </c>
      <c r="G507" t="s">
        <v>14</v>
      </c>
      <c r="H507">
        <v>347</v>
      </c>
      <c r="I507">
        <f>ROUND(IFERROR(Table1[[#This Row],[pledged]]/Table1[[#This Row],[backers_count]],0),2)</f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2046</v>
      </c>
      <c r="R507" t="s">
        <v>2055</v>
      </c>
      <c r="S507" s="7">
        <f t="shared" si="8"/>
        <v>41341.25</v>
      </c>
      <c r="T507" s="7">
        <f t="shared" si="8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Table1[[#This Row],[pledged]]/Table1[[#This Row],[goal]]*100</f>
        <v>927.07777777777767</v>
      </c>
      <c r="G508" t="s">
        <v>20</v>
      </c>
      <c r="H508">
        <v>2528</v>
      </c>
      <c r="I508">
        <f>ROUND(IFERROR(Table1[[#This Row],[pledged]]/Table1[[#This Row],[backers_count]],0),2)</f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2038</v>
      </c>
      <c r="R508" t="s">
        <v>2039</v>
      </c>
      <c r="S508" s="7">
        <f t="shared" si="8"/>
        <v>43062.25</v>
      </c>
      <c r="T508" s="7">
        <f t="shared" si="8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Table1[[#This Row],[pledged]]/Table1[[#This Row],[goal]]*100</f>
        <v>39.857142857142861</v>
      </c>
      <c r="G509" t="s">
        <v>14</v>
      </c>
      <c r="H509">
        <v>19</v>
      </c>
      <c r="I509">
        <f>ROUND(IFERROR(Table1[[#This Row],[pledged]]/Table1[[#This Row],[backers_count]],0),2)</f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2036</v>
      </c>
      <c r="R509" t="s">
        <v>2037</v>
      </c>
      <c r="S509" s="7">
        <f t="shared" si="8"/>
        <v>41373.208333333336</v>
      </c>
      <c r="T509" s="7">
        <f t="shared" si="8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Table1[[#This Row],[pledged]]/Table1[[#This Row],[goal]]*100</f>
        <v>112.22929936305732</v>
      </c>
      <c r="G510" t="s">
        <v>20</v>
      </c>
      <c r="H510">
        <v>3657</v>
      </c>
      <c r="I510">
        <f>ROUND(IFERROR(Table1[[#This Row],[pledged]]/Table1[[#This Row],[backers_count]],0),2)</f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2038</v>
      </c>
      <c r="R510" t="s">
        <v>2039</v>
      </c>
      <c r="S510" s="7">
        <f t="shared" si="8"/>
        <v>43310.208333333328</v>
      </c>
      <c r="T510" s="7">
        <f t="shared" si="8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Table1[[#This Row],[pledged]]/Table1[[#This Row],[goal]]*100</f>
        <v>70.925816023738875</v>
      </c>
      <c r="G511" t="s">
        <v>14</v>
      </c>
      <c r="H511">
        <v>1258</v>
      </c>
      <c r="I511">
        <f>ROUND(IFERROR(Table1[[#This Row],[pledged]]/Table1[[#This Row],[backers_count]],0),2)</f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2038</v>
      </c>
      <c r="R511" t="s">
        <v>2039</v>
      </c>
      <c r="S511" s="7">
        <f t="shared" si="8"/>
        <v>41034.208333333336</v>
      </c>
      <c r="T511" s="7">
        <f t="shared" si="8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Table1[[#This Row],[pledged]]/Table1[[#This Row],[goal]]*100</f>
        <v>119.08974358974358</v>
      </c>
      <c r="G512" t="s">
        <v>20</v>
      </c>
      <c r="H512">
        <v>131</v>
      </c>
      <c r="I512">
        <f>ROUND(IFERROR(Table1[[#This Row],[pledged]]/Table1[[#This Row],[backers_count]],0),2)</f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2040</v>
      </c>
      <c r="R512" t="s">
        <v>2043</v>
      </c>
      <c r="S512" s="7">
        <f t="shared" si="8"/>
        <v>43251.208333333328</v>
      </c>
      <c r="T512" s="7">
        <f t="shared" si="8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Table1[[#This Row],[pledged]]/Table1[[#This Row],[goal]]*100</f>
        <v>24.017591339648174</v>
      </c>
      <c r="G513" t="s">
        <v>14</v>
      </c>
      <c r="H513">
        <v>362</v>
      </c>
      <c r="I513">
        <f>ROUND(IFERROR(Table1[[#This Row],[pledged]]/Table1[[#This Row],[backers_count]],0),2)</f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2038</v>
      </c>
      <c r="R513" t="s">
        <v>2039</v>
      </c>
      <c r="S513" s="7">
        <f t="shared" si="8"/>
        <v>43671.208333333328</v>
      </c>
      <c r="T513" s="7">
        <f t="shared" si="8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Table1[[#This Row],[pledged]]/Table1[[#This Row],[goal]]*100</f>
        <v>139.31868131868131</v>
      </c>
      <c r="G514" t="s">
        <v>20</v>
      </c>
      <c r="H514">
        <v>239</v>
      </c>
      <c r="I514">
        <f>ROUND(IFERROR(Table1[[#This Row],[pledged]]/Table1[[#This Row],[backers_count]],0),2)</f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2049</v>
      </c>
      <c r="R514" t="s">
        <v>2050</v>
      </c>
      <c r="S514" s="7">
        <f t="shared" ref="S514:T577" si="9">(((L514/60)/60)/24)+DATE(1970,1,1)</f>
        <v>41825.208333333336</v>
      </c>
      <c r="T514" s="7">
        <f t="shared" si="9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Table1[[#This Row],[pledged]]/Table1[[#This Row],[goal]]*100</f>
        <v>39.277108433734945</v>
      </c>
      <c r="G515" t="s">
        <v>74</v>
      </c>
      <c r="H515">
        <v>35</v>
      </c>
      <c r="I515">
        <f>ROUND(IFERROR(Table1[[#This Row],[pledged]]/Table1[[#This Row],[backers_count]],0),2)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2040</v>
      </c>
      <c r="R515" t="s">
        <v>2059</v>
      </c>
      <c r="S515" s="7">
        <f t="shared" si="9"/>
        <v>40430.208333333336</v>
      </c>
      <c r="T515" s="7">
        <f t="shared" si="9"/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Table1[[#This Row],[pledged]]/Table1[[#This Row],[goal]]*100</f>
        <v>22.439077144917089</v>
      </c>
      <c r="G516" t="s">
        <v>74</v>
      </c>
      <c r="H516">
        <v>528</v>
      </c>
      <c r="I516">
        <f>ROUND(IFERROR(Table1[[#This Row],[pledged]]/Table1[[#This Row],[backers_count]],0),2)</f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2034</v>
      </c>
      <c r="R516" t="s">
        <v>2035</v>
      </c>
      <c r="S516" s="7">
        <f t="shared" si="9"/>
        <v>41614.25</v>
      </c>
      <c r="T516" s="7">
        <f t="shared" si="9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Table1[[#This Row],[pledged]]/Table1[[#This Row],[goal]]*100</f>
        <v>55.779069767441861</v>
      </c>
      <c r="G517" t="s">
        <v>14</v>
      </c>
      <c r="H517">
        <v>133</v>
      </c>
      <c r="I517">
        <f>ROUND(IFERROR(Table1[[#This Row],[pledged]]/Table1[[#This Row],[backers_count]],0),2)</f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2038</v>
      </c>
      <c r="R517" t="s">
        <v>2039</v>
      </c>
      <c r="S517" s="7">
        <f t="shared" si="9"/>
        <v>40900.25</v>
      </c>
      <c r="T517" s="7">
        <f t="shared" si="9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Table1[[#This Row],[pledged]]/Table1[[#This Row],[goal]]*100</f>
        <v>42.523125996810208</v>
      </c>
      <c r="G518" t="s">
        <v>14</v>
      </c>
      <c r="H518">
        <v>846</v>
      </c>
      <c r="I518">
        <f>ROUND(IFERROR(Table1[[#This Row],[pledged]]/Table1[[#This Row],[backers_count]],0),2)</f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2046</v>
      </c>
      <c r="R518" t="s">
        <v>2047</v>
      </c>
      <c r="S518" s="7">
        <f t="shared" si="9"/>
        <v>40396.208333333336</v>
      </c>
      <c r="T518" s="7">
        <f t="shared" si="9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Table1[[#This Row],[pledged]]/Table1[[#This Row],[goal]]*100</f>
        <v>112.00000000000001</v>
      </c>
      <c r="G519" t="s">
        <v>20</v>
      </c>
      <c r="H519">
        <v>78</v>
      </c>
      <c r="I519">
        <f>ROUND(IFERROR(Table1[[#This Row],[pledged]]/Table1[[#This Row],[backers_count]],0),2)</f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2032</v>
      </c>
      <c r="R519" t="s">
        <v>2033</v>
      </c>
      <c r="S519" s="7">
        <f t="shared" si="9"/>
        <v>42860.208333333328</v>
      </c>
      <c r="T519" s="7">
        <f t="shared" si="9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Table1[[#This Row],[pledged]]/Table1[[#This Row],[goal]]*100</f>
        <v>7.0681818181818183</v>
      </c>
      <c r="G520" t="s">
        <v>14</v>
      </c>
      <c r="H520">
        <v>10</v>
      </c>
      <c r="I520">
        <f>ROUND(IFERROR(Table1[[#This Row],[pledged]]/Table1[[#This Row],[backers_count]],0),2)</f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2040</v>
      </c>
      <c r="R520" t="s">
        <v>2048</v>
      </c>
      <c r="S520" s="7">
        <f t="shared" si="9"/>
        <v>43154.25</v>
      </c>
      <c r="T520" s="7">
        <f t="shared" si="9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Table1[[#This Row],[pledged]]/Table1[[#This Row],[goal]]*100</f>
        <v>101.74563871693867</v>
      </c>
      <c r="G521" t="s">
        <v>20</v>
      </c>
      <c r="H521">
        <v>1773</v>
      </c>
      <c r="I521">
        <f>ROUND(IFERROR(Table1[[#This Row],[pledged]]/Table1[[#This Row],[backers_count]],0),2)</f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2034</v>
      </c>
      <c r="R521" t="s">
        <v>2035</v>
      </c>
      <c r="S521" s="7">
        <f t="shared" si="9"/>
        <v>42012.25</v>
      </c>
      <c r="T521" s="7">
        <f t="shared" si="9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Table1[[#This Row],[pledged]]/Table1[[#This Row],[goal]]*100</f>
        <v>425.75</v>
      </c>
      <c r="G522" t="s">
        <v>20</v>
      </c>
      <c r="H522">
        <v>32</v>
      </c>
      <c r="I522">
        <f>ROUND(IFERROR(Table1[[#This Row],[pledged]]/Table1[[#This Row],[backers_count]],0),2)</f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2038</v>
      </c>
      <c r="R522" t="s">
        <v>2039</v>
      </c>
      <c r="S522" s="7">
        <f t="shared" si="9"/>
        <v>43574.208333333328</v>
      </c>
      <c r="T522" s="7">
        <f t="shared" si="9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Table1[[#This Row],[pledged]]/Table1[[#This Row],[goal]]*100</f>
        <v>145.53947368421052</v>
      </c>
      <c r="G523" t="s">
        <v>20</v>
      </c>
      <c r="H523">
        <v>369</v>
      </c>
      <c r="I523">
        <f>ROUND(IFERROR(Table1[[#This Row],[pledged]]/Table1[[#This Row],[backers_count]],0),2)</f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2040</v>
      </c>
      <c r="R523" t="s">
        <v>2043</v>
      </c>
      <c r="S523" s="7">
        <f t="shared" si="9"/>
        <v>42605.208333333328</v>
      </c>
      <c r="T523" s="7">
        <f t="shared" si="9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Table1[[#This Row],[pledged]]/Table1[[#This Row],[goal]]*100</f>
        <v>32.453465346534657</v>
      </c>
      <c r="G524" t="s">
        <v>14</v>
      </c>
      <c r="H524">
        <v>191</v>
      </c>
      <c r="I524">
        <f>ROUND(IFERROR(Table1[[#This Row],[pledged]]/Table1[[#This Row],[backers_count]],0),2)</f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2040</v>
      </c>
      <c r="R524" t="s">
        <v>2051</v>
      </c>
      <c r="S524" s="7">
        <f t="shared" si="9"/>
        <v>41093.208333333336</v>
      </c>
      <c r="T524" s="7">
        <f t="shared" si="9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Table1[[#This Row],[pledged]]/Table1[[#This Row],[goal]]*100</f>
        <v>700.33333333333326</v>
      </c>
      <c r="G525" t="s">
        <v>20</v>
      </c>
      <c r="H525">
        <v>89</v>
      </c>
      <c r="I525">
        <f>ROUND(IFERROR(Table1[[#This Row],[pledged]]/Table1[[#This Row],[backers_count]],0),2)</f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2040</v>
      </c>
      <c r="R525" t="s">
        <v>2051</v>
      </c>
      <c r="S525" s="7">
        <f t="shared" si="9"/>
        <v>40241.25</v>
      </c>
      <c r="T525" s="7">
        <f t="shared" si="9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Table1[[#This Row],[pledged]]/Table1[[#This Row],[goal]]*100</f>
        <v>83.904860392967933</v>
      </c>
      <c r="G526" t="s">
        <v>14</v>
      </c>
      <c r="H526">
        <v>1979</v>
      </c>
      <c r="I526">
        <f>ROUND(IFERROR(Table1[[#This Row],[pledged]]/Table1[[#This Row],[backers_count]],0),2)</f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2038</v>
      </c>
      <c r="R526" t="s">
        <v>2039</v>
      </c>
      <c r="S526" s="7">
        <f t="shared" si="9"/>
        <v>40294.208333333336</v>
      </c>
      <c r="T526" s="7">
        <f t="shared" si="9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Table1[[#This Row],[pledged]]/Table1[[#This Row],[goal]]*100</f>
        <v>84.19047619047619</v>
      </c>
      <c r="G527" t="s">
        <v>14</v>
      </c>
      <c r="H527">
        <v>63</v>
      </c>
      <c r="I527">
        <f>ROUND(IFERROR(Table1[[#This Row],[pledged]]/Table1[[#This Row],[backers_count]],0),2)</f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2036</v>
      </c>
      <c r="R527" t="s">
        <v>2045</v>
      </c>
      <c r="S527" s="7">
        <f t="shared" si="9"/>
        <v>40505.25</v>
      </c>
      <c r="T527" s="7">
        <f t="shared" si="9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Table1[[#This Row],[pledged]]/Table1[[#This Row],[goal]]*100</f>
        <v>155.95180722891567</v>
      </c>
      <c r="G528" t="s">
        <v>20</v>
      </c>
      <c r="H528">
        <v>147</v>
      </c>
      <c r="I528">
        <f>ROUND(IFERROR(Table1[[#This Row],[pledged]]/Table1[[#This Row],[backers_count]],0),2)</f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2038</v>
      </c>
      <c r="R528" t="s">
        <v>2039</v>
      </c>
      <c r="S528" s="7">
        <f t="shared" si="9"/>
        <v>42364.25</v>
      </c>
      <c r="T528" s="7">
        <f t="shared" si="9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Table1[[#This Row],[pledged]]/Table1[[#This Row],[goal]]*100</f>
        <v>99.619450317124731</v>
      </c>
      <c r="G529" t="s">
        <v>14</v>
      </c>
      <c r="H529">
        <v>6080</v>
      </c>
      <c r="I529">
        <f>ROUND(IFERROR(Table1[[#This Row],[pledged]]/Table1[[#This Row],[backers_count]],0),2)</f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2040</v>
      </c>
      <c r="R529" t="s">
        <v>2048</v>
      </c>
      <c r="S529" s="7">
        <f t="shared" si="9"/>
        <v>42405.25</v>
      </c>
      <c r="T529" s="7">
        <f t="shared" si="9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Table1[[#This Row],[pledged]]/Table1[[#This Row],[goal]]*100</f>
        <v>80.300000000000011</v>
      </c>
      <c r="G530" t="s">
        <v>14</v>
      </c>
      <c r="H530">
        <v>80</v>
      </c>
      <c r="I530">
        <f>ROUND(IFERROR(Table1[[#This Row],[pledged]]/Table1[[#This Row],[backers_count]],0),2)</f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2034</v>
      </c>
      <c r="R530" t="s">
        <v>2044</v>
      </c>
      <c r="S530" s="7">
        <f t="shared" si="9"/>
        <v>41601.25</v>
      </c>
      <c r="T530" s="7">
        <f t="shared" si="9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Table1[[#This Row],[pledged]]/Table1[[#This Row],[goal]]*100</f>
        <v>11.254901960784313</v>
      </c>
      <c r="G531" t="s">
        <v>14</v>
      </c>
      <c r="H531">
        <v>9</v>
      </c>
      <c r="I531">
        <f>ROUND(IFERROR(Table1[[#This Row],[pledged]]/Table1[[#This Row],[backers_count]],0),2)</f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2049</v>
      </c>
      <c r="R531" t="s">
        <v>2050</v>
      </c>
      <c r="S531" s="7">
        <f t="shared" si="9"/>
        <v>41769.208333333336</v>
      </c>
      <c r="T531" s="7">
        <f t="shared" si="9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Table1[[#This Row],[pledged]]/Table1[[#This Row],[goal]]*100</f>
        <v>91.740952380952379</v>
      </c>
      <c r="G532" t="s">
        <v>14</v>
      </c>
      <c r="H532">
        <v>1784</v>
      </c>
      <c r="I532">
        <f>ROUND(IFERROR(Table1[[#This Row],[pledged]]/Table1[[#This Row],[backers_count]],0),2)</f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2046</v>
      </c>
      <c r="R532" t="s">
        <v>2052</v>
      </c>
      <c r="S532" s="7">
        <f t="shared" si="9"/>
        <v>40421.208333333336</v>
      </c>
      <c r="T532" s="7">
        <f t="shared" si="9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Table1[[#This Row],[pledged]]/Table1[[#This Row],[goal]]*100</f>
        <v>95.521156936261391</v>
      </c>
      <c r="G533" t="s">
        <v>47</v>
      </c>
      <c r="H533">
        <v>3640</v>
      </c>
      <c r="I533">
        <f>ROUND(IFERROR(Table1[[#This Row],[pledged]]/Table1[[#This Row],[backers_count]],0),2)</f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2049</v>
      </c>
      <c r="R533" t="s">
        <v>2050</v>
      </c>
      <c r="S533" s="7">
        <f t="shared" si="9"/>
        <v>41589.25</v>
      </c>
      <c r="T533" s="7">
        <f t="shared" si="9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Table1[[#This Row],[pledged]]/Table1[[#This Row],[goal]]*100</f>
        <v>502.87499999999994</v>
      </c>
      <c r="G534" t="s">
        <v>20</v>
      </c>
      <c r="H534">
        <v>126</v>
      </c>
      <c r="I534">
        <f>ROUND(IFERROR(Table1[[#This Row],[pledged]]/Table1[[#This Row],[backers_count]],0),2)</f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2038</v>
      </c>
      <c r="R534" t="s">
        <v>2039</v>
      </c>
      <c r="S534" s="7">
        <f t="shared" si="9"/>
        <v>43125.25</v>
      </c>
      <c r="T534" s="7">
        <f t="shared" si="9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Table1[[#This Row],[pledged]]/Table1[[#This Row],[goal]]*100</f>
        <v>159.24394463667818</v>
      </c>
      <c r="G535" t="s">
        <v>20</v>
      </c>
      <c r="H535">
        <v>2218</v>
      </c>
      <c r="I535">
        <f>ROUND(IFERROR(Table1[[#This Row],[pledged]]/Table1[[#This Row],[backers_count]],0),2)</f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2034</v>
      </c>
      <c r="R535" t="s">
        <v>2044</v>
      </c>
      <c r="S535" s="7">
        <f t="shared" si="9"/>
        <v>41479.208333333336</v>
      </c>
      <c r="T535" s="7">
        <f t="shared" si="9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Table1[[#This Row],[pledged]]/Table1[[#This Row],[goal]]*100</f>
        <v>15.022446689113355</v>
      </c>
      <c r="G536" t="s">
        <v>14</v>
      </c>
      <c r="H536">
        <v>243</v>
      </c>
      <c r="I536">
        <f>ROUND(IFERROR(Table1[[#This Row],[pledged]]/Table1[[#This Row],[backers_count]],0),2)</f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2040</v>
      </c>
      <c r="R536" t="s">
        <v>2043</v>
      </c>
      <c r="S536" s="7">
        <f t="shared" si="9"/>
        <v>43329.208333333328</v>
      </c>
      <c r="T536" s="7">
        <f t="shared" si="9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Table1[[#This Row],[pledged]]/Table1[[#This Row],[goal]]*100</f>
        <v>482.03846153846149</v>
      </c>
      <c r="G537" t="s">
        <v>20</v>
      </c>
      <c r="H537">
        <v>202</v>
      </c>
      <c r="I537">
        <f>ROUND(IFERROR(Table1[[#This Row],[pledged]]/Table1[[#This Row],[backers_count]],0),2)</f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2038</v>
      </c>
      <c r="R537" t="s">
        <v>2039</v>
      </c>
      <c r="S537" s="7">
        <f t="shared" si="9"/>
        <v>43259.208333333328</v>
      </c>
      <c r="T537" s="7">
        <f t="shared" si="9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Table1[[#This Row],[pledged]]/Table1[[#This Row],[goal]]*100</f>
        <v>149.96938775510205</v>
      </c>
      <c r="G538" t="s">
        <v>20</v>
      </c>
      <c r="H538">
        <v>140</v>
      </c>
      <c r="I538">
        <f>ROUND(IFERROR(Table1[[#This Row],[pledged]]/Table1[[#This Row],[backers_count]],0),2)</f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2046</v>
      </c>
      <c r="R538" t="s">
        <v>2052</v>
      </c>
      <c r="S538" s="7">
        <f t="shared" si="9"/>
        <v>40414.208333333336</v>
      </c>
      <c r="T538" s="7">
        <f t="shared" si="9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Table1[[#This Row],[pledged]]/Table1[[#This Row],[goal]]*100</f>
        <v>117.22156398104266</v>
      </c>
      <c r="G539" t="s">
        <v>20</v>
      </c>
      <c r="H539">
        <v>1052</v>
      </c>
      <c r="I539">
        <f>ROUND(IFERROR(Table1[[#This Row],[pledged]]/Table1[[#This Row],[backers_count]],0),2)</f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2040</v>
      </c>
      <c r="R539" t="s">
        <v>2041</v>
      </c>
      <c r="S539" s="7">
        <f t="shared" si="9"/>
        <v>43342.208333333328</v>
      </c>
      <c r="T539" s="7">
        <f t="shared" si="9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Table1[[#This Row],[pledged]]/Table1[[#This Row],[goal]]*100</f>
        <v>37.695968274950431</v>
      </c>
      <c r="G540" t="s">
        <v>14</v>
      </c>
      <c r="H540">
        <v>1296</v>
      </c>
      <c r="I540">
        <f>ROUND(IFERROR(Table1[[#This Row],[pledged]]/Table1[[#This Row],[backers_count]],0),2)</f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2049</v>
      </c>
      <c r="R540" t="s">
        <v>2060</v>
      </c>
      <c r="S540" s="7">
        <f t="shared" si="9"/>
        <v>41539.208333333336</v>
      </c>
      <c r="T540" s="7">
        <f t="shared" si="9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Table1[[#This Row],[pledged]]/Table1[[#This Row],[goal]]*100</f>
        <v>72.653061224489804</v>
      </c>
      <c r="G541" t="s">
        <v>14</v>
      </c>
      <c r="H541">
        <v>77</v>
      </c>
      <c r="I541">
        <f>ROUND(IFERROR(Table1[[#This Row],[pledged]]/Table1[[#This Row],[backers_count]],0),2)</f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2032</v>
      </c>
      <c r="R541" t="s">
        <v>2033</v>
      </c>
      <c r="S541" s="7">
        <f t="shared" si="9"/>
        <v>43647.208333333328</v>
      </c>
      <c r="T541" s="7">
        <f t="shared" si="9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Table1[[#This Row],[pledged]]/Table1[[#This Row],[goal]]*100</f>
        <v>265.98113207547169</v>
      </c>
      <c r="G542" t="s">
        <v>20</v>
      </c>
      <c r="H542">
        <v>247</v>
      </c>
      <c r="I542">
        <f>ROUND(IFERROR(Table1[[#This Row],[pledged]]/Table1[[#This Row],[backers_count]],0),2)</f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2053</v>
      </c>
      <c r="R542" t="s">
        <v>2054</v>
      </c>
      <c r="S542" s="7">
        <f t="shared" si="9"/>
        <v>43225.208333333328</v>
      </c>
      <c r="T542" s="7">
        <f t="shared" si="9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Table1[[#This Row],[pledged]]/Table1[[#This Row],[goal]]*100</f>
        <v>24.205617977528089</v>
      </c>
      <c r="G543" t="s">
        <v>14</v>
      </c>
      <c r="H543">
        <v>395</v>
      </c>
      <c r="I543">
        <f>ROUND(IFERROR(Table1[[#This Row],[pledged]]/Table1[[#This Row],[backers_count]],0),2)</f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2049</v>
      </c>
      <c r="R543" t="s">
        <v>2060</v>
      </c>
      <c r="S543" s="7">
        <f t="shared" si="9"/>
        <v>42165.208333333328</v>
      </c>
      <c r="T543" s="7">
        <f t="shared" si="9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Table1[[#This Row],[pledged]]/Table1[[#This Row],[goal]]*100</f>
        <v>2.5064935064935066</v>
      </c>
      <c r="G544" t="s">
        <v>14</v>
      </c>
      <c r="H544">
        <v>49</v>
      </c>
      <c r="I544">
        <f>ROUND(IFERROR(Table1[[#This Row],[pledged]]/Table1[[#This Row],[backers_count]],0),2)</f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2034</v>
      </c>
      <c r="R544" t="s">
        <v>2044</v>
      </c>
      <c r="S544" s="7">
        <f t="shared" si="9"/>
        <v>42391.25</v>
      </c>
      <c r="T544" s="7">
        <f t="shared" si="9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Table1[[#This Row],[pledged]]/Table1[[#This Row],[goal]]*100</f>
        <v>16.329799764428738</v>
      </c>
      <c r="G545" t="s">
        <v>14</v>
      </c>
      <c r="H545">
        <v>180</v>
      </c>
      <c r="I545">
        <f>ROUND(IFERROR(Table1[[#This Row],[pledged]]/Table1[[#This Row],[backers_count]],0),2)</f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2049</v>
      </c>
      <c r="R545" t="s">
        <v>2050</v>
      </c>
      <c r="S545" s="7">
        <f t="shared" si="9"/>
        <v>41528.208333333336</v>
      </c>
      <c r="T545" s="7">
        <f t="shared" si="9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Table1[[#This Row],[pledged]]/Table1[[#This Row],[goal]]*100</f>
        <v>276.5</v>
      </c>
      <c r="G546" t="s">
        <v>20</v>
      </c>
      <c r="H546">
        <v>84</v>
      </c>
      <c r="I546">
        <f>ROUND(IFERROR(Table1[[#This Row],[pledged]]/Table1[[#This Row],[backers_count]],0),2)</f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2034</v>
      </c>
      <c r="R546" t="s">
        <v>2035</v>
      </c>
      <c r="S546" s="7">
        <f t="shared" si="9"/>
        <v>42377.25</v>
      </c>
      <c r="T546" s="7">
        <f t="shared" si="9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Table1[[#This Row],[pledged]]/Table1[[#This Row],[goal]]*100</f>
        <v>88.803571428571431</v>
      </c>
      <c r="G547" t="s">
        <v>14</v>
      </c>
      <c r="H547">
        <v>2690</v>
      </c>
      <c r="I547">
        <f>ROUND(IFERROR(Table1[[#This Row],[pledged]]/Table1[[#This Row],[backers_count]],0),2)</f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2038</v>
      </c>
      <c r="R547" t="s">
        <v>2039</v>
      </c>
      <c r="S547" s="7">
        <f t="shared" si="9"/>
        <v>43824.25</v>
      </c>
      <c r="T547" s="7">
        <f t="shared" si="9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Table1[[#This Row],[pledged]]/Table1[[#This Row],[goal]]*100</f>
        <v>163.57142857142856</v>
      </c>
      <c r="G548" t="s">
        <v>20</v>
      </c>
      <c r="H548">
        <v>88</v>
      </c>
      <c r="I548">
        <f>ROUND(IFERROR(Table1[[#This Row],[pledged]]/Table1[[#This Row],[backers_count]],0),2)</f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2038</v>
      </c>
      <c r="R548" t="s">
        <v>2039</v>
      </c>
      <c r="S548" s="7">
        <f t="shared" si="9"/>
        <v>43360.208333333328</v>
      </c>
      <c r="T548" s="7">
        <f t="shared" si="9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Table1[[#This Row],[pledged]]/Table1[[#This Row],[goal]]*100</f>
        <v>969</v>
      </c>
      <c r="G549" t="s">
        <v>20</v>
      </c>
      <c r="H549">
        <v>156</v>
      </c>
      <c r="I549">
        <f>ROUND(IFERROR(Table1[[#This Row],[pledged]]/Table1[[#This Row],[backers_count]],0),2)</f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2040</v>
      </c>
      <c r="R549" t="s">
        <v>2043</v>
      </c>
      <c r="S549" s="7">
        <f t="shared" si="9"/>
        <v>42029.25</v>
      </c>
      <c r="T549" s="7">
        <f t="shared" si="9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Table1[[#This Row],[pledged]]/Table1[[#This Row],[goal]]*100</f>
        <v>270.91376701966715</v>
      </c>
      <c r="G550" t="s">
        <v>20</v>
      </c>
      <c r="H550">
        <v>2985</v>
      </c>
      <c r="I550">
        <f>ROUND(IFERROR(Table1[[#This Row],[pledged]]/Table1[[#This Row],[backers_count]],0),2)</f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2038</v>
      </c>
      <c r="R550" t="s">
        <v>2039</v>
      </c>
      <c r="S550" s="7">
        <f t="shared" si="9"/>
        <v>42461.208333333328</v>
      </c>
      <c r="T550" s="7">
        <f t="shared" si="9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Table1[[#This Row],[pledged]]/Table1[[#This Row],[goal]]*100</f>
        <v>284.21355932203392</v>
      </c>
      <c r="G551" t="s">
        <v>20</v>
      </c>
      <c r="H551">
        <v>762</v>
      </c>
      <c r="I551">
        <f>ROUND(IFERROR(Table1[[#This Row],[pledged]]/Table1[[#This Row],[backers_count]],0),2)</f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2036</v>
      </c>
      <c r="R551" t="s">
        <v>2045</v>
      </c>
      <c r="S551" s="7">
        <f t="shared" si="9"/>
        <v>41422.208333333336</v>
      </c>
      <c r="T551" s="7">
        <f t="shared" si="9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Table1[[#This Row],[pledged]]/Table1[[#This Row],[goal]]*100</f>
        <v>4</v>
      </c>
      <c r="G552" t="s">
        <v>74</v>
      </c>
      <c r="H552">
        <v>1</v>
      </c>
      <c r="I552">
        <f>ROUND(IFERROR(Table1[[#This Row],[pledged]]/Table1[[#This Row],[backers_count]],0),2)</f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2034</v>
      </c>
      <c r="R552" t="s">
        <v>2044</v>
      </c>
      <c r="S552" s="7">
        <f t="shared" si="9"/>
        <v>40968.25</v>
      </c>
      <c r="T552" s="7">
        <f t="shared" si="9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Table1[[#This Row],[pledged]]/Table1[[#This Row],[goal]]*100</f>
        <v>58.6329816768462</v>
      </c>
      <c r="G553" t="s">
        <v>14</v>
      </c>
      <c r="H553">
        <v>2779</v>
      </c>
      <c r="I553">
        <f>ROUND(IFERROR(Table1[[#This Row],[pledged]]/Table1[[#This Row],[backers_count]],0),2)</f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2036</v>
      </c>
      <c r="R553" t="s">
        <v>2037</v>
      </c>
      <c r="S553" s="7">
        <f t="shared" si="9"/>
        <v>41993.25</v>
      </c>
      <c r="T553" s="7">
        <f t="shared" si="9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Table1[[#This Row],[pledged]]/Table1[[#This Row],[goal]]*100</f>
        <v>98.51111111111112</v>
      </c>
      <c r="G554" t="s">
        <v>14</v>
      </c>
      <c r="H554">
        <v>92</v>
      </c>
      <c r="I554">
        <f>ROUND(IFERROR(Table1[[#This Row],[pledged]]/Table1[[#This Row],[backers_count]],0),2)</f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2038</v>
      </c>
      <c r="R554" t="s">
        <v>2039</v>
      </c>
      <c r="S554" s="7">
        <f t="shared" si="9"/>
        <v>42700.25</v>
      </c>
      <c r="T554" s="7">
        <f t="shared" si="9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Table1[[#This Row],[pledged]]/Table1[[#This Row],[goal]]*100</f>
        <v>43.975381008206334</v>
      </c>
      <c r="G555" t="s">
        <v>14</v>
      </c>
      <c r="H555">
        <v>1028</v>
      </c>
      <c r="I555">
        <f>ROUND(IFERROR(Table1[[#This Row],[pledged]]/Table1[[#This Row],[backers_count]],0),2)</f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2034</v>
      </c>
      <c r="R555" t="s">
        <v>2035</v>
      </c>
      <c r="S555" s="7">
        <f t="shared" si="9"/>
        <v>40545.25</v>
      </c>
      <c r="T555" s="7">
        <f t="shared" si="9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Table1[[#This Row],[pledged]]/Table1[[#This Row],[goal]]*100</f>
        <v>151.66315789473683</v>
      </c>
      <c r="G556" t="s">
        <v>20</v>
      </c>
      <c r="H556">
        <v>554</v>
      </c>
      <c r="I556">
        <f>ROUND(IFERROR(Table1[[#This Row],[pledged]]/Table1[[#This Row],[backers_count]],0),2)</f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2034</v>
      </c>
      <c r="R556" t="s">
        <v>2044</v>
      </c>
      <c r="S556" s="7">
        <f t="shared" si="9"/>
        <v>42723.25</v>
      </c>
      <c r="T556" s="7">
        <f t="shared" si="9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Table1[[#This Row],[pledged]]/Table1[[#This Row],[goal]]*100</f>
        <v>223.63492063492063</v>
      </c>
      <c r="G557" t="s">
        <v>20</v>
      </c>
      <c r="H557">
        <v>135</v>
      </c>
      <c r="I557">
        <f>ROUND(IFERROR(Table1[[#This Row],[pledged]]/Table1[[#This Row],[backers_count]],0),2)</f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2034</v>
      </c>
      <c r="R557" t="s">
        <v>2035</v>
      </c>
      <c r="S557" s="7">
        <f t="shared" si="9"/>
        <v>41731.208333333336</v>
      </c>
      <c r="T557" s="7">
        <f t="shared" si="9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Table1[[#This Row],[pledged]]/Table1[[#This Row],[goal]]*100</f>
        <v>239.75</v>
      </c>
      <c r="G558" t="s">
        <v>20</v>
      </c>
      <c r="H558">
        <v>122</v>
      </c>
      <c r="I558">
        <f>ROUND(IFERROR(Table1[[#This Row],[pledged]]/Table1[[#This Row],[backers_count]],0),2)</f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2046</v>
      </c>
      <c r="R558" t="s">
        <v>2058</v>
      </c>
      <c r="S558" s="7">
        <f t="shared" si="9"/>
        <v>40792.208333333336</v>
      </c>
      <c r="T558" s="7">
        <f t="shared" si="9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Table1[[#This Row],[pledged]]/Table1[[#This Row],[goal]]*100</f>
        <v>199.33333333333334</v>
      </c>
      <c r="G559" t="s">
        <v>20</v>
      </c>
      <c r="H559">
        <v>221</v>
      </c>
      <c r="I559">
        <f>ROUND(IFERROR(Table1[[#This Row],[pledged]]/Table1[[#This Row],[backers_count]],0),2)</f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2040</v>
      </c>
      <c r="R559" t="s">
        <v>2062</v>
      </c>
      <c r="S559" s="7">
        <f t="shared" si="9"/>
        <v>42279.208333333328</v>
      </c>
      <c r="T559" s="7">
        <f t="shared" si="9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Table1[[#This Row],[pledged]]/Table1[[#This Row],[goal]]*100</f>
        <v>137.34482758620689</v>
      </c>
      <c r="G560" t="s">
        <v>20</v>
      </c>
      <c r="H560">
        <v>126</v>
      </c>
      <c r="I560">
        <f>ROUND(IFERROR(Table1[[#This Row],[pledged]]/Table1[[#This Row],[backers_count]],0),2)</f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2038</v>
      </c>
      <c r="R560" t="s">
        <v>2039</v>
      </c>
      <c r="S560" s="7">
        <f t="shared" si="9"/>
        <v>42424.25</v>
      </c>
      <c r="T560" s="7">
        <f t="shared" si="9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Table1[[#This Row],[pledged]]/Table1[[#This Row],[goal]]*100</f>
        <v>100.9696106362773</v>
      </c>
      <c r="G561" t="s">
        <v>20</v>
      </c>
      <c r="H561">
        <v>1022</v>
      </c>
      <c r="I561">
        <f>ROUND(IFERROR(Table1[[#This Row],[pledged]]/Table1[[#This Row],[backers_count]],0),2)</f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2038</v>
      </c>
      <c r="R561" t="s">
        <v>2039</v>
      </c>
      <c r="S561" s="7">
        <f t="shared" si="9"/>
        <v>42584.208333333328</v>
      </c>
      <c r="T561" s="7">
        <f t="shared" si="9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Table1[[#This Row],[pledged]]/Table1[[#This Row],[goal]]*100</f>
        <v>794.16</v>
      </c>
      <c r="G562" t="s">
        <v>20</v>
      </c>
      <c r="H562">
        <v>3177</v>
      </c>
      <c r="I562">
        <f>ROUND(IFERROR(Table1[[#This Row],[pledged]]/Table1[[#This Row],[backers_count]],0),2)</f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2040</v>
      </c>
      <c r="R562" t="s">
        <v>2048</v>
      </c>
      <c r="S562" s="7">
        <f t="shared" si="9"/>
        <v>40865.25</v>
      </c>
      <c r="T562" s="7">
        <f t="shared" si="9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Table1[[#This Row],[pledged]]/Table1[[#This Row],[goal]]*100</f>
        <v>369.7</v>
      </c>
      <c r="G563" t="s">
        <v>20</v>
      </c>
      <c r="H563">
        <v>198</v>
      </c>
      <c r="I563">
        <f>ROUND(IFERROR(Table1[[#This Row],[pledged]]/Table1[[#This Row],[backers_count]],0),2)</f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2038</v>
      </c>
      <c r="R563" t="s">
        <v>2039</v>
      </c>
      <c r="S563" s="7">
        <f t="shared" si="9"/>
        <v>40833.208333333336</v>
      </c>
      <c r="T563" s="7">
        <f t="shared" si="9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Table1[[#This Row],[pledged]]/Table1[[#This Row],[goal]]*100</f>
        <v>12.818181818181817</v>
      </c>
      <c r="G564" t="s">
        <v>14</v>
      </c>
      <c r="H564">
        <v>26</v>
      </c>
      <c r="I564">
        <f>ROUND(IFERROR(Table1[[#This Row],[pledged]]/Table1[[#This Row],[backers_count]],0),2)</f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2034</v>
      </c>
      <c r="R564" t="s">
        <v>2035</v>
      </c>
      <c r="S564" s="7">
        <f t="shared" si="9"/>
        <v>43536.208333333328</v>
      </c>
      <c r="T564" s="7">
        <f t="shared" si="9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Table1[[#This Row],[pledged]]/Table1[[#This Row],[goal]]*100</f>
        <v>138.02702702702703</v>
      </c>
      <c r="G565" t="s">
        <v>20</v>
      </c>
      <c r="H565">
        <v>85</v>
      </c>
      <c r="I565">
        <f>ROUND(IFERROR(Table1[[#This Row],[pledged]]/Table1[[#This Row],[backers_count]],0),2)</f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2040</v>
      </c>
      <c r="R565" t="s">
        <v>2041</v>
      </c>
      <c r="S565" s="7">
        <f t="shared" si="9"/>
        <v>43417.25</v>
      </c>
      <c r="T565" s="7">
        <f t="shared" si="9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Table1[[#This Row],[pledged]]/Table1[[#This Row],[goal]]*100</f>
        <v>83.813278008298752</v>
      </c>
      <c r="G566" t="s">
        <v>14</v>
      </c>
      <c r="H566">
        <v>1790</v>
      </c>
      <c r="I566">
        <f>ROUND(IFERROR(Table1[[#This Row],[pledged]]/Table1[[#This Row],[backers_count]],0),2)</f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2038</v>
      </c>
      <c r="R566" t="s">
        <v>2039</v>
      </c>
      <c r="S566" s="7">
        <f t="shared" si="9"/>
        <v>42078.208333333328</v>
      </c>
      <c r="T566" s="7">
        <f t="shared" si="9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Table1[[#This Row],[pledged]]/Table1[[#This Row],[goal]]*100</f>
        <v>204.60063224446787</v>
      </c>
      <c r="G567" t="s">
        <v>20</v>
      </c>
      <c r="H567">
        <v>3596</v>
      </c>
      <c r="I567">
        <f>ROUND(IFERROR(Table1[[#This Row],[pledged]]/Table1[[#This Row],[backers_count]],0),2)</f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2038</v>
      </c>
      <c r="R567" t="s">
        <v>2039</v>
      </c>
      <c r="S567" s="7">
        <f t="shared" si="9"/>
        <v>40862.25</v>
      </c>
      <c r="T567" s="7">
        <f t="shared" si="9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Table1[[#This Row],[pledged]]/Table1[[#This Row],[goal]]*100</f>
        <v>44.344086021505376</v>
      </c>
      <c r="G568" t="s">
        <v>14</v>
      </c>
      <c r="H568">
        <v>37</v>
      </c>
      <c r="I568">
        <f>ROUND(IFERROR(Table1[[#This Row],[pledged]]/Table1[[#This Row],[backers_count]],0),2)</f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2034</v>
      </c>
      <c r="R568" t="s">
        <v>2042</v>
      </c>
      <c r="S568" s="7">
        <f t="shared" si="9"/>
        <v>42424.25</v>
      </c>
      <c r="T568" s="7">
        <f t="shared" si="9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Table1[[#This Row],[pledged]]/Table1[[#This Row],[goal]]*100</f>
        <v>218.60294117647058</v>
      </c>
      <c r="G569" t="s">
        <v>20</v>
      </c>
      <c r="H569">
        <v>244</v>
      </c>
      <c r="I569">
        <f>ROUND(IFERROR(Table1[[#This Row],[pledged]]/Table1[[#This Row],[backers_count]],0),2)</f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2034</v>
      </c>
      <c r="R569" t="s">
        <v>2035</v>
      </c>
      <c r="S569" s="7">
        <f t="shared" si="9"/>
        <v>41830.208333333336</v>
      </c>
      <c r="T569" s="7">
        <f t="shared" si="9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Table1[[#This Row],[pledged]]/Table1[[#This Row],[goal]]*100</f>
        <v>186.03314917127071</v>
      </c>
      <c r="G570" t="s">
        <v>20</v>
      </c>
      <c r="H570">
        <v>5180</v>
      </c>
      <c r="I570">
        <f>ROUND(IFERROR(Table1[[#This Row],[pledged]]/Table1[[#This Row],[backers_count]],0),2)</f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2038</v>
      </c>
      <c r="R570" t="s">
        <v>2039</v>
      </c>
      <c r="S570" s="7">
        <f t="shared" si="9"/>
        <v>40374.208333333336</v>
      </c>
      <c r="T570" s="7">
        <f t="shared" si="9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Table1[[#This Row],[pledged]]/Table1[[#This Row],[goal]]*100</f>
        <v>237.33830845771143</v>
      </c>
      <c r="G571" t="s">
        <v>20</v>
      </c>
      <c r="H571">
        <v>589</v>
      </c>
      <c r="I571">
        <f>ROUND(IFERROR(Table1[[#This Row],[pledged]]/Table1[[#This Row],[backers_count]],0),2)</f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2040</v>
      </c>
      <c r="R571" t="s">
        <v>2048</v>
      </c>
      <c r="S571" s="7">
        <f t="shared" si="9"/>
        <v>40554.25</v>
      </c>
      <c r="T571" s="7">
        <f t="shared" si="9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Table1[[#This Row],[pledged]]/Table1[[#This Row],[goal]]*100</f>
        <v>305.65384615384613</v>
      </c>
      <c r="G572" t="s">
        <v>20</v>
      </c>
      <c r="H572">
        <v>2725</v>
      </c>
      <c r="I572">
        <f>ROUND(IFERROR(Table1[[#This Row],[pledged]]/Table1[[#This Row],[backers_count]],0),2)</f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2034</v>
      </c>
      <c r="R572" t="s">
        <v>2035</v>
      </c>
      <c r="S572" s="7">
        <f t="shared" si="9"/>
        <v>41993.25</v>
      </c>
      <c r="T572" s="7">
        <f t="shared" si="9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Table1[[#This Row],[pledged]]/Table1[[#This Row],[goal]]*100</f>
        <v>94.142857142857139</v>
      </c>
      <c r="G573" t="s">
        <v>14</v>
      </c>
      <c r="H573">
        <v>35</v>
      </c>
      <c r="I573">
        <f>ROUND(IFERROR(Table1[[#This Row],[pledged]]/Table1[[#This Row],[backers_count]],0),2)</f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2040</v>
      </c>
      <c r="R573" t="s">
        <v>2051</v>
      </c>
      <c r="S573" s="7">
        <f t="shared" si="9"/>
        <v>42174.208333333328</v>
      </c>
      <c r="T573" s="7">
        <f t="shared" si="9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Table1[[#This Row],[pledged]]/Table1[[#This Row],[goal]]*100</f>
        <v>54.400000000000006</v>
      </c>
      <c r="G574" t="s">
        <v>74</v>
      </c>
      <c r="H574">
        <v>94</v>
      </c>
      <c r="I574">
        <f>ROUND(IFERROR(Table1[[#This Row],[pledged]]/Table1[[#This Row],[backers_count]],0),2)</f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2034</v>
      </c>
      <c r="R574" t="s">
        <v>2035</v>
      </c>
      <c r="S574" s="7">
        <f t="shared" si="9"/>
        <v>42275.208333333328</v>
      </c>
      <c r="T574" s="7">
        <f t="shared" si="9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Table1[[#This Row],[pledged]]/Table1[[#This Row],[goal]]*100</f>
        <v>111.88059701492537</v>
      </c>
      <c r="G575" t="s">
        <v>20</v>
      </c>
      <c r="H575">
        <v>300</v>
      </c>
      <c r="I575">
        <f>ROUND(IFERROR(Table1[[#This Row],[pledged]]/Table1[[#This Row],[backers_count]],0),2)</f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2063</v>
      </c>
      <c r="R575" t="s">
        <v>2064</v>
      </c>
      <c r="S575" s="7">
        <f t="shared" si="9"/>
        <v>41761.208333333336</v>
      </c>
      <c r="T575" s="7">
        <f t="shared" si="9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Table1[[#This Row],[pledged]]/Table1[[#This Row],[goal]]*100</f>
        <v>369.14814814814815</v>
      </c>
      <c r="G576" t="s">
        <v>20</v>
      </c>
      <c r="H576">
        <v>144</v>
      </c>
      <c r="I576">
        <f>ROUND(IFERROR(Table1[[#This Row],[pledged]]/Table1[[#This Row],[backers_count]],0),2)</f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2032</v>
      </c>
      <c r="R576" t="s">
        <v>2033</v>
      </c>
      <c r="S576" s="7">
        <f t="shared" si="9"/>
        <v>43806.25</v>
      </c>
      <c r="T576" s="7">
        <f t="shared" si="9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Table1[[#This Row],[pledged]]/Table1[[#This Row],[goal]]*100</f>
        <v>62.930372148859547</v>
      </c>
      <c r="G577" t="s">
        <v>14</v>
      </c>
      <c r="H577">
        <v>558</v>
      </c>
      <c r="I577">
        <f>ROUND(IFERROR(Table1[[#This Row],[pledged]]/Table1[[#This Row],[backers_count]],0),2)</f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2038</v>
      </c>
      <c r="R577" t="s">
        <v>2039</v>
      </c>
      <c r="S577" s="7">
        <f t="shared" si="9"/>
        <v>41779.208333333336</v>
      </c>
      <c r="T577" s="7">
        <f t="shared" si="9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Table1[[#This Row],[pledged]]/Table1[[#This Row],[goal]]*100</f>
        <v>64.927835051546396</v>
      </c>
      <c r="G578" t="s">
        <v>14</v>
      </c>
      <c r="H578">
        <v>64</v>
      </c>
      <c r="I578">
        <f>ROUND(IFERROR(Table1[[#This Row],[pledged]]/Table1[[#This Row],[backers_count]],0),2)</f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2038</v>
      </c>
      <c r="R578" t="s">
        <v>2039</v>
      </c>
      <c r="S578" s="7">
        <f t="shared" ref="S578:T641" si="10">(((L578/60)/60)/24)+DATE(1970,1,1)</f>
        <v>43040.208333333328</v>
      </c>
      <c r="T578" s="7">
        <f t="shared" si="10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Table1[[#This Row],[pledged]]/Table1[[#This Row],[goal]]*100</f>
        <v>18.853658536585368</v>
      </c>
      <c r="G579" t="s">
        <v>74</v>
      </c>
      <c r="H579">
        <v>37</v>
      </c>
      <c r="I579">
        <f>ROUND(IFERROR(Table1[[#This Row],[pledged]]/Table1[[#This Row],[backers_count]],0),2)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2034</v>
      </c>
      <c r="R579" t="s">
        <v>2057</v>
      </c>
      <c r="S579" s="7">
        <f t="shared" si="10"/>
        <v>40613.25</v>
      </c>
      <c r="T579" s="7">
        <f t="shared" si="10"/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Table1[[#This Row],[pledged]]/Table1[[#This Row],[goal]]*100</f>
        <v>16.754404145077721</v>
      </c>
      <c r="G580" t="s">
        <v>14</v>
      </c>
      <c r="H580">
        <v>245</v>
      </c>
      <c r="I580">
        <f>ROUND(IFERROR(Table1[[#This Row],[pledged]]/Table1[[#This Row],[backers_count]],0),2)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2040</v>
      </c>
      <c r="R580" t="s">
        <v>2062</v>
      </c>
      <c r="S580" s="7">
        <f t="shared" si="10"/>
        <v>40878.25</v>
      </c>
      <c r="T580" s="7">
        <f t="shared" si="10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Table1[[#This Row],[pledged]]/Table1[[#This Row],[goal]]*100</f>
        <v>101.11290322580646</v>
      </c>
      <c r="G581" t="s">
        <v>20</v>
      </c>
      <c r="H581">
        <v>87</v>
      </c>
      <c r="I581">
        <f>ROUND(IFERROR(Table1[[#This Row],[pledged]]/Table1[[#This Row],[backers_count]],0),2)</f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2034</v>
      </c>
      <c r="R581" t="s">
        <v>2057</v>
      </c>
      <c r="S581" s="7">
        <f t="shared" si="10"/>
        <v>40762.208333333336</v>
      </c>
      <c r="T581" s="7">
        <f t="shared" si="10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Table1[[#This Row],[pledged]]/Table1[[#This Row],[goal]]*100</f>
        <v>341.5022831050228</v>
      </c>
      <c r="G582" t="s">
        <v>20</v>
      </c>
      <c r="H582">
        <v>3116</v>
      </c>
      <c r="I582">
        <f>ROUND(IFERROR(Table1[[#This Row],[pledged]]/Table1[[#This Row],[backers_count]],0),2)</f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2038</v>
      </c>
      <c r="R582" t="s">
        <v>2039</v>
      </c>
      <c r="S582" s="7">
        <f t="shared" si="10"/>
        <v>41696.25</v>
      </c>
      <c r="T582" s="7">
        <f t="shared" si="10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Table1[[#This Row],[pledged]]/Table1[[#This Row],[goal]]*100</f>
        <v>64.016666666666666</v>
      </c>
      <c r="G583" t="s">
        <v>14</v>
      </c>
      <c r="H583">
        <v>71</v>
      </c>
      <c r="I583">
        <f>ROUND(IFERROR(Table1[[#This Row],[pledged]]/Table1[[#This Row],[backers_count]],0),2)</f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2036</v>
      </c>
      <c r="R583" t="s">
        <v>2037</v>
      </c>
      <c r="S583" s="7">
        <f t="shared" si="10"/>
        <v>40662.208333333336</v>
      </c>
      <c r="T583" s="7">
        <f t="shared" si="10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Table1[[#This Row],[pledged]]/Table1[[#This Row],[goal]]*100</f>
        <v>52.080459770114942</v>
      </c>
      <c r="G584" t="s">
        <v>14</v>
      </c>
      <c r="H584">
        <v>42</v>
      </c>
      <c r="I584">
        <f>ROUND(IFERROR(Table1[[#This Row],[pledged]]/Table1[[#This Row],[backers_count]],0),2)</f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2049</v>
      </c>
      <c r="R584" t="s">
        <v>2050</v>
      </c>
      <c r="S584" s="7">
        <f t="shared" si="10"/>
        <v>42165.208333333328</v>
      </c>
      <c r="T584" s="7">
        <f t="shared" si="10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Table1[[#This Row],[pledged]]/Table1[[#This Row],[goal]]*100</f>
        <v>322.40211640211641</v>
      </c>
      <c r="G585" t="s">
        <v>20</v>
      </c>
      <c r="H585">
        <v>909</v>
      </c>
      <c r="I585">
        <f>ROUND(IFERROR(Table1[[#This Row],[pledged]]/Table1[[#This Row],[backers_count]],0),2)</f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2040</v>
      </c>
      <c r="R585" t="s">
        <v>2041</v>
      </c>
      <c r="S585" s="7">
        <f t="shared" si="10"/>
        <v>40959.25</v>
      </c>
      <c r="T585" s="7">
        <f t="shared" si="10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Table1[[#This Row],[pledged]]/Table1[[#This Row],[goal]]*100</f>
        <v>119.50810185185186</v>
      </c>
      <c r="G586" t="s">
        <v>20</v>
      </c>
      <c r="H586">
        <v>1613</v>
      </c>
      <c r="I586">
        <f>ROUND(IFERROR(Table1[[#This Row],[pledged]]/Table1[[#This Row],[backers_count]],0),2)</f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2036</v>
      </c>
      <c r="R586" t="s">
        <v>2037</v>
      </c>
      <c r="S586" s="7">
        <f t="shared" si="10"/>
        <v>41024.208333333336</v>
      </c>
      <c r="T586" s="7">
        <f t="shared" si="10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Table1[[#This Row],[pledged]]/Table1[[#This Row],[goal]]*100</f>
        <v>146.79775280898878</v>
      </c>
      <c r="G587" t="s">
        <v>20</v>
      </c>
      <c r="H587">
        <v>136</v>
      </c>
      <c r="I587">
        <f>ROUND(IFERROR(Table1[[#This Row],[pledged]]/Table1[[#This Row],[backers_count]],0),2)</f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2046</v>
      </c>
      <c r="R587" t="s">
        <v>2058</v>
      </c>
      <c r="S587" s="7">
        <f t="shared" si="10"/>
        <v>40255.208333333336</v>
      </c>
      <c r="T587" s="7">
        <f t="shared" si="10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Table1[[#This Row],[pledged]]/Table1[[#This Row],[goal]]*100</f>
        <v>950.57142857142856</v>
      </c>
      <c r="G588" t="s">
        <v>20</v>
      </c>
      <c r="H588">
        <v>130</v>
      </c>
      <c r="I588">
        <f>ROUND(IFERROR(Table1[[#This Row],[pledged]]/Table1[[#This Row],[backers_count]],0),2)</f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2034</v>
      </c>
      <c r="R588" t="s">
        <v>2035</v>
      </c>
      <c r="S588" s="7">
        <f t="shared" si="10"/>
        <v>40499.25</v>
      </c>
      <c r="T588" s="7">
        <f t="shared" si="10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Table1[[#This Row],[pledged]]/Table1[[#This Row],[goal]]*100</f>
        <v>72.893617021276597</v>
      </c>
      <c r="G589" t="s">
        <v>14</v>
      </c>
      <c r="H589">
        <v>156</v>
      </c>
      <c r="I589">
        <f>ROUND(IFERROR(Table1[[#This Row],[pledged]]/Table1[[#This Row],[backers_count]],0),2)</f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2032</v>
      </c>
      <c r="R589" t="s">
        <v>2033</v>
      </c>
      <c r="S589" s="7">
        <f t="shared" si="10"/>
        <v>43484.25</v>
      </c>
      <c r="T589" s="7">
        <f t="shared" si="10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Table1[[#This Row],[pledged]]/Table1[[#This Row],[goal]]*100</f>
        <v>79.008248730964468</v>
      </c>
      <c r="G590" t="s">
        <v>14</v>
      </c>
      <c r="H590">
        <v>1368</v>
      </c>
      <c r="I590">
        <f>ROUND(IFERROR(Table1[[#This Row],[pledged]]/Table1[[#This Row],[backers_count]],0),2)</f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2038</v>
      </c>
      <c r="R590" t="s">
        <v>2039</v>
      </c>
      <c r="S590" s="7">
        <f t="shared" si="10"/>
        <v>40262.208333333336</v>
      </c>
      <c r="T590" s="7">
        <f t="shared" si="10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Table1[[#This Row],[pledged]]/Table1[[#This Row],[goal]]*100</f>
        <v>64.721518987341781</v>
      </c>
      <c r="G591" t="s">
        <v>14</v>
      </c>
      <c r="H591">
        <v>102</v>
      </c>
      <c r="I591">
        <f>ROUND(IFERROR(Table1[[#This Row],[pledged]]/Table1[[#This Row],[backers_count]],0),2)</f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2040</v>
      </c>
      <c r="R591" t="s">
        <v>2041</v>
      </c>
      <c r="S591" s="7">
        <f t="shared" si="10"/>
        <v>42190.208333333328</v>
      </c>
      <c r="T591" s="7">
        <f t="shared" si="10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Table1[[#This Row],[pledged]]/Table1[[#This Row],[goal]]*100</f>
        <v>82.028169014084511</v>
      </c>
      <c r="G592" t="s">
        <v>14</v>
      </c>
      <c r="H592">
        <v>86</v>
      </c>
      <c r="I592">
        <f>ROUND(IFERROR(Table1[[#This Row],[pledged]]/Table1[[#This Row],[backers_count]],0),2)</f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2046</v>
      </c>
      <c r="R592" t="s">
        <v>2055</v>
      </c>
      <c r="S592" s="7">
        <f t="shared" si="10"/>
        <v>41994.25</v>
      </c>
      <c r="T592" s="7">
        <f t="shared" si="10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Table1[[#This Row],[pledged]]/Table1[[#This Row],[goal]]*100</f>
        <v>1037.6666666666667</v>
      </c>
      <c r="G593" t="s">
        <v>20</v>
      </c>
      <c r="H593">
        <v>102</v>
      </c>
      <c r="I593">
        <f>ROUND(IFERROR(Table1[[#This Row],[pledged]]/Table1[[#This Row],[backers_count]],0),2)</f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2049</v>
      </c>
      <c r="R593" t="s">
        <v>2050</v>
      </c>
      <c r="S593" s="7">
        <f t="shared" si="10"/>
        <v>40373.208333333336</v>
      </c>
      <c r="T593" s="7">
        <f t="shared" si="10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Table1[[#This Row],[pledged]]/Table1[[#This Row],[goal]]*100</f>
        <v>12.910076530612244</v>
      </c>
      <c r="G594" t="s">
        <v>14</v>
      </c>
      <c r="H594">
        <v>253</v>
      </c>
      <c r="I594">
        <f>ROUND(IFERROR(Table1[[#This Row],[pledged]]/Table1[[#This Row],[backers_count]],0),2)</f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2038</v>
      </c>
      <c r="R594" t="s">
        <v>2039</v>
      </c>
      <c r="S594" s="7">
        <f t="shared" si="10"/>
        <v>41789.208333333336</v>
      </c>
      <c r="T594" s="7">
        <f t="shared" si="10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Table1[[#This Row],[pledged]]/Table1[[#This Row],[goal]]*100</f>
        <v>154.84210526315789</v>
      </c>
      <c r="G595" t="s">
        <v>20</v>
      </c>
      <c r="H595">
        <v>4006</v>
      </c>
      <c r="I595">
        <f>ROUND(IFERROR(Table1[[#This Row],[pledged]]/Table1[[#This Row],[backers_count]],0),2)</f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2040</v>
      </c>
      <c r="R595" t="s">
        <v>2048</v>
      </c>
      <c r="S595" s="7">
        <f t="shared" si="10"/>
        <v>41724.208333333336</v>
      </c>
      <c r="T595" s="7">
        <f t="shared" si="10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Table1[[#This Row],[pledged]]/Table1[[#This Row],[goal]]*100</f>
        <v>7.0991735537190088</v>
      </c>
      <c r="G596" t="s">
        <v>14</v>
      </c>
      <c r="H596">
        <v>157</v>
      </c>
      <c r="I596">
        <f>ROUND(IFERROR(Table1[[#This Row],[pledged]]/Table1[[#This Row],[backers_count]],0),2)</f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2038</v>
      </c>
      <c r="R596" t="s">
        <v>2039</v>
      </c>
      <c r="S596" s="7">
        <f t="shared" si="10"/>
        <v>42548.208333333328</v>
      </c>
      <c r="T596" s="7">
        <f t="shared" si="10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Table1[[#This Row],[pledged]]/Table1[[#This Row],[goal]]*100</f>
        <v>208.52773826458036</v>
      </c>
      <c r="G597" t="s">
        <v>20</v>
      </c>
      <c r="H597">
        <v>1629</v>
      </c>
      <c r="I597">
        <f>ROUND(IFERROR(Table1[[#This Row],[pledged]]/Table1[[#This Row],[backers_count]],0),2)</f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2038</v>
      </c>
      <c r="R597" t="s">
        <v>2039</v>
      </c>
      <c r="S597" s="7">
        <f t="shared" si="10"/>
        <v>40253.208333333336</v>
      </c>
      <c r="T597" s="7">
        <f t="shared" si="10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Table1[[#This Row],[pledged]]/Table1[[#This Row],[goal]]*100</f>
        <v>99.683544303797461</v>
      </c>
      <c r="G598" t="s">
        <v>14</v>
      </c>
      <c r="H598">
        <v>183</v>
      </c>
      <c r="I598">
        <f>ROUND(IFERROR(Table1[[#This Row],[pledged]]/Table1[[#This Row],[backers_count]],0),2)</f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2040</v>
      </c>
      <c r="R598" t="s">
        <v>2043</v>
      </c>
      <c r="S598" s="7">
        <f t="shared" si="10"/>
        <v>42434.25</v>
      </c>
      <c r="T598" s="7">
        <f t="shared" si="10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Table1[[#This Row],[pledged]]/Table1[[#This Row],[goal]]*100</f>
        <v>201.59756097560978</v>
      </c>
      <c r="G599" t="s">
        <v>20</v>
      </c>
      <c r="H599">
        <v>2188</v>
      </c>
      <c r="I599">
        <f>ROUND(IFERROR(Table1[[#This Row],[pledged]]/Table1[[#This Row],[backers_count]],0),2)</f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2038</v>
      </c>
      <c r="R599" t="s">
        <v>2039</v>
      </c>
      <c r="S599" s="7">
        <f t="shared" si="10"/>
        <v>43786.25</v>
      </c>
      <c r="T599" s="7">
        <f t="shared" si="10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Table1[[#This Row],[pledged]]/Table1[[#This Row],[goal]]*100</f>
        <v>162.09032258064516</v>
      </c>
      <c r="G600" t="s">
        <v>20</v>
      </c>
      <c r="H600">
        <v>2409</v>
      </c>
      <c r="I600">
        <f>ROUND(IFERROR(Table1[[#This Row],[pledged]]/Table1[[#This Row],[backers_count]],0),2)</f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2034</v>
      </c>
      <c r="R600" t="s">
        <v>2035</v>
      </c>
      <c r="S600" s="7">
        <f t="shared" si="10"/>
        <v>40344.208333333336</v>
      </c>
      <c r="T600" s="7">
        <f t="shared" si="10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Table1[[#This Row],[pledged]]/Table1[[#This Row],[goal]]*100</f>
        <v>3.6436208125445471</v>
      </c>
      <c r="G601" t="s">
        <v>14</v>
      </c>
      <c r="H601">
        <v>82</v>
      </c>
      <c r="I601">
        <f>ROUND(IFERROR(Table1[[#This Row],[pledged]]/Table1[[#This Row],[backers_count]],0),2)</f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2040</v>
      </c>
      <c r="R601" t="s">
        <v>2041</v>
      </c>
      <c r="S601" s="7">
        <f t="shared" si="10"/>
        <v>42047.25</v>
      </c>
      <c r="T601" s="7">
        <f t="shared" si="10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Table1[[#This Row],[pledged]]/Table1[[#This Row],[goal]]*100</f>
        <v>5</v>
      </c>
      <c r="G602" t="s">
        <v>14</v>
      </c>
      <c r="H602">
        <v>1</v>
      </c>
      <c r="I602">
        <f>ROUND(IFERROR(Table1[[#This Row],[pledged]]/Table1[[#This Row],[backers_count]],0),2)</f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2032</v>
      </c>
      <c r="R602" t="s">
        <v>2033</v>
      </c>
      <c r="S602" s="7">
        <f t="shared" si="10"/>
        <v>41485.208333333336</v>
      </c>
      <c r="T602" s="7">
        <f t="shared" si="10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Table1[[#This Row],[pledged]]/Table1[[#This Row],[goal]]*100</f>
        <v>206.63492063492063</v>
      </c>
      <c r="G603" t="s">
        <v>20</v>
      </c>
      <c r="H603">
        <v>194</v>
      </c>
      <c r="I603">
        <f>ROUND(IFERROR(Table1[[#This Row],[pledged]]/Table1[[#This Row],[backers_count]],0),2)</f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2036</v>
      </c>
      <c r="R603" t="s">
        <v>2045</v>
      </c>
      <c r="S603" s="7">
        <f t="shared" si="10"/>
        <v>41789.208333333336</v>
      </c>
      <c r="T603" s="7">
        <f t="shared" si="10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Table1[[#This Row],[pledged]]/Table1[[#This Row],[goal]]*100</f>
        <v>128.23628691983123</v>
      </c>
      <c r="G604" t="s">
        <v>20</v>
      </c>
      <c r="H604">
        <v>1140</v>
      </c>
      <c r="I604">
        <f>ROUND(IFERROR(Table1[[#This Row],[pledged]]/Table1[[#This Row],[backers_count]],0),2)</f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2038</v>
      </c>
      <c r="R604" t="s">
        <v>2039</v>
      </c>
      <c r="S604" s="7">
        <f t="shared" si="10"/>
        <v>42160.208333333328</v>
      </c>
      <c r="T604" s="7">
        <f t="shared" si="10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Table1[[#This Row],[pledged]]/Table1[[#This Row],[goal]]*100</f>
        <v>119.66037735849055</v>
      </c>
      <c r="G605" t="s">
        <v>20</v>
      </c>
      <c r="H605">
        <v>102</v>
      </c>
      <c r="I605">
        <f>ROUND(IFERROR(Table1[[#This Row],[pledged]]/Table1[[#This Row],[backers_count]],0),2)</f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2038</v>
      </c>
      <c r="R605" t="s">
        <v>2039</v>
      </c>
      <c r="S605" s="7">
        <f t="shared" si="10"/>
        <v>43573.208333333328</v>
      </c>
      <c r="T605" s="7">
        <f t="shared" si="10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Table1[[#This Row],[pledged]]/Table1[[#This Row],[goal]]*100</f>
        <v>170.73055242390078</v>
      </c>
      <c r="G606" t="s">
        <v>20</v>
      </c>
      <c r="H606">
        <v>2857</v>
      </c>
      <c r="I606">
        <f>ROUND(IFERROR(Table1[[#This Row],[pledged]]/Table1[[#This Row],[backers_count]],0),2)</f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2038</v>
      </c>
      <c r="R606" t="s">
        <v>2039</v>
      </c>
      <c r="S606" s="7">
        <f t="shared" si="10"/>
        <v>40565.25</v>
      </c>
      <c r="T606" s="7">
        <f t="shared" si="10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Table1[[#This Row],[pledged]]/Table1[[#This Row],[goal]]*100</f>
        <v>187.21212121212122</v>
      </c>
      <c r="G607" t="s">
        <v>20</v>
      </c>
      <c r="H607">
        <v>107</v>
      </c>
      <c r="I607">
        <f>ROUND(IFERROR(Table1[[#This Row],[pledged]]/Table1[[#This Row],[backers_count]],0),2)</f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2046</v>
      </c>
      <c r="R607" t="s">
        <v>2047</v>
      </c>
      <c r="S607" s="7">
        <f t="shared" si="10"/>
        <v>42280.208333333328</v>
      </c>
      <c r="T607" s="7">
        <f t="shared" si="10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Table1[[#This Row],[pledged]]/Table1[[#This Row],[goal]]*100</f>
        <v>188.38235294117646</v>
      </c>
      <c r="G608" t="s">
        <v>20</v>
      </c>
      <c r="H608">
        <v>160</v>
      </c>
      <c r="I608">
        <f>ROUND(IFERROR(Table1[[#This Row],[pledged]]/Table1[[#This Row],[backers_count]],0),2)</f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2034</v>
      </c>
      <c r="R608" t="s">
        <v>2035</v>
      </c>
      <c r="S608" s="7">
        <f t="shared" si="10"/>
        <v>42436.25</v>
      </c>
      <c r="T608" s="7">
        <f t="shared" si="10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Table1[[#This Row],[pledged]]/Table1[[#This Row],[goal]]*100</f>
        <v>131.29869186046511</v>
      </c>
      <c r="G609" t="s">
        <v>20</v>
      </c>
      <c r="H609">
        <v>2230</v>
      </c>
      <c r="I609">
        <f>ROUND(IFERROR(Table1[[#This Row],[pledged]]/Table1[[#This Row],[backers_count]],0),2)</f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2032</v>
      </c>
      <c r="R609" t="s">
        <v>2033</v>
      </c>
      <c r="S609" s="7">
        <f t="shared" si="10"/>
        <v>41721.208333333336</v>
      </c>
      <c r="T609" s="7">
        <f t="shared" si="10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Table1[[#This Row],[pledged]]/Table1[[#This Row],[goal]]*100</f>
        <v>283.97435897435901</v>
      </c>
      <c r="G610" t="s">
        <v>20</v>
      </c>
      <c r="H610">
        <v>316</v>
      </c>
      <c r="I610">
        <f>ROUND(IFERROR(Table1[[#This Row],[pledged]]/Table1[[#This Row],[backers_count]],0),2)</f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2034</v>
      </c>
      <c r="R610" t="s">
        <v>2057</v>
      </c>
      <c r="S610" s="7">
        <f t="shared" si="10"/>
        <v>43530.25</v>
      </c>
      <c r="T610" s="7">
        <f t="shared" si="10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Table1[[#This Row],[pledged]]/Table1[[#This Row],[goal]]*100</f>
        <v>120.41999999999999</v>
      </c>
      <c r="G611" t="s">
        <v>20</v>
      </c>
      <c r="H611">
        <v>117</v>
      </c>
      <c r="I611">
        <f>ROUND(IFERROR(Table1[[#This Row],[pledged]]/Table1[[#This Row],[backers_count]],0),2)</f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2040</v>
      </c>
      <c r="R611" t="s">
        <v>2062</v>
      </c>
      <c r="S611" s="7">
        <f t="shared" si="10"/>
        <v>43481.25</v>
      </c>
      <c r="T611" s="7">
        <f t="shared" si="10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Table1[[#This Row],[pledged]]/Table1[[#This Row],[goal]]*100</f>
        <v>419.0560747663551</v>
      </c>
      <c r="G612" t="s">
        <v>20</v>
      </c>
      <c r="H612">
        <v>6406</v>
      </c>
      <c r="I612">
        <f>ROUND(IFERROR(Table1[[#This Row],[pledged]]/Table1[[#This Row],[backers_count]],0),2)</f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2038</v>
      </c>
      <c r="R612" t="s">
        <v>2039</v>
      </c>
      <c r="S612" s="7">
        <f t="shared" si="10"/>
        <v>41259.25</v>
      </c>
      <c r="T612" s="7">
        <f t="shared" si="10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Table1[[#This Row],[pledged]]/Table1[[#This Row],[goal]]*100</f>
        <v>13.853658536585368</v>
      </c>
      <c r="G613" t="s">
        <v>74</v>
      </c>
      <c r="H613">
        <v>15</v>
      </c>
      <c r="I613">
        <f>ROUND(IFERROR(Table1[[#This Row],[pledged]]/Table1[[#This Row],[backers_count]],0),2)</f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2038</v>
      </c>
      <c r="R613" t="s">
        <v>2039</v>
      </c>
      <c r="S613" s="7">
        <f t="shared" si="10"/>
        <v>41480.208333333336</v>
      </c>
      <c r="T613" s="7">
        <f t="shared" si="10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Table1[[#This Row],[pledged]]/Table1[[#This Row],[goal]]*100</f>
        <v>139.43548387096774</v>
      </c>
      <c r="G614" t="s">
        <v>20</v>
      </c>
      <c r="H614">
        <v>192</v>
      </c>
      <c r="I614">
        <f>ROUND(IFERROR(Table1[[#This Row],[pledged]]/Table1[[#This Row],[backers_count]],0),2)</f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2034</v>
      </c>
      <c r="R614" t="s">
        <v>2042</v>
      </c>
      <c r="S614" s="7">
        <f t="shared" si="10"/>
        <v>40474.208333333336</v>
      </c>
      <c r="T614" s="7">
        <f t="shared" si="10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Table1[[#This Row],[pledged]]/Table1[[#This Row],[goal]]*100</f>
        <v>174</v>
      </c>
      <c r="G615" t="s">
        <v>20</v>
      </c>
      <c r="H615">
        <v>26</v>
      </c>
      <c r="I615">
        <f>ROUND(IFERROR(Table1[[#This Row],[pledged]]/Table1[[#This Row],[backers_count]],0),2)</f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2038</v>
      </c>
      <c r="R615" t="s">
        <v>2039</v>
      </c>
      <c r="S615" s="7">
        <f t="shared" si="10"/>
        <v>42973.208333333328</v>
      </c>
      <c r="T615" s="7">
        <f t="shared" si="10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Table1[[#This Row],[pledged]]/Table1[[#This Row],[goal]]*100</f>
        <v>155.49056603773585</v>
      </c>
      <c r="G616" t="s">
        <v>20</v>
      </c>
      <c r="H616">
        <v>723</v>
      </c>
      <c r="I616">
        <f>ROUND(IFERROR(Table1[[#This Row],[pledged]]/Table1[[#This Row],[backers_count]],0),2)</f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2038</v>
      </c>
      <c r="R616" t="s">
        <v>2039</v>
      </c>
      <c r="S616" s="7">
        <f t="shared" si="10"/>
        <v>42746.25</v>
      </c>
      <c r="T616" s="7">
        <f t="shared" si="10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Table1[[#This Row],[pledged]]/Table1[[#This Row],[goal]]*100</f>
        <v>170.44705882352943</v>
      </c>
      <c r="G617" t="s">
        <v>20</v>
      </c>
      <c r="H617">
        <v>170</v>
      </c>
      <c r="I617">
        <f>ROUND(IFERROR(Table1[[#This Row],[pledged]]/Table1[[#This Row],[backers_count]],0),2)</f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2038</v>
      </c>
      <c r="R617" t="s">
        <v>2039</v>
      </c>
      <c r="S617" s="7">
        <f t="shared" si="10"/>
        <v>42489.208333333328</v>
      </c>
      <c r="T617" s="7">
        <f t="shared" si="10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Table1[[#This Row],[pledged]]/Table1[[#This Row],[goal]]*100</f>
        <v>189.515625</v>
      </c>
      <c r="G618" t="s">
        <v>20</v>
      </c>
      <c r="H618">
        <v>238</v>
      </c>
      <c r="I618">
        <f>ROUND(IFERROR(Table1[[#This Row],[pledged]]/Table1[[#This Row],[backers_count]],0),2)</f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2034</v>
      </c>
      <c r="R618" t="s">
        <v>2044</v>
      </c>
      <c r="S618" s="7">
        <f t="shared" si="10"/>
        <v>41537.208333333336</v>
      </c>
      <c r="T618" s="7">
        <f t="shared" si="10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Table1[[#This Row],[pledged]]/Table1[[#This Row],[goal]]*100</f>
        <v>249.71428571428572</v>
      </c>
      <c r="G619" t="s">
        <v>20</v>
      </c>
      <c r="H619">
        <v>55</v>
      </c>
      <c r="I619">
        <f>ROUND(IFERROR(Table1[[#This Row],[pledged]]/Table1[[#This Row],[backers_count]],0),2)</f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2038</v>
      </c>
      <c r="R619" t="s">
        <v>2039</v>
      </c>
      <c r="S619" s="7">
        <f t="shared" si="10"/>
        <v>41794.208333333336</v>
      </c>
      <c r="T619" s="7">
        <f t="shared" si="10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Table1[[#This Row],[pledged]]/Table1[[#This Row],[goal]]*100</f>
        <v>48.860523665659613</v>
      </c>
      <c r="G620" t="s">
        <v>14</v>
      </c>
      <c r="H620">
        <v>1198</v>
      </c>
      <c r="I620">
        <f>ROUND(IFERROR(Table1[[#This Row],[pledged]]/Table1[[#This Row],[backers_count]],0),2)</f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2046</v>
      </c>
      <c r="R620" t="s">
        <v>2047</v>
      </c>
      <c r="S620" s="7">
        <f t="shared" si="10"/>
        <v>41396.208333333336</v>
      </c>
      <c r="T620" s="7">
        <f t="shared" si="10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Table1[[#This Row],[pledged]]/Table1[[#This Row],[goal]]*100</f>
        <v>28.461970393057683</v>
      </c>
      <c r="G621" t="s">
        <v>14</v>
      </c>
      <c r="H621">
        <v>648</v>
      </c>
      <c r="I621">
        <f>ROUND(IFERROR(Table1[[#This Row],[pledged]]/Table1[[#This Row],[backers_count]],0),2)</f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2038</v>
      </c>
      <c r="R621" t="s">
        <v>2039</v>
      </c>
      <c r="S621" s="7">
        <f t="shared" si="10"/>
        <v>40669.208333333336</v>
      </c>
      <c r="T621" s="7">
        <f t="shared" si="10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Table1[[#This Row],[pledged]]/Table1[[#This Row],[goal]]*100</f>
        <v>268.02325581395348</v>
      </c>
      <c r="G622" t="s">
        <v>20</v>
      </c>
      <c r="H622">
        <v>128</v>
      </c>
      <c r="I622">
        <f>ROUND(IFERROR(Table1[[#This Row],[pledged]]/Table1[[#This Row],[backers_count]],0),2)</f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2053</v>
      </c>
      <c r="R622" t="s">
        <v>2054</v>
      </c>
      <c r="S622" s="7">
        <f t="shared" si="10"/>
        <v>42559.208333333328</v>
      </c>
      <c r="T622" s="7">
        <f t="shared" si="10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Table1[[#This Row],[pledged]]/Table1[[#This Row],[goal]]*100</f>
        <v>619.80078125</v>
      </c>
      <c r="G623" t="s">
        <v>20</v>
      </c>
      <c r="H623">
        <v>2144</v>
      </c>
      <c r="I623">
        <f>ROUND(IFERROR(Table1[[#This Row],[pledged]]/Table1[[#This Row],[backers_count]],0),2)</f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2038</v>
      </c>
      <c r="R623" t="s">
        <v>2039</v>
      </c>
      <c r="S623" s="7">
        <f t="shared" si="10"/>
        <v>42626.208333333328</v>
      </c>
      <c r="T623" s="7">
        <f t="shared" si="10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Table1[[#This Row],[pledged]]/Table1[[#This Row],[goal]]*100</f>
        <v>3.1301587301587301</v>
      </c>
      <c r="G624" t="s">
        <v>14</v>
      </c>
      <c r="H624">
        <v>64</v>
      </c>
      <c r="I624">
        <f>ROUND(IFERROR(Table1[[#This Row],[pledged]]/Table1[[#This Row],[backers_count]],0),2)</f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2034</v>
      </c>
      <c r="R624" t="s">
        <v>2044</v>
      </c>
      <c r="S624" s="7">
        <f t="shared" si="10"/>
        <v>43205.208333333328</v>
      </c>
      <c r="T624" s="7">
        <f t="shared" si="10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Table1[[#This Row],[pledged]]/Table1[[#This Row],[goal]]*100</f>
        <v>159.92152704135739</v>
      </c>
      <c r="G625" t="s">
        <v>20</v>
      </c>
      <c r="H625">
        <v>2693</v>
      </c>
      <c r="I625">
        <f>ROUND(IFERROR(Table1[[#This Row],[pledged]]/Table1[[#This Row],[backers_count]],0),2)</f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2038</v>
      </c>
      <c r="R625" t="s">
        <v>2039</v>
      </c>
      <c r="S625" s="7">
        <f t="shared" si="10"/>
        <v>42201.208333333328</v>
      </c>
      <c r="T625" s="7">
        <f t="shared" si="10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Table1[[#This Row],[pledged]]/Table1[[#This Row],[goal]]*100</f>
        <v>279.39215686274508</v>
      </c>
      <c r="G626" t="s">
        <v>20</v>
      </c>
      <c r="H626">
        <v>432</v>
      </c>
      <c r="I626">
        <f>ROUND(IFERROR(Table1[[#This Row],[pledged]]/Table1[[#This Row],[backers_count]],0),2)</f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2053</v>
      </c>
      <c r="R626" t="s">
        <v>2054</v>
      </c>
      <c r="S626" s="7">
        <f t="shared" si="10"/>
        <v>42029.25</v>
      </c>
      <c r="T626" s="7">
        <f t="shared" si="10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Table1[[#This Row],[pledged]]/Table1[[#This Row],[goal]]*100</f>
        <v>77.373333333333335</v>
      </c>
      <c r="G627" t="s">
        <v>14</v>
      </c>
      <c r="H627">
        <v>62</v>
      </c>
      <c r="I627">
        <f>ROUND(IFERROR(Table1[[#This Row],[pledged]]/Table1[[#This Row],[backers_count]],0),2)</f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2038</v>
      </c>
      <c r="R627" t="s">
        <v>2039</v>
      </c>
      <c r="S627" s="7">
        <f t="shared" si="10"/>
        <v>43857.25</v>
      </c>
      <c r="T627" s="7">
        <f t="shared" si="10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Table1[[#This Row],[pledged]]/Table1[[#This Row],[goal]]*100</f>
        <v>206.32812500000003</v>
      </c>
      <c r="G628" t="s">
        <v>20</v>
      </c>
      <c r="H628">
        <v>189</v>
      </c>
      <c r="I628">
        <f>ROUND(IFERROR(Table1[[#This Row],[pledged]]/Table1[[#This Row],[backers_count]],0),2)</f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2038</v>
      </c>
      <c r="R628" t="s">
        <v>2039</v>
      </c>
      <c r="S628" s="7">
        <f t="shared" si="10"/>
        <v>40449.208333333336</v>
      </c>
      <c r="T628" s="7">
        <f t="shared" si="10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Table1[[#This Row],[pledged]]/Table1[[#This Row],[goal]]*100</f>
        <v>694.25</v>
      </c>
      <c r="G629" t="s">
        <v>20</v>
      </c>
      <c r="H629">
        <v>154</v>
      </c>
      <c r="I629">
        <f>ROUND(IFERROR(Table1[[#This Row],[pledged]]/Table1[[#This Row],[backers_count]],0),2)</f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2032</v>
      </c>
      <c r="R629" t="s">
        <v>2033</v>
      </c>
      <c r="S629" s="7">
        <f t="shared" si="10"/>
        <v>40345.208333333336</v>
      </c>
      <c r="T629" s="7">
        <f t="shared" si="10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Table1[[#This Row],[pledged]]/Table1[[#This Row],[goal]]*100</f>
        <v>151.78947368421052</v>
      </c>
      <c r="G630" t="s">
        <v>20</v>
      </c>
      <c r="H630">
        <v>96</v>
      </c>
      <c r="I630">
        <f>ROUND(IFERROR(Table1[[#This Row],[pledged]]/Table1[[#This Row],[backers_count]],0),2)</f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2034</v>
      </c>
      <c r="R630" t="s">
        <v>2044</v>
      </c>
      <c r="S630" s="7">
        <f t="shared" si="10"/>
        <v>40455.208333333336</v>
      </c>
      <c r="T630" s="7">
        <f t="shared" si="10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Table1[[#This Row],[pledged]]/Table1[[#This Row],[goal]]*100</f>
        <v>64.58207217694995</v>
      </c>
      <c r="G631" t="s">
        <v>14</v>
      </c>
      <c r="H631">
        <v>750</v>
      </c>
      <c r="I631">
        <f>ROUND(IFERROR(Table1[[#This Row],[pledged]]/Table1[[#This Row],[backers_count]],0),2)</f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2038</v>
      </c>
      <c r="R631" t="s">
        <v>2039</v>
      </c>
      <c r="S631" s="7">
        <f t="shared" si="10"/>
        <v>42557.208333333328</v>
      </c>
      <c r="T631" s="7">
        <f t="shared" si="10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Table1[[#This Row],[pledged]]/Table1[[#This Row],[goal]]*100</f>
        <v>62.873684210526314</v>
      </c>
      <c r="G632" t="s">
        <v>74</v>
      </c>
      <c r="H632">
        <v>87</v>
      </c>
      <c r="I632">
        <f>ROUND(IFERROR(Table1[[#This Row],[pledged]]/Table1[[#This Row],[backers_count]],0),2)</f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2038</v>
      </c>
      <c r="R632" t="s">
        <v>2039</v>
      </c>
      <c r="S632" s="7">
        <f t="shared" si="10"/>
        <v>43586.208333333328</v>
      </c>
      <c r="T632" s="7">
        <f t="shared" si="10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Table1[[#This Row],[pledged]]/Table1[[#This Row],[goal]]*100</f>
        <v>310.39864864864865</v>
      </c>
      <c r="G633" t="s">
        <v>20</v>
      </c>
      <c r="H633">
        <v>3063</v>
      </c>
      <c r="I633">
        <f>ROUND(IFERROR(Table1[[#This Row],[pledged]]/Table1[[#This Row],[backers_count]],0),2)</f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2038</v>
      </c>
      <c r="R633" t="s">
        <v>2039</v>
      </c>
      <c r="S633" s="7">
        <f t="shared" si="10"/>
        <v>43550.208333333328</v>
      </c>
      <c r="T633" s="7">
        <f t="shared" si="10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Table1[[#This Row],[pledged]]/Table1[[#This Row],[goal]]*100</f>
        <v>42.859916782246884</v>
      </c>
      <c r="G634" t="s">
        <v>47</v>
      </c>
      <c r="H634">
        <v>278</v>
      </c>
      <c r="I634">
        <f>ROUND(IFERROR(Table1[[#This Row],[pledged]]/Table1[[#This Row],[backers_count]],0),2)</f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2038</v>
      </c>
      <c r="R634" t="s">
        <v>2039</v>
      </c>
      <c r="S634" s="7">
        <f t="shared" si="10"/>
        <v>41945.208333333336</v>
      </c>
      <c r="T634" s="7">
        <f t="shared" si="10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Table1[[#This Row],[pledged]]/Table1[[#This Row],[goal]]*100</f>
        <v>83.119402985074629</v>
      </c>
      <c r="G635" t="s">
        <v>14</v>
      </c>
      <c r="H635">
        <v>105</v>
      </c>
      <c r="I635">
        <f>ROUND(IFERROR(Table1[[#This Row],[pledged]]/Table1[[#This Row],[backers_count]],0),2)</f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2040</v>
      </c>
      <c r="R635" t="s">
        <v>2048</v>
      </c>
      <c r="S635" s="7">
        <f t="shared" si="10"/>
        <v>42315.25</v>
      </c>
      <c r="T635" s="7">
        <f t="shared" si="10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Table1[[#This Row],[pledged]]/Table1[[#This Row],[goal]]*100</f>
        <v>78.531302876480552</v>
      </c>
      <c r="G636" t="s">
        <v>74</v>
      </c>
      <c r="H636">
        <v>1658</v>
      </c>
      <c r="I636">
        <f>ROUND(IFERROR(Table1[[#This Row],[pledged]]/Table1[[#This Row],[backers_count]],0),2)</f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2040</v>
      </c>
      <c r="R636" t="s">
        <v>2059</v>
      </c>
      <c r="S636" s="7">
        <f t="shared" si="10"/>
        <v>42819.208333333328</v>
      </c>
      <c r="T636" s="7">
        <f t="shared" si="10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Table1[[#This Row],[pledged]]/Table1[[#This Row],[goal]]*100</f>
        <v>114.09352517985612</v>
      </c>
      <c r="G637" t="s">
        <v>20</v>
      </c>
      <c r="H637">
        <v>2266</v>
      </c>
      <c r="I637">
        <f>ROUND(IFERROR(Table1[[#This Row],[pledged]]/Table1[[#This Row],[backers_count]],0),2)</f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2040</v>
      </c>
      <c r="R637" t="s">
        <v>2059</v>
      </c>
      <c r="S637" s="7">
        <f t="shared" si="10"/>
        <v>41314.25</v>
      </c>
      <c r="T637" s="7">
        <f t="shared" si="10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Table1[[#This Row],[pledged]]/Table1[[#This Row],[goal]]*100</f>
        <v>64.537683358624179</v>
      </c>
      <c r="G638" t="s">
        <v>14</v>
      </c>
      <c r="H638">
        <v>2604</v>
      </c>
      <c r="I638">
        <f>ROUND(IFERROR(Table1[[#This Row],[pledged]]/Table1[[#This Row],[backers_count]],0),2)</f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2040</v>
      </c>
      <c r="R638" t="s">
        <v>2048</v>
      </c>
      <c r="S638" s="7">
        <f t="shared" si="10"/>
        <v>40926.25</v>
      </c>
      <c r="T638" s="7">
        <f t="shared" si="10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Table1[[#This Row],[pledged]]/Table1[[#This Row],[goal]]*100</f>
        <v>79.411764705882348</v>
      </c>
      <c r="G639" t="s">
        <v>14</v>
      </c>
      <c r="H639">
        <v>65</v>
      </c>
      <c r="I639">
        <f>ROUND(IFERROR(Table1[[#This Row],[pledged]]/Table1[[#This Row],[backers_count]],0),2)</f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2038</v>
      </c>
      <c r="R639" t="s">
        <v>2039</v>
      </c>
      <c r="S639" s="7">
        <f t="shared" si="10"/>
        <v>42688.25</v>
      </c>
      <c r="T639" s="7">
        <f t="shared" si="10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Table1[[#This Row],[pledged]]/Table1[[#This Row],[goal]]*100</f>
        <v>11.419117647058824</v>
      </c>
      <c r="G640" t="s">
        <v>14</v>
      </c>
      <c r="H640">
        <v>94</v>
      </c>
      <c r="I640">
        <f>ROUND(IFERROR(Table1[[#This Row],[pledged]]/Table1[[#This Row],[backers_count]],0),2)</f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2038</v>
      </c>
      <c r="R640" t="s">
        <v>2039</v>
      </c>
      <c r="S640" s="7">
        <f t="shared" si="10"/>
        <v>40386.208333333336</v>
      </c>
      <c r="T640" s="7">
        <f t="shared" si="10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Table1[[#This Row],[pledged]]/Table1[[#This Row],[goal]]*100</f>
        <v>56.186046511627907</v>
      </c>
      <c r="G641" t="s">
        <v>47</v>
      </c>
      <c r="H641">
        <v>45</v>
      </c>
      <c r="I641">
        <f>ROUND(IFERROR(Table1[[#This Row],[pledged]]/Table1[[#This Row],[backers_count]],0),2)</f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2040</v>
      </c>
      <c r="R641" t="s">
        <v>2043</v>
      </c>
      <c r="S641" s="7">
        <f t="shared" si="10"/>
        <v>43309.208333333328</v>
      </c>
      <c r="T641" s="7">
        <f t="shared" si="10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Table1[[#This Row],[pledged]]/Table1[[#This Row],[goal]]*100</f>
        <v>16.501669449081803</v>
      </c>
      <c r="G642" t="s">
        <v>14</v>
      </c>
      <c r="H642">
        <v>257</v>
      </c>
      <c r="I642">
        <f>ROUND(IFERROR(Table1[[#This Row],[pledged]]/Table1[[#This Row],[backers_count]],0),2)</f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2038</v>
      </c>
      <c r="R642" t="s">
        <v>2039</v>
      </c>
      <c r="S642" s="7">
        <f t="shared" ref="S642:T705" si="11">(((L642/60)/60)/24)+DATE(1970,1,1)</f>
        <v>42387.25</v>
      </c>
      <c r="T642" s="7">
        <f t="shared" si="11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Table1[[#This Row],[pledged]]/Table1[[#This Row],[goal]]*100</f>
        <v>119.96808510638297</v>
      </c>
      <c r="G643" t="s">
        <v>20</v>
      </c>
      <c r="H643">
        <v>194</v>
      </c>
      <c r="I643">
        <f>ROUND(IFERROR(Table1[[#This Row],[pledged]]/Table1[[#This Row],[backers_count]],0),2)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2038</v>
      </c>
      <c r="R643" t="s">
        <v>2039</v>
      </c>
      <c r="S643" s="7">
        <f t="shared" si="11"/>
        <v>42786.25</v>
      </c>
      <c r="T643" s="7">
        <f t="shared" si="11"/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Table1[[#This Row],[pledged]]/Table1[[#This Row],[goal]]*100</f>
        <v>145.45652173913044</v>
      </c>
      <c r="G644" t="s">
        <v>20</v>
      </c>
      <c r="H644">
        <v>129</v>
      </c>
      <c r="I644">
        <f>ROUND(IFERROR(Table1[[#This Row],[pledged]]/Table1[[#This Row],[backers_count]],0),2)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2036</v>
      </c>
      <c r="R644" t="s">
        <v>2045</v>
      </c>
      <c r="S644" s="7">
        <f t="shared" si="11"/>
        <v>43451.25</v>
      </c>
      <c r="T644" s="7">
        <f t="shared" si="11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Table1[[#This Row],[pledged]]/Table1[[#This Row],[goal]]*100</f>
        <v>221.38255033557047</v>
      </c>
      <c r="G645" t="s">
        <v>20</v>
      </c>
      <c r="H645">
        <v>375</v>
      </c>
      <c r="I645">
        <f>ROUND(IFERROR(Table1[[#This Row],[pledged]]/Table1[[#This Row],[backers_count]],0),2)</f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2038</v>
      </c>
      <c r="R645" t="s">
        <v>2039</v>
      </c>
      <c r="S645" s="7">
        <f t="shared" si="11"/>
        <v>42795.25</v>
      </c>
      <c r="T645" s="7">
        <f t="shared" si="11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Table1[[#This Row],[pledged]]/Table1[[#This Row],[goal]]*100</f>
        <v>48.396694214876035</v>
      </c>
      <c r="G646" t="s">
        <v>14</v>
      </c>
      <c r="H646">
        <v>2928</v>
      </c>
      <c r="I646">
        <f>ROUND(IFERROR(Table1[[#This Row],[pledged]]/Table1[[#This Row],[backers_count]],0),2)</f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2038</v>
      </c>
      <c r="R646" t="s">
        <v>2039</v>
      </c>
      <c r="S646" s="7">
        <f t="shared" si="11"/>
        <v>43452.25</v>
      </c>
      <c r="T646" s="7">
        <f t="shared" si="11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Table1[[#This Row],[pledged]]/Table1[[#This Row],[goal]]*100</f>
        <v>92.911504424778755</v>
      </c>
      <c r="G647" t="s">
        <v>14</v>
      </c>
      <c r="H647">
        <v>4697</v>
      </c>
      <c r="I647">
        <f>ROUND(IFERROR(Table1[[#This Row],[pledged]]/Table1[[#This Row],[backers_count]],0),2)</f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2034</v>
      </c>
      <c r="R647" t="s">
        <v>2035</v>
      </c>
      <c r="S647" s="7">
        <f t="shared" si="11"/>
        <v>43369.208333333328</v>
      </c>
      <c r="T647" s="7">
        <f t="shared" si="11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Table1[[#This Row],[pledged]]/Table1[[#This Row],[goal]]*100</f>
        <v>88.599797365754824</v>
      </c>
      <c r="G648" t="s">
        <v>14</v>
      </c>
      <c r="H648">
        <v>2915</v>
      </c>
      <c r="I648">
        <f>ROUND(IFERROR(Table1[[#This Row],[pledged]]/Table1[[#This Row],[backers_count]],0),2)</f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2049</v>
      </c>
      <c r="R648" t="s">
        <v>2050</v>
      </c>
      <c r="S648" s="7">
        <f t="shared" si="11"/>
        <v>41346.208333333336</v>
      </c>
      <c r="T648" s="7">
        <f t="shared" si="11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Table1[[#This Row],[pledged]]/Table1[[#This Row],[goal]]*100</f>
        <v>41.4</v>
      </c>
      <c r="G649" t="s">
        <v>14</v>
      </c>
      <c r="H649">
        <v>18</v>
      </c>
      <c r="I649">
        <f>ROUND(IFERROR(Table1[[#This Row],[pledged]]/Table1[[#This Row],[backers_count]],0),2)</f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2046</v>
      </c>
      <c r="R649" t="s">
        <v>2058</v>
      </c>
      <c r="S649" s="7">
        <f t="shared" si="11"/>
        <v>43199.208333333328</v>
      </c>
      <c r="T649" s="7">
        <f t="shared" si="11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Table1[[#This Row],[pledged]]/Table1[[#This Row],[goal]]*100</f>
        <v>63.056795131845846</v>
      </c>
      <c r="G650" t="s">
        <v>74</v>
      </c>
      <c r="H650">
        <v>723</v>
      </c>
      <c r="I650">
        <f>ROUND(IFERROR(Table1[[#This Row],[pledged]]/Table1[[#This Row],[backers_count]],0),2)</f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2032</v>
      </c>
      <c r="R650" t="s">
        <v>2033</v>
      </c>
      <c r="S650" s="7">
        <f t="shared" si="11"/>
        <v>42922.208333333328</v>
      </c>
      <c r="T650" s="7">
        <f t="shared" si="11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Table1[[#This Row],[pledged]]/Table1[[#This Row],[goal]]*100</f>
        <v>48.482333607230892</v>
      </c>
      <c r="G651" t="s">
        <v>14</v>
      </c>
      <c r="H651">
        <v>602</v>
      </c>
      <c r="I651">
        <f>ROUND(IFERROR(Table1[[#This Row],[pledged]]/Table1[[#This Row],[backers_count]],0),2)</f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2038</v>
      </c>
      <c r="R651" t="s">
        <v>2039</v>
      </c>
      <c r="S651" s="7">
        <f t="shared" si="11"/>
        <v>40471.208333333336</v>
      </c>
      <c r="T651" s="7">
        <f t="shared" si="11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Table1[[#This Row],[pledged]]/Table1[[#This Row],[goal]]*100</f>
        <v>2</v>
      </c>
      <c r="G652" t="s">
        <v>14</v>
      </c>
      <c r="H652">
        <v>1</v>
      </c>
      <c r="I652">
        <f>ROUND(IFERROR(Table1[[#This Row],[pledged]]/Table1[[#This Row],[backers_count]],0),2)</f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2034</v>
      </c>
      <c r="R652" t="s">
        <v>2057</v>
      </c>
      <c r="S652" s="7">
        <f t="shared" si="11"/>
        <v>41828.208333333336</v>
      </c>
      <c r="T652" s="7">
        <f t="shared" si="11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Table1[[#This Row],[pledged]]/Table1[[#This Row],[goal]]*100</f>
        <v>88.47941026944585</v>
      </c>
      <c r="G653" t="s">
        <v>14</v>
      </c>
      <c r="H653">
        <v>3868</v>
      </c>
      <c r="I653">
        <f>ROUND(IFERROR(Table1[[#This Row],[pledged]]/Table1[[#This Row],[backers_count]],0),2)</f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2040</v>
      </c>
      <c r="R653" t="s">
        <v>2051</v>
      </c>
      <c r="S653" s="7">
        <f t="shared" si="11"/>
        <v>41692.25</v>
      </c>
      <c r="T653" s="7">
        <f t="shared" si="11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Table1[[#This Row],[pledged]]/Table1[[#This Row],[goal]]*100</f>
        <v>126.84</v>
      </c>
      <c r="G654" t="s">
        <v>20</v>
      </c>
      <c r="H654">
        <v>409</v>
      </c>
      <c r="I654">
        <f>ROUND(IFERROR(Table1[[#This Row],[pledged]]/Table1[[#This Row],[backers_count]],0),2)</f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2036</v>
      </c>
      <c r="R654" t="s">
        <v>2037</v>
      </c>
      <c r="S654" s="7">
        <f t="shared" si="11"/>
        <v>42587.208333333328</v>
      </c>
      <c r="T654" s="7">
        <f t="shared" si="11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Table1[[#This Row],[pledged]]/Table1[[#This Row],[goal]]*100</f>
        <v>2338.833333333333</v>
      </c>
      <c r="G655" t="s">
        <v>20</v>
      </c>
      <c r="H655">
        <v>234</v>
      </c>
      <c r="I655">
        <f>ROUND(IFERROR(Table1[[#This Row],[pledged]]/Table1[[#This Row],[backers_count]],0),2)</f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2036</v>
      </c>
      <c r="R655" t="s">
        <v>2037</v>
      </c>
      <c r="S655" s="7">
        <f t="shared" si="11"/>
        <v>42468.208333333328</v>
      </c>
      <c r="T655" s="7">
        <f t="shared" si="11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Table1[[#This Row],[pledged]]/Table1[[#This Row],[goal]]*100</f>
        <v>508.38857142857148</v>
      </c>
      <c r="G656" t="s">
        <v>20</v>
      </c>
      <c r="H656">
        <v>3016</v>
      </c>
      <c r="I656">
        <f>ROUND(IFERROR(Table1[[#This Row],[pledged]]/Table1[[#This Row],[backers_count]],0),2)</f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2034</v>
      </c>
      <c r="R656" t="s">
        <v>2056</v>
      </c>
      <c r="S656" s="7">
        <f t="shared" si="11"/>
        <v>42240.208333333328</v>
      </c>
      <c r="T656" s="7">
        <f t="shared" si="11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Table1[[#This Row],[pledged]]/Table1[[#This Row],[goal]]*100</f>
        <v>191.47826086956522</v>
      </c>
      <c r="G657" t="s">
        <v>20</v>
      </c>
      <c r="H657">
        <v>264</v>
      </c>
      <c r="I657">
        <f>ROUND(IFERROR(Table1[[#This Row],[pledged]]/Table1[[#This Row],[backers_count]],0),2)</f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2053</v>
      </c>
      <c r="R657" t="s">
        <v>2054</v>
      </c>
      <c r="S657" s="7">
        <f t="shared" si="11"/>
        <v>42796.25</v>
      </c>
      <c r="T657" s="7">
        <f t="shared" si="11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Table1[[#This Row],[pledged]]/Table1[[#This Row],[goal]]*100</f>
        <v>42.127533783783782</v>
      </c>
      <c r="G658" t="s">
        <v>14</v>
      </c>
      <c r="H658">
        <v>504</v>
      </c>
      <c r="I658">
        <f>ROUND(IFERROR(Table1[[#This Row],[pledged]]/Table1[[#This Row],[backers_count]],0),2)</f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2032</v>
      </c>
      <c r="R658" t="s">
        <v>2033</v>
      </c>
      <c r="S658" s="7">
        <f t="shared" si="11"/>
        <v>43097.25</v>
      </c>
      <c r="T658" s="7">
        <f t="shared" si="11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Table1[[#This Row],[pledged]]/Table1[[#This Row],[goal]]*100</f>
        <v>8.24</v>
      </c>
      <c r="G659" t="s">
        <v>14</v>
      </c>
      <c r="H659">
        <v>14</v>
      </c>
      <c r="I659">
        <f>ROUND(IFERROR(Table1[[#This Row],[pledged]]/Table1[[#This Row],[backers_count]],0),2)</f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2040</v>
      </c>
      <c r="R659" t="s">
        <v>2062</v>
      </c>
      <c r="S659" s="7">
        <f t="shared" si="11"/>
        <v>43096.25</v>
      </c>
      <c r="T659" s="7">
        <f t="shared" si="11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Table1[[#This Row],[pledged]]/Table1[[#This Row],[goal]]*100</f>
        <v>60.064638783269963</v>
      </c>
      <c r="G660" t="s">
        <v>74</v>
      </c>
      <c r="H660">
        <v>390</v>
      </c>
      <c r="I660">
        <f>ROUND(IFERROR(Table1[[#This Row],[pledged]]/Table1[[#This Row],[backers_count]],0),2)</f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2034</v>
      </c>
      <c r="R660" t="s">
        <v>2035</v>
      </c>
      <c r="S660" s="7">
        <f t="shared" si="11"/>
        <v>42246.208333333328</v>
      </c>
      <c r="T660" s="7">
        <f t="shared" si="11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Table1[[#This Row],[pledged]]/Table1[[#This Row],[goal]]*100</f>
        <v>47.232808616404313</v>
      </c>
      <c r="G661" t="s">
        <v>14</v>
      </c>
      <c r="H661">
        <v>750</v>
      </c>
      <c r="I661">
        <f>ROUND(IFERROR(Table1[[#This Row],[pledged]]/Table1[[#This Row],[backers_count]],0),2)</f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2040</v>
      </c>
      <c r="R661" t="s">
        <v>2041</v>
      </c>
      <c r="S661" s="7">
        <f t="shared" si="11"/>
        <v>40570.25</v>
      </c>
      <c r="T661" s="7">
        <f t="shared" si="11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Table1[[#This Row],[pledged]]/Table1[[#This Row],[goal]]*100</f>
        <v>81.736263736263737</v>
      </c>
      <c r="G662" t="s">
        <v>14</v>
      </c>
      <c r="H662">
        <v>77</v>
      </c>
      <c r="I662">
        <f>ROUND(IFERROR(Table1[[#This Row],[pledged]]/Table1[[#This Row],[backers_count]],0),2)</f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2038</v>
      </c>
      <c r="R662" t="s">
        <v>2039</v>
      </c>
      <c r="S662" s="7">
        <f t="shared" si="11"/>
        <v>42237.208333333328</v>
      </c>
      <c r="T662" s="7">
        <f t="shared" si="11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Table1[[#This Row],[pledged]]/Table1[[#This Row],[goal]]*100</f>
        <v>54.187265917603</v>
      </c>
      <c r="G663" t="s">
        <v>14</v>
      </c>
      <c r="H663">
        <v>752</v>
      </c>
      <c r="I663">
        <f>ROUND(IFERROR(Table1[[#This Row],[pledged]]/Table1[[#This Row],[backers_count]],0),2)</f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2034</v>
      </c>
      <c r="R663" t="s">
        <v>2057</v>
      </c>
      <c r="S663" s="7">
        <f t="shared" si="11"/>
        <v>40996.208333333336</v>
      </c>
      <c r="T663" s="7">
        <f t="shared" si="11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Table1[[#This Row],[pledged]]/Table1[[#This Row],[goal]]*100</f>
        <v>97.868131868131869</v>
      </c>
      <c r="G664" t="s">
        <v>14</v>
      </c>
      <c r="H664">
        <v>131</v>
      </c>
      <c r="I664">
        <f>ROUND(IFERROR(Table1[[#This Row],[pledged]]/Table1[[#This Row],[backers_count]],0),2)</f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2038</v>
      </c>
      <c r="R664" t="s">
        <v>2039</v>
      </c>
      <c r="S664" s="7">
        <f t="shared" si="11"/>
        <v>43443.25</v>
      </c>
      <c r="T664" s="7">
        <f t="shared" si="11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Table1[[#This Row],[pledged]]/Table1[[#This Row],[goal]]*100</f>
        <v>77.239999999999995</v>
      </c>
      <c r="G665" t="s">
        <v>14</v>
      </c>
      <c r="H665">
        <v>87</v>
      </c>
      <c r="I665">
        <f>ROUND(IFERROR(Table1[[#This Row],[pledged]]/Table1[[#This Row],[backers_count]],0),2)</f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2038</v>
      </c>
      <c r="R665" t="s">
        <v>2039</v>
      </c>
      <c r="S665" s="7">
        <f t="shared" si="11"/>
        <v>40458.208333333336</v>
      </c>
      <c r="T665" s="7">
        <f t="shared" si="11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Table1[[#This Row],[pledged]]/Table1[[#This Row],[goal]]*100</f>
        <v>33.464735516372798</v>
      </c>
      <c r="G666" t="s">
        <v>14</v>
      </c>
      <c r="H666">
        <v>1063</v>
      </c>
      <c r="I666">
        <f>ROUND(IFERROR(Table1[[#This Row],[pledged]]/Table1[[#This Row],[backers_count]],0),2)</f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2034</v>
      </c>
      <c r="R666" t="s">
        <v>2057</v>
      </c>
      <c r="S666" s="7">
        <f t="shared" si="11"/>
        <v>40959.25</v>
      </c>
      <c r="T666" s="7">
        <f t="shared" si="11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Table1[[#This Row],[pledged]]/Table1[[#This Row],[goal]]*100</f>
        <v>239.58823529411765</v>
      </c>
      <c r="G667" t="s">
        <v>20</v>
      </c>
      <c r="H667">
        <v>272</v>
      </c>
      <c r="I667">
        <f>ROUND(IFERROR(Table1[[#This Row],[pledged]]/Table1[[#This Row],[backers_count]],0),2)</f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2040</v>
      </c>
      <c r="R667" t="s">
        <v>2041</v>
      </c>
      <c r="S667" s="7">
        <f t="shared" si="11"/>
        <v>40733.208333333336</v>
      </c>
      <c r="T667" s="7">
        <f t="shared" si="11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Table1[[#This Row],[pledged]]/Table1[[#This Row],[goal]]*100</f>
        <v>64.032258064516128</v>
      </c>
      <c r="G668" t="s">
        <v>74</v>
      </c>
      <c r="H668">
        <v>25</v>
      </c>
      <c r="I668">
        <f>ROUND(IFERROR(Table1[[#This Row],[pledged]]/Table1[[#This Row],[backers_count]],0),2)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2038</v>
      </c>
      <c r="R668" t="s">
        <v>2039</v>
      </c>
      <c r="S668" s="7">
        <f t="shared" si="11"/>
        <v>41516.208333333336</v>
      </c>
      <c r="T668" s="7">
        <f t="shared" si="11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Table1[[#This Row],[pledged]]/Table1[[#This Row],[goal]]*100</f>
        <v>176.15942028985506</v>
      </c>
      <c r="G669" t="s">
        <v>20</v>
      </c>
      <c r="H669">
        <v>419</v>
      </c>
      <c r="I669">
        <f>ROUND(IFERROR(Table1[[#This Row],[pledged]]/Table1[[#This Row],[backers_count]],0),2)</f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2063</v>
      </c>
      <c r="R669" t="s">
        <v>2064</v>
      </c>
      <c r="S669" s="7">
        <f t="shared" si="11"/>
        <v>41892.208333333336</v>
      </c>
      <c r="T669" s="7">
        <f t="shared" si="11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Table1[[#This Row],[pledged]]/Table1[[#This Row],[goal]]*100</f>
        <v>20.33818181818182</v>
      </c>
      <c r="G670" t="s">
        <v>14</v>
      </c>
      <c r="H670">
        <v>76</v>
      </c>
      <c r="I670">
        <f>ROUND(IFERROR(Table1[[#This Row],[pledged]]/Table1[[#This Row],[backers_count]],0),2)</f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2038</v>
      </c>
      <c r="R670" t="s">
        <v>2039</v>
      </c>
      <c r="S670" s="7">
        <f t="shared" si="11"/>
        <v>41122.208333333336</v>
      </c>
      <c r="T670" s="7">
        <f t="shared" si="11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Table1[[#This Row],[pledged]]/Table1[[#This Row],[goal]]*100</f>
        <v>358.64754098360658</v>
      </c>
      <c r="G671" t="s">
        <v>20</v>
      </c>
      <c r="H671">
        <v>1621</v>
      </c>
      <c r="I671">
        <f>ROUND(IFERROR(Table1[[#This Row],[pledged]]/Table1[[#This Row],[backers_count]],0),2)</f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2038</v>
      </c>
      <c r="R671" t="s">
        <v>2039</v>
      </c>
      <c r="S671" s="7">
        <f t="shared" si="11"/>
        <v>42912.208333333328</v>
      </c>
      <c r="T671" s="7">
        <f t="shared" si="11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Table1[[#This Row],[pledged]]/Table1[[#This Row],[goal]]*100</f>
        <v>468.85802469135803</v>
      </c>
      <c r="G672" t="s">
        <v>20</v>
      </c>
      <c r="H672">
        <v>1101</v>
      </c>
      <c r="I672">
        <f>ROUND(IFERROR(Table1[[#This Row],[pledged]]/Table1[[#This Row],[backers_count]],0),2)</f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2034</v>
      </c>
      <c r="R672" t="s">
        <v>2044</v>
      </c>
      <c r="S672" s="7">
        <f t="shared" si="11"/>
        <v>42425.25</v>
      </c>
      <c r="T672" s="7">
        <f t="shared" si="11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Table1[[#This Row],[pledged]]/Table1[[#This Row],[goal]]*100</f>
        <v>122.05635245901641</v>
      </c>
      <c r="G673" t="s">
        <v>20</v>
      </c>
      <c r="H673">
        <v>1073</v>
      </c>
      <c r="I673">
        <f>ROUND(IFERROR(Table1[[#This Row],[pledged]]/Table1[[#This Row],[backers_count]],0),2)</f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2038</v>
      </c>
      <c r="R673" t="s">
        <v>2039</v>
      </c>
      <c r="S673" s="7">
        <f t="shared" si="11"/>
        <v>40390.208333333336</v>
      </c>
      <c r="T673" s="7">
        <f t="shared" si="11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Table1[[#This Row],[pledged]]/Table1[[#This Row],[goal]]*100</f>
        <v>55.931783729156137</v>
      </c>
      <c r="G674" t="s">
        <v>14</v>
      </c>
      <c r="H674">
        <v>4428</v>
      </c>
      <c r="I674">
        <f>ROUND(IFERROR(Table1[[#This Row],[pledged]]/Table1[[#This Row],[backers_count]],0),2)</f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2038</v>
      </c>
      <c r="R674" t="s">
        <v>2039</v>
      </c>
      <c r="S674" s="7">
        <f t="shared" si="11"/>
        <v>43180.208333333328</v>
      </c>
      <c r="T674" s="7">
        <f t="shared" si="11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Table1[[#This Row],[pledged]]/Table1[[#This Row],[goal]]*100</f>
        <v>43.660714285714285</v>
      </c>
      <c r="G675" t="s">
        <v>14</v>
      </c>
      <c r="H675">
        <v>58</v>
      </c>
      <c r="I675">
        <f>ROUND(IFERROR(Table1[[#This Row],[pledged]]/Table1[[#This Row],[backers_count]],0),2)</f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2034</v>
      </c>
      <c r="R675" t="s">
        <v>2044</v>
      </c>
      <c r="S675" s="7">
        <f t="shared" si="11"/>
        <v>42475.208333333328</v>
      </c>
      <c r="T675" s="7">
        <f t="shared" si="11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Table1[[#This Row],[pledged]]/Table1[[#This Row],[goal]]*100</f>
        <v>33.53837141183363</v>
      </c>
      <c r="G676" t="s">
        <v>74</v>
      </c>
      <c r="H676">
        <v>1218</v>
      </c>
      <c r="I676">
        <f>ROUND(IFERROR(Table1[[#This Row],[pledged]]/Table1[[#This Row],[backers_count]],0),2)</f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2053</v>
      </c>
      <c r="R676" t="s">
        <v>2054</v>
      </c>
      <c r="S676" s="7">
        <f t="shared" si="11"/>
        <v>40774.208333333336</v>
      </c>
      <c r="T676" s="7">
        <f t="shared" si="11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Table1[[#This Row],[pledged]]/Table1[[#This Row],[goal]]*100</f>
        <v>122.97938144329896</v>
      </c>
      <c r="G677" t="s">
        <v>20</v>
      </c>
      <c r="H677">
        <v>331</v>
      </c>
      <c r="I677">
        <f>ROUND(IFERROR(Table1[[#This Row],[pledged]]/Table1[[#This Row],[backers_count]],0),2)</f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2063</v>
      </c>
      <c r="R677" t="s">
        <v>2064</v>
      </c>
      <c r="S677" s="7">
        <f t="shared" si="11"/>
        <v>43719.208333333328</v>
      </c>
      <c r="T677" s="7">
        <f t="shared" si="11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Table1[[#This Row],[pledged]]/Table1[[#This Row],[goal]]*100</f>
        <v>189.74959871589084</v>
      </c>
      <c r="G678" t="s">
        <v>20</v>
      </c>
      <c r="H678">
        <v>1170</v>
      </c>
      <c r="I678">
        <f>ROUND(IFERROR(Table1[[#This Row],[pledged]]/Table1[[#This Row],[backers_count]],0),2)</f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2053</v>
      </c>
      <c r="R678" t="s">
        <v>2054</v>
      </c>
      <c r="S678" s="7">
        <f t="shared" si="11"/>
        <v>41178.208333333336</v>
      </c>
      <c r="T678" s="7">
        <f t="shared" si="11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Table1[[#This Row],[pledged]]/Table1[[#This Row],[goal]]*100</f>
        <v>83.622641509433961</v>
      </c>
      <c r="G679" t="s">
        <v>14</v>
      </c>
      <c r="H679">
        <v>111</v>
      </c>
      <c r="I679">
        <f>ROUND(IFERROR(Table1[[#This Row],[pledged]]/Table1[[#This Row],[backers_count]],0),2)</f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2046</v>
      </c>
      <c r="R679" t="s">
        <v>2052</v>
      </c>
      <c r="S679" s="7">
        <f t="shared" si="11"/>
        <v>42561.208333333328</v>
      </c>
      <c r="T679" s="7">
        <f t="shared" si="11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Table1[[#This Row],[pledged]]/Table1[[#This Row],[goal]]*100</f>
        <v>17.968844221105527</v>
      </c>
      <c r="G680" t="s">
        <v>74</v>
      </c>
      <c r="H680">
        <v>215</v>
      </c>
      <c r="I680">
        <f>ROUND(IFERROR(Table1[[#This Row],[pledged]]/Table1[[#This Row],[backers_count]],0),2)</f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2040</v>
      </c>
      <c r="R680" t="s">
        <v>2043</v>
      </c>
      <c r="S680" s="7">
        <f t="shared" si="11"/>
        <v>43484.25</v>
      </c>
      <c r="T680" s="7">
        <f t="shared" si="11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Table1[[#This Row],[pledged]]/Table1[[#This Row],[goal]]*100</f>
        <v>1036.5</v>
      </c>
      <c r="G681" t="s">
        <v>20</v>
      </c>
      <c r="H681">
        <v>363</v>
      </c>
      <c r="I681">
        <f>ROUND(IFERROR(Table1[[#This Row],[pledged]]/Table1[[#This Row],[backers_count]],0),2)</f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2032</v>
      </c>
      <c r="R681" t="s">
        <v>2033</v>
      </c>
      <c r="S681" s="7">
        <f t="shared" si="11"/>
        <v>43756.208333333328</v>
      </c>
      <c r="T681" s="7">
        <f t="shared" si="11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Table1[[#This Row],[pledged]]/Table1[[#This Row],[goal]]*100</f>
        <v>97.405219780219781</v>
      </c>
      <c r="G682" t="s">
        <v>14</v>
      </c>
      <c r="H682">
        <v>2955</v>
      </c>
      <c r="I682">
        <f>ROUND(IFERROR(Table1[[#This Row],[pledged]]/Table1[[#This Row],[backers_count]],0),2)</f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2049</v>
      </c>
      <c r="R682" t="s">
        <v>2060</v>
      </c>
      <c r="S682" s="7">
        <f t="shared" si="11"/>
        <v>43813.25</v>
      </c>
      <c r="T682" s="7">
        <f t="shared" si="11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Table1[[#This Row],[pledged]]/Table1[[#This Row],[goal]]*100</f>
        <v>86.386203150461711</v>
      </c>
      <c r="G683" t="s">
        <v>14</v>
      </c>
      <c r="H683">
        <v>1657</v>
      </c>
      <c r="I683">
        <f>ROUND(IFERROR(Table1[[#This Row],[pledged]]/Table1[[#This Row],[backers_count]],0),2)</f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2038</v>
      </c>
      <c r="R683" t="s">
        <v>2039</v>
      </c>
      <c r="S683" s="7">
        <f t="shared" si="11"/>
        <v>40898.25</v>
      </c>
      <c r="T683" s="7">
        <f t="shared" si="11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Table1[[#This Row],[pledged]]/Table1[[#This Row],[goal]]*100</f>
        <v>150.16666666666666</v>
      </c>
      <c r="G684" t="s">
        <v>20</v>
      </c>
      <c r="H684">
        <v>103</v>
      </c>
      <c r="I684">
        <f>ROUND(IFERROR(Table1[[#This Row],[pledged]]/Table1[[#This Row],[backers_count]],0),2)</f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2038</v>
      </c>
      <c r="R684" t="s">
        <v>2039</v>
      </c>
      <c r="S684" s="7">
        <f t="shared" si="11"/>
        <v>41619.25</v>
      </c>
      <c r="T684" s="7">
        <f t="shared" si="11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Table1[[#This Row],[pledged]]/Table1[[#This Row],[goal]]*100</f>
        <v>358.43478260869563</v>
      </c>
      <c r="G685" t="s">
        <v>20</v>
      </c>
      <c r="H685">
        <v>147</v>
      </c>
      <c r="I685">
        <f>ROUND(IFERROR(Table1[[#This Row],[pledged]]/Table1[[#This Row],[backers_count]],0),2)</f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2038</v>
      </c>
      <c r="R685" t="s">
        <v>2039</v>
      </c>
      <c r="S685" s="7">
        <f t="shared" si="11"/>
        <v>43359.208333333328</v>
      </c>
      <c r="T685" s="7">
        <f t="shared" si="11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Table1[[#This Row],[pledged]]/Table1[[#This Row],[goal]]*100</f>
        <v>542.85714285714289</v>
      </c>
      <c r="G686" t="s">
        <v>20</v>
      </c>
      <c r="H686">
        <v>110</v>
      </c>
      <c r="I686">
        <f>ROUND(IFERROR(Table1[[#This Row],[pledged]]/Table1[[#This Row],[backers_count]],0),2)</f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2046</v>
      </c>
      <c r="R686" t="s">
        <v>2047</v>
      </c>
      <c r="S686" s="7">
        <f t="shared" si="11"/>
        <v>40358.208333333336</v>
      </c>
      <c r="T686" s="7">
        <f t="shared" si="11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Table1[[#This Row],[pledged]]/Table1[[#This Row],[goal]]*100</f>
        <v>67.500714285714281</v>
      </c>
      <c r="G687" t="s">
        <v>14</v>
      </c>
      <c r="H687">
        <v>926</v>
      </c>
      <c r="I687">
        <f>ROUND(IFERROR(Table1[[#This Row],[pledged]]/Table1[[#This Row],[backers_count]],0),2)</f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2038</v>
      </c>
      <c r="R687" t="s">
        <v>2039</v>
      </c>
      <c r="S687" s="7">
        <f t="shared" si="11"/>
        <v>42239.208333333328</v>
      </c>
      <c r="T687" s="7">
        <f t="shared" si="11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Table1[[#This Row],[pledged]]/Table1[[#This Row],[goal]]*100</f>
        <v>191.74666666666667</v>
      </c>
      <c r="G688" t="s">
        <v>20</v>
      </c>
      <c r="H688">
        <v>134</v>
      </c>
      <c r="I688">
        <f>ROUND(IFERROR(Table1[[#This Row],[pledged]]/Table1[[#This Row],[backers_count]],0),2)</f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2036</v>
      </c>
      <c r="R688" t="s">
        <v>2045</v>
      </c>
      <c r="S688" s="7">
        <f t="shared" si="11"/>
        <v>43186.208333333328</v>
      </c>
      <c r="T688" s="7">
        <f t="shared" si="11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Table1[[#This Row],[pledged]]/Table1[[#This Row],[goal]]*100</f>
        <v>932</v>
      </c>
      <c r="G689" t="s">
        <v>20</v>
      </c>
      <c r="H689">
        <v>269</v>
      </c>
      <c r="I689">
        <f>ROUND(IFERROR(Table1[[#This Row],[pledged]]/Table1[[#This Row],[backers_count]],0),2)</f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2038</v>
      </c>
      <c r="R689" t="s">
        <v>2039</v>
      </c>
      <c r="S689" s="7">
        <f t="shared" si="11"/>
        <v>42806.25</v>
      </c>
      <c r="T689" s="7">
        <f t="shared" si="11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Table1[[#This Row],[pledged]]/Table1[[#This Row],[goal]]*100</f>
        <v>429.27586206896552</v>
      </c>
      <c r="G690" t="s">
        <v>20</v>
      </c>
      <c r="H690">
        <v>175</v>
      </c>
      <c r="I690">
        <f>ROUND(IFERROR(Table1[[#This Row],[pledged]]/Table1[[#This Row],[backers_count]],0),2)</f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2040</v>
      </c>
      <c r="R690" t="s">
        <v>2059</v>
      </c>
      <c r="S690" s="7">
        <f t="shared" si="11"/>
        <v>43475.25</v>
      </c>
      <c r="T690" s="7">
        <f t="shared" si="11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Table1[[#This Row],[pledged]]/Table1[[#This Row],[goal]]*100</f>
        <v>100.65753424657535</v>
      </c>
      <c r="G691" t="s">
        <v>20</v>
      </c>
      <c r="H691">
        <v>69</v>
      </c>
      <c r="I691">
        <f>ROUND(IFERROR(Table1[[#This Row],[pledged]]/Table1[[#This Row],[backers_count]],0),2)</f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2036</v>
      </c>
      <c r="R691" t="s">
        <v>2037</v>
      </c>
      <c r="S691" s="7">
        <f t="shared" si="11"/>
        <v>41576.208333333336</v>
      </c>
      <c r="T691" s="7">
        <f t="shared" si="11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Table1[[#This Row],[pledged]]/Table1[[#This Row],[goal]]*100</f>
        <v>226.61111111111109</v>
      </c>
      <c r="G692" t="s">
        <v>20</v>
      </c>
      <c r="H692">
        <v>190</v>
      </c>
      <c r="I692">
        <f>ROUND(IFERROR(Table1[[#This Row],[pledged]]/Table1[[#This Row],[backers_count]],0),2)</f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2040</v>
      </c>
      <c r="R692" t="s">
        <v>2041</v>
      </c>
      <c r="S692" s="7">
        <f t="shared" si="11"/>
        <v>40874.25</v>
      </c>
      <c r="T692" s="7">
        <f t="shared" si="11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Table1[[#This Row],[pledged]]/Table1[[#This Row],[goal]]*100</f>
        <v>142.38</v>
      </c>
      <c r="G693" t="s">
        <v>20</v>
      </c>
      <c r="H693">
        <v>237</v>
      </c>
      <c r="I693">
        <f>ROUND(IFERROR(Table1[[#This Row],[pledged]]/Table1[[#This Row],[backers_count]],0),2)</f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2040</v>
      </c>
      <c r="R693" t="s">
        <v>2041</v>
      </c>
      <c r="S693" s="7">
        <f t="shared" si="11"/>
        <v>41185.208333333336</v>
      </c>
      <c r="T693" s="7">
        <f t="shared" si="11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Table1[[#This Row],[pledged]]/Table1[[#This Row],[goal]]*100</f>
        <v>90.633333333333326</v>
      </c>
      <c r="G694" t="s">
        <v>14</v>
      </c>
      <c r="H694">
        <v>77</v>
      </c>
      <c r="I694">
        <f>ROUND(IFERROR(Table1[[#This Row],[pledged]]/Table1[[#This Row],[backers_count]],0),2)</f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2034</v>
      </c>
      <c r="R694" t="s">
        <v>2035</v>
      </c>
      <c r="S694" s="7">
        <f t="shared" si="11"/>
        <v>43655.208333333328</v>
      </c>
      <c r="T694" s="7">
        <f t="shared" si="11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Table1[[#This Row],[pledged]]/Table1[[#This Row],[goal]]*100</f>
        <v>63.966740576496676</v>
      </c>
      <c r="G695" t="s">
        <v>14</v>
      </c>
      <c r="H695">
        <v>1748</v>
      </c>
      <c r="I695">
        <f>ROUND(IFERROR(Table1[[#This Row],[pledged]]/Table1[[#This Row],[backers_count]],0),2)</f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2038</v>
      </c>
      <c r="R695" t="s">
        <v>2039</v>
      </c>
      <c r="S695" s="7">
        <f t="shared" si="11"/>
        <v>43025.208333333328</v>
      </c>
      <c r="T695" s="7">
        <f t="shared" si="11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Table1[[#This Row],[pledged]]/Table1[[#This Row],[goal]]*100</f>
        <v>84.131868131868131</v>
      </c>
      <c r="G696" t="s">
        <v>14</v>
      </c>
      <c r="H696">
        <v>79</v>
      </c>
      <c r="I696">
        <f>ROUND(IFERROR(Table1[[#This Row],[pledged]]/Table1[[#This Row],[backers_count]],0),2)</f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2038</v>
      </c>
      <c r="R696" t="s">
        <v>2039</v>
      </c>
      <c r="S696" s="7">
        <f t="shared" si="11"/>
        <v>43066.25</v>
      </c>
      <c r="T696" s="7">
        <f t="shared" si="11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Table1[[#This Row],[pledged]]/Table1[[#This Row],[goal]]*100</f>
        <v>133.93478260869566</v>
      </c>
      <c r="G697" t="s">
        <v>20</v>
      </c>
      <c r="H697">
        <v>196</v>
      </c>
      <c r="I697">
        <f>ROUND(IFERROR(Table1[[#This Row],[pledged]]/Table1[[#This Row],[backers_count]],0),2)</f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2034</v>
      </c>
      <c r="R697" t="s">
        <v>2035</v>
      </c>
      <c r="S697" s="7">
        <f t="shared" si="11"/>
        <v>42322.25</v>
      </c>
      <c r="T697" s="7">
        <f t="shared" si="11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Table1[[#This Row],[pledged]]/Table1[[#This Row],[goal]]*100</f>
        <v>59.042047531992694</v>
      </c>
      <c r="G698" t="s">
        <v>14</v>
      </c>
      <c r="H698">
        <v>889</v>
      </c>
      <c r="I698">
        <f>ROUND(IFERROR(Table1[[#This Row],[pledged]]/Table1[[#This Row],[backers_count]],0),2)</f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2038</v>
      </c>
      <c r="R698" t="s">
        <v>2039</v>
      </c>
      <c r="S698" s="7">
        <f t="shared" si="11"/>
        <v>42114.208333333328</v>
      </c>
      <c r="T698" s="7">
        <f t="shared" si="11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Table1[[#This Row],[pledged]]/Table1[[#This Row],[goal]]*100</f>
        <v>152.80062063615205</v>
      </c>
      <c r="G699" t="s">
        <v>20</v>
      </c>
      <c r="H699">
        <v>7295</v>
      </c>
      <c r="I699">
        <f>ROUND(IFERROR(Table1[[#This Row],[pledged]]/Table1[[#This Row],[backers_count]],0),2)</f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2034</v>
      </c>
      <c r="R699" t="s">
        <v>2042</v>
      </c>
      <c r="S699" s="7">
        <f t="shared" si="11"/>
        <v>43190.208333333328</v>
      </c>
      <c r="T699" s="7">
        <f t="shared" si="11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Table1[[#This Row],[pledged]]/Table1[[#This Row],[goal]]*100</f>
        <v>446.69121140142522</v>
      </c>
      <c r="G700" t="s">
        <v>20</v>
      </c>
      <c r="H700">
        <v>2893</v>
      </c>
      <c r="I700">
        <f>ROUND(IFERROR(Table1[[#This Row],[pledged]]/Table1[[#This Row],[backers_count]],0),2)</f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2036</v>
      </c>
      <c r="R700" t="s">
        <v>2045</v>
      </c>
      <c r="S700" s="7">
        <f t="shared" si="11"/>
        <v>40871.25</v>
      </c>
      <c r="T700" s="7">
        <f t="shared" si="11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Table1[[#This Row],[pledged]]/Table1[[#This Row],[goal]]*100</f>
        <v>84.391891891891888</v>
      </c>
      <c r="G701" t="s">
        <v>14</v>
      </c>
      <c r="H701">
        <v>56</v>
      </c>
      <c r="I701">
        <f>ROUND(IFERROR(Table1[[#This Row],[pledged]]/Table1[[#This Row],[backers_count]],0),2)</f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2040</v>
      </c>
      <c r="R701" t="s">
        <v>2043</v>
      </c>
      <c r="S701" s="7">
        <f t="shared" si="11"/>
        <v>43641.208333333328</v>
      </c>
      <c r="T701" s="7">
        <f t="shared" si="11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Table1[[#This Row],[pledged]]/Table1[[#This Row],[goal]]*100</f>
        <v>3</v>
      </c>
      <c r="G702" t="s">
        <v>14</v>
      </c>
      <c r="H702">
        <v>1</v>
      </c>
      <c r="I702">
        <f>ROUND(IFERROR(Table1[[#This Row],[pledged]]/Table1[[#This Row],[backers_count]],0),2)</f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2036</v>
      </c>
      <c r="R702" t="s">
        <v>2045</v>
      </c>
      <c r="S702" s="7">
        <f t="shared" si="11"/>
        <v>40203.25</v>
      </c>
      <c r="T702" s="7">
        <f t="shared" si="11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Table1[[#This Row],[pledged]]/Table1[[#This Row],[goal]]*100</f>
        <v>175.02692307692308</v>
      </c>
      <c r="G703" t="s">
        <v>20</v>
      </c>
      <c r="H703">
        <v>820</v>
      </c>
      <c r="I703">
        <f>ROUND(IFERROR(Table1[[#This Row],[pledged]]/Table1[[#This Row],[backers_count]],0),2)</f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2038</v>
      </c>
      <c r="R703" t="s">
        <v>2039</v>
      </c>
      <c r="S703" s="7">
        <f t="shared" si="11"/>
        <v>40629.208333333336</v>
      </c>
      <c r="T703" s="7">
        <f t="shared" si="11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Table1[[#This Row],[pledged]]/Table1[[#This Row],[goal]]*100</f>
        <v>54.137931034482754</v>
      </c>
      <c r="G704" t="s">
        <v>14</v>
      </c>
      <c r="H704">
        <v>83</v>
      </c>
      <c r="I704">
        <f>ROUND(IFERROR(Table1[[#This Row],[pledged]]/Table1[[#This Row],[backers_count]],0),2)</f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2036</v>
      </c>
      <c r="R704" t="s">
        <v>2045</v>
      </c>
      <c r="S704" s="7">
        <f t="shared" si="11"/>
        <v>41477.208333333336</v>
      </c>
      <c r="T704" s="7">
        <f t="shared" si="11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Table1[[#This Row],[pledged]]/Table1[[#This Row],[goal]]*100</f>
        <v>311.87381703470032</v>
      </c>
      <c r="G705" t="s">
        <v>20</v>
      </c>
      <c r="H705">
        <v>2038</v>
      </c>
      <c r="I705">
        <f>ROUND(IFERROR(Table1[[#This Row],[pledged]]/Table1[[#This Row],[backers_count]],0),2)</f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2046</v>
      </c>
      <c r="R705" t="s">
        <v>2058</v>
      </c>
      <c r="S705" s="7">
        <f t="shared" si="11"/>
        <v>41020.208333333336</v>
      </c>
      <c r="T705" s="7">
        <f t="shared" si="11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Table1[[#This Row],[pledged]]/Table1[[#This Row],[goal]]*100</f>
        <v>122.78160919540231</v>
      </c>
      <c r="G706" t="s">
        <v>20</v>
      </c>
      <c r="H706">
        <v>116</v>
      </c>
      <c r="I706">
        <f>ROUND(IFERROR(Table1[[#This Row],[pledged]]/Table1[[#This Row],[backers_count]],0),2)</f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2040</v>
      </c>
      <c r="R706" t="s">
        <v>2048</v>
      </c>
      <c r="S706" s="7">
        <f t="shared" ref="S706:T769" si="12">(((L706/60)/60)/24)+DATE(1970,1,1)</f>
        <v>42555.208333333328</v>
      </c>
      <c r="T706" s="7">
        <f t="shared" si="12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Table1[[#This Row],[pledged]]/Table1[[#This Row],[goal]]*100</f>
        <v>99.026517383618156</v>
      </c>
      <c r="G707" t="s">
        <v>14</v>
      </c>
      <c r="H707">
        <v>2025</v>
      </c>
      <c r="I707">
        <f>ROUND(IFERROR(Table1[[#This Row],[pledged]]/Table1[[#This Row],[backers_count]],0),2)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2046</v>
      </c>
      <c r="R707" t="s">
        <v>2047</v>
      </c>
      <c r="S707" s="7">
        <f t="shared" si="12"/>
        <v>41619.25</v>
      </c>
      <c r="T707" s="7">
        <f t="shared" si="12"/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Table1[[#This Row],[pledged]]/Table1[[#This Row],[goal]]*100</f>
        <v>127.84686346863469</v>
      </c>
      <c r="G708" t="s">
        <v>20</v>
      </c>
      <c r="H708">
        <v>1345</v>
      </c>
      <c r="I708">
        <f>ROUND(IFERROR(Table1[[#This Row],[pledged]]/Table1[[#This Row],[backers_count]],0),2)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2036</v>
      </c>
      <c r="R708" t="s">
        <v>2037</v>
      </c>
      <c r="S708" s="7">
        <f t="shared" si="12"/>
        <v>43471.25</v>
      </c>
      <c r="T708" s="7">
        <f t="shared" si="12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Table1[[#This Row],[pledged]]/Table1[[#This Row],[goal]]*100</f>
        <v>158.61643835616439</v>
      </c>
      <c r="G709" t="s">
        <v>20</v>
      </c>
      <c r="H709">
        <v>168</v>
      </c>
      <c r="I709">
        <f>ROUND(IFERROR(Table1[[#This Row],[pledged]]/Table1[[#This Row],[backers_count]],0),2)</f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2040</v>
      </c>
      <c r="R709" t="s">
        <v>2043</v>
      </c>
      <c r="S709" s="7">
        <f t="shared" si="12"/>
        <v>43442.25</v>
      </c>
      <c r="T709" s="7">
        <f t="shared" si="12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Table1[[#This Row],[pledged]]/Table1[[#This Row],[goal]]*100</f>
        <v>707.05882352941171</v>
      </c>
      <c r="G710" t="s">
        <v>20</v>
      </c>
      <c r="H710">
        <v>137</v>
      </c>
      <c r="I710">
        <f>ROUND(IFERROR(Table1[[#This Row],[pledged]]/Table1[[#This Row],[backers_count]],0),2)</f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2038</v>
      </c>
      <c r="R710" t="s">
        <v>2039</v>
      </c>
      <c r="S710" s="7">
        <f t="shared" si="12"/>
        <v>42877.208333333328</v>
      </c>
      <c r="T710" s="7">
        <f t="shared" si="12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Table1[[#This Row],[pledged]]/Table1[[#This Row],[goal]]*100</f>
        <v>142.38775510204081</v>
      </c>
      <c r="G711" t="s">
        <v>20</v>
      </c>
      <c r="H711">
        <v>186</v>
      </c>
      <c r="I711">
        <f>ROUND(IFERROR(Table1[[#This Row],[pledged]]/Table1[[#This Row],[backers_count]],0),2)</f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2038</v>
      </c>
      <c r="R711" t="s">
        <v>2039</v>
      </c>
      <c r="S711" s="7">
        <f t="shared" si="12"/>
        <v>41018.208333333336</v>
      </c>
      <c r="T711" s="7">
        <f t="shared" si="12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Table1[[#This Row],[pledged]]/Table1[[#This Row],[goal]]*100</f>
        <v>147.86046511627907</v>
      </c>
      <c r="G712" t="s">
        <v>20</v>
      </c>
      <c r="H712">
        <v>125</v>
      </c>
      <c r="I712">
        <f>ROUND(IFERROR(Table1[[#This Row],[pledged]]/Table1[[#This Row],[backers_count]],0),2)</f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2038</v>
      </c>
      <c r="R712" t="s">
        <v>2039</v>
      </c>
      <c r="S712" s="7">
        <f t="shared" si="12"/>
        <v>43295.208333333328</v>
      </c>
      <c r="T712" s="7">
        <f t="shared" si="12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Table1[[#This Row],[pledged]]/Table1[[#This Row],[goal]]*100</f>
        <v>20.322580645161288</v>
      </c>
      <c r="G713" t="s">
        <v>14</v>
      </c>
      <c r="H713">
        <v>14</v>
      </c>
      <c r="I713">
        <f>ROUND(IFERROR(Table1[[#This Row],[pledged]]/Table1[[#This Row],[backers_count]],0),2)</f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2038</v>
      </c>
      <c r="R713" t="s">
        <v>2039</v>
      </c>
      <c r="S713" s="7">
        <f t="shared" si="12"/>
        <v>42393.25</v>
      </c>
      <c r="T713" s="7">
        <f t="shared" si="12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Table1[[#This Row],[pledged]]/Table1[[#This Row],[goal]]*100</f>
        <v>1840.625</v>
      </c>
      <c r="G714" t="s">
        <v>20</v>
      </c>
      <c r="H714">
        <v>202</v>
      </c>
      <c r="I714">
        <f>ROUND(IFERROR(Table1[[#This Row],[pledged]]/Table1[[#This Row],[backers_count]],0),2)</f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2038</v>
      </c>
      <c r="R714" t="s">
        <v>2039</v>
      </c>
      <c r="S714" s="7">
        <f t="shared" si="12"/>
        <v>42559.208333333328</v>
      </c>
      <c r="T714" s="7">
        <f t="shared" si="12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Table1[[#This Row],[pledged]]/Table1[[#This Row],[goal]]*100</f>
        <v>161.94202898550725</v>
      </c>
      <c r="G715" t="s">
        <v>20</v>
      </c>
      <c r="H715">
        <v>103</v>
      </c>
      <c r="I715">
        <f>ROUND(IFERROR(Table1[[#This Row],[pledged]]/Table1[[#This Row],[backers_count]],0),2)</f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2046</v>
      </c>
      <c r="R715" t="s">
        <v>2055</v>
      </c>
      <c r="S715" s="7">
        <f t="shared" si="12"/>
        <v>42604.208333333328</v>
      </c>
      <c r="T715" s="7">
        <f t="shared" si="12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Table1[[#This Row],[pledged]]/Table1[[#This Row],[goal]]*100</f>
        <v>472.82077922077923</v>
      </c>
      <c r="G716" t="s">
        <v>20</v>
      </c>
      <c r="H716">
        <v>1785</v>
      </c>
      <c r="I716">
        <f>ROUND(IFERROR(Table1[[#This Row],[pledged]]/Table1[[#This Row],[backers_count]],0),2)</f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2034</v>
      </c>
      <c r="R716" t="s">
        <v>2035</v>
      </c>
      <c r="S716" s="7">
        <f t="shared" si="12"/>
        <v>41870.208333333336</v>
      </c>
      <c r="T716" s="7">
        <f t="shared" si="12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Table1[[#This Row],[pledged]]/Table1[[#This Row],[goal]]*100</f>
        <v>24.466101694915253</v>
      </c>
      <c r="G717" t="s">
        <v>14</v>
      </c>
      <c r="H717">
        <v>656</v>
      </c>
      <c r="I717">
        <f>ROUND(IFERROR(Table1[[#This Row],[pledged]]/Table1[[#This Row],[backers_count]],0),2)</f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2049</v>
      </c>
      <c r="R717" t="s">
        <v>2060</v>
      </c>
      <c r="S717" s="7">
        <f t="shared" si="12"/>
        <v>40397.208333333336</v>
      </c>
      <c r="T717" s="7">
        <f t="shared" si="12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Table1[[#This Row],[pledged]]/Table1[[#This Row],[goal]]*100</f>
        <v>517.65</v>
      </c>
      <c r="G718" t="s">
        <v>20</v>
      </c>
      <c r="H718">
        <v>157</v>
      </c>
      <c r="I718">
        <f>ROUND(IFERROR(Table1[[#This Row],[pledged]]/Table1[[#This Row],[backers_count]],0),2)</f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2038</v>
      </c>
      <c r="R718" t="s">
        <v>2039</v>
      </c>
      <c r="S718" s="7">
        <f t="shared" si="12"/>
        <v>41465.208333333336</v>
      </c>
      <c r="T718" s="7">
        <f t="shared" si="12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Table1[[#This Row],[pledged]]/Table1[[#This Row],[goal]]*100</f>
        <v>247.64285714285714</v>
      </c>
      <c r="G719" t="s">
        <v>20</v>
      </c>
      <c r="H719">
        <v>555</v>
      </c>
      <c r="I719">
        <f>ROUND(IFERROR(Table1[[#This Row],[pledged]]/Table1[[#This Row],[backers_count]],0),2)</f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2040</v>
      </c>
      <c r="R719" t="s">
        <v>2041</v>
      </c>
      <c r="S719" s="7">
        <f t="shared" si="12"/>
        <v>40777.208333333336</v>
      </c>
      <c r="T719" s="7">
        <f t="shared" si="12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Table1[[#This Row],[pledged]]/Table1[[#This Row],[goal]]*100</f>
        <v>100.20481927710843</v>
      </c>
      <c r="G720" t="s">
        <v>20</v>
      </c>
      <c r="H720">
        <v>297</v>
      </c>
      <c r="I720">
        <f>ROUND(IFERROR(Table1[[#This Row],[pledged]]/Table1[[#This Row],[backers_count]],0),2)</f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2036</v>
      </c>
      <c r="R720" t="s">
        <v>2045</v>
      </c>
      <c r="S720" s="7">
        <f t="shared" si="12"/>
        <v>41442.208333333336</v>
      </c>
      <c r="T720" s="7">
        <f t="shared" si="12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Table1[[#This Row],[pledged]]/Table1[[#This Row],[goal]]*100</f>
        <v>153</v>
      </c>
      <c r="G721" t="s">
        <v>20</v>
      </c>
      <c r="H721">
        <v>123</v>
      </c>
      <c r="I721">
        <f>ROUND(IFERROR(Table1[[#This Row],[pledged]]/Table1[[#This Row],[backers_count]],0),2)</f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2046</v>
      </c>
      <c r="R721" t="s">
        <v>2052</v>
      </c>
      <c r="S721" s="7">
        <f t="shared" si="12"/>
        <v>41058.208333333336</v>
      </c>
      <c r="T721" s="7">
        <f t="shared" si="12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Table1[[#This Row],[pledged]]/Table1[[#This Row],[goal]]*100</f>
        <v>37.091954022988503</v>
      </c>
      <c r="G722" t="s">
        <v>74</v>
      </c>
      <c r="H722">
        <v>38</v>
      </c>
      <c r="I722">
        <f>ROUND(IFERROR(Table1[[#This Row],[pledged]]/Table1[[#This Row],[backers_count]],0),2)</f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2038</v>
      </c>
      <c r="R722" t="s">
        <v>2039</v>
      </c>
      <c r="S722" s="7">
        <f t="shared" si="12"/>
        <v>43152.25</v>
      </c>
      <c r="T722" s="7">
        <f t="shared" si="12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Table1[[#This Row],[pledged]]/Table1[[#This Row],[goal]]*100</f>
        <v>4.392394822006473</v>
      </c>
      <c r="G723" t="s">
        <v>74</v>
      </c>
      <c r="H723">
        <v>60</v>
      </c>
      <c r="I723">
        <f>ROUND(IFERROR(Table1[[#This Row],[pledged]]/Table1[[#This Row],[backers_count]],0),2)</f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2034</v>
      </c>
      <c r="R723" t="s">
        <v>2035</v>
      </c>
      <c r="S723" s="7">
        <f t="shared" si="12"/>
        <v>43194.208333333328</v>
      </c>
      <c r="T723" s="7">
        <f t="shared" si="12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Table1[[#This Row],[pledged]]/Table1[[#This Row],[goal]]*100</f>
        <v>156.50721649484535</v>
      </c>
      <c r="G724" t="s">
        <v>20</v>
      </c>
      <c r="H724">
        <v>3036</v>
      </c>
      <c r="I724">
        <f>ROUND(IFERROR(Table1[[#This Row],[pledged]]/Table1[[#This Row],[backers_count]],0),2)</f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2040</v>
      </c>
      <c r="R724" t="s">
        <v>2041</v>
      </c>
      <c r="S724" s="7">
        <f t="shared" si="12"/>
        <v>43045.25</v>
      </c>
      <c r="T724" s="7">
        <f t="shared" si="12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Table1[[#This Row],[pledged]]/Table1[[#This Row],[goal]]*100</f>
        <v>270.40816326530609</v>
      </c>
      <c r="G725" t="s">
        <v>20</v>
      </c>
      <c r="H725">
        <v>144</v>
      </c>
      <c r="I725">
        <f>ROUND(IFERROR(Table1[[#This Row],[pledged]]/Table1[[#This Row],[backers_count]],0),2)</f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2038</v>
      </c>
      <c r="R725" t="s">
        <v>2039</v>
      </c>
      <c r="S725" s="7">
        <f t="shared" si="12"/>
        <v>42431.25</v>
      </c>
      <c r="T725" s="7">
        <f t="shared" si="12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Table1[[#This Row],[pledged]]/Table1[[#This Row],[goal]]*100</f>
        <v>134.05952380952382</v>
      </c>
      <c r="G726" t="s">
        <v>20</v>
      </c>
      <c r="H726">
        <v>121</v>
      </c>
      <c r="I726">
        <f>ROUND(IFERROR(Table1[[#This Row],[pledged]]/Table1[[#This Row],[backers_count]],0),2)</f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2038</v>
      </c>
      <c r="R726" t="s">
        <v>2039</v>
      </c>
      <c r="S726" s="7">
        <f t="shared" si="12"/>
        <v>41934.208333333336</v>
      </c>
      <c r="T726" s="7">
        <f t="shared" si="12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Table1[[#This Row],[pledged]]/Table1[[#This Row],[goal]]*100</f>
        <v>50.398033126293996</v>
      </c>
      <c r="G727" t="s">
        <v>14</v>
      </c>
      <c r="H727">
        <v>1596</v>
      </c>
      <c r="I727">
        <f>ROUND(IFERROR(Table1[[#This Row],[pledged]]/Table1[[#This Row],[backers_count]],0),2)</f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2049</v>
      </c>
      <c r="R727" t="s">
        <v>2060</v>
      </c>
      <c r="S727" s="7">
        <f t="shared" si="12"/>
        <v>41958.25</v>
      </c>
      <c r="T727" s="7">
        <f t="shared" si="12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Table1[[#This Row],[pledged]]/Table1[[#This Row],[goal]]*100</f>
        <v>88.815837937384899</v>
      </c>
      <c r="G728" t="s">
        <v>74</v>
      </c>
      <c r="H728">
        <v>524</v>
      </c>
      <c r="I728">
        <f>ROUND(IFERROR(Table1[[#This Row],[pledged]]/Table1[[#This Row],[backers_count]],0),2)</f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2038</v>
      </c>
      <c r="R728" t="s">
        <v>2039</v>
      </c>
      <c r="S728" s="7">
        <f t="shared" si="12"/>
        <v>40476.208333333336</v>
      </c>
      <c r="T728" s="7">
        <f t="shared" si="12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Table1[[#This Row],[pledged]]/Table1[[#This Row],[goal]]*100</f>
        <v>165</v>
      </c>
      <c r="G729" t="s">
        <v>20</v>
      </c>
      <c r="H729">
        <v>181</v>
      </c>
      <c r="I729">
        <f>ROUND(IFERROR(Table1[[#This Row],[pledged]]/Table1[[#This Row],[backers_count]],0),2)</f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2036</v>
      </c>
      <c r="R729" t="s">
        <v>2037</v>
      </c>
      <c r="S729" s="7">
        <f t="shared" si="12"/>
        <v>43485.25</v>
      </c>
      <c r="T729" s="7">
        <f t="shared" si="12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Table1[[#This Row],[pledged]]/Table1[[#This Row],[goal]]*100</f>
        <v>17.5</v>
      </c>
      <c r="G730" t="s">
        <v>14</v>
      </c>
      <c r="H730">
        <v>10</v>
      </c>
      <c r="I730">
        <f>ROUND(IFERROR(Table1[[#This Row],[pledged]]/Table1[[#This Row],[backers_count]],0),2)</f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2038</v>
      </c>
      <c r="R730" t="s">
        <v>2039</v>
      </c>
      <c r="S730" s="7">
        <f t="shared" si="12"/>
        <v>42515.208333333328</v>
      </c>
      <c r="T730" s="7">
        <f t="shared" si="12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Table1[[#This Row],[pledged]]/Table1[[#This Row],[goal]]*100</f>
        <v>185.66071428571428</v>
      </c>
      <c r="G731" t="s">
        <v>20</v>
      </c>
      <c r="H731">
        <v>122</v>
      </c>
      <c r="I731">
        <f>ROUND(IFERROR(Table1[[#This Row],[pledged]]/Table1[[#This Row],[backers_count]],0),2)</f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2040</v>
      </c>
      <c r="R731" t="s">
        <v>2043</v>
      </c>
      <c r="S731" s="7">
        <f t="shared" si="12"/>
        <v>41309.25</v>
      </c>
      <c r="T731" s="7">
        <f t="shared" si="12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Table1[[#This Row],[pledged]]/Table1[[#This Row],[goal]]*100</f>
        <v>412.6631944444444</v>
      </c>
      <c r="G732" t="s">
        <v>20</v>
      </c>
      <c r="H732">
        <v>1071</v>
      </c>
      <c r="I732">
        <f>ROUND(IFERROR(Table1[[#This Row],[pledged]]/Table1[[#This Row],[backers_count]],0),2)</f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2036</v>
      </c>
      <c r="R732" t="s">
        <v>2045</v>
      </c>
      <c r="S732" s="7">
        <f t="shared" si="12"/>
        <v>42147.208333333328</v>
      </c>
      <c r="T732" s="7">
        <f t="shared" si="12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Table1[[#This Row],[pledged]]/Table1[[#This Row],[goal]]*100</f>
        <v>90.25</v>
      </c>
      <c r="G733" t="s">
        <v>74</v>
      </c>
      <c r="H733">
        <v>219</v>
      </c>
      <c r="I733">
        <f>ROUND(IFERROR(Table1[[#This Row],[pledged]]/Table1[[#This Row],[backers_count]],0),2)</f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2036</v>
      </c>
      <c r="R733" t="s">
        <v>2037</v>
      </c>
      <c r="S733" s="7">
        <f t="shared" si="12"/>
        <v>42939.208333333328</v>
      </c>
      <c r="T733" s="7">
        <f t="shared" si="12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Table1[[#This Row],[pledged]]/Table1[[#This Row],[goal]]*100</f>
        <v>91.984615384615381</v>
      </c>
      <c r="G734" t="s">
        <v>14</v>
      </c>
      <c r="H734">
        <v>1121</v>
      </c>
      <c r="I734">
        <f>ROUND(IFERROR(Table1[[#This Row],[pledged]]/Table1[[#This Row],[backers_count]],0),2)</f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2034</v>
      </c>
      <c r="R734" t="s">
        <v>2035</v>
      </c>
      <c r="S734" s="7">
        <f t="shared" si="12"/>
        <v>42816.208333333328</v>
      </c>
      <c r="T734" s="7">
        <f t="shared" si="12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Table1[[#This Row],[pledged]]/Table1[[#This Row],[goal]]*100</f>
        <v>527.00632911392404</v>
      </c>
      <c r="G735" t="s">
        <v>20</v>
      </c>
      <c r="H735">
        <v>980</v>
      </c>
      <c r="I735">
        <f>ROUND(IFERROR(Table1[[#This Row],[pledged]]/Table1[[#This Row],[backers_count]],0),2)</f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2034</v>
      </c>
      <c r="R735" t="s">
        <v>2056</v>
      </c>
      <c r="S735" s="7">
        <f t="shared" si="12"/>
        <v>41844.208333333336</v>
      </c>
      <c r="T735" s="7">
        <f t="shared" si="12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Table1[[#This Row],[pledged]]/Table1[[#This Row],[goal]]*100</f>
        <v>319.14285714285711</v>
      </c>
      <c r="G736" t="s">
        <v>20</v>
      </c>
      <c r="H736">
        <v>536</v>
      </c>
      <c r="I736">
        <f>ROUND(IFERROR(Table1[[#This Row],[pledged]]/Table1[[#This Row],[backers_count]],0),2)</f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2038</v>
      </c>
      <c r="R736" t="s">
        <v>2039</v>
      </c>
      <c r="S736" s="7">
        <f t="shared" si="12"/>
        <v>42763.25</v>
      </c>
      <c r="T736" s="7">
        <f t="shared" si="12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Table1[[#This Row],[pledged]]/Table1[[#This Row],[goal]]*100</f>
        <v>354.18867924528303</v>
      </c>
      <c r="G737" t="s">
        <v>20</v>
      </c>
      <c r="H737">
        <v>1991</v>
      </c>
      <c r="I737">
        <f>ROUND(IFERROR(Table1[[#This Row],[pledged]]/Table1[[#This Row],[backers_count]],0),2)</f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2053</v>
      </c>
      <c r="R737" t="s">
        <v>2054</v>
      </c>
      <c r="S737" s="7">
        <f t="shared" si="12"/>
        <v>42459.208333333328</v>
      </c>
      <c r="T737" s="7">
        <f t="shared" si="12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Table1[[#This Row],[pledged]]/Table1[[#This Row],[goal]]*100</f>
        <v>32.896103896103895</v>
      </c>
      <c r="G738" t="s">
        <v>74</v>
      </c>
      <c r="H738">
        <v>29</v>
      </c>
      <c r="I738">
        <f>ROUND(IFERROR(Table1[[#This Row],[pledged]]/Table1[[#This Row],[backers_count]],0),2)</f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2046</v>
      </c>
      <c r="R738" t="s">
        <v>2047</v>
      </c>
      <c r="S738" s="7">
        <f t="shared" si="12"/>
        <v>42055.25</v>
      </c>
      <c r="T738" s="7">
        <f t="shared" si="12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Table1[[#This Row],[pledged]]/Table1[[#This Row],[goal]]*100</f>
        <v>135.8918918918919</v>
      </c>
      <c r="G739" t="s">
        <v>20</v>
      </c>
      <c r="H739">
        <v>180</v>
      </c>
      <c r="I739">
        <f>ROUND(IFERROR(Table1[[#This Row],[pledged]]/Table1[[#This Row],[backers_count]],0),2)</f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2034</v>
      </c>
      <c r="R739" t="s">
        <v>2044</v>
      </c>
      <c r="S739" s="7">
        <f t="shared" si="12"/>
        <v>42685.25</v>
      </c>
      <c r="T739" s="7">
        <f t="shared" si="12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Table1[[#This Row],[pledged]]/Table1[[#This Row],[goal]]*100</f>
        <v>2.0843373493975905</v>
      </c>
      <c r="G740" t="s">
        <v>14</v>
      </c>
      <c r="H740">
        <v>15</v>
      </c>
      <c r="I740">
        <f>ROUND(IFERROR(Table1[[#This Row],[pledged]]/Table1[[#This Row],[backers_count]],0),2)</f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2038</v>
      </c>
      <c r="R740" t="s">
        <v>2039</v>
      </c>
      <c r="S740" s="7">
        <f t="shared" si="12"/>
        <v>41959.25</v>
      </c>
      <c r="T740" s="7">
        <f t="shared" si="12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Table1[[#This Row],[pledged]]/Table1[[#This Row],[goal]]*100</f>
        <v>61</v>
      </c>
      <c r="G741" t="s">
        <v>14</v>
      </c>
      <c r="H741">
        <v>191</v>
      </c>
      <c r="I741">
        <f>ROUND(IFERROR(Table1[[#This Row],[pledged]]/Table1[[#This Row],[backers_count]],0),2)</f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2034</v>
      </c>
      <c r="R741" t="s">
        <v>2044</v>
      </c>
      <c r="S741" s="7">
        <f t="shared" si="12"/>
        <v>41089.208333333336</v>
      </c>
      <c r="T741" s="7">
        <f t="shared" si="12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Table1[[#This Row],[pledged]]/Table1[[#This Row],[goal]]*100</f>
        <v>30.037735849056602</v>
      </c>
      <c r="G742" t="s">
        <v>14</v>
      </c>
      <c r="H742">
        <v>16</v>
      </c>
      <c r="I742">
        <f>ROUND(IFERROR(Table1[[#This Row],[pledged]]/Table1[[#This Row],[backers_count]],0),2)</f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2038</v>
      </c>
      <c r="R742" t="s">
        <v>2039</v>
      </c>
      <c r="S742" s="7">
        <f t="shared" si="12"/>
        <v>42769.25</v>
      </c>
      <c r="T742" s="7">
        <f t="shared" si="12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Table1[[#This Row],[pledged]]/Table1[[#This Row],[goal]]*100</f>
        <v>1179.1666666666665</v>
      </c>
      <c r="G743" t="s">
        <v>20</v>
      </c>
      <c r="H743">
        <v>130</v>
      </c>
      <c r="I743">
        <f>ROUND(IFERROR(Table1[[#This Row],[pledged]]/Table1[[#This Row],[backers_count]],0),2)</f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2038</v>
      </c>
      <c r="R743" t="s">
        <v>2039</v>
      </c>
      <c r="S743" s="7">
        <f t="shared" si="12"/>
        <v>40321.208333333336</v>
      </c>
      <c r="T743" s="7">
        <f t="shared" si="12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Table1[[#This Row],[pledged]]/Table1[[#This Row],[goal]]*100</f>
        <v>1126.0833333333335</v>
      </c>
      <c r="G744" t="s">
        <v>20</v>
      </c>
      <c r="H744">
        <v>122</v>
      </c>
      <c r="I744">
        <f>ROUND(IFERROR(Table1[[#This Row],[pledged]]/Table1[[#This Row],[backers_count]],0),2)</f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2034</v>
      </c>
      <c r="R744" t="s">
        <v>2042</v>
      </c>
      <c r="S744" s="7">
        <f t="shared" si="12"/>
        <v>40197.25</v>
      </c>
      <c r="T744" s="7">
        <f t="shared" si="12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Table1[[#This Row],[pledged]]/Table1[[#This Row],[goal]]*100</f>
        <v>12.923076923076923</v>
      </c>
      <c r="G745" t="s">
        <v>14</v>
      </c>
      <c r="H745">
        <v>17</v>
      </c>
      <c r="I745">
        <f>ROUND(IFERROR(Table1[[#This Row],[pledged]]/Table1[[#This Row],[backers_count]],0),2)</f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2038</v>
      </c>
      <c r="R745" t="s">
        <v>2039</v>
      </c>
      <c r="S745" s="7">
        <f t="shared" si="12"/>
        <v>42298.208333333328</v>
      </c>
      <c r="T745" s="7">
        <f t="shared" si="12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Table1[[#This Row],[pledged]]/Table1[[#This Row],[goal]]*100</f>
        <v>712</v>
      </c>
      <c r="G746" t="s">
        <v>20</v>
      </c>
      <c r="H746">
        <v>140</v>
      </c>
      <c r="I746">
        <f>ROUND(IFERROR(Table1[[#This Row],[pledged]]/Table1[[#This Row],[backers_count]],0),2)</f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2038</v>
      </c>
      <c r="R746" t="s">
        <v>2039</v>
      </c>
      <c r="S746" s="7">
        <f t="shared" si="12"/>
        <v>43322.208333333328</v>
      </c>
      <c r="T746" s="7">
        <f t="shared" si="12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Table1[[#This Row],[pledged]]/Table1[[#This Row],[goal]]*100</f>
        <v>30.304347826086957</v>
      </c>
      <c r="G747" t="s">
        <v>14</v>
      </c>
      <c r="H747">
        <v>34</v>
      </c>
      <c r="I747">
        <f>ROUND(IFERROR(Table1[[#This Row],[pledged]]/Table1[[#This Row],[backers_count]],0),2)</f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2036</v>
      </c>
      <c r="R747" t="s">
        <v>2045</v>
      </c>
      <c r="S747" s="7">
        <f t="shared" si="12"/>
        <v>40328.208333333336</v>
      </c>
      <c r="T747" s="7">
        <f t="shared" si="12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Table1[[#This Row],[pledged]]/Table1[[#This Row],[goal]]*100</f>
        <v>212.50896057347671</v>
      </c>
      <c r="G748" t="s">
        <v>20</v>
      </c>
      <c r="H748">
        <v>3388</v>
      </c>
      <c r="I748">
        <f>ROUND(IFERROR(Table1[[#This Row],[pledged]]/Table1[[#This Row],[backers_count]],0),2)</f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2036</v>
      </c>
      <c r="R748" t="s">
        <v>2037</v>
      </c>
      <c r="S748" s="7">
        <f t="shared" si="12"/>
        <v>40825.208333333336</v>
      </c>
      <c r="T748" s="7">
        <f t="shared" si="12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Table1[[#This Row],[pledged]]/Table1[[#This Row],[goal]]*100</f>
        <v>228.85714285714286</v>
      </c>
      <c r="G749" t="s">
        <v>20</v>
      </c>
      <c r="H749">
        <v>280</v>
      </c>
      <c r="I749">
        <f>ROUND(IFERROR(Table1[[#This Row],[pledged]]/Table1[[#This Row],[backers_count]],0),2)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2038</v>
      </c>
      <c r="R749" t="s">
        <v>2039</v>
      </c>
      <c r="S749" s="7">
        <f t="shared" si="12"/>
        <v>40423.208333333336</v>
      </c>
      <c r="T749" s="7">
        <f t="shared" si="12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Table1[[#This Row],[pledged]]/Table1[[#This Row],[goal]]*100</f>
        <v>34.959979476654695</v>
      </c>
      <c r="G750" t="s">
        <v>74</v>
      </c>
      <c r="H750">
        <v>614</v>
      </c>
      <c r="I750">
        <f>ROUND(IFERROR(Table1[[#This Row],[pledged]]/Table1[[#This Row],[backers_count]],0),2)</f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2040</v>
      </c>
      <c r="R750" t="s">
        <v>2048</v>
      </c>
      <c r="S750" s="7">
        <f t="shared" si="12"/>
        <v>40238.25</v>
      </c>
      <c r="T750" s="7">
        <f t="shared" si="12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Table1[[#This Row],[pledged]]/Table1[[#This Row],[goal]]*100</f>
        <v>157.29069767441862</v>
      </c>
      <c r="G751" t="s">
        <v>20</v>
      </c>
      <c r="H751">
        <v>366</v>
      </c>
      <c r="I751">
        <f>ROUND(IFERROR(Table1[[#This Row],[pledged]]/Table1[[#This Row],[backers_count]],0),2)</f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2036</v>
      </c>
      <c r="R751" t="s">
        <v>2045</v>
      </c>
      <c r="S751" s="7">
        <f t="shared" si="12"/>
        <v>41920.208333333336</v>
      </c>
      <c r="T751" s="7">
        <f t="shared" si="12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Table1[[#This Row],[pledged]]/Table1[[#This Row],[goal]]*100</f>
        <v>1</v>
      </c>
      <c r="G752" t="s">
        <v>14</v>
      </c>
      <c r="H752">
        <v>1</v>
      </c>
      <c r="I752">
        <f>ROUND(IFERROR(Table1[[#This Row],[pledged]]/Table1[[#This Row],[backers_count]],0),2)</f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2034</v>
      </c>
      <c r="R752" t="s">
        <v>2042</v>
      </c>
      <c r="S752" s="7">
        <f t="shared" si="12"/>
        <v>40360.208333333336</v>
      </c>
      <c r="T752" s="7">
        <f t="shared" si="12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Table1[[#This Row],[pledged]]/Table1[[#This Row],[goal]]*100</f>
        <v>232.30555555555554</v>
      </c>
      <c r="G753" t="s">
        <v>20</v>
      </c>
      <c r="H753">
        <v>270</v>
      </c>
      <c r="I753">
        <f>ROUND(IFERROR(Table1[[#This Row],[pledged]]/Table1[[#This Row],[backers_count]],0),2)</f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2046</v>
      </c>
      <c r="R753" t="s">
        <v>2047</v>
      </c>
      <c r="S753" s="7">
        <f t="shared" si="12"/>
        <v>42446.208333333328</v>
      </c>
      <c r="T753" s="7">
        <f t="shared" si="12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Table1[[#This Row],[pledged]]/Table1[[#This Row],[goal]]*100</f>
        <v>92.448275862068968</v>
      </c>
      <c r="G754" t="s">
        <v>74</v>
      </c>
      <c r="H754">
        <v>114</v>
      </c>
      <c r="I754">
        <f>ROUND(IFERROR(Table1[[#This Row],[pledged]]/Table1[[#This Row],[backers_count]],0),2)</f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2038</v>
      </c>
      <c r="R754" t="s">
        <v>2039</v>
      </c>
      <c r="S754" s="7">
        <f t="shared" si="12"/>
        <v>40395.208333333336</v>
      </c>
      <c r="T754" s="7">
        <f t="shared" si="12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Table1[[#This Row],[pledged]]/Table1[[#This Row],[goal]]*100</f>
        <v>256.70212765957444</v>
      </c>
      <c r="G755" t="s">
        <v>20</v>
      </c>
      <c r="H755">
        <v>137</v>
      </c>
      <c r="I755">
        <f>ROUND(IFERROR(Table1[[#This Row],[pledged]]/Table1[[#This Row],[backers_count]],0),2)</f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2053</v>
      </c>
      <c r="R755" t="s">
        <v>2054</v>
      </c>
      <c r="S755" s="7">
        <f t="shared" si="12"/>
        <v>40321.208333333336</v>
      </c>
      <c r="T755" s="7">
        <f t="shared" si="12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Table1[[#This Row],[pledged]]/Table1[[#This Row],[goal]]*100</f>
        <v>168.47017045454547</v>
      </c>
      <c r="G756" t="s">
        <v>20</v>
      </c>
      <c r="H756">
        <v>3205</v>
      </c>
      <c r="I756">
        <f>ROUND(IFERROR(Table1[[#This Row],[pledged]]/Table1[[#This Row],[backers_count]],0),2)</f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2038</v>
      </c>
      <c r="R756" t="s">
        <v>2039</v>
      </c>
      <c r="S756" s="7">
        <f t="shared" si="12"/>
        <v>41210.208333333336</v>
      </c>
      <c r="T756" s="7">
        <f t="shared" si="12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Table1[[#This Row],[pledged]]/Table1[[#This Row],[goal]]*100</f>
        <v>166.57777777777778</v>
      </c>
      <c r="G757" t="s">
        <v>20</v>
      </c>
      <c r="H757">
        <v>288</v>
      </c>
      <c r="I757">
        <f>ROUND(IFERROR(Table1[[#This Row],[pledged]]/Table1[[#This Row],[backers_count]],0),2)</f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2038</v>
      </c>
      <c r="R757" t="s">
        <v>2039</v>
      </c>
      <c r="S757" s="7">
        <f t="shared" si="12"/>
        <v>43096.25</v>
      </c>
      <c r="T757" s="7">
        <f t="shared" si="12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Table1[[#This Row],[pledged]]/Table1[[#This Row],[goal]]*100</f>
        <v>772.07692307692309</v>
      </c>
      <c r="G758" t="s">
        <v>20</v>
      </c>
      <c r="H758">
        <v>148</v>
      </c>
      <c r="I758">
        <f>ROUND(IFERROR(Table1[[#This Row],[pledged]]/Table1[[#This Row],[backers_count]],0),2)</f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2038</v>
      </c>
      <c r="R758" t="s">
        <v>2039</v>
      </c>
      <c r="S758" s="7">
        <f t="shared" si="12"/>
        <v>42024.25</v>
      </c>
      <c r="T758" s="7">
        <f t="shared" si="12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Table1[[#This Row],[pledged]]/Table1[[#This Row],[goal]]*100</f>
        <v>406.85714285714283</v>
      </c>
      <c r="G759" t="s">
        <v>20</v>
      </c>
      <c r="H759">
        <v>114</v>
      </c>
      <c r="I759">
        <f>ROUND(IFERROR(Table1[[#This Row],[pledged]]/Table1[[#This Row],[backers_count]],0),2)</f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2040</v>
      </c>
      <c r="R759" t="s">
        <v>2043</v>
      </c>
      <c r="S759" s="7">
        <f t="shared" si="12"/>
        <v>40675.208333333336</v>
      </c>
      <c r="T759" s="7">
        <f t="shared" si="12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Table1[[#This Row],[pledged]]/Table1[[#This Row],[goal]]*100</f>
        <v>564.20608108108115</v>
      </c>
      <c r="G760" t="s">
        <v>20</v>
      </c>
      <c r="H760">
        <v>1518</v>
      </c>
      <c r="I760">
        <f>ROUND(IFERROR(Table1[[#This Row],[pledged]]/Table1[[#This Row],[backers_count]],0),2)</f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2034</v>
      </c>
      <c r="R760" t="s">
        <v>2035</v>
      </c>
      <c r="S760" s="7">
        <f t="shared" si="12"/>
        <v>41936.208333333336</v>
      </c>
      <c r="T760" s="7">
        <f t="shared" si="12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Table1[[#This Row],[pledged]]/Table1[[#This Row],[goal]]*100</f>
        <v>68.426865671641792</v>
      </c>
      <c r="G761" t="s">
        <v>14</v>
      </c>
      <c r="H761">
        <v>1274</v>
      </c>
      <c r="I761">
        <f>ROUND(IFERROR(Table1[[#This Row],[pledged]]/Table1[[#This Row],[backers_count]],0),2)</f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2034</v>
      </c>
      <c r="R761" t="s">
        <v>2042</v>
      </c>
      <c r="S761" s="7">
        <f t="shared" si="12"/>
        <v>43136.25</v>
      </c>
      <c r="T761" s="7">
        <f t="shared" si="12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Table1[[#This Row],[pledged]]/Table1[[#This Row],[goal]]*100</f>
        <v>34.351966873706004</v>
      </c>
      <c r="G762" t="s">
        <v>14</v>
      </c>
      <c r="H762">
        <v>210</v>
      </c>
      <c r="I762">
        <f>ROUND(IFERROR(Table1[[#This Row],[pledged]]/Table1[[#This Row],[backers_count]],0),2)</f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2049</v>
      </c>
      <c r="R762" t="s">
        <v>2050</v>
      </c>
      <c r="S762" s="7">
        <f t="shared" si="12"/>
        <v>43678.208333333328</v>
      </c>
      <c r="T762" s="7">
        <f t="shared" si="12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Table1[[#This Row],[pledged]]/Table1[[#This Row],[goal]]*100</f>
        <v>655.4545454545455</v>
      </c>
      <c r="G763" t="s">
        <v>20</v>
      </c>
      <c r="H763">
        <v>166</v>
      </c>
      <c r="I763">
        <f>ROUND(IFERROR(Table1[[#This Row],[pledged]]/Table1[[#This Row],[backers_count]],0),2)</f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2034</v>
      </c>
      <c r="R763" t="s">
        <v>2035</v>
      </c>
      <c r="S763" s="7">
        <f t="shared" si="12"/>
        <v>42938.208333333328</v>
      </c>
      <c r="T763" s="7">
        <f t="shared" si="12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Table1[[#This Row],[pledged]]/Table1[[#This Row],[goal]]*100</f>
        <v>177.25714285714284</v>
      </c>
      <c r="G764" t="s">
        <v>20</v>
      </c>
      <c r="H764">
        <v>100</v>
      </c>
      <c r="I764">
        <f>ROUND(IFERROR(Table1[[#This Row],[pledged]]/Table1[[#This Row],[backers_count]],0),2)</f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2034</v>
      </c>
      <c r="R764" t="s">
        <v>2057</v>
      </c>
      <c r="S764" s="7">
        <f t="shared" si="12"/>
        <v>41241.25</v>
      </c>
      <c r="T764" s="7">
        <f t="shared" si="12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Table1[[#This Row],[pledged]]/Table1[[#This Row],[goal]]*100</f>
        <v>113.17857142857144</v>
      </c>
      <c r="G765" t="s">
        <v>20</v>
      </c>
      <c r="H765">
        <v>235</v>
      </c>
      <c r="I765">
        <f>ROUND(IFERROR(Table1[[#This Row],[pledged]]/Table1[[#This Row],[backers_count]],0),2)</f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2038</v>
      </c>
      <c r="R765" t="s">
        <v>2039</v>
      </c>
      <c r="S765" s="7">
        <f t="shared" si="12"/>
        <v>41037.208333333336</v>
      </c>
      <c r="T765" s="7">
        <f t="shared" si="12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Table1[[#This Row],[pledged]]/Table1[[#This Row],[goal]]*100</f>
        <v>728.18181818181824</v>
      </c>
      <c r="G766" t="s">
        <v>20</v>
      </c>
      <c r="H766">
        <v>148</v>
      </c>
      <c r="I766">
        <f>ROUND(IFERROR(Table1[[#This Row],[pledged]]/Table1[[#This Row],[backers_count]],0),2)</f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2034</v>
      </c>
      <c r="R766" t="s">
        <v>2035</v>
      </c>
      <c r="S766" s="7">
        <f t="shared" si="12"/>
        <v>40676.208333333336</v>
      </c>
      <c r="T766" s="7">
        <f t="shared" si="12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Table1[[#This Row],[pledged]]/Table1[[#This Row],[goal]]*100</f>
        <v>208.33333333333334</v>
      </c>
      <c r="G767" t="s">
        <v>20</v>
      </c>
      <c r="H767">
        <v>198</v>
      </c>
      <c r="I767">
        <f>ROUND(IFERROR(Table1[[#This Row],[pledged]]/Table1[[#This Row],[backers_count]],0),2)</f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2034</v>
      </c>
      <c r="R767" t="s">
        <v>2044</v>
      </c>
      <c r="S767" s="7">
        <f t="shared" si="12"/>
        <v>42840.208333333328</v>
      </c>
      <c r="T767" s="7">
        <f t="shared" si="12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Table1[[#This Row],[pledged]]/Table1[[#This Row],[goal]]*100</f>
        <v>31.171232876712331</v>
      </c>
      <c r="G768" t="s">
        <v>14</v>
      </c>
      <c r="H768">
        <v>248</v>
      </c>
      <c r="I768">
        <f>ROUND(IFERROR(Table1[[#This Row],[pledged]]/Table1[[#This Row],[backers_count]],0),2)</f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2040</v>
      </c>
      <c r="R768" t="s">
        <v>2062</v>
      </c>
      <c r="S768" s="7">
        <f t="shared" si="12"/>
        <v>43362.208333333328</v>
      </c>
      <c r="T768" s="7">
        <f t="shared" si="12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Table1[[#This Row],[pledged]]/Table1[[#This Row],[goal]]*100</f>
        <v>56.967078189300416</v>
      </c>
      <c r="G769" t="s">
        <v>14</v>
      </c>
      <c r="H769">
        <v>513</v>
      </c>
      <c r="I769">
        <f>ROUND(IFERROR(Table1[[#This Row],[pledged]]/Table1[[#This Row],[backers_count]],0),2)</f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2046</v>
      </c>
      <c r="R769" t="s">
        <v>2058</v>
      </c>
      <c r="S769" s="7">
        <f t="shared" si="12"/>
        <v>42283.208333333328</v>
      </c>
      <c r="T769" s="7">
        <f t="shared" si="12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Table1[[#This Row],[pledged]]/Table1[[#This Row],[goal]]*100</f>
        <v>231</v>
      </c>
      <c r="G770" t="s">
        <v>20</v>
      </c>
      <c r="H770">
        <v>150</v>
      </c>
      <c r="I770">
        <f>ROUND(IFERROR(Table1[[#This Row],[pledged]]/Table1[[#This Row],[backers_count]],0),2)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2038</v>
      </c>
      <c r="R770" t="s">
        <v>2039</v>
      </c>
      <c r="S770" s="7">
        <f t="shared" ref="S770:T833" si="13">(((L770/60)/60)/24)+DATE(1970,1,1)</f>
        <v>41619.25</v>
      </c>
      <c r="T770" s="7">
        <f t="shared" si="13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Table1[[#This Row],[pledged]]/Table1[[#This Row],[goal]]*100</f>
        <v>86.867834394904463</v>
      </c>
      <c r="G771" t="s">
        <v>14</v>
      </c>
      <c r="H771">
        <v>3410</v>
      </c>
      <c r="I771">
        <f>ROUND(IFERROR(Table1[[#This Row],[pledged]]/Table1[[#This Row],[backers_count]],0),2)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2049</v>
      </c>
      <c r="R771" t="s">
        <v>2050</v>
      </c>
      <c r="S771" s="7">
        <f t="shared" si="13"/>
        <v>41501.208333333336</v>
      </c>
      <c r="T771" s="7">
        <f t="shared" si="13"/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Table1[[#This Row],[pledged]]/Table1[[#This Row],[goal]]*100</f>
        <v>270.74418604651163</v>
      </c>
      <c r="G772" t="s">
        <v>20</v>
      </c>
      <c r="H772">
        <v>216</v>
      </c>
      <c r="I772">
        <f>ROUND(IFERROR(Table1[[#This Row],[pledged]]/Table1[[#This Row],[backers_count]],0),2)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2038</v>
      </c>
      <c r="R772" t="s">
        <v>2039</v>
      </c>
      <c r="S772" s="7">
        <f t="shared" si="13"/>
        <v>41743.208333333336</v>
      </c>
      <c r="T772" s="7">
        <f t="shared" si="13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Table1[[#This Row],[pledged]]/Table1[[#This Row],[goal]]*100</f>
        <v>49.446428571428569</v>
      </c>
      <c r="G773" t="s">
        <v>74</v>
      </c>
      <c r="H773">
        <v>26</v>
      </c>
      <c r="I773">
        <f>ROUND(IFERROR(Table1[[#This Row],[pledged]]/Table1[[#This Row],[backers_count]],0),2)</f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2038</v>
      </c>
      <c r="R773" t="s">
        <v>2039</v>
      </c>
      <c r="S773" s="7">
        <f t="shared" si="13"/>
        <v>43491.25</v>
      </c>
      <c r="T773" s="7">
        <f t="shared" si="13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Table1[[#This Row],[pledged]]/Table1[[#This Row],[goal]]*100</f>
        <v>113.3596256684492</v>
      </c>
      <c r="G774" t="s">
        <v>20</v>
      </c>
      <c r="H774">
        <v>5139</v>
      </c>
      <c r="I774">
        <f>ROUND(IFERROR(Table1[[#This Row],[pledged]]/Table1[[#This Row],[backers_count]],0),2)</f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2034</v>
      </c>
      <c r="R774" t="s">
        <v>2044</v>
      </c>
      <c r="S774" s="7">
        <f t="shared" si="13"/>
        <v>43505.25</v>
      </c>
      <c r="T774" s="7">
        <f t="shared" si="13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Table1[[#This Row],[pledged]]/Table1[[#This Row],[goal]]*100</f>
        <v>190.55555555555554</v>
      </c>
      <c r="G775" t="s">
        <v>20</v>
      </c>
      <c r="H775">
        <v>2353</v>
      </c>
      <c r="I775">
        <f>ROUND(IFERROR(Table1[[#This Row],[pledged]]/Table1[[#This Row],[backers_count]],0),2)</f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2038</v>
      </c>
      <c r="R775" t="s">
        <v>2039</v>
      </c>
      <c r="S775" s="7">
        <f t="shared" si="13"/>
        <v>42838.208333333328</v>
      </c>
      <c r="T775" s="7">
        <f t="shared" si="13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Table1[[#This Row],[pledged]]/Table1[[#This Row],[goal]]*100</f>
        <v>135.5</v>
      </c>
      <c r="G776" t="s">
        <v>20</v>
      </c>
      <c r="H776">
        <v>78</v>
      </c>
      <c r="I776">
        <f>ROUND(IFERROR(Table1[[#This Row],[pledged]]/Table1[[#This Row],[backers_count]],0),2)</f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2036</v>
      </c>
      <c r="R776" t="s">
        <v>2037</v>
      </c>
      <c r="S776" s="7">
        <f t="shared" si="13"/>
        <v>42513.208333333328</v>
      </c>
      <c r="T776" s="7">
        <f t="shared" si="13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Table1[[#This Row],[pledged]]/Table1[[#This Row],[goal]]*100</f>
        <v>10.297872340425531</v>
      </c>
      <c r="G777" t="s">
        <v>14</v>
      </c>
      <c r="H777">
        <v>10</v>
      </c>
      <c r="I777">
        <f>ROUND(IFERROR(Table1[[#This Row],[pledged]]/Table1[[#This Row],[backers_count]],0),2)</f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2034</v>
      </c>
      <c r="R777" t="s">
        <v>2035</v>
      </c>
      <c r="S777" s="7">
        <f t="shared" si="13"/>
        <v>41949.25</v>
      </c>
      <c r="T777" s="7">
        <f t="shared" si="13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Table1[[#This Row],[pledged]]/Table1[[#This Row],[goal]]*100</f>
        <v>65.544223826714799</v>
      </c>
      <c r="G778" t="s">
        <v>14</v>
      </c>
      <c r="H778">
        <v>2201</v>
      </c>
      <c r="I778">
        <f>ROUND(IFERROR(Table1[[#This Row],[pledged]]/Table1[[#This Row],[backers_count]],0),2)</f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2038</v>
      </c>
      <c r="R778" t="s">
        <v>2039</v>
      </c>
      <c r="S778" s="7">
        <f t="shared" si="13"/>
        <v>43650.208333333328</v>
      </c>
      <c r="T778" s="7">
        <f t="shared" si="13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Table1[[#This Row],[pledged]]/Table1[[#This Row],[goal]]*100</f>
        <v>49.026652452025587</v>
      </c>
      <c r="G779" t="s">
        <v>14</v>
      </c>
      <c r="H779">
        <v>676</v>
      </c>
      <c r="I779">
        <f>ROUND(IFERROR(Table1[[#This Row],[pledged]]/Table1[[#This Row],[backers_count]],0),2)</f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2038</v>
      </c>
      <c r="R779" t="s">
        <v>2039</v>
      </c>
      <c r="S779" s="7">
        <f t="shared" si="13"/>
        <v>40809.208333333336</v>
      </c>
      <c r="T779" s="7">
        <f t="shared" si="13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Table1[[#This Row],[pledged]]/Table1[[#This Row],[goal]]*100</f>
        <v>787.92307692307691</v>
      </c>
      <c r="G780" t="s">
        <v>20</v>
      </c>
      <c r="H780">
        <v>174</v>
      </c>
      <c r="I780">
        <f>ROUND(IFERROR(Table1[[#This Row],[pledged]]/Table1[[#This Row],[backers_count]],0),2)</f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2040</v>
      </c>
      <c r="R780" t="s">
        <v>2048</v>
      </c>
      <c r="S780" s="7">
        <f t="shared" si="13"/>
        <v>40768.208333333336</v>
      </c>
      <c r="T780" s="7">
        <f t="shared" si="13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Table1[[#This Row],[pledged]]/Table1[[#This Row],[goal]]*100</f>
        <v>80.306347746090154</v>
      </c>
      <c r="G781" t="s">
        <v>14</v>
      </c>
      <c r="H781">
        <v>831</v>
      </c>
      <c r="I781">
        <f>ROUND(IFERROR(Table1[[#This Row],[pledged]]/Table1[[#This Row],[backers_count]],0),2)</f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2038</v>
      </c>
      <c r="R781" t="s">
        <v>2039</v>
      </c>
      <c r="S781" s="7">
        <f t="shared" si="13"/>
        <v>42230.208333333328</v>
      </c>
      <c r="T781" s="7">
        <f t="shared" si="13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Table1[[#This Row],[pledged]]/Table1[[#This Row],[goal]]*100</f>
        <v>106.29411764705883</v>
      </c>
      <c r="G782" t="s">
        <v>20</v>
      </c>
      <c r="H782">
        <v>164</v>
      </c>
      <c r="I782">
        <f>ROUND(IFERROR(Table1[[#This Row],[pledged]]/Table1[[#This Row],[backers_count]],0),2)</f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2040</v>
      </c>
      <c r="R782" t="s">
        <v>2043</v>
      </c>
      <c r="S782" s="7">
        <f t="shared" si="13"/>
        <v>42573.208333333328</v>
      </c>
      <c r="T782" s="7">
        <f t="shared" si="13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Table1[[#This Row],[pledged]]/Table1[[#This Row],[goal]]*100</f>
        <v>50.735632183908038</v>
      </c>
      <c r="G783" t="s">
        <v>74</v>
      </c>
      <c r="H783">
        <v>56</v>
      </c>
      <c r="I783">
        <f>ROUND(IFERROR(Table1[[#This Row],[pledged]]/Table1[[#This Row],[backers_count]],0),2)</f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2038</v>
      </c>
      <c r="R783" t="s">
        <v>2039</v>
      </c>
      <c r="S783" s="7">
        <f t="shared" si="13"/>
        <v>40482.208333333336</v>
      </c>
      <c r="T783" s="7">
        <f t="shared" si="13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Table1[[#This Row],[pledged]]/Table1[[#This Row],[goal]]*100</f>
        <v>215.31372549019611</v>
      </c>
      <c r="G784" t="s">
        <v>20</v>
      </c>
      <c r="H784">
        <v>161</v>
      </c>
      <c r="I784">
        <f>ROUND(IFERROR(Table1[[#This Row],[pledged]]/Table1[[#This Row],[backers_count]],0),2)</f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2040</v>
      </c>
      <c r="R784" t="s">
        <v>2048</v>
      </c>
      <c r="S784" s="7">
        <f t="shared" si="13"/>
        <v>40603.25</v>
      </c>
      <c r="T784" s="7">
        <f t="shared" si="13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Table1[[#This Row],[pledged]]/Table1[[#This Row],[goal]]*100</f>
        <v>141.22972972972974</v>
      </c>
      <c r="G785" t="s">
        <v>20</v>
      </c>
      <c r="H785">
        <v>138</v>
      </c>
      <c r="I785">
        <f>ROUND(IFERROR(Table1[[#This Row],[pledged]]/Table1[[#This Row],[backers_count]],0),2)</f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2034</v>
      </c>
      <c r="R785" t="s">
        <v>2035</v>
      </c>
      <c r="S785" s="7">
        <f t="shared" si="13"/>
        <v>41625.25</v>
      </c>
      <c r="T785" s="7">
        <f t="shared" si="13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Table1[[#This Row],[pledged]]/Table1[[#This Row],[goal]]*100</f>
        <v>115.33745781777279</v>
      </c>
      <c r="G786" t="s">
        <v>20</v>
      </c>
      <c r="H786">
        <v>3308</v>
      </c>
      <c r="I786">
        <f>ROUND(IFERROR(Table1[[#This Row],[pledged]]/Table1[[#This Row],[backers_count]],0),2)</f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2036</v>
      </c>
      <c r="R786" t="s">
        <v>2037</v>
      </c>
      <c r="S786" s="7">
        <f t="shared" si="13"/>
        <v>42435.25</v>
      </c>
      <c r="T786" s="7">
        <f t="shared" si="13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Table1[[#This Row],[pledged]]/Table1[[#This Row],[goal]]*100</f>
        <v>193.11940298507463</v>
      </c>
      <c r="G787" t="s">
        <v>20</v>
      </c>
      <c r="H787">
        <v>127</v>
      </c>
      <c r="I787">
        <f>ROUND(IFERROR(Table1[[#This Row],[pledged]]/Table1[[#This Row],[backers_count]],0),2)</f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2040</v>
      </c>
      <c r="R787" t="s">
        <v>2048</v>
      </c>
      <c r="S787" s="7">
        <f t="shared" si="13"/>
        <v>43582.208333333328</v>
      </c>
      <c r="T787" s="7">
        <f t="shared" si="13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Table1[[#This Row],[pledged]]/Table1[[#This Row],[goal]]*100</f>
        <v>729.73333333333335</v>
      </c>
      <c r="G788" t="s">
        <v>20</v>
      </c>
      <c r="H788">
        <v>207</v>
      </c>
      <c r="I788">
        <f>ROUND(IFERROR(Table1[[#This Row],[pledged]]/Table1[[#This Row],[backers_count]],0),2)</f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2034</v>
      </c>
      <c r="R788" t="s">
        <v>2057</v>
      </c>
      <c r="S788" s="7">
        <f t="shared" si="13"/>
        <v>43186.208333333328</v>
      </c>
      <c r="T788" s="7">
        <f t="shared" si="13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Table1[[#This Row],[pledged]]/Table1[[#This Row],[goal]]*100</f>
        <v>99.66339869281046</v>
      </c>
      <c r="G789" t="s">
        <v>14</v>
      </c>
      <c r="H789">
        <v>859</v>
      </c>
      <c r="I789">
        <f>ROUND(IFERROR(Table1[[#This Row],[pledged]]/Table1[[#This Row],[backers_count]],0),2)</f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2034</v>
      </c>
      <c r="R789" t="s">
        <v>2035</v>
      </c>
      <c r="S789" s="7">
        <f t="shared" si="13"/>
        <v>40684.208333333336</v>
      </c>
      <c r="T789" s="7">
        <f t="shared" si="13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Table1[[#This Row],[pledged]]/Table1[[#This Row],[goal]]*100</f>
        <v>88.166666666666671</v>
      </c>
      <c r="G790" t="s">
        <v>47</v>
      </c>
      <c r="H790">
        <v>31</v>
      </c>
      <c r="I790">
        <f>ROUND(IFERROR(Table1[[#This Row],[pledged]]/Table1[[#This Row],[backers_count]],0),2)</f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2040</v>
      </c>
      <c r="R790" t="s">
        <v>2048</v>
      </c>
      <c r="S790" s="7">
        <f t="shared" si="13"/>
        <v>41202.208333333336</v>
      </c>
      <c r="T790" s="7">
        <f t="shared" si="13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Table1[[#This Row],[pledged]]/Table1[[#This Row],[goal]]*100</f>
        <v>37.233333333333334</v>
      </c>
      <c r="G791" t="s">
        <v>14</v>
      </c>
      <c r="H791">
        <v>45</v>
      </c>
      <c r="I791">
        <f>ROUND(IFERROR(Table1[[#This Row],[pledged]]/Table1[[#This Row],[backers_count]],0),2)</f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2038</v>
      </c>
      <c r="R791" t="s">
        <v>2039</v>
      </c>
      <c r="S791" s="7">
        <f t="shared" si="13"/>
        <v>41786.208333333336</v>
      </c>
      <c r="T791" s="7">
        <f t="shared" si="13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Table1[[#This Row],[pledged]]/Table1[[#This Row],[goal]]*100</f>
        <v>30.540075309306079</v>
      </c>
      <c r="G792" t="s">
        <v>74</v>
      </c>
      <c r="H792">
        <v>1113</v>
      </c>
      <c r="I792">
        <f>ROUND(IFERROR(Table1[[#This Row],[pledged]]/Table1[[#This Row],[backers_count]],0),2)</f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2038</v>
      </c>
      <c r="R792" t="s">
        <v>2039</v>
      </c>
      <c r="S792" s="7">
        <f t="shared" si="13"/>
        <v>40223.25</v>
      </c>
      <c r="T792" s="7">
        <f t="shared" si="13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Table1[[#This Row],[pledged]]/Table1[[#This Row],[goal]]*100</f>
        <v>25.714285714285712</v>
      </c>
      <c r="G793" t="s">
        <v>14</v>
      </c>
      <c r="H793">
        <v>6</v>
      </c>
      <c r="I793">
        <f>ROUND(IFERROR(Table1[[#This Row],[pledged]]/Table1[[#This Row],[backers_count]],0),2)</f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2032</v>
      </c>
      <c r="R793" t="s">
        <v>2033</v>
      </c>
      <c r="S793" s="7">
        <f t="shared" si="13"/>
        <v>42715.25</v>
      </c>
      <c r="T793" s="7">
        <f t="shared" si="13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Table1[[#This Row],[pledged]]/Table1[[#This Row],[goal]]*100</f>
        <v>34</v>
      </c>
      <c r="G794" t="s">
        <v>14</v>
      </c>
      <c r="H794">
        <v>7</v>
      </c>
      <c r="I794">
        <f>ROUND(IFERROR(Table1[[#This Row],[pledged]]/Table1[[#This Row],[backers_count]],0),2)</f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2038</v>
      </c>
      <c r="R794" t="s">
        <v>2039</v>
      </c>
      <c r="S794" s="7">
        <f t="shared" si="13"/>
        <v>41451.208333333336</v>
      </c>
      <c r="T794" s="7">
        <f t="shared" si="13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Table1[[#This Row],[pledged]]/Table1[[#This Row],[goal]]*100</f>
        <v>1185.909090909091</v>
      </c>
      <c r="G795" t="s">
        <v>20</v>
      </c>
      <c r="H795">
        <v>181</v>
      </c>
      <c r="I795">
        <f>ROUND(IFERROR(Table1[[#This Row],[pledged]]/Table1[[#This Row],[backers_count]],0),2)</f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2046</v>
      </c>
      <c r="R795" t="s">
        <v>2047</v>
      </c>
      <c r="S795" s="7">
        <f t="shared" si="13"/>
        <v>41450.208333333336</v>
      </c>
      <c r="T795" s="7">
        <f t="shared" si="13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Table1[[#This Row],[pledged]]/Table1[[#This Row],[goal]]*100</f>
        <v>125.39393939393939</v>
      </c>
      <c r="G796" t="s">
        <v>20</v>
      </c>
      <c r="H796">
        <v>110</v>
      </c>
      <c r="I796">
        <f>ROUND(IFERROR(Table1[[#This Row],[pledged]]/Table1[[#This Row],[backers_count]],0),2)</f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2034</v>
      </c>
      <c r="R796" t="s">
        <v>2035</v>
      </c>
      <c r="S796" s="7">
        <f t="shared" si="13"/>
        <v>43091.25</v>
      </c>
      <c r="T796" s="7">
        <f t="shared" si="13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Table1[[#This Row],[pledged]]/Table1[[#This Row],[goal]]*100</f>
        <v>14.394366197183098</v>
      </c>
      <c r="G797" t="s">
        <v>14</v>
      </c>
      <c r="H797">
        <v>31</v>
      </c>
      <c r="I797">
        <f>ROUND(IFERROR(Table1[[#This Row],[pledged]]/Table1[[#This Row],[backers_count]],0),2)</f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2040</v>
      </c>
      <c r="R797" t="s">
        <v>2043</v>
      </c>
      <c r="S797" s="7">
        <f t="shared" si="13"/>
        <v>42675.208333333328</v>
      </c>
      <c r="T797" s="7">
        <f t="shared" si="13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Table1[[#This Row],[pledged]]/Table1[[#This Row],[goal]]*100</f>
        <v>54.807692307692314</v>
      </c>
      <c r="G798" t="s">
        <v>14</v>
      </c>
      <c r="H798">
        <v>78</v>
      </c>
      <c r="I798">
        <f>ROUND(IFERROR(Table1[[#This Row],[pledged]]/Table1[[#This Row],[backers_count]],0),2)</f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2049</v>
      </c>
      <c r="R798" t="s">
        <v>2060</v>
      </c>
      <c r="S798" s="7">
        <f t="shared" si="13"/>
        <v>41859.208333333336</v>
      </c>
      <c r="T798" s="7">
        <f t="shared" si="13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Table1[[#This Row],[pledged]]/Table1[[#This Row],[goal]]*100</f>
        <v>109.63157894736841</v>
      </c>
      <c r="G799" t="s">
        <v>20</v>
      </c>
      <c r="H799">
        <v>185</v>
      </c>
      <c r="I799">
        <f>ROUND(IFERROR(Table1[[#This Row],[pledged]]/Table1[[#This Row],[backers_count]],0),2)</f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2036</v>
      </c>
      <c r="R799" t="s">
        <v>2037</v>
      </c>
      <c r="S799" s="7">
        <f t="shared" si="13"/>
        <v>43464.25</v>
      </c>
      <c r="T799" s="7">
        <f t="shared" si="13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Table1[[#This Row],[pledged]]/Table1[[#This Row],[goal]]*100</f>
        <v>188.47058823529412</v>
      </c>
      <c r="G800" t="s">
        <v>20</v>
      </c>
      <c r="H800">
        <v>121</v>
      </c>
      <c r="I800">
        <f>ROUND(IFERROR(Table1[[#This Row],[pledged]]/Table1[[#This Row],[backers_count]],0),2)</f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2038</v>
      </c>
      <c r="R800" t="s">
        <v>2039</v>
      </c>
      <c r="S800" s="7">
        <f t="shared" si="13"/>
        <v>41060.208333333336</v>
      </c>
      <c r="T800" s="7">
        <f t="shared" si="13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Table1[[#This Row],[pledged]]/Table1[[#This Row],[goal]]*100</f>
        <v>87.008284023668637</v>
      </c>
      <c r="G801" t="s">
        <v>14</v>
      </c>
      <c r="H801">
        <v>1225</v>
      </c>
      <c r="I801">
        <f>ROUND(IFERROR(Table1[[#This Row],[pledged]]/Table1[[#This Row],[backers_count]],0),2)</f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2038</v>
      </c>
      <c r="R801" t="s">
        <v>2039</v>
      </c>
      <c r="S801" s="7">
        <f t="shared" si="13"/>
        <v>42399.25</v>
      </c>
      <c r="T801" s="7">
        <f t="shared" si="13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Table1[[#This Row],[pledged]]/Table1[[#This Row],[goal]]*100</f>
        <v>1</v>
      </c>
      <c r="G802" t="s">
        <v>14</v>
      </c>
      <c r="H802">
        <v>1</v>
      </c>
      <c r="I802">
        <f>ROUND(IFERROR(Table1[[#This Row],[pledged]]/Table1[[#This Row],[backers_count]],0),2)</f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2034</v>
      </c>
      <c r="R802" t="s">
        <v>2035</v>
      </c>
      <c r="S802" s="7">
        <f t="shared" si="13"/>
        <v>42167.208333333328</v>
      </c>
      <c r="T802" s="7">
        <f t="shared" si="13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Table1[[#This Row],[pledged]]/Table1[[#This Row],[goal]]*100</f>
        <v>202.9130434782609</v>
      </c>
      <c r="G803" t="s">
        <v>20</v>
      </c>
      <c r="H803">
        <v>106</v>
      </c>
      <c r="I803">
        <f>ROUND(IFERROR(Table1[[#This Row],[pledged]]/Table1[[#This Row],[backers_count]],0),2)</f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2053</v>
      </c>
      <c r="R803" t="s">
        <v>2054</v>
      </c>
      <c r="S803" s="7">
        <f t="shared" si="13"/>
        <v>43830.25</v>
      </c>
      <c r="T803" s="7">
        <f t="shared" si="13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Table1[[#This Row],[pledged]]/Table1[[#This Row],[goal]]*100</f>
        <v>197.03225806451613</v>
      </c>
      <c r="G804" t="s">
        <v>20</v>
      </c>
      <c r="H804">
        <v>142</v>
      </c>
      <c r="I804">
        <f>ROUND(IFERROR(Table1[[#This Row],[pledged]]/Table1[[#This Row],[backers_count]],0),2)</f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2053</v>
      </c>
      <c r="R804" t="s">
        <v>2054</v>
      </c>
      <c r="S804" s="7">
        <f t="shared" si="13"/>
        <v>43650.208333333328</v>
      </c>
      <c r="T804" s="7">
        <f t="shared" si="13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Table1[[#This Row],[pledged]]/Table1[[#This Row],[goal]]*100</f>
        <v>107</v>
      </c>
      <c r="G805" t="s">
        <v>20</v>
      </c>
      <c r="H805">
        <v>233</v>
      </c>
      <c r="I805">
        <f>ROUND(IFERROR(Table1[[#This Row],[pledged]]/Table1[[#This Row],[backers_count]],0),2)</f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2038</v>
      </c>
      <c r="R805" t="s">
        <v>2039</v>
      </c>
      <c r="S805" s="7">
        <f t="shared" si="13"/>
        <v>43492.25</v>
      </c>
      <c r="T805" s="7">
        <f t="shared" si="13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Table1[[#This Row],[pledged]]/Table1[[#This Row],[goal]]*100</f>
        <v>268.73076923076923</v>
      </c>
      <c r="G806" t="s">
        <v>20</v>
      </c>
      <c r="H806">
        <v>218</v>
      </c>
      <c r="I806">
        <f>ROUND(IFERROR(Table1[[#This Row],[pledged]]/Table1[[#This Row],[backers_count]],0),2)</f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2034</v>
      </c>
      <c r="R806" t="s">
        <v>2035</v>
      </c>
      <c r="S806" s="7">
        <f t="shared" si="13"/>
        <v>43102.25</v>
      </c>
      <c r="T806" s="7">
        <f t="shared" si="13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Table1[[#This Row],[pledged]]/Table1[[#This Row],[goal]]*100</f>
        <v>50.845360824742272</v>
      </c>
      <c r="G807" t="s">
        <v>14</v>
      </c>
      <c r="H807">
        <v>67</v>
      </c>
      <c r="I807">
        <f>ROUND(IFERROR(Table1[[#This Row],[pledged]]/Table1[[#This Row],[backers_count]],0),2)</f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2040</v>
      </c>
      <c r="R807" t="s">
        <v>2041</v>
      </c>
      <c r="S807" s="7">
        <f t="shared" si="13"/>
        <v>41958.25</v>
      </c>
      <c r="T807" s="7">
        <f t="shared" si="13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Table1[[#This Row],[pledged]]/Table1[[#This Row],[goal]]*100</f>
        <v>1180.2857142857142</v>
      </c>
      <c r="G808" t="s">
        <v>20</v>
      </c>
      <c r="H808">
        <v>76</v>
      </c>
      <c r="I808">
        <f>ROUND(IFERROR(Table1[[#This Row],[pledged]]/Table1[[#This Row],[backers_count]],0),2)</f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2040</v>
      </c>
      <c r="R808" t="s">
        <v>2043</v>
      </c>
      <c r="S808" s="7">
        <f t="shared" si="13"/>
        <v>40973.25</v>
      </c>
      <c r="T808" s="7">
        <f t="shared" si="13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Table1[[#This Row],[pledged]]/Table1[[#This Row],[goal]]*100</f>
        <v>264</v>
      </c>
      <c r="G809" t="s">
        <v>20</v>
      </c>
      <c r="H809">
        <v>43</v>
      </c>
      <c r="I809">
        <f>ROUND(IFERROR(Table1[[#This Row],[pledged]]/Table1[[#This Row],[backers_count]],0),2)</f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2038</v>
      </c>
      <c r="R809" t="s">
        <v>2039</v>
      </c>
      <c r="S809" s="7">
        <f t="shared" si="13"/>
        <v>43753.208333333328</v>
      </c>
      <c r="T809" s="7">
        <f t="shared" si="13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Table1[[#This Row],[pledged]]/Table1[[#This Row],[goal]]*100</f>
        <v>30.44230769230769</v>
      </c>
      <c r="G810" t="s">
        <v>14</v>
      </c>
      <c r="H810">
        <v>19</v>
      </c>
      <c r="I810">
        <f>ROUND(IFERROR(Table1[[#This Row],[pledged]]/Table1[[#This Row],[backers_count]],0),2)</f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2032</v>
      </c>
      <c r="R810" t="s">
        <v>2033</v>
      </c>
      <c r="S810" s="7">
        <f t="shared" si="13"/>
        <v>42507.208333333328</v>
      </c>
      <c r="T810" s="7">
        <f t="shared" si="13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Table1[[#This Row],[pledged]]/Table1[[#This Row],[goal]]*100</f>
        <v>62.880681818181813</v>
      </c>
      <c r="G811" t="s">
        <v>14</v>
      </c>
      <c r="H811">
        <v>2108</v>
      </c>
      <c r="I811">
        <f>ROUND(IFERROR(Table1[[#This Row],[pledged]]/Table1[[#This Row],[backers_count]],0),2)</f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2040</v>
      </c>
      <c r="R811" t="s">
        <v>2041</v>
      </c>
      <c r="S811" s="7">
        <f t="shared" si="13"/>
        <v>41135.208333333336</v>
      </c>
      <c r="T811" s="7">
        <f t="shared" si="13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Table1[[#This Row],[pledged]]/Table1[[#This Row],[goal]]*100</f>
        <v>193.125</v>
      </c>
      <c r="G812" t="s">
        <v>20</v>
      </c>
      <c r="H812">
        <v>221</v>
      </c>
      <c r="I812">
        <f>ROUND(IFERROR(Table1[[#This Row],[pledged]]/Table1[[#This Row],[backers_count]],0),2)</f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2038</v>
      </c>
      <c r="R812" t="s">
        <v>2039</v>
      </c>
      <c r="S812" s="7">
        <f t="shared" si="13"/>
        <v>43067.25</v>
      </c>
      <c r="T812" s="7">
        <f t="shared" si="13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Table1[[#This Row],[pledged]]/Table1[[#This Row],[goal]]*100</f>
        <v>77.102702702702715</v>
      </c>
      <c r="G813" t="s">
        <v>14</v>
      </c>
      <c r="H813">
        <v>679</v>
      </c>
      <c r="I813">
        <f>ROUND(IFERROR(Table1[[#This Row],[pledged]]/Table1[[#This Row],[backers_count]],0),2)</f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2049</v>
      </c>
      <c r="R813" t="s">
        <v>2050</v>
      </c>
      <c r="S813" s="7">
        <f t="shared" si="13"/>
        <v>42378.25</v>
      </c>
      <c r="T813" s="7">
        <f t="shared" si="13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Table1[[#This Row],[pledged]]/Table1[[#This Row],[goal]]*100</f>
        <v>225.52763819095478</v>
      </c>
      <c r="G814" t="s">
        <v>20</v>
      </c>
      <c r="H814">
        <v>2805</v>
      </c>
      <c r="I814">
        <f>ROUND(IFERROR(Table1[[#This Row],[pledged]]/Table1[[#This Row],[backers_count]],0),2)</f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2046</v>
      </c>
      <c r="R814" t="s">
        <v>2047</v>
      </c>
      <c r="S814" s="7">
        <f t="shared" si="13"/>
        <v>43206.208333333328</v>
      </c>
      <c r="T814" s="7">
        <f t="shared" si="13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Table1[[#This Row],[pledged]]/Table1[[#This Row],[goal]]*100</f>
        <v>239.40625</v>
      </c>
      <c r="G815" t="s">
        <v>20</v>
      </c>
      <c r="H815">
        <v>68</v>
      </c>
      <c r="I815">
        <f>ROUND(IFERROR(Table1[[#This Row],[pledged]]/Table1[[#This Row],[backers_count]],0),2)</f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2049</v>
      </c>
      <c r="R815" t="s">
        <v>2050</v>
      </c>
      <c r="S815" s="7">
        <f t="shared" si="13"/>
        <v>41148.208333333336</v>
      </c>
      <c r="T815" s="7">
        <f t="shared" si="13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Table1[[#This Row],[pledged]]/Table1[[#This Row],[goal]]*100</f>
        <v>92.1875</v>
      </c>
      <c r="G816" t="s">
        <v>14</v>
      </c>
      <c r="H816">
        <v>36</v>
      </c>
      <c r="I816">
        <f>ROUND(IFERROR(Table1[[#This Row],[pledged]]/Table1[[#This Row],[backers_count]],0),2)</f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2034</v>
      </c>
      <c r="R816" t="s">
        <v>2035</v>
      </c>
      <c r="S816" s="7">
        <f t="shared" si="13"/>
        <v>42517.208333333328</v>
      </c>
      <c r="T816" s="7">
        <f t="shared" si="13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Table1[[#This Row],[pledged]]/Table1[[#This Row],[goal]]*100</f>
        <v>130.23333333333335</v>
      </c>
      <c r="G817" t="s">
        <v>20</v>
      </c>
      <c r="H817">
        <v>183</v>
      </c>
      <c r="I817">
        <f>ROUND(IFERROR(Table1[[#This Row],[pledged]]/Table1[[#This Row],[backers_count]],0),2)</f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2034</v>
      </c>
      <c r="R817" t="s">
        <v>2035</v>
      </c>
      <c r="S817" s="7">
        <f t="shared" si="13"/>
        <v>43068.25</v>
      </c>
      <c r="T817" s="7">
        <f t="shared" si="13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Table1[[#This Row],[pledged]]/Table1[[#This Row],[goal]]*100</f>
        <v>615.21739130434787</v>
      </c>
      <c r="G818" t="s">
        <v>20</v>
      </c>
      <c r="H818">
        <v>133</v>
      </c>
      <c r="I818">
        <f>ROUND(IFERROR(Table1[[#This Row],[pledged]]/Table1[[#This Row],[backers_count]],0),2)</f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2038</v>
      </c>
      <c r="R818" t="s">
        <v>2039</v>
      </c>
      <c r="S818" s="7">
        <f t="shared" si="13"/>
        <v>41680.25</v>
      </c>
      <c r="T818" s="7">
        <f t="shared" si="13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Table1[[#This Row],[pledged]]/Table1[[#This Row],[goal]]*100</f>
        <v>368.79532163742692</v>
      </c>
      <c r="G819" t="s">
        <v>20</v>
      </c>
      <c r="H819">
        <v>2489</v>
      </c>
      <c r="I819">
        <f>ROUND(IFERROR(Table1[[#This Row],[pledged]]/Table1[[#This Row],[backers_count]],0),2)</f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2046</v>
      </c>
      <c r="R819" t="s">
        <v>2047</v>
      </c>
      <c r="S819" s="7">
        <f t="shared" si="13"/>
        <v>43589.208333333328</v>
      </c>
      <c r="T819" s="7">
        <f t="shared" si="13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Table1[[#This Row],[pledged]]/Table1[[#This Row],[goal]]*100</f>
        <v>1094.8571428571429</v>
      </c>
      <c r="G820" t="s">
        <v>20</v>
      </c>
      <c r="H820">
        <v>69</v>
      </c>
      <c r="I820">
        <f>ROUND(IFERROR(Table1[[#This Row],[pledged]]/Table1[[#This Row],[backers_count]],0),2)</f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2038</v>
      </c>
      <c r="R820" t="s">
        <v>2039</v>
      </c>
      <c r="S820" s="7">
        <f t="shared" si="13"/>
        <v>43486.25</v>
      </c>
      <c r="T820" s="7">
        <f t="shared" si="13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Table1[[#This Row],[pledged]]/Table1[[#This Row],[goal]]*100</f>
        <v>50.662921348314605</v>
      </c>
      <c r="G821" t="s">
        <v>14</v>
      </c>
      <c r="H821">
        <v>47</v>
      </c>
      <c r="I821">
        <f>ROUND(IFERROR(Table1[[#This Row],[pledged]]/Table1[[#This Row],[backers_count]],0),2)</f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2049</v>
      </c>
      <c r="R821" t="s">
        <v>2050</v>
      </c>
      <c r="S821" s="7">
        <f t="shared" si="13"/>
        <v>41237.25</v>
      </c>
      <c r="T821" s="7">
        <f t="shared" si="13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Table1[[#This Row],[pledged]]/Table1[[#This Row],[goal]]*100</f>
        <v>800.6</v>
      </c>
      <c r="G822" t="s">
        <v>20</v>
      </c>
      <c r="H822">
        <v>279</v>
      </c>
      <c r="I822">
        <f>ROUND(IFERROR(Table1[[#This Row],[pledged]]/Table1[[#This Row],[backers_count]],0),2)</f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2034</v>
      </c>
      <c r="R822" t="s">
        <v>2035</v>
      </c>
      <c r="S822" s="7">
        <f t="shared" si="13"/>
        <v>43310.208333333328</v>
      </c>
      <c r="T822" s="7">
        <f t="shared" si="13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Table1[[#This Row],[pledged]]/Table1[[#This Row],[goal]]*100</f>
        <v>291.28571428571428</v>
      </c>
      <c r="G823" t="s">
        <v>20</v>
      </c>
      <c r="H823">
        <v>210</v>
      </c>
      <c r="I823">
        <f>ROUND(IFERROR(Table1[[#This Row],[pledged]]/Table1[[#This Row],[backers_count]],0),2)</f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2040</v>
      </c>
      <c r="R823" t="s">
        <v>2041</v>
      </c>
      <c r="S823" s="7">
        <f t="shared" si="13"/>
        <v>42794.25</v>
      </c>
      <c r="T823" s="7">
        <f t="shared" si="13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Table1[[#This Row],[pledged]]/Table1[[#This Row],[goal]]*100</f>
        <v>349.9666666666667</v>
      </c>
      <c r="G824" t="s">
        <v>20</v>
      </c>
      <c r="H824">
        <v>2100</v>
      </c>
      <c r="I824">
        <f>ROUND(IFERROR(Table1[[#This Row],[pledged]]/Table1[[#This Row],[backers_count]],0),2)</f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2034</v>
      </c>
      <c r="R824" t="s">
        <v>2035</v>
      </c>
      <c r="S824" s="7">
        <f t="shared" si="13"/>
        <v>41698.25</v>
      </c>
      <c r="T824" s="7">
        <f t="shared" si="13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Table1[[#This Row],[pledged]]/Table1[[#This Row],[goal]]*100</f>
        <v>357.07317073170731</v>
      </c>
      <c r="G825" t="s">
        <v>20</v>
      </c>
      <c r="H825">
        <v>252</v>
      </c>
      <c r="I825">
        <f>ROUND(IFERROR(Table1[[#This Row],[pledged]]/Table1[[#This Row],[backers_count]],0),2)</f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2034</v>
      </c>
      <c r="R825" t="s">
        <v>2035</v>
      </c>
      <c r="S825" s="7">
        <f t="shared" si="13"/>
        <v>41892.208333333336</v>
      </c>
      <c r="T825" s="7">
        <f t="shared" si="13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Table1[[#This Row],[pledged]]/Table1[[#This Row],[goal]]*100</f>
        <v>126.48941176470588</v>
      </c>
      <c r="G826" t="s">
        <v>20</v>
      </c>
      <c r="H826">
        <v>1280</v>
      </c>
      <c r="I826">
        <f>ROUND(IFERROR(Table1[[#This Row],[pledged]]/Table1[[#This Row],[backers_count]],0),2)</f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2046</v>
      </c>
      <c r="R826" t="s">
        <v>2047</v>
      </c>
      <c r="S826" s="7">
        <f t="shared" si="13"/>
        <v>40348.208333333336</v>
      </c>
      <c r="T826" s="7">
        <f t="shared" si="13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Table1[[#This Row],[pledged]]/Table1[[#This Row],[goal]]*100</f>
        <v>387.5</v>
      </c>
      <c r="G827" t="s">
        <v>20</v>
      </c>
      <c r="H827">
        <v>157</v>
      </c>
      <c r="I827">
        <f>ROUND(IFERROR(Table1[[#This Row],[pledged]]/Table1[[#This Row],[backers_count]],0),2)</f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2040</v>
      </c>
      <c r="R827" t="s">
        <v>2051</v>
      </c>
      <c r="S827" s="7">
        <f t="shared" si="13"/>
        <v>42941.208333333328</v>
      </c>
      <c r="T827" s="7">
        <f t="shared" si="13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Table1[[#This Row],[pledged]]/Table1[[#This Row],[goal]]*100</f>
        <v>457.03571428571428</v>
      </c>
      <c r="G828" t="s">
        <v>20</v>
      </c>
      <c r="H828">
        <v>194</v>
      </c>
      <c r="I828">
        <f>ROUND(IFERROR(Table1[[#This Row],[pledged]]/Table1[[#This Row],[backers_count]],0),2)</f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2038</v>
      </c>
      <c r="R828" t="s">
        <v>2039</v>
      </c>
      <c r="S828" s="7">
        <f t="shared" si="13"/>
        <v>40525.25</v>
      </c>
      <c r="T828" s="7">
        <f t="shared" si="13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Table1[[#This Row],[pledged]]/Table1[[#This Row],[goal]]*100</f>
        <v>266.69565217391306</v>
      </c>
      <c r="G829" t="s">
        <v>20</v>
      </c>
      <c r="H829">
        <v>82</v>
      </c>
      <c r="I829">
        <f>ROUND(IFERROR(Table1[[#This Row],[pledged]]/Table1[[#This Row],[backers_count]],0),2)</f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2040</v>
      </c>
      <c r="R829" t="s">
        <v>2043</v>
      </c>
      <c r="S829" s="7">
        <f t="shared" si="13"/>
        <v>40666.208333333336</v>
      </c>
      <c r="T829" s="7">
        <f t="shared" si="13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Table1[[#This Row],[pledged]]/Table1[[#This Row],[goal]]*100</f>
        <v>69</v>
      </c>
      <c r="G830" t="s">
        <v>14</v>
      </c>
      <c r="H830">
        <v>70</v>
      </c>
      <c r="I830">
        <f>ROUND(IFERROR(Table1[[#This Row],[pledged]]/Table1[[#This Row],[backers_count]],0),2)</f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2038</v>
      </c>
      <c r="R830" t="s">
        <v>2039</v>
      </c>
      <c r="S830" s="7">
        <f t="shared" si="13"/>
        <v>43340.208333333328</v>
      </c>
      <c r="T830" s="7">
        <f t="shared" si="13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Table1[[#This Row],[pledged]]/Table1[[#This Row],[goal]]*100</f>
        <v>51.34375</v>
      </c>
      <c r="G831" t="s">
        <v>14</v>
      </c>
      <c r="H831">
        <v>154</v>
      </c>
      <c r="I831">
        <f>ROUND(IFERROR(Table1[[#This Row],[pledged]]/Table1[[#This Row],[backers_count]],0),2)</f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2038</v>
      </c>
      <c r="R831" t="s">
        <v>2039</v>
      </c>
      <c r="S831" s="7">
        <f t="shared" si="13"/>
        <v>42164.208333333328</v>
      </c>
      <c r="T831" s="7">
        <f t="shared" si="13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Table1[[#This Row],[pledged]]/Table1[[#This Row],[goal]]*100</f>
        <v>1.1710526315789473</v>
      </c>
      <c r="G832" t="s">
        <v>14</v>
      </c>
      <c r="H832">
        <v>22</v>
      </c>
      <c r="I832">
        <f>ROUND(IFERROR(Table1[[#This Row],[pledged]]/Table1[[#This Row],[backers_count]],0),2)</f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2038</v>
      </c>
      <c r="R832" t="s">
        <v>2039</v>
      </c>
      <c r="S832" s="7">
        <f t="shared" si="13"/>
        <v>43103.25</v>
      </c>
      <c r="T832" s="7">
        <f t="shared" si="13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Table1[[#This Row],[pledged]]/Table1[[#This Row],[goal]]*100</f>
        <v>108.97734294541709</v>
      </c>
      <c r="G833" t="s">
        <v>20</v>
      </c>
      <c r="H833">
        <v>4233</v>
      </c>
      <c r="I833">
        <f>ROUND(IFERROR(Table1[[#This Row],[pledged]]/Table1[[#This Row],[backers_count]],0),2)</f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2053</v>
      </c>
      <c r="R833" t="s">
        <v>2054</v>
      </c>
      <c r="S833" s="7">
        <f t="shared" si="13"/>
        <v>40994.208333333336</v>
      </c>
      <c r="T833" s="7">
        <f t="shared" si="13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Table1[[#This Row],[pledged]]/Table1[[#This Row],[goal]]*100</f>
        <v>315.17592592592592</v>
      </c>
      <c r="G834" t="s">
        <v>20</v>
      </c>
      <c r="H834">
        <v>1297</v>
      </c>
      <c r="I834">
        <f>ROUND(IFERROR(Table1[[#This Row],[pledged]]/Table1[[#This Row],[backers_count]],0),2)</f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2046</v>
      </c>
      <c r="R834" t="s">
        <v>2058</v>
      </c>
      <c r="S834" s="7">
        <f t="shared" ref="S834:T897" si="14">(((L834/60)/60)/24)+DATE(1970,1,1)</f>
        <v>42299.208333333328</v>
      </c>
      <c r="T834" s="7">
        <f t="shared" si="14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Table1[[#This Row],[pledged]]/Table1[[#This Row],[goal]]*100</f>
        <v>157.69117647058823</v>
      </c>
      <c r="G835" t="s">
        <v>20</v>
      </c>
      <c r="H835">
        <v>165</v>
      </c>
      <c r="I835">
        <f>ROUND(IFERROR(Table1[[#This Row],[pledged]]/Table1[[#This Row],[backers_count]],0),2)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2046</v>
      </c>
      <c r="R835" t="s">
        <v>2058</v>
      </c>
      <c r="S835" s="7">
        <f t="shared" si="14"/>
        <v>40588.25</v>
      </c>
      <c r="T835" s="7">
        <f t="shared" si="14"/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Table1[[#This Row],[pledged]]/Table1[[#This Row],[goal]]*100</f>
        <v>153.8082191780822</v>
      </c>
      <c r="G836" t="s">
        <v>20</v>
      </c>
      <c r="H836">
        <v>119</v>
      </c>
      <c r="I836">
        <f>ROUND(IFERROR(Table1[[#This Row],[pledged]]/Table1[[#This Row],[backers_count]],0),2)</f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2038</v>
      </c>
      <c r="R836" t="s">
        <v>2039</v>
      </c>
      <c r="S836" s="7">
        <f t="shared" si="14"/>
        <v>41448.208333333336</v>
      </c>
      <c r="T836" s="7">
        <f t="shared" si="14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Table1[[#This Row],[pledged]]/Table1[[#This Row],[goal]]*100</f>
        <v>89.738979118329468</v>
      </c>
      <c r="G837" t="s">
        <v>14</v>
      </c>
      <c r="H837">
        <v>1758</v>
      </c>
      <c r="I837">
        <f>ROUND(IFERROR(Table1[[#This Row],[pledged]]/Table1[[#This Row],[backers_count]],0),2)</f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2036</v>
      </c>
      <c r="R837" t="s">
        <v>2037</v>
      </c>
      <c r="S837" s="7">
        <f t="shared" si="14"/>
        <v>42063.25</v>
      </c>
      <c r="T837" s="7">
        <f t="shared" si="14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Table1[[#This Row],[pledged]]/Table1[[#This Row],[goal]]*100</f>
        <v>75.135802469135797</v>
      </c>
      <c r="G838" t="s">
        <v>14</v>
      </c>
      <c r="H838">
        <v>94</v>
      </c>
      <c r="I838">
        <f>ROUND(IFERROR(Table1[[#This Row],[pledged]]/Table1[[#This Row],[backers_count]],0),2)</f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2034</v>
      </c>
      <c r="R838" t="s">
        <v>2044</v>
      </c>
      <c r="S838" s="7">
        <f t="shared" si="14"/>
        <v>40214.25</v>
      </c>
      <c r="T838" s="7">
        <f t="shared" si="14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Table1[[#This Row],[pledged]]/Table1[[#This Row],[goal]]*100</f>
        <v>852.88135593220341</v>
      </c>
      <c r="G839" t="s">
        <v>20</v>
      </c>
      <c r="H839">
        <v>1797</v>
      </c>
      <c r="I839">
        <f>ROUND(IFERROR(Table1[[#This Row],[pledged]]/Table1[[#This Row],[backers_count]],0),2)</f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2034</v>
      </c>
      <c r="R839" t="s">
        <v>2057</v>
      </c>
      <c r="S839" s="7">
        <f t="shared" si="14"/>
        <v>40629.208333333336</v>
      </c>
      <c r="T839" s="7">
        <f t="shared" si="14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Table1[[#This Row],[pledged]]/Table1[[#This Row],[goal]]*100</f>
        <v>138.90625</v>
      </c>
      <c r="G840" t="s">
        <v>20</v>
      </c>
      <c r="H840">
        <v>261</v>
      </c>
      <c r="I840">
        <f>ROUND(IFERROR(Table1[[#This Row],[pledged]]/Table1[[#This Row],[backers_count]],0),2)</f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2038</v>
      </c>
      <c r="R840" t="s">
        <v>2039</v>
      </c>
      <c r="S840" s="7">
        <f t="shared" si="14"/>
        <v>43370.208333333328</v>
      </c>
      <c r="T840" s="7">
        <f t="shared" si="14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Table1[[#This Row],[pledged]]/Table1[[#This Row],[goal]]*100</f>
        <v>190.18181818181819</v>
      </c>
      <c r="G841" t="s">
        <v>20</v>
      </c>
      <c r="H841">
        <v>157</v>
      </c>
      <c r="I841">
        <f>ROUND(IFERROR(Table1[[#This Row],[pledged]]/Table1[[#This Row],[backers_count]],0),2)</f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2040</v>
      </c>
      <c r="R841" t="s">
        <v>2041</v>
      </c>
      <c r="S841" s="7">
        <f t="shared" si="14"/>
        <v>41715.208333333336</v>
      </c>
      <c r="T841" s="7">
        <f t="shared" si="14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Table1[[#This Row],[pledged]]/Table1[[#This Row],[goal]]*100</f>
        <v>100.24333619948409</v>
      </c>
      <c r="G842" t="s">
        <v>20</v>
      </c>
      <c r="H842">
        <v>3533</v>
      </c>
      <c r="I842">
        <f>ROUND(IFERROR(Table1[[#This Row],[pledged]]/Table1[[#This Row],[backers_count]],0),2)</f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2038</v>
      </c>
      <c r="R842" t="s">
        <v>2039</v>
      </c>
      <c r="S842" s="7">
        <f t="shared" si="14"/>
        <v>41836.208333333336</v>
      </c>
      <c r="T842" s="7">
        <f t="shared" si="14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Table1[[#This Row],[pledged]]/Table1[[#This Row],[goal]]*100</f>
        <v>142.75824175824175</v>
      </c>
      <c r="G843" t="s">
        <v>20</v>
      </c>
      <c r="H843">
        <v>155</v>
      </c>
      <c r="I843">
        <f>ROUND(IFERROR(Table1[[#This Row],[pledged]]/Table1[[#This Row],[backers_count]],0),2)</f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2036</v>
      </c>
      <c r="R843" t="s">
        <v>2037</v>
      </c>
      <c r="S843" s="7">
        <f t="shared" si="14"/>
        <v>42419.25</v>
      </c>
      <c r="T843" s="7">
        <f t="shared" si="14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Table1[[#This Row],[pledged]]/Table1[[#This Row],[goal]]*100</f>
        <v>563.13333333333333</v>
      </c>
      <c r="G844" t="s">
        <v>20</v>
      </c>
      <c r="H844">
        <v>132</v>
      </c>
      <c r="I844">
        <f>ROUND(IFERROR(Table1[[#This Row],[pledged]]/Table1[[#This Row],[backers_count]],0),2)</f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2036</v>
      </c>
      <c r="R844" t="s">
        <v>2045</v>
      </c>
      <c r="S844" s="7">
        <f t="shared" si="14"/>
        <v>43266.208333333328</v>
      </c>
      <c r="T844" s="7">
        <f t="shared" si="14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Table1[[#This Row],[pledged]]/Table1[[#This Row],[goal]]*100</f>
        <v>30.715909090909086</v>
      </c>
      <c r="G845" t="s">
        <v>14</v>
      </c>
      <c r="H845">
        <v>33</v>
      </c>
      <c r="I845">
        <f>ROUND(IFERROR(Table1[[#This Row],[pledged]]/Table1[[#This Row],[backers_count]],0),2)</f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2053</v>
      </c>
      <c r="R845" t="s">
        <v>2054</v>
      </c>
      <c r="S845" s="7">
        <f t="shared" si="14"/>
        <v>43338.208333333328</v>
      </c>
      <c r="T845" s="7">
        <f t="shared" si="14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Table1[[#This Row],[pledged]]/Table1[[#This Row],[goal]]*100</f>
        <v>99.39772727272728</v>
      </c>
      <c r="G846" t="s">
        <v>74</v>
      </c>
      <c r="H846">
        <v>94</v>
      </c>
      <c r="I846">
        <f>ROUND(IFERROR(Table1[[#This Row],[pledged]]/Table1[[#This Row],[backers_count]],0),2)</f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2040</v>
      </c>
      <c r="R846" t="s">
        <v>2041</v>
      </c>
      <c r="S846" s="7">
        <f t="shared" si="14"/>
        <v>40930.25</v>
      </c>
      <c r="T846" s="7">
        <f t="shared" si="14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Table1[[#This Row],[pledged]]/Table1[[#This Row],[goal]]*100</f>
        <v>197.54935622317598</v>
      </c>
      <c r="G847" t="s">
        <v>20</v>
      </c>
      <c r="H847">
        <v>1354</v>
      </c>
      <c r="I847">
        <f>ROUND(IFERROR(Table1[[#This Row],[pledged]]/Table1[[#This Row],[backers_count]],0),2)</f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2036</v>
      </c>
      <c r="R847" t="s">
        <v>2037</v>
      </c>
      <c r="S847" s="7">
        <f t="shared" si="14"/>
        <v>43235.208333333328</v>
      </c>
      <c r="T847" s="7">
        <f t="shared" si="14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Table1[[#This Row],[pledged]]/Table1[[#This Row],[goal]]*100</f>
        <v>508.5</v>
      </c>
      <c r="G848" t="s">
        <v>20</v>
      </c>
      <c r="H848">
        <v>48</v>
      </c>
      <c r="I848">
        <f>ROUND(IFERROR(Table1[[#This Row],[pledged]]/Table1[[#This Row],[backers_count]],0),2)</f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2036</v>
      </c>
      <c r="R848" t="s">
        <v>2037</v>
      </c>
      <c r="S848" s="7">
        <f t="shared" si="14"/>
        <v>43302.208333333328</v>
      </c>
      <c r="T848" s="7">
        <f t="shared" si="14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Table1[[#This Row],[pledged]]/Table1[[#This Row],[goal]]*100</f>
        <v>237.74468085106383</v>
      </c>
      <c r="G849" t="s">
        <v>20</v>
      </c>
      <c r="H849">
        <v>110</v>
      </c>
      <c r="I849">
        <f>ROUND(IFERROR(Table1[[#This Row],[pledged]]/Table1[[#This Row],[backers_count]],0),2)</f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2032</v>
      </c>
      <c r="R849" t="s">
        <v>2033</v>
      </c>
      <c r="S849" s="7">
        <f t="shared" si="14"/>
        <v>43107.25</v>
      </c>
      <c r="T849" s="7">
        <f t="shared" si="14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Table1[[#This Row],[pledged]]/Table1[[#This Row],[goal]]*100</f>
        <v>338.46875</v>
      </c>
      <c r="G850" t="s">
        <v>20</v>
      </c>
      <c r="H850">
        <v>172</v>
      </c>
      <c r="I850">
        <f>ROUND(IFERROR(Table1[[#This Row],[pledged]]/Table1[[#This Row],[backers_count]],0),2)</f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2040</v>
      </c>
      <c r="R850" t="s">
        <v>2043</v>
      </c>
      <c r="S850" s="7">
        <f t="shared" si="14"/>
        <v>40341.208333333336</v>
      </c>
      <c r="T850" s="7">
        <f t="shared" si="14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Table1[[#This Row],[pledged]]/Table1[[#This Row],[goal]]*100</f>
        <v>133.08955223880596</v>
      </c>
      <c r="G851" t="s">
        <v>20</v>
      </c>
      <c r="H851">
        <v>307</v>
      </c>
      <c r="I851">
        <f>ROUND(IFERROR(Table1[[#This Row],[pledged]]/Table1[[#This Row],[backers_count]],0),2)</f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2034</v>
      </c>
      <c r="R851" t="s">
        <v>2044</v>
      </c>
      <c r="S851" s="7">
        <f t="shared" si="14"/>
        <v>40948.25</v>
      </c>
      <c r="T851" s="7">
        <f t="shared" si="14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Table1[[#This Row],[pledged]]/Table1[[#This Row],[goal]]*100</f>
        <v>1</v>
      </c>
      <c r="G852" t="s">
        <v>14</v>
      </c>
      <c r="H852">
        <v>1</v>
      </c>
      <c r="I852">
        <f>ROUND(IFERROR(Table1[[#This Row],[pledged]]/Table1[[#This Row],[backers_count]],0),2)</f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2034</v>
      </c>
      <c r="R852" t="s">
        <v>2035</v>
      </c>
      <c r="S852" s="7">
        <f t="shared" si="14"/>
        <v>40866.25</v>
      </c>
      <c r="T852" s="7">
        <f t="shared" si="14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Table1[[#This Row],[pledged]]/Table1[[#This Row],[goal]]*100</f>
        <v>207.79999999999998</v>
      </c>
      <c r="G853" t="s">
        <v>20</v>
      </c>
      <c r="H853">
        <v>160</v>
      </c>
      <c r="I853">
        <f>ROUND(IFERROR(Table1[[#This Row],[pledged]]/Table1[[#This Row],[backers_count]],0),2)</f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2034</v>
      </c>
      <c r="R853" t="s">
        <v>2042</v>
      </c>
      <c r="S853" s="7">
        <f t="shared" si="14"/>
        <v>41031.208333333336</v>
      </c>
      <c r="T853" s="7">
        <f t="shared" si="14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Table1[[#This Row],[pledged]]/Table1[[#This Row],[goal]]*100</f>
        <v>51.122448979591837</v>
      </c>
      <c r="G854" t="s">
        <v>14</v>
      </c>
      <c r="H854">
        <v>31</v>
      </c>
      <c r="I854">
        <f>ROUND(IFERROR(Table1[[#This Row],[pledged]]/Table1[[#This Row],[backers_count]],0),2)</f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2049</v>
      </c>
      <c r="R854" t="s">
        <v>2050</v>
      </c>
      <c r="S854" s="7">
        <f t="shared" si="14"/>
        <v>40740.208333333336</v>
      </c>
      <c r="T854" s="7">
        <f t="shared" si="14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Table1[[#This Row],[pledged]]/Table1[[#This Row],[goal]]*100</f>
        <v>652.05847953216369</v>
      </c>
      <c r="G855" t="s">
        <v>20</v>
      </c>
      <c r="H855">
        <v>1467</v>
      </c>
      <c r="I855">
        <f>ROUND(IFERROR(Table1[[#This Row],[pledged]]/Table1[[#This Row],[backers_count]],0),2)</f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2034</v>
      </c>
      <c r="R855" t="s">
        <v>2044</v>
      </c>
      <c r="S855" s="7">
        <f t="shared" si="14"/>
        <v>40714.208333333336</v>
      </c>
      <c r="T855" s="7">
        <f t="shared" si="14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Table1[[#This Row],[pledged]]/Table1[[#This Row],[goal]]*100</f>
        <v>113.63099415204678</v>
      </c>
      <c r="G856" t="s">
        <v>20</v>
      </c>
      <c r="H856">
        <v>2662</v>
      </c>
      <c r="I856">
        <f>ROUND(IFERROR(Table1[[#This Row],[pledged]]/Table1[[#This Row],[backers_count]],0),2)</f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2046</v>
      </c>
      <c r="R856" t="s">
        <v>2052</v>
      </c>
      <c r="S856" s="7">
        <f t="shared" si="14"/>
        <v>43787.25</v>
      </c>
      <c r="T856" s="7">
        <f t="shared" si="14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Table1[[#This Row],[pledged]]/Table1[[#This Row],[goal]]*100</f>
        <v>102.37606837606839</v>
      </c>
      <c r="G857" t="s">
        <v>20</v>
      </c>
      <c r="H857">
        <v>452</v>
      </c>
      <c r="I857">
        <f>ROUND(IFERROR(Table1[[#This Row],[pledged]]/Table1[[#This Row],[backers_count]],0),2)</f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2038</v>
      </c>
      <c r="R857" t="s">
        <v>2039</v>
      </c>
      <c r="S857" s="7">
        <f t="shared" si="14"/>
        <v>40712.208333333336</v>
      </c>
      <c r="T857" s="7">
        <f t="shared" si="14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Table1[[#This Row],[pledged]]/Table1[[#This Row],[goal]]*100</f>
        <v>356.58333333333331</v>
      </c>
      <c r="G858" t="s">
        <v>20</v>
      </c>
      <c r="H858">
        <v>158</v>
      </c>
      <c r="I858">
        <f>ROUND(IFERROR(Table1[[#This Row],[pledged]]/Table1[[#This Row],[backers_count]],0),2)</f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2032</v>
      </c>
      <c r="R858" t="s">
        <v>2033</v>
      </c>
      <c r="S858" s="7">
        <f t="shared" si="14"/>
        <v>41023.208333333336</v>
      </c>
      <c r="T858" s="7">
        <f t="shared" si="14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Table1[[#This Row],[pledged]]/Table1[[#This Row],[goal]]*100</f>
        <v>139.86792452830187</v>
      </c>
      <c r="G859" t="s">
        <v>20</v>
      </c>
      <c r="H859">
        <v>225</v>
      </c>
      <c r="I859">
        <f>ROUND(IFERROR(Table1[[#This Row],[pledged]]/Table1[[#This Row],[backers_count]],0),2)</f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2040</v>
      </c>
      <c r="R859" t="s">
        <v>2051</v>
      </c>
      <c r="S859" s="7">
        <f t="shared" si="14"/>
        <v>40944.25</v>
      </c>
      <c r="T859" s="7">
        <f t="shared" si="14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Table1[[#This Row],[pledged]]/Table1[[#This Row],[goal]]*100</f>
        <v>69.45</v>
      </c>
      <c r="G860" t="s">
        <v>14</v>
      </c>
      <c r="H860">
        <v>35</v>
      </c>
      <c r="I860">
        <f>ROUND(IFERROR(Table1[[#This Row],[pledged]]/Table1[[#This Row],[backers_count]],0),2)</f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2032</v>
      </c>
      <c r="R860" t="s">
        <v>2033</v>
      </c>
      <c r="S860" s="7">
        <f t="shared" si="14"/>
        <v>43211.208333333328</v>
      </c>
      <c r="T860" s="7">
        <f t="shared" si="14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Table1[[#This Row],[pledged]]/Table1[[#This Row],[goal]]*100</f>
        <v>35.534246575342465</v>
      </c>
      <c r="G861" t="s">
        <v>14</v>
      </c>
      <c r="H861">
        <v>63</v>
      </c>
      <c r="I861">
        <f>ROUND(IFERROR(Table1[[#This Row],[pledged]]/Table1[[#This Row],[backers_count]],0),2)</f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2038</v>
      </c>
      <c r="R861" t="s">
        <v>2039</v>
      </c>
      <c r="S861" s="7">
        <f t="shared" si="14"/>
        <v>41334.25</v>
      </c>
      <c r="T861" s="7">
        <f t="shared" si="14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Table1[[#This Row],[pledged]]/Table1[[#This Row],[goal]]*100</f>
        <v>251.65</v>
      </c>
      <c r="G862" t="s">
        <v>20</v>
      </c>
      <c r="H862">
        <v>65</v>
      </c>
      <c r="I862">
        <f>ROUND(IFERROR(Table1[[#This Row],[pledged]]/Table1[[#This Row],[backers_count]],0),2)</f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2036</v>
      </c>
      <c r="R862" t="s">
        <v>2045</v>
      </c>
      <c r="S862" s="7">
        <f t="shared" si="14"/>
        <v>43515.25</v>
      </c>
      <c r="T862" s="7">
        <f t="shared" si="14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Table1[[#This Row],[pledged]]/Table1[[#This Row],[goal]]*100</f>
        <v>105.87500000000001</v>
      </c>
      <c r="G863" t="s">
        <v>20</v>
      </c>
      <c r="H863">
        <v>163</v>
      </c>
      <c r="I863">
        <f>ROUND(IFERROR(Table1[[#This Row],[pledged]]/Table1[[#This Row],[backers_count]],0),2)</f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2038</v>
      </c>
      <c r="R863" t="s">
        <v>2039</v>
      </c>
      <c r="S863" s="7">
        <f t="shared" si="14"/>
        <v>40258.208333333336</v>
      </c>
      <c r="T863" s="7">
        <f t="shared" si="14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Table1[[#This Row],[pledged]]/Table1[[#This Row],[goal]]*100</f>
        <v>187.42857142857144</v>
      </c>
      <c r="G864" t="s">
        <v>20</v>
      </c>
      <c r="H864">
        <v>85</v>
      </c>
      <c r="I864">
        <f>ROUND(IFERROR(Table1[[#This Row],[pledged]]/Table1[[#This Row],[backers_count]],0),2)</f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2038</v>
      </c>
      <c r="R864" t="s">
        <v>2039</v>
      </c>
      <c r="S864" s="7">
        <f t="shared" si="14"/>
        <v>40756.208333333336</v>
      </c>
      <c r="T864" s="7">
        <f t="shared" si="14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Table1[[#This Row],[pledged]]/Table1[[#This Row],[goal]]*100</f>
        <v>386.78571428571428</v>
      </c>
      <c r="G865" t="s">
        <v>20</v>
      </c>
      <c r="H865">
        <v>217</v>
      </c>
      <c r="I865">
        <f>ROUND(IFERROR(Table1[[#This Row],[pledged]]/Table1[[#This Row],[backers_count]],0),2)</f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2040</v>
      </c>
      <c r="R865" t="s">
        <v>2059</v>
      </c>
      <c r="S865" s="7">
        <f t="shared" si="14"/>
        <v>42172.208333333328</v>
      </c>
      <c r="T865" s="7">
        <f t="shared" si="14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Table1[[#This Row],[pledged]]/Table1[[#This Row],[goal]]*100</f>
        <v>347.07142857142856</v>
      </c>
      <c r="G866" t="s">
        <v>20</v>
      </c>
      <c r="H866">
        <v>150</v>
      </c>
      <c r="I866">
        <f>ROUND(IFERROR(Table1[[#This Row],[pledged]]/Table1[[#This Row],[backers_count]],0),2)</f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2040</v>
      </c>
      <c r="R866" t="s">
        <v>2051</v>
      </c>
      <c r="S866" s="7">
        <f t="shared" si="14"/>
        <v>42601.208333333328</v>
      </c>
      <c r="T866" s="7">
        <f t="shared" si="14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Table1[[#This Row],[pledged]]/Table1[[#This Row],[goal]]*100</f>
        <v>185.82098765432099</v>
      </c>
      <c r="G867" t="s">
        <v>20</v>
      </c>
      <c r="H867">
        <v>3272</v>
      </c>
      <c r="I867">
        <f>ROUND(IFERROR(Table1[[#This Row],[pledged]]/Table1[[#This Row],[backers_count]],0),2)</f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2038</v>
      </c>
      <c r="R867" t="s">
        <v>2039</v>
      </c>
      <c r="S867" s="7">
        <f t="shared" si="14"/>
        <v>41897.208333333336</v>
      </c>
      <c r="T867" s="7">
        <f t="shared" si="14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Table1[[#This Row],[pledged]]/Table1[[#This Row],[goal]]*100</f>
        <v>43.241247264770237</v>
      </c>
      <c r="G868" t="s">
        <v>74</v>
      </c>
      <c r="H868">
        <v>898</v>
      </c>
      <c r="I868">
        <f>ROUND(IFERROR(Table1[[#This Row],[pledged]]/Table1[[#This Row],[backers_count]],0),2)</f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2053</v>
      </c>
      <c r="R868" t="s">
        <v>2054</v>
      </c>
      <c r="S868" s="7">
        <f t="shared" si="14"/>
        <v>40671.208333333336</v>
      </c>
      <c r="T868" s="7">
        <f t="shared" si="14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Table1[[#This Row],[pledged]]/Table1[[#This Row],[goal]]*100</f>
        <v>162.4375</v>
      </c>
      <c r="G869" t="s">
        <v>20</v>
      </c>
      <c r="H869">
        <v>300</v>
      </c>
      <c r="I869">
        <f>ROUND(IFERROR(Table1[[#This Row],[pledged]]/Table1[[#This Row],[backers_count]],0),2)</f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2032</v>
      </c>
      <c r="R869" t="s">
        <v>2033</v>
      </c>
      <c r="S869" s="7">
        <f t="shared" si="14"/>
        <v>43382.208333333328</v>
      </c>
      <c r="T869" s="7">
        <f t="shared" si="14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Table1[[#This Row],[pledged]]/Table1[[#This Row],[goal]]*100</f>
        <v>184.84285714285716</v>
      </c>
      <c r="G870" t="s">
        <v>20</v>
      </c>
      <c r="H870">
        <v>126</v>
      </c>
      <c r="I870">
        <f>ROUND(IFERROR(Table1[[#This Row],[pledged]]/Table1[[#This Row],[backers_count]],0),2)</f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2038</v>
      </c>
      <c r="R870" t="s">
        <v>2039</v>
      </c>
      <c r="S870" s="7">
        <f t="shared" si="14"/>
        <v>41559.208333333336</v>
      </c>
      <c r="T870" s="7">
        <f t="shared" si="14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Table1[[#This Row],[pledged]]/Table1[[#This Row],[goal]]*100</f>
        <v>23.703520691785052</v>
      </c>
      <c r="G871" t="s">
        <v>14</v>
      </c>
      <c r="H871">
        <v>526</v>
      </c>
      <c r="I871">
        <f>ROUND(IFERROR(Table1[[#This Row],[pledged]]/Table1[[#This Row],[backers_count]],0),2)</f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2040</v>
      </c>
      <c r="R871" t="s">
        <v>2043</v>
      </c>
      <c r="S871" s="7">
        <f t="shared" si="14"/>
        <v>40350.208333333336</v>
      </c>
      <c r="T871" s="7">
        <f t="shared" si="14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Table1[[#This Row],[pledged]]/Table1[[#This Row],[goal]]*100</f>
        <v>89.870129870129873</v>
      </c>
      <c r="G872" t="s">
        <v>14</v>
      </c>
      <c r="H872">
        <v>121</v>
      </c>
      <c r="I872">
        <f>ROUND(IFERROR(Table1[[#This Row],[pledged]]/Table1[[#This Row],[backers_count]],0),2)</f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2038</v>
      </c>
      <c r="R872" t="s">
        <v>2039</v>
      </c>
      <c r="S872" s="7">
        <f t="shared" si="14"/>
        <v>42240.208333333328</v>
      </c>
      <c r="T872" s="7">
        <f t="shared" si="14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Table1[[#This Row],[pledged]]/Table1[[#This Row],[goal]]*100</f>
        <v>272.6041958041958</v>
      </c>
      <c r="G873" t="s">
        <v>20</v>
      </c>
      <c r="H873">
        <v>2320</v>
      </c>
      <c r="I873">
        <f>ROUND(IFERROR(Table1[[#This Row],[pledged]]/Table1[[#This Row],[backers_count]],0),2)</f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2038</v>
      </c>
      <c r="R873" t="s">
        <v>2039</v>
      </c>
      <c r="S873" s="7">
        <f t="shared" si="14"/>
        <v>43040.208333333328</v>
      </c>
      <c r="T873" s="7">
        <f t="shared" si="14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Table1[[#This Row],[pledged]]/Table1[[#This Row],[goal]]*100</f>
        <v>170.04255319148936</v>
      </c>
      <c r="G874" t="s">
        <v>20</v>
      </c>
      <c r="H874">
        <v>81</v>
      </c>
      <c r="I874">
        <f>ROUND(IFERROR(Table1[[#This Row],[pledged]]/Table1[[#This Row],[backers_count]],0),2)</f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2040</v>
      </c>
      <c r="R874" t="s">
        <v>2062</v>
      </c>
      <c r="S874" s="7">
        <f t="shared" si="14"/>
        <v>43346.208333333328</v>
      </c>
      <c r="T874" s="7">
        <f t="shared" si="14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Table1[[#This Row],[pledged]]/Table1[[#This Row],[goal]]*100</f>
        <v>188.28503562945369</v>
      </c>
      <c r="G875" t="s">
        <v>20</v>
      </c>
      <c r="H875">
        <v>1887</v>
      </c>
      <c r="I875">
        <f>ROUND(IFERROR(Table1[[#This Row],[pledged]]/Table1[[#This Row],[backers_count]],0),2)</f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2053</v>
      </c>
      <c r="R875" t="s">
        <v>2054</v>
      </c>
      <c r="S875" s="7">
        <f t="shared" si="14"/>
        <v>41647.25</v>
      </c>
      <c r="T875" s="7">
        <f t="shared" si="14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Table1[[#This Row],[pledged]]/Table1[[#This Row],[goal]]*100</f>
        <v>346.93532338308455</v>
      </c>
      <c r="G876" t="s">
        <v>20</v>
      </c>
      <c r="H876">
        <v>4358</v>
      </c>
      <c r="I876">
        <f>ROUND(IFERROR(Table1[[#This Row],[pledged]]/Table1[[#This Row],[backers_count]],0),2)</f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2053</v>
      </c>
      <c r="R876" t="s">
        <v>2054</v>
      </c>
      <c r="S876" s="7">
        <f t="shared" si="14"/>
        <v>40291.208333333336</v>
      </c>
      <c r="T876" s="7">
        <f t="shared" si="14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Table1[[#This Row],[pledged]]/Table1[[#This Row],[goal]]*100</f>
        <v>69.177215189873422</v>
      </c>
      <c r="G877" t="s">
        <v>14</v>
      </c>
      <c r="H877">
        <v>67</v>
      </c>
      <c r="I877">
        <f>ROUND(IFERROR(Table1[[#This Row],[pledged]]/Table1[[#This Row],[backers_count]],0),2)</f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2034</v>
      </c>
      <c r="R877" t="s">
        <v>2035</v>
      </c>
      <c r="S877" s="7">
        <f t="shared" si="14"/>
        <v>40556.25</v>
      </c>
      <c r="T877" s="7">
        <f t="shared" si="14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Table1[[#This Row],[pledged]]/Table1[[#This Row],[goal]]*100</f>
        <v>25.433734939759034</v>
      </c>
      <c r="G878" t="s">
        <v>14</v>
      </c>
      <c r="H878">
        <v>57</v>
      </c>
      <c r="I878">
        <f>ROUND(IFERROR(Table1[[#This Row],[pledged]]/Table1[[#This Row],[backers_count]],0),2)</f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2053</v>
      </c>
      <c r="R878" t="s">
        <v>2054</v>
      </c>
      <c r="S878" s="7">
        <f t="shared" si="14"/>
        <v>43624.208333333328</v>
      </c>
      <c r="T878" s="7">
        <f t="shared" si="14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Table1[[#This Row],[pledged]]/Table1[[#This Row],[goal]]*100</f>
        <v>77.400977995110026</v>
      </c>
      <c r="G879" t="s">
        <v>14</v>
      </c>
      <c r="H879">
        <v>1229</v>
      </c>
      <c r="I879">
        <f>ROUND(IFERROR(Table1[[#This Row],[pledged]]/Table1[[#This Row],[backers_count]],0),2)</f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2032</v>
      </c>
      <c r="R879" t="s">
        <v>2033</v>
      </c>
      <c r="S879" s="7">
        <f t="shared" si="14"/>
        <v>42577.208333333328</v>
      </c>
      <c r="T879" s="7">
        <f t="shared" si="14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Table1[[#This Row],[pledged]]/Table1[[#This Row],[goal]]*100</f>
        <v>37.481481481481481</v>
      </c>
      <c r="G880" t="s">
        <v>14</v>
      </c>
      <c r="H880">
        <v>12</v>
      </c>
      <c r="I880">
        <f>ROUND(IFERROR(Table1[[#This Row],[pledged]]/Table1[[#This Row],[backers_count]],0),2)</f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2034</v>
      </c>
      <c r="R880" t="s">
        <v>2056</v>
      </c>
      <c r="S880" s="7">
        <f t="shared" si="14"/>
        <v>43845.25</v>
      </c>
      <c r="T880" s="7">
        <f t="shared" si="14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Table1[[#This Row],[pledged]]/Table1[[#This Row],[goal]]*100</f>
        <v>543.79999999999995</v>
      </c>
      <c r="G881" t="s">
        <v>20</v>
      </c>
      <c r="H881">
        <v>53</v>
      </c>
      <c r="I881">
        <f>ROUND(IFERROR(Table1[[#This Row],[pledged]]/Table1[[#This Row],[backers_count]],0),2)</f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2046</v>
      </c>
      <c r="R881" t="s">
        <v>2047</v>
      </c>
      <c r="S881" s="7">
        <f t="shared" si="14"/>
        <v>42788.25</v>
      </c>
      <c r="T881" s="7">
        <f t="shared" si="14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Table1[[#This Row],[pledged]]/Table1[[#This Row],[goal]]*100</f>
        <v>228.52189349112427</v>
      </c>
      <c r="G882" t="s">
        <v>20</v>
      </c>
      <c r="H882">
        <v>2414</v>
      </c>
      <c r="I882">
        <f>ROUND(IFERROR(Table1[[#This Row],[pledged]]/Table1[[#This Row],[backers_count]],0),2)</f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2034</v>
      </c>
      <c r="R882" t="s">
        <v>2042</v>
      </c>
      <c r="S882" s="7">
        <f t="shared" si="14"/>
        <v>43667.208333333328</v>
      </c>
      <c r="T882" s="7">
        <f t="shared" si="14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Table1[[#This Row],[pledged]]/Table1[[#This Row],[goal]]*100</f>
        <v>38.948339483394832</v>
      </c>
      <c r="G883" t="s">
        <v>14</v>
      </c>
      <c r="H883">
        <v>452</v>
      </c>
      <c r="I883">
        <f>ROUND(IFERROR(Table1[[#This Row],[pledged]]/Table1[[#This Row],[backers_count]],0),2)</f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2038</v>
      </c>
      <c r="R883" t="s">
        <v>2039</v>
      </c>
      <c r="S883" s="7">
        <f t="shared" si="14"/>
        <v>42194.208333333328</v>
      </c>
      <c r="T883" s="7">
        <f t="shared" si="14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Table1[[#This Row],[pledged]]/Table1[[#This Row],[goal]]*100</f>
        <v>370</v>
      </c>
      <c r="G884" t="s">
        <v>20</v>
      </c>
      <c r="H884">
        <v>80</v>
      </c>
      <c r="I884">
        <f>ROUND(IFERROR(Table1[[#This Row],[pledged]]/Table1[[#This Row],[backers_count]],0),2)</f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2038</v>
      </c>
      <c r="R884" t="s">
        <v>2039</v>
      </c>
      <c r="S884" s="7">
        <f t="shared" si="14"/>
        <v>42025.25</v>
      </c>
      <c r="T884" s="7">
        <f t="shared" si="14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Table1[[#This Row],[pledged]]/Table1[[#This Row],[goal]]*100</f>
        <v>237.91176470588232</v>
      </c>
      <c r="G885" t="s">
        <v>20</v>
      </c>
      <c r="H885">
        <v>193</v>
      </c>
      <c r="I885">
        <f>ROUND(IFERROR(Table1[[#This Row],[pledged]]/Table1[[#This Row],[backers_count]],0),2)</f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2040</v>
      </c>
      <c r="R885" t="s">
        <v>2051</v>
      </c>
      <c r="S885" s="7">
        <f t="shared" si="14"/>
        <v>40323.208333333336</v>
      </c>
      <c r="T885" s="7">
        <f t="shared" si="14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Table1[[#This Row],[pledged]]/Table1[[#This Row],[goal]]*100</f>
        <v>64.036299765807954</v>
      </c>
      <c r="G886" t="s">
        <v>14</v>
      </c>
      <c r="H886">
        <v>1886</v>
      </c>
      <c r="I886">
        <f>ROUND(IFERROR(Table1[[#This Row],[pledged]]/Table1[[#This Row],[backers_count]],0),2)</f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2038</v>
      </c>
      <c r="R886" t="s">
        <v>2039</v>
      </c>
      <c r="S886" s="7">
        <f t="shared" si="14"/>
        <v>41763.208333333336</v>
      </c>
      <c r="T886" s="7">
        <f t="shared" si="14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Table1[[#This Row],[pledged]]/Table1[[#This Row],[goal]]*100</f>
        <v>118.27777777777777</v>
      </c>
      <c r="G887" t="s">
        <v>20</v>
      </c>
      <c r="H887">
        <v>52</v>
      </c>
      <c r="I887">
        <f>ROUND(IFERROR(Table1[[#This Row],[pledged]]/Table1[[#This Row],[backers_count]],0),2)</f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2038</v>
      </c>
      <c r="R887" t="s">
        <v>2039</v>
      </c>
      <c r="S887" s="7">
        <f t="shared" si="14"/>
        <v>40335.208333333336</v>
      </c>
      <c r="T887" s="7">
        <f t="shared" si="14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Table1[[#This Row],[pledged]]/Table1[[#This Row],[goal]]*100</f>
        <v>84.824037184594957</v>
      </c>
      <c r="G888" t="s">
        <v>14</v>
      </c>
      <c r="H888">
        <v>1825</v>
      </c>
      <c r="I888">
        <f>ROUND(IFERROR(Table1[[#This Row],[pledged]]/Table1[[#This Row],[backers_count]],0),2)</f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2034</v>
      </c>
      <c r="R888" t="s">
        <v>2044</v>
      </c>
      <c r="S888" s="7">
        <f t="shared" si="14"/>
        <v>40416.208333333336</v>
      </c>
      <c r="T888" s="7">
        <f t="shared" si="14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Table1[[#This Row],[pledged]]/Table1[[#This Row],[goal]]*100</f>
        <v>29.346153846153843</v>
      </c>
      <c r="G889" t="s">
        <v>14</v>
      </c>
      <c r="H889">
        <v>31</v>
      </c>
      <c r="I889">
        <f>ROUND(IFERROR(Table1[[#This Row],[pledged]]/Table1[[#This Row],[backers_count]],0),2)</f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2038</v>
      </c>
      <c r="R889" t="s">
        <v>2039</v>
      </c>
      <c r="S889" s="7">
        <f t="shared" si="14"/>
        <v>42202.208333333328</v>
      </c>
      <c r="T889" s="7">
        <f t="shared" si="14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Table1[[#This Row],[pledged]]/Table1[[#This Row],[goal]]*100</f>
        <v>209.89655172413794</v>
      </c>
      <c r="G890" t="s">
        <v>20</v>
      </c>
      <c r="H890">
        <v>290</v>
      </c>
      <c r="I890">
        <f>ROUND(IFERROR(Table1[[#This Row],[pledged]]/Table1[[#This Row],[backers_count]],0),2)</f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2038</v>
      </c>
      <c r="R890" t="s">
        <v>2039</v>
      </c>
      <c r="S890" s="7">
        <f t="shared" si="14"/>
        <v>42836.208333333328</v>
      </c>
      <c r="T890" s="7">
        <f t="shared" si="14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Table1[[#This Row],[pledged]]/Table1[[#This Row],[goal]]*100</f>
        <v>169.78571428571431</v>
      </c>
      <c r="G891" t="s">
        <v>20</v>
      </c>
      <c r="H891">
        <v>122</v>
      </c>
      <c r="I891">
        <f>ROUND(IFERROR(Table1[[#This Row],[pledged]]/Table1[[#This Row],[backers_count]],0),2)</f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2034</v>
      </c>
      <c r="R891" t="s">
        <v>2042</v>
      </c>
      <c r="S891" s="7">
        <f t="shared" si="14"/>
        <v>41710.208333333336</v>
      </c>
      <c r="T891" s="7">
        <f t="shared" si="14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Table1[[#This Row],[pledged]]/Table1[[#This Row],[goal]]*100</f>
        <v>115.95907738095239</v>
      </c>
      <c r="G892" t="s">
        <v>20</v>
      </c>
      <c r="H892">
        <v>1470</v>
      </c>
      <c r="I892">
        <f>ROUND(IFERROR(Table1[[#This Row],[pledged]]/Table1[[#This Row],[backers_count]],0),2)</f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2034</v>
      </c>
      <c r="R892" t="s">
        <v>2044</v>
      </c>
      <c r="S892" s="7">
        <f t="shared" si="14"/>
        <v>43640.208333333328</v>
      </c>
      <c r="T892" s="7">
        <f t="shared" si="14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Table1[[#This Row],[pledged]]/Table1[[#This Row],[goal]]*100</f>
        <v>258.59999999999997</v>
      </c>
      <c r="G893" t="s">
        <v>20</v>
      </c>
      <c r="H893">
        <v>165</v>
      </c>
      <c r="I893">
        <f>ROUND(IFERROR(Table1[[#This Row],[pledged]]/Table1[[#This Row],[backers_count]],0),2)</f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2040</v>
      </c>
      <c r="R893" t="s">
        <v>2041</v>
      </c>
      <c r="S893" s="7">
        <f t="shared" si="14"/>
        <v>40880.25</v>
      </c>
      <c r="T893" s="7">
        <f t="shared" si="14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Table1[[#This Row],[pledged]]/Table1[[#This Row],[goal]]*100</f>
        <v>230.58333333333331</v>
      </c>
      <c r="G894" t="s">
        <v>20</v>
      </c>
      <c r="H894">
        <v>182</v>
      </c>
      <c r="I894">
        <f>ROUND(IFERROR(Table1[[#This Row],[pledged]]/Table1[[#This Row],[backers_count]],0),2)</f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2046</v>
      </c>
      <c r="R894" t="s">
        <v>2058</v>
      </c>
      <c r="S894" s="7">
        <f t="shared" si="14"/>
        <v>40319.208333333336</v>
      </c>
      <c r="T894" s="7">
        <f t="shared" si="14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Table1[[#This Row],[pledged]]/Table1[[#This Row],[goal]]*100</f>
        <v>128.21428571428572</v>
      </c>
      <c r="G895" t="s">
        <v>20</v>
      </c>
      <c r="H895">
        <v>199</v>
      </c>
      <c r="I895">
        <f>ROUND(IFERROR(Table1[[#This Row],[pledged]]/Table1[[#This Row],[backers_count]],0),2)</f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2040</v>
      </c>
      <c r="R895" t="s">
        <v>2041</v>
      </c>
      <c r="S895" s="7">
        <f t="shared" si="14"/>
        <v>42170.208333333328</v>
      </c>
      <c r="T895" s="7">
        <f t="shared" si="14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Table1[[#This Row],[pledged]]/Table1[[#This Row],[goal]]*100</f>
        <v>188.70588235294116</v>
      </c>
      <c r="G896" t="s">
        <v>20</v>
      </c>
      <c r="H896">
        <v>56</v>
      </c>
      <c r="I896">
        <f>ROUND(IFERROR(Table1[[#This Row],[pledged]]/Table1[[#This Row],[backers_count]],0),2)</f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2040</v>
      </c>
      <c r="R896" t="s">
        <v>2059</v>
      </c>
      <c r="S896" s="7">
        <f t="shared" si="14"/>
        <v>41466.208333333336</v>
      </c>
      <c r="T896" s="7">
        <f t="shared" si="14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Table1[[#This Row],[pledged]]/Table1[[#This Row],[goal]]*100</f>
        <v>6.9511889862327907</v>
      </c>
      <c r="G897" t="s">
        <v>14</v>
      </c>
      <c r="H897">
        <v>107</v>
      </c>
      <c r="I897">
        <f>ROUND(IFERROR(Table1[[#This Row],[pledged]]/Table1[[#This Row],[backers_count]],0),2)</f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2038</v>
      </c>
      <c r="R897" t="s">
        <v>2039</v>
      </c>
      <c r="S897" s="7">
        <f t="shared" si="14"/>
        <v>43134.25</v>
      </c>
      <c r="T897" s="7">
        <f t="shared" si="14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Table1[[#This Row],[pledged]]/Table1[[#This Row],[goal]]*100</f>
        <v>774.43434343434342</v>
      </c>
      <c r="G898" t="s">
        <v>20</v>
      </c>
      <c r="H898">
        <v>1460</v>
      </c>
      <c r="I898">
        <f>ROUND(IFERROR(Table1[[#This Row],[pledged]]/Table1[[#This Row],[backers_count]],0),2)</f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2032</v>
      </c>
      <c r="R898" t="s">
        <v>2033</v>
      </c>
      <c r="S898" s="7">
        <f t="shared" ref="S898:T961" si="15">(((L898/60)/60)/24)+DATE(1970,1,1)</f>
        <v>40738.208333333336</v>
      </c>
      <c r="T898" s="7">
        <f t="shared" si="1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Table1[[#This Row],[pledged]]/Table1[[#This Row],[goal]]*100</f>
        <v>27.693181818181817</v>
      </c>
      <c r="G899" t="s">
        <v>14</v>
      </c>
      <c r="H899">
        <v>27</v>
      </c>
      <c r="I899">
        <f>ROUND(IFERROR(Table1[[#This Row],[pledged]]/Table1[[#This Row],[backers_count]],0),2)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2038</v>
      </c>
      <c r="R899" t="s">
        <v>2039</v>
      </c>
      <c r="S899" s="7">
        <f t="shared" si="15"/>
        <v>43583.208333333328</v>
      </c>
      <c r="T899" s="7">
        <f t="shared" si="15"/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Table1[[#This Row],[pledged]]/Table1[[#This Row],[goal]]*100</f>
        <v>52.479620323841424</v>
      </c>
      <c r="G900" t="s">
        <v>14</v>
      </c>
      <c r="H900">
        <v>1221</v>
      </c>
      <c r="I900">
        <f>ROUND(IFERROR(Table1[[#This Row],[pledged]]/Table1[[#This Row],[backers_count]],0),2)</f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2040</v>
      </c>
      <c r="R900" t="s">
        <v>2041</v>
      </c>
      <c r="S900" s="7">
        <f t="shared" si="15"/>
        <v>43815.25</v>
      </c>
      <c r="T900" s="7">
        <f t="shared" si="15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Table1[[#This Row],[pledged]]/Table1[[#This Row],[goal]]*100</f>
        <v>407.09677419354841</v>
      </c>
      <c r="G901" t="s">
        <v>20</v>
      </c>
      <c r="H901">
        <v>123</v>
      </c>
      <c r="I901">
        <f>ROUND(IFERROR(Table1[[#This Row],[pledged]]/Table1[[#This Row],[backers_count]],0),2)</f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2034</v>
      </c>
      <c r="R901" t="s">
        <v>2057</v>
      </c>
      <c r="S901" s="7">
        <f t="shared" si="15"/>
        <v>41554.208333333336</v>
      </c>
      <c r="T901" s="7">
        <f t="shared" si="15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Table1[[#This Row],[pledged]]/Table1[[#This Row],[goal]]*100</f>
        <v>2</v>
      </c>
      <c r="G902" t="s">
        <v>14</v>
      </c>
      <c r="H902">
        <v>1</v>
      </c>
      <c r="I902">
        <f>ROUND(IFERROR(Table1[[#This Row],[pledged]]/Table1[[#This Row],[backers_count]],0),2)</f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2036</v>
      </c>
      <c r="R902" t="s">
        <v>2037</v>
      </c>
      <c r="S902" s="7">
        <f t="shared" si="15"/>
        <v>41901.208333333336</v>
      </c>
      <c r="T902" s="7">
        <f t="shared" si="15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Table1[[#This Row],[pledged]]/Table1[[#This Row],[goal]]*100</f>
        <v>156.17857142857144</v>
      </c>
      <c r="G903" t="s">
        <v>20</v>
      </c>
      <c r="H903">
        <v>159</v>
      </c>
      <c r="I903">
        <f>ROUND(IFERROR(Table1[[#This Row],[pledged]]/Table1[[#This Row],[backers_count]],0),2)</f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2034</v>
      </c>
      <c r="R903" t="s">
        <v>2035</v>
      </c>
      <c r="S903" s="7">
        <f t="shared" si="15"/>
        <v>43298.208333333328</v>
      </c>
      <c r="T903" s="7">
        <f t="shared" si="15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Table1[[#This Row],[pledged]]/Table1[[#This Row],[goal]]*100</f>
        <v>252.42857142857144</v>
      </c>
      <c r="G904" t="s">
        <v>20</v>
      </c>
      <c r="H904">
        <v>110</v>
      </c>
      <c r="I904">
        <f>ROUND(IFERROR(Table1[[#This Row],[pledged]]/Table1[[#This Row],[backers_count]],0),2)</f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2036</v>
      </c>
      <c r="R904" t="s">
        <v>2037</v>
      </c>
      <c r="S904" s="7">
        <f t="shared" si="15"/>
        <v>42399.25</v>
      </c>
      <c r="T904" s="7">
        <f t="shared" si="15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Table1[[#This Row],[pledged]]/Table1[[#This Row],[goal]]*100</f>
        <v>1.729268292682927</v>
      </c>
      <c r="G905" t="s">
        <v>47</v>
      </c>
      <c r="H905">
        <v>14</v>
      </c>
      <c r="I905">
        <f>ROUND(IFERROR(Table1[[#This Row],[pledged]]/Table1[[#This Row],[backers_count]],0),2)</f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2046</v>
      </c>
      <c r="R905" t="s">
        <v>2047</v>
      </c>
      <c r="S905" s="7">
        <f t="shared" si="15"/>
        <v>41034.208333333336</v>
      </c>
      <c r="T905" s="7">
        <f t="shared" si="15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Table1[[#This Row],[pledged]]/Table1[[#This Row],[goal]]*100</f>
        <v>12.230769230769232</v>
      </c>
      <c r="G906" t="s">
        <v>14</v>
      </c>
      <c r="H906">
        <v>16</v>
      </c>
      <c r="I906">
        <f>ROUND(IFERROR(Table1[[#This Row],[pledged]]/Table1[[#This Row],[backers_count]],0),2)</f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2046</v>
      </c>
      <c r="R906" t="s">
        <v>2055</v>
      </c>
      <c r="S906" s="7">
        <f t="shared" si="15"/>
        <v>41186.208333333336</v>
      </c>
      <c r="T906" s="7">
        <f t="shared" si="15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Table1[[#This Row],[pledged]]/Table1[[#This Row],[goal]]*100</f>
        <v>163.98734177215189</v>
      </c>
      <c r="G907" t="s">
        <v>20</v>
      </c>
      <c r="H907">
        <v>236</v>
      </c>
      <c r="I907">
        <f>ROUND(IFERROR(Table1[[#This Row],[pledged]]/Table1[[#This Row],[backers_count]],0),2)</f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2038</v>
      </c>
      <c r="R907" t="s">
        <v>2039</v>
      </c>
      <c r="S907" s="7">
        <f t="shared" si="15"/>
        <v>41536.208333333336</v>
      </c>
      <c r="T907" s="7">
        <f t="shared" si="15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Table1[[#This Row],[pledged]]/Table1[[#This Row],[goal]]*100</f>
        <v>162.98181818181817</v>
      </c>
      <c r="G908" t="s">
        <v>20</v>
      </c>
      <c r="H908">
        <v>191</v>
      </c>
      <c r="I908">
        <f>ROUND(IFERROR(Table1[[#This Row],[pledged]]/Table1[[#This Row],[backers_count]],0),2)</f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2040</v>
      </c>
      <c r="R908" t="s">
        <v>2041</v>
      </c>
      <c r="S908" s="7">
        <f t="shared" si="15"/>
        <v>42868.208333333328</v>
      </c>
      <c r="T908" s="7">
        <f t="shared" si="15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Table1[[#This Row],[pledged]]/Table1[[#This Row],[goal]]*100</f>
        <v>20.252747252747252</v>
      </c>
      <c r="G909" t="s">
        <v>14</v>
      </c>
      <c r="H909">
        <v>41</v>
      </c>
      <c r="I909">
        <f>ROUND(IFERROR(Table1[[#This Row],[pledged]]/Table1[[#This Row],[backers_count]],0),2)</f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2038</v>
      </c>
      <c r="R909" t="s">
        <v>2039</v>
      </c>
      <c r="S909" s="7">
        <f t="shared" si="15"/>
        <v>40660.208333333336</v>
      </c>
      <c r="T909" s="7">
        <f t="shared" si="15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Table1[[#This Row],[pledged]]/Table1[[#This Row],[goal]]*100</f>
        <v>319.24083769633506</v>
      </c>
      <c r="G910" t="s">
        <v>20</v>
      </c>
      <c r="H910">
        <v>3934</v>
      </c>
      <c r="I910">
        <f>ROUND(IFERROR(Table1[[#This Row],[pledged]]/Table1[[#This Row],[backers_count]],0),2)</f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2049</v>
      </c>
      <c r="R910" t="s">
        <v>2050</v>
      </c>
      <c r="S910" s="7">
        <f t="shared" si="15"/>
        <v>41031.208333333336</v>
      </c>
      <c r="T910" s="7">
        <f t="shared" si="15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Table1[[#This Row],[pledged]]/Table1[[#This Row],[goal]]*100</f>
        <v>478.94444444444446</v>
      </c>
      <c r="G911" t="s">
        <v>20</v>
      </c>
      <c r="H911">
        <v>80</v>
      </c>
      <c r="I911">
        <f>ROUND(IFERROR(Table1[[#This Row],[pledged]]/Table1[[#This Row],[backers_count]],0),2)</f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2038</v>
      </c>
      <c r="R911" t="s">
        <v>2039</v>
      </c>
      <c r="S911" s="7">
        <f t="shared" si="15"/>
        <v>43255.208333333328</v>
      </c>
      <c r="T911" s="7">
        <f t="shared" si="15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Table1[[#This Row],[pledged]]/Table1[[#This Row],[goal]]*100</f>
        <v>19.556634304207122</v>
      </c>
      <c r="G912" t="s">
        <v>74</v>
      </c>
      <c r="H912">
        <v>296</v>
      </c>
      <c r="I912">
        <f>ROUND(IFERROR(Table1[[#This Row],[pledged]]/Table1[[#This Row],[backers_count]],0),2)</f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2038</v>
      </c>
      <c r="R912" t="s">
        <v>2039</v>
      </c>
      <c r="S912" s="7">
        <f t="shared" si="15"/>
        <v>42026.25</v>
      </c>
      <c r="T912" s="7">
        <f t="shared" si="15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Table1[[#This Row],[pledged]]/Table1[[#This Row],[goal]]*100</f>
        <v>198.94827586206895</v>
      </c>
      <c r="G913" t="s">
        <v>20</v>
      </c>
      <c r="H913">
        <v>462</v>
      </c>
      <c r="I913">
        <f>ROUND(IFERROR(Table1[[#This Row],[pledged]]/Table1[[#This Row],[backers_count]],0),2)</f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2036</v>
      </c>
      <c r="R913" t="s">
        <v>2037</v>
      </c>
      <c r="S913" s="7">
        <f t="shared" si="15"/>
        <v>43717.208333333328</v>
      </c>
      <c r="T913" s="7">
        <f t="shared" si="15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Table1[[#This Row],[pledged]]/Table1[[#This Row],[goal]]*100</f>
        <v>795</v>
      </c>
      <c r="G914" t="s">
        <v>20</v>
      </c>
      <c r="H914">
        <v>179</v>
      </c>
      <c r="I914">
        <f>ROUND(IFERROR(Table1[[#This Row],[pledged]]/Table1[[#This Row],[backers_count]],0),2)</f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2040</v>
      </c>
      <c r="R914" t="s">
        <v>2043</v>
      </c>
      <c r="S914" s="7">
        <f t="shared" si="15"/>
        <v>41157.208333333336</v>
      </c>
      <c r="T914" s="7">
        <f t="shared" si="15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Table1[[#This Row],[pledged]]/Table1[[#This Row],[goal]]*100</f>
        <v>50.621082621082621</v>
      </c>
      <c r="G915" t="s">
        <v>14</v>
      </c>
      <c r="H915">
        <v>523</v>
      </c>
      <c r="I915">
        <f>ROUND(IFERROR(Table1[[#This Row],[pledged]]/Table1[[#This Row],[backers_count]],0),2)</f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2040</v>
      </c>
      <c r="R915" t="s">
        <v>2043</v>
      </c>
      <c r="S915" s="7">
        <f t="shared" si="15"/>
        <v>43597.208333333328</v>
      </c>
      <c r="T915" s="7">
        <f t="shared" si="15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Table1[[#This Row],[pledged]]/Table1[[#This Row],[goal]]*100</f>
        <v>57.4375</v>
      </c>
      <c r="G916" t="s">
        <v>14</v>
      </c>
      <c r="H916">
        <v>141</v>
      </c>
      <c r="I916">
        <f>ROUND(IFERROR(Table1[[#This Row],[pledged]]/Table1[[#This Row],[backers_count]],0),2)</f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2038</v>
      </c>
      <c r="R916" t="s">
        <v>2039</v>
      </c>
      <c r="S916" s="7">
        <f t="shared" si="15"/>
        <v>41490.208333333336</v>
      </c>
      <c r="T916" s="7">
        <f t="shared" si="15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Table1[[#This Row],[pledged]]/Table1[[#This Row],[goal]]*100</f>
        <v>155.62827640984909</v>
      </c>
      <c r="G917" t="s">
        <v>20</v>
      </c>
      <c r="H917">
        <v>1866</v>
      </c>
      <c r="I917">
        <f>ROUND(IFERROR(Table1[[#This Row],[pledged]]/Table1[[#This Row],[backers_count]],0),2)</f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2040</v>
      </c>
      <c r="R917" t="s">
        <v>2059</v>
      </c>
      <c r="S917" s="7">
        <f t="shared" si="15"/>
        <v>42976.208333333328</v>
      </c>
      <c r="T917" s="7">
        <f t="shared" si="15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Table1[[#This Row],[pledged]]/Table1[[#This Row],[goal]]*100</f>
        <v>36.297297297297298</v>
      </c>
      <c r="G918" t="s">
        <v>14</v>
      </c>
      <c r="H918">
        <v>52</v>
      </c>
      <c r="I918">
        <f>ROUND(IFERROR(Table1[[#This Row],[pledged]]/Table1[[#This Row],[backers_count]],0),2)</f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2053</v>
      </c>
      <c r="R918" t="s">
        <v>2054</v>
      </c>
      <c r="S918" s="7">
        <f t="shared" si="15"/>
        <v>41991.25</v>
      </c>
      <c r="T918" s="7">
        <f t="shared" si="15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Table1[[#This Row],[pledged]]/Table1[[#This Row],[goal]]*100</f>
        <v>58.25</v>
      </c>
      <c r="G919" t="s">
        <v>47</v>
      </c>
      <c r="H919">
        <v>27</v>
      </c>
      <c r="I919">
        <f>ROUND(IFERROR(Table1[[#This Row],[pledged]]/Table1[[#This Row],[backers_count]],0),2)</f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2040</v>
      </c>
      <c r="R919" t="s">
        <v>2051</v>
      </c>
      <c r="S919" s="7">
        <f t="shared" si="15"/>
        <v>40722.208333333336</v>
      </c>
      <c r="T919" s="7">
        <f t="shared" si="15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Table1[[#This Row],[pledged]]/Table1[[#This Row],[goal]]*100</f>
        <v>237.39473684210526</v>
      </c>
      <c r="G920" t="s">
        <v>20</v>
      </c>
      <c r="H920">
        <v>156</v>
      </c>
      <c r="I920">
        <f>ROUND(IFERROR(Table1[[#This Row],[pledged]]/Table1[[#This Row],[backers_count]],0),2)</f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2046</v>
      </c>
      <c r="R920" t="s">
        <v>2055</v>
      </c>
      <c r="S920" s="7">
        <f t="shared" si="15"/>
        <v>41117.208333333336</v>
      </c>
      <c r="T920" s="7">
        <f t="shared" si="15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Table1[[#This Row],[pledged]]/Table1[[#This Row],[goal]]*100</f>
        <v>58.75</v>
      </c>
      <c r="G921" t="s">
        <v>14</v>
      </c>
      <c r="H921">
        <v>225</v>
      </c>
      <c r="I921">
        <f>ROUND(IFERROR(Table1[[#This Row],[pledged]]/Table1[[#This Row],[backers_count]],0),2)</f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2038</v>
      </c>
      <c r="R921" t="s">
        <v>2039</v>
      </c>
      <c r="S921" s="7">
        <f t="shared" si="15"/>
        <v>43022.208333333328</v>
      </c>
      <c r="T921" s="7">
        <f t="shared" si="15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Table1[[#This Row],[pledged]]/Table1[[#This Row],[goal]]*100</f>
        <v>182.56603773584905</v>
      </c>
      <c r="G922" t="s">
        <v>20</v>
      </c>
      <c r="H922">
        <v>255</v>
      </c>
      <c r="I922">
        <f>ROUND(IFERROR(Table1[[#This Row],[pledged]]/Table1[[#This Row],[backers_count]],0),2)</f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2040</v>
      </c>
      <c r="R922" t="s">
        <v>2048</v>
      </c>
      <c r="S922" s="7">
        <f t="shared" si="15"/>
        <v>43503.25</v>
      </c>
      <c r="T922" s="7">
        <f t="shared" si="15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Table1[[#This Row],[pledged]]/Table1[[#This Row],[goal]]*100</f>
        <v>0.75436408977556113</v>
      </c>
      <c r="G923" t="s">
        <v>14</v>
      </c>
      <c r="H923">
        <v>38</v>
      </c>
      <c r="I923">
        <f>ROUND(IFERROR(Table1[[#This Row],[pledged]]/Table1[[#This Row],[backers_count]],0),2)</f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2036</v>
      </c>
      <c r="R923" t="s">
        <v>2037</v>
      </c>
      <c r="S923" s="7">
        <f t="shared" si="15"/>
        <v>40951.25</v>
      </c>
      <c r="T923" s="7">
        <f t="shared" si="15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Table1[[#This Row],[pledged]]/Table1[[#This Row],[goal]]*100</f>
        <v>175.95330739299609</v>
      </c>
      <c r="G924" t="s">
        <v>20</v>
      </c>
      <c r="H924">
        <v>2261</v>
      </c>
      <c r="I924">
        <f>ROUND(IFERROR(Table1[[#This Row],[pledged]]/Table1[[#This Row],[backers_count]],0),2)</f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2034</v>
      </c>
      <c r="R924" t="s">
        <v>2061</v>
      </c>
      <c r="S924" s="7">
        <f t="shared" si="15"/>
        <v>43443.25</v>
      </c>
      <c r="T924" s="7">
        <f t="shared" si="15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Table1[[#This Row],[pledged]]/Table1[[#This Row],[goal]]*100</f>
        <v>237.88235294117646</v>
      </c>
      <c r="G925" t="s">
        <v>20</v>
      </c>
      <c r="H925">
        <v>40</v>
      </c>
      <c r="I925">
        <f>ROUND(IFERROR(Table1[[#This Row],[pledged]]/Table1[[#This Row],[backers_count]],0),2)</f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2038</v>
      </c>
      <c r="R925" t="s">
        <v>2039</v>
      </c>
      <c r="S925" s="7">
        <f t="shared" si="15"/>
        <v>40373.208333333336</v>
      </c>
      <c r="T925" s="7">
        <f t="shared" si="15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Table1[[#This Row],[pledged]]/Table1[[#This Row],[goal]]*100</f>
        <v>488.05076142131981</v>
      </c>
      <c r="G926" t="s">
        <v>20</v>
      </c>
      <c r="H926">
        <v>2289</v>
      </c>
      <c r="I926">
        <f>ROUND(IFERROR(Table1[[#This Row],[pledged]]/Table1[[#This Row],[backers_count]],0),2)</f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2038</v>
      </c>
      <c r="R926" t="s">
        <v>2039</v>
      </c>
      <c r="S926" s="7">
        <f t="shared" si="15"/>
        <v>43769.208333333328</v>
      </c>
      <c r="T926" s="7">
        <f t="shared" si="15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Table1[[#This Row],[pledged]]/Table1[[#This Row],[goal]]*100</f>
        <v>224.06666666666669</v>
      </c>
      <c r="G927" t="s">
        <v>20</v>
      </c>
      <c r="H927">
        <v>65</v>
      </c>
      <c r="I927">
        <f>ROUND(IFERROR(Table1[[#This Row],[pledged]]/Table1[[#This Row],[backers_count]],0),2)</f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2038</v>
      </c>
      <c r="R927" t="s">
        <v>2039</v>
      </c>
      <c r="S927" s="7">
        <f t="shared" si="15"/>
        <v>43000.208333333328</v>
      </c>
      <c r="T927" s="7">
        <f t="shared" si="15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Table1[[#This Row],[pledged]]/Table1[[#This Row],[goal]]*100</f>
        <v>18.126436781609197</v>
      </c>
      <c r="G928" t="s">
        <v>14</v>
      </c>
      <c r="H928">
        <v>15</v>
      </c>
      <c r="I928">
        <f>ROUND(IFERROR(Table1[[#This Row],[pledged]]/Table1[[#This Row],[backers_count]],0),2)</f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2032</v>
      </c>
      <c r="R928" t="s">
        <v>2033</v>
      </c>
      <c r="S928" s="7">
        <f t="shared" si="15"/>
        <v>42502.208333333328</v>
      </c>
      <c r="T928" s="7">
        <f t="shared" si="15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Table1[[#This Row],[pledged]]/Table1[[#This Row],[goal]]*100</f>
        <v>45.847222222222221</v>
      </c>
      <c r="G929" t="s">
        <v>14</v>
      </c>
      <c r="H929">
        <v>37</v>
      </c>
      <c r="I929">
        <f>ROUND(IFERROR(Table1[[#This Row],[pledged]]/Table1[[#This Row],[backers_count]],0),2)</f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2038</v>
      </c>
      <c r="R929" t="s">
        <v>2039</v>
      </c>
      <c r="S929" s="7">
        <f t="shared" si="15"/>
        <v>41102.208333333336</v>
      </c>
      <c r="T929" s="7">
        <f t="shared" si="15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Table1[[#This Row],[pledged]]/Table1[[#This Row],[goal]]*100</f>
        <v>117.31541218637993</v>
      </c>
      <c r="G930" t="s">
        <v>20</v>
      </c>
      <c r="H930">
        <v>3777</v>
      </c>
      <c r="I930">
        <f>ROUND(IFERROR(Table1[[#This Row],[pledged]]/Table1[[#This Row],[backers_count]],0),2)</f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2036</v>
      </c>
      <c r="R930" t="s">
        <v>2037</v>
      </c>
      <c r="S930" s="7">
        <f t="shared" si="15"/>
        <v>41637.25</v>
      </c>
      <c r="T930" s="7">
        <f t="shared" si="15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Table1[[#This Row],[pledged]]/Table1[[#This Row],[goal]]*100</f>
        <v>217.30909090909088</v>
      </c>
      <c r="G931" t="s">
        <v>20</v>
      </c>
      <c r="H931">
        <v>184</v>
      </c>
      <c r="I931">
        <f>ROUND(IFERROR(Table1[[#This Row],[pledged]]/Table1[[#This Row],[backers_count]],0),2)</f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2038</v>
      </c>
      <c r="R931" t="s">
        <v>2039</v>
      </c>
      <c r="S931" s="7">
        <f t="shared" si="15"/>
        <v>42858.208333333328</v>
      </c>
      <c r="T931" s="7">
        <f t="shared" si="15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Table1[[#This Row],[pledged]]/Table1[[#This Row],[goal]]*100</f>
        <v>112.28571428571428</v>
      </c>
      <c r="G932" t="s">
        <v>20</v>
      </c>
      <c r="H932">
        <v>85</v>
      </c>
      <c r="I932">
        <f>ROUND(IFERROR(Table1[[#This Row],[pledged]]/Table1[[#This Row],[backers_count]],0),2)</f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2038</v>
      </c>
      <c r="R932" t="s">
        <v>2039</v>
      </c>
      <c r="S932" s="7">
        <f t="shared" si="15"/>
        <v>42060.25</v>
      </c>
      <c r="T932" s="7">
        <f t="shared" si="15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Table1[[#This Row],[pledged]]/Table1[[#This Row],[goal]]*100</f>
        <v>72.51898734177216</v>
      </c>
      <c r="G933" t="s">
        <v>14</v>
      </c>
      <c r="H933">
        <v>112</v>
      </c>
      <c r="I933">
        <f>ROUND(IFERROR(Table1[[#This Row],[pledged]]/Table1[[#This Row],[backers_count]],0),2)</f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2038</v>
      </c>
      <c r="R933" t="s">
        <v>2039</v>
      </c>
      <c r="S933" s="7">
        <f t="shared" si="15"/>
        <v>41818.208333333336</v>
      </c>
      <c r="T933" s="7">
        <f t="shared" si="15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Table1[[#This Row],[pledged]]/Table1[[#This Row],[goal]]*100</f>
        <v>212.30434782608697</v>
      </c>
      <c r="G934" t="s">
        <v>20</v>
      </c>
      <c r="H934">
        <v>144</v>
      </c>
      <c r="I934">
        <f>ROUND(IFERROR(Table1[[#This Row],[pledged]]/Table1[[#This Row],[backers_count]],0),2)</f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2034</v>
      </c>
      <c r="R934" t="s">
        <v>2035</v>
      </c>
      <c r="S934" s="7">
        <f t="shared" si="15"/>
        <v>41709.208333333336</v>
      </c>
      <c r="T934" s="7">
        <f t="shared" si="15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Table1[[#This Row],[pledged]]/Table1[[#This Row],[goal]]*100</f>
        <v>239.74657534246577</v>
      </c>
      <c r="G935" t="s">
        <v>20</v>
      </c>
      <c r="H935">
        <v>1902</v>
      </c>
      <c r="I935">
        <f>ROUND(IFERROR(Table1[[#This Row],[pledged]]/Table1[[#This Row],[backers_count]],0),2)</f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2038</v>
      </c>
      <c r="R935" t="s">
        <v>2039</v>
      </c>
      <c r="S935" s="7">
        <f t="shared" si="15"/>
        <v>41372.208333333336</v>
      </c>
      <c r="T935" s="7">
        <f t="shared" si="15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Table1[[#This Row],[pledged]]/Table1[[#This Row],[goal]]*100</f>
        <v>181.93548387096774</v>
      </c>
      <c r="G936" t="s">
        <v>20</v>
      </c>
      <c r="H936">
        <v>105</v>
      </c>
      <c r="I936">
        <f>ROUND(IFERROR(Table1[[#This Row],[pledged]]/Table1[[#This Row],[backers_count]],0),2)</f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2038</v>
      </c>
      <c r="R936" t="s">
        <v>2039</v>
      </c>
      <c r="S936" s="7">
        <f t="shared" si="15"/>
        <v>42422.25</v>
      </c>
      <c r="T936" s="7">
        <f t="shared" si="15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Table1[[#This Row],[pledged]]/Table1[[#This Row],[goal]]*100</f>
        <v>164.13114754098362</v>
      </c>
      <c r="G937" t="s">
        <v>20</v>
      </c>
      <c r="H937">
        <v>132</v>
      </c>
      <c r="I937">
        <f>ROUND(IFERROR(Table1[[#This Row],[pledged]]/Table1[[#This Row],[backers_count]],0),2)</f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2038</v>
      </c>
      <c r="R937" t="s">
        <v>2039</v>
      </c>
      <c r="S937" s="7">
        <f t="shared" si="15"/>
        <v>42209.208333333328</v>
      </c>
      <c r="T937" s="7">
        <f t="shared" si="15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Table1[[#This Row],[pledged]]/Table1[[#This Row],[goal]]*100</f>
        <v>1.6375968992248062</v>
      </c>
      <c r="G938" t="s">
        <v>14</v>
      </c>
      <c r="H938">
        <v>21</v>
      </c>
      <c r="I938">
        <f>ROUND(IFERROR(Table1[[#This Row],[pledged]]/Table1[[#This Row],[backers_count]],0),2)</f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2038</v>
      </c>
      <c r="R938" t="s">
        <v>2039</v>
      </c>
      <c r="S938" s="7">
        <f t="shared" si="15"/>
        <v>43668.208333333328</v>
      </c>
      <c r="T938" s="7">
        <f t="shared" si="15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Table1[[#This Row],[pledged]]/Table1[[#This Row],[goal]]*100</f>
        <v>49.64385964912281</v>
      </c>
      <c r="G939" t="s">
        <v>74</v>
      </c>
      <c r="H939">
        <v>976</v>
      </c>
      <c r="I939">
        <f>ROUND(IFERROR(Table1[[#This Row],[pledged]]/Table1[[#This Row],[backers_count]],0),2)</f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2040</v>
      </c>
      <c r="R939" t="s">
        <v>2041</v>
      </c>
      <c r="S939" s="7">
        <f t="shared" si="15"/>
        <v>42334.25</v>
      </c>
      <c r="T939" s="7">
        <f t="shared" si="15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Table1[[#This Row],[pledged]]/Table1[[#This Row],[goal]]*100</f>
        <v>109.70652173913042</v>
      </c>
      <c r="G940" t="s">
        <v>20</v>
      </c>
      <c r="H940">
        <v>96</v>
      </c>
      <c r="I940">
        <f>ROUND(IFERROR(Table1[[#This Row],[pledged]]/Table1[[#This Row],[backers_count]],0),2)</f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2046</v>
      </c>
      <c r="R940" t="s">
        <v>2052</v>
      </c>
      <c r="S940" s="7">
        <f t="shared" si="15"/>
        <v>43263.208333333328</v>
      </c>
      <c r="T940" s="7">
        <f t="shared" si="15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Table1[[#This Row],[pledged]]/Table1[[#This Row],[goal]]*100</f>
        <v>49.217948717948715</v>
      </c>
      <c r="G941" t="s">
        <v>14</v>
      </c>
      <c r="H941">
        <v>67</v>
      </c>
      <c r="I941">
        <f>ROUND(IFERROR(Table1[[#This Row],[pledged]]/Table1[[#This Row],[backers_count]],0),2)</f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2049</v>
      </c>
      <c r="R941" t="s">
        <v>2050</v>
      </c>
      <c r="S941" s="7">
        <f t="shared" si="15"/>
        <v>40670.208333333336</v>
      </c>
      <c r="T941" s="7">
        <f t="shared" si="15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Table1[[#This Row],[pledged]]/Table1[[#This Row],[goal]]*100</f>
        <v>62.232323232323225</v>
      </c>
      <c r="G942" t="s">
        <v>47</v>
      </c>
      <c r="H942">
        <v>66</v>
      </c>
      <c r="I942">
        <f>ROUND(IFERROR(Table1[[#This Row],[pledged]]/Table1[[#This Row],[backers_count]],0),2)</f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2036</v>
      </c>
      <c r="R942" t="s">
        <v>2037</v>
      </c>
      <c r="S942" s="7">
        <f t="shared" si="15"/>
        <v>41244.25</v>
      </c>
      <c r="T942" s="7">
        <f t="shared" si="15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Table1[[#This Row],[pledged]]/Table1[[#This Row],[goal]]*100</f>
        <v>13.05813953488372</v>
      </c>
      <c r="G943" t="s">
        <v>14</v>
      </c>
      <c r="H943">
        <v>78</v>
      </c>
      <c r="I943">
        <f>ROUND(IFERROR(Table1[[#This Row],[pledged]]/Table1[[#This Row],[backers_count]],0),2)</f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2038</v>
      </c>
      <c r="R943" t="s">
        <v>2039</v>
      </c>
      <c r="S943" s="7">
        <f t="shared" si="15"/>
        <v>40552.25</v>
      </c>
      <c r="T943" s="7">
        <f t="shared" si="15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Table1[[#This Row],[pledged]]/Table1[[#This Row],[goal]]*100</f>
        <v>64.635416666666671</v>
      </c>
      <c r="G944" t="s">
        <v>14</v>
      </c>
      <c r="H944">
        <v>67</v>
      </c>
      <c r="I944">
        <f>ROUND(IFERROR(Table1[[#This Row],[pledged]]/Table1[[#This Row],[backers_count]],0),2)</f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2038</v>
      </c>
      <c r="R944" t="s">
        <v>2039</v>
      </c>
      <c r="S944" s="7">
        <f t="shared" si="15"/>
        <v>40568.25</v>
      </c>
      <c r="T944" s="7">
        <f t="shared" si="15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Table1[[#This Row],[pledged]]/Table1[[#This Row],[goal]]*100</f>
        <v>159.58666666666667</v>
      </c>
      <c r="G945" t="s">
        <v>20</v>
      </c>
      <c r="H945">
        <v>114</v>
      </c>
      <c r="I945">
        <f>ROUND(IFERROR(Table1[[#This Row],[pledged]]/Table1[[#This Row],[backers_count]],0),2)</f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2032</v>
      </c>
      <c r="R945" t="s">
        <v>2033</v>
      </c>
      <c r="S945" s="7">
        <f t="shared" si="15"/>
        <v>41906.208333333336</v>
      </c>
      <c r="T945" s="7">
        <f t="shared" si="15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Table1[[#This Row],[pledged]]/Table1[[#This Row],[goal]]*100</f>
        <v>81.42</v>
      </c>
      <c r="G946" t="s">
        <v>14</v>
      </c>
      <c r="H946">
        <v>263</v>
      </c>
      <c r="I946">
        <f>ROUND(IFERROR(Table1[[#This Row],[pledged]]/Table1[[#This Row],[backers_count]],0),2)</f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2053</v>
      </c>
      <c r="R946" t="s">
        <v>2054</v>
      </c>
      <c r="S946" s="7">
        <f t="shared" si="15"/>
        <v>42776.25</v>
      </c>
      <c r="T946" s="7">
        <f t="shared" si="15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Table1[[#This Row],[pledged]]/Table1[[#This Row],[goal]]*100</f>
        <v>32.444767441860463</v>
      </c>
      <c r="G947" t="s">
        <v>14</v>
      </c>
      <c r="H947">
        <v>1691</v>
      </c>
      <c r="I947">
        <f>ROUND(IFERROR(Table1[[#This Row],[pledged]]/Table1[[#This Row],[backers_count]],0),2)</f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2053</v>
      </c>
      <c r="R947" t="s">
        <v>2054</v>
      </c>
      <c r="S947" s="7">
        <f t="shared" si="15"/>
        <v>41004.208333333336</v>
      </c>
      <c r="T947" s="7">
        <f t="shared" si="15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Table1[[#This Row],[pledged]]/Table1[[#This Row],[goal]]*100</f>
        <v>9.9141184124918666</v>
      </c>
      <c r="G948" t="s">
        <v>14</v>
      </c>
      <c r="H948">
        <v>181</v>
      </c>
      <c r="I948">
        <f>ROUND(IFERROR(Table1[[#This Row],[pledged]]/Table1[[#This Row],[backers_count]],0),2)</f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2038</v>
      </c>
      <c r="R948" t="s">
        <v>2039</v>
      </c>
      <c r="S948" s="7">
        <f t="shared" si="15"/>
        <v>40710.208333333336</v>
      </c>
      <c r="T948" s="7">
        <f t="shared" si="15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Table1[[#This Row],[pledged]]/Table1[[#This Row],[goal]]*100</f>
        <v>26.694444444444443</v>
      </c>
      <c r="G949" t="s">
        <v>14</v>
      </c>
      <c r="H949">
        <v>13</v>
      </c>
      <c r="I949">
        <f>ROUND(IFERROR(Table1[[#This Row],[pledged]]/Table1[[#This Row],[backers_count]],0),2)</f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2038</v>
      </c>
      <c r="R949" t="s">
        <v>2039</v>
      </c>
      <c r="S949" s="7">
        <f t="shared" si="15"/>
        <v>41908.208333333336</v>
      </c>
      <c r="T949" s="7">
        <f t="shared" si="15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Table1[[#This Row],[pledged]]/Table1[[#This Row],[goal]]*100</f>
        <v>62.957446808510639</v>
      </c>
      <c r="G950" t="s">
        <v>74</v>
      </c>
      <c r="H950">
        <v>160</v>
      </c>
      <c r="I950">
        <f>ROUND(IFERROR(Table1[[#This Row],[pledged]]/Table1[[#This Row],[backers_count]],0),2)</f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2040</v>
      </c>
      <c r="R950" t="s">
        <v>2041</v>
      </c>
      <c r="S950" s="7">
        <f t="shared" si="15"/>
        <v>41985.25</v>
      </c>
      <c r="T950" s="7">
        <f t="shared" si="15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Table1[[#This Row],[pledged]]/Table1[[#This Row],[goal]]*100</f>
        <v>161.35593220338984</v>
      </c>
      <c r="G951" t="s">
        <v>20</v>
      </c>
      <c r="H951">
        <v>203</v>
      </c>
      <c r="I951">
        <f>ROUND(IFERROR(Table1[[#This Row],[pledged]]/Table1[[#This Row],[backers_count]],0),2)</f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2036</v>
      </c>
      <c r="R951" t="s">
        <v>2037</v>
      </c>
      <c r="S951" s="7">
        <f t="shared" si="15"/>
        <v>42112.208333333328</v>
      </c>
      <c r="T951" s="7">
        <f t="shared" si="15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Table1[[#This Row],[pledged]]/Table1[[#This Row],[goal]]*100</f>
        <v>5</v>
      </c>
      <c r="G952" t="s">
        <v>14</v>
      </c>
      <c r="H952">
        <v>1</v>
      </c>
      <c r="I952">
        <f>ROUND(IFERROR(Table1[[#This Row],[pledged]]/Table1[[#This Row],[backers_count]],0),2)</f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2038</v>
      </c>
      <c r="R952" t="s">
        <v>2039</v>
      </c>
      <c r="S952" s="7">
        <f t="shared" si="15"/>
        <v>43571.208333333328</v>
      </c>
      <c r="T952" s="7">
        <f t="shared" si="15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Table1[[#This Row],[pledged]]/Table1[[#This Row],[goal]]*100</f>
        <v>1096.9379310344827</v>
      </c>
      <c r="G953" t="s">
        <v>20</v>
      </c>
      <c r="H953">
        <v>1559</v>
      </c>
      <c r="I953">
        <f>ROUND(IFERROR(Table1[[#This Row],[pledged]]/Table1[[#This Row],[backers_count]],0),2)</f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2034</v>
      </c>
      <c r="R953" t="s">
        <v>2035</v>
      </c>
      <c r="S953" s="7">
        <f t="shared" si="15"/>
        <v>42730.25</v>
      </c>
      <c r="T953" s="7">
        <f t="shared" si="15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Table1[[#This Row],[pledged]]/Table1[[#This Row],[goal]]*100</f>
        <v>70.094158075601371</v>
      </c>
      <c r="G954" t="s">
        <v>74</v>
      </c>
      <c r="H954">
        <v>2266</v>
      </c>
      <c r="I954">
        <f>ROUND(IFERROR(Table1[[#This Row],[pledged]]/Table1[[#This Row],[backers_count]],0),2)</f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2040</v>
      </c>
      <c r="R954" t="s">
        <v>2041</v>
      </c>
      <c r="S954" s="7">
        <f t="shared" si="15"/>
        <v>42591.208333333328</v>
      </c>
      <c r="T954" s="7">
        <f t="shared" si="15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Table1[[#This Row],[pledged]]/Table1[[#This Row],[goal]]*100</f>
        <v>60</v>
      </c>
      <c r="G955" t="s">
        <v>14</v>
      </c>
      <c r="H955">
        <v>21</v>
      </c>
      <c r="I955">
        <f>ROUND(IFERROR(Table1[[#This Row],[pledged]]/Table1[[#This Row],[backers_count]],0),2)</f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2040</v>
      </c>
      <c r="R955" t="s">
        <v>2062</v>
      </c>
      <c r="S955" s="7">
        <f t="shared" si="15"/>
        <v>42358.25</v>
      </c>
      <c r="T955" s="7">
        <f t="shared" si="15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Table1[[#This Row],[pledged]]/Table1[[#This Row],[goal]]*100</f>
        <v>367.0985915492958</v>
      </c>
      <c r="G956" t="s">
        <v>20</v>
      </c>
      <c r="H956">
        <v>1548</v>
      </c>
      <c r="I956">
        <f>ROUND(IFERROR(Table1[[#This Row],[pledged]]/Table1[[#This Row],[backers_count]],0),2)</f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2036</v>
      </c>
      <c r="R956" t="s">
        <v>2037</v>
      </c>
      <c r="S956" s="7">
        <f t="shared" si="15"/>
        <v>41174.208333333336</v>
      </c>
      <c r="T956" s="7">
        <f t="shared" si="15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Table1[[#This Row],[pledged]]/Table1[[#This Row],[goal]]*100</f>
        <v>1109</v>
      </c>
      <c r="G957" t="s">
        <v>20</v>
      </c>
      <c r="H957">
        <v>80</v>
      </c>
      <c r="I957">
        <f>ROUND(IFERROR(Table1[[#This Row],[pledged]]/Table1[[#This Row],[backers_count]],0),2)</f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2038</v>
      </c>
      <c r="R957" t="s">
        <v>2039</v>
      </c>
      <c r="S957" s="7">
        <f t="shared" si="15"/>
        <v>41238.25</v>
      </c>
      <c r="T957" s="7">
        <f t="shared" si="15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Table1[[#This Row],[pledged]]/Table1[[#This Row],[goal]]*100</f>
        <v>19.028784648187631</v>
      </c>
      <c r="G958" t="s">
        <v>14</v>
      </c>
      <c r="H958">
        <v>830</v>
      </c>
      <c r="I958">
        <f>ROUND(IFERROR(Table1[[#This Row],[pledged]]/Table1[[#This Row],[backers_count]],0),2)</f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2040</v>
      </c>
      <c r="R958" t="s">
        <v>2062</v>
      </c>
      <c r="S958" s="7">
        <f t="shared" si="15"/>
        <v>42360.25</v>
      </c>
      <c r="T958" s="7">
        <f t="shared" si="15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Table1[[#This Row],[pledged]]/Table1[[#This Row],[goal]]*100</f>
        <v>126.87755102040816</v>
      </c>
      <c r="G959" t="s">
        <v>20</v>
      </c>
      <c r="H959">
        <v>131</v>
      </c>
      <c r="I959">
        <f>ROUND(IFERROR(Table1[[#This Row],[pledged]]/Table1[[#This Row],[backers_count]],0),2)</f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2038</v>
      </c>
      <c r="R959" t="s">
        <v>2039</v>
      </c>
      <c r="S959" s="7">
        <f t="shared" si="15"/>
        <v>40955.25</v>
      </c>
      <c r="T959" s="7">
        <f t="shared" si="15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Table1[[#This Row],[pledged]]/Table1[[#This Row],[goal]]*100</f>
        <v>734.63636363636363</v>
      </c>
      <c r="G960" t="s">
        <v>20</v>
      </c>
      <c r="H960">
        <v>112</v>
      </c>
      <c r="I960">
        <f>ROUND(IFERROR(Table1[[#This Row],[pledged]]/Table1[[#This Row],[backers_count]],0),2)</f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2040</v>
      </c>
      <c r="R960" t="s">
        <v>2048</v>
      </c>
      <c r="S960" s="7">
        <f t="shared" si="15"/>
        <v>40350.208333333336</v>
      </c>
      <c r="T960" s="7">
        <f t="shared" si="15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Table1[[#This Row],[pledged]]/Table1[[#This Row],[goal]]*100</f>
        <v>4.5731034482758623</v>
      </c>
      <c r="G961" t="s">
        <v>14</v>
      </c>
      <c r="H961">
        <v>130</v>
      </c>
      <c r="I961">
        <f>ROUND(IFERROR(Table1[[#This Row],[pledged]]/Table1[[#This Row],[backers_count]],0),2)</f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2046</v>
      </c>
      <c r="R961" t="s">
        <v>2058</v>
      </c>
      <c r="S961" s="7">
        <f t="shared" si="15"/>
        <v>40357.208333333336</v>
      </c>
      <c r="T961" s="7">
        <f t="shared" si="15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Table1[[#This Row],[pledged]]/Table1[[#This Row],[goal]]*100</f>
        <v>85.054545454545448</v>
      </c>
      <c r="G962" t="s">
        <v>14</v>
      </c>
      <c r="H962">
        <v>55</v>
      </c>
      <c r="I962">
        <f>ROUND(IFERROR(Table1[[#This Row],[pledged]]/Table1[[#This Row],[backers_count]],0),2)</f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2036</v>
      </c>
      <c r="R962" t="s">
        <v>2037</v>
      </c>
      <c r="S962" s="7">
        <f t="shared" ref="S962:T1001" si="16">(((L962/60)/60)/24)+DATE(1970,1,1)</f>
        <v>42408.25</v>
      </c>
      <c r="T962" s="7">
        <f t="shared" si="16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Table1[[#This Row],[pledged]]/Table1[[#This Row],[goal]]*100</f>
        <v>119.29824561403508</v>
      </c>
      <c r="G963" t="s">
        <v>20</v>
      </c>
      <c r="H963">
        <v>155</v>
      </c>
      <c r="I963">
        <f>ROUND(IFERROR(Table1[[#This Row],[pledged]]/Table1[[#This Row],[backers_count]],0),2)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2046</v>
      </c>
      <c r="R963" t="s">
        <v>2058</v>
      </c>
      <c r="S963" s="7">
        <f t="shared" si="16"/>
        <v>40591.25</v>
      </c>
      <c r="T963" s="7">
        <f t="shared" si="16"/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Table1[[#This Row],[pledged]]/Table1[[#This Row],[goal]]*100</f>
        <v>296.02777777777777</v>
      </c>
      <c r="G964" t="s">
        <v>20</v>
      </c>
      <c r="H964">
        <v>266</v>
      </c>
      <c r="I964">
        <f>ROUND(IFERROR(Table1[[#This Row],[pledged]]/Table1[[#This Row],[backers_count]],0),2)</f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2032</v>
      </c>
      <c r="R964" t="s">
        <v>2033</v>
      </c>
      <c r="S964" s="7">
        <f t="shared" si="16"/>
        <v>41592.25</v>
      </c>
      <c r="T964" s="7">
        <f t="shared" si="16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Table1[[#This Row],[pledged]]/Table1[[#This Row],[goal]]*100</f>
        <v>84.694915254237287</v>
      </c>
      <c r="G965" t="s">
        <v>14</v>
      </c>
      <c r="H965">
        <v>114</v>
      </c>
      <c r="I965">
        <f>ROUND(IFERROR(Table1[[#This Row],[pledged]]/Table1[[#This Row],[backers_count]],0),2)</f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2053</v>
      </c>
      <c r="R965" t="s">
        <v>2054</v>
      </c>
      <c r="S965" s="7">
        <f t="shared" si="16"/>
        <v>40607.25</v>
      </c>
      <c r="T965" s="7">
        <f t="shared" si="16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Table1[[#This Row],[pledged]]/Table1[[#This Row],[goal]]*100</f>
        <v>355.7837837837838</v>
      </c>
      <c r="G966" t="s">
        <v>20</v>
      </c>
      <c r="H966">
        <v>155</v>
      </c>
      <c r="I966">
        <f>ROUND(IFERROR(Table1[[#This Row],[pledged]]/Table1[[#This Row],[backers_count]],0),2)</f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2038</v>
      </c>
      <c r="R966" t="s">
        <v>2039</v>
      </c>
      <c r="S966" s="7">
        <f t="shared" si="16"/>
        <v>42135.208333333328</v>
      </c>
      <c r="T966" s="7">
        <f t="shared" si="16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Table1[[#This Row],[pledged]]/Table1[[#This Row],[goal]]*100</f>
        <v>386.40909090909093</v>
      </c>
      <c r="G967" t="s">
        <v>20</v>
      </c>
      <c r="H967">
        <v>207</v>
      </c>
      <c r="I967">
        <f>ROUND(IFERROR(Table1[[#This Row],[pledged]]/Table1[[#This Row],[backers_count]],0),2)</f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2034</v>
      </c>
      <c r="R967" t="s">
        <v>2035</v>
      </c>
      <c r="S967" s="7">
        <f t="shared" si="16"/>
        <v>40203.25</v>
      </c>
      <c r="T967" s="7">
        <f t="shared" si="16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Table1[[#This Row],[pledged]]/Table1[[#This Row],[goal]]*100</f>
        <v>792.23529411764707</v>
      </c>
      <c r="G968" t="s">
        <v>20</v>
      </c>
      <c r="H968">
        <v>245</v>
      </c>
      <c r="I968">
        <f>ROUND(IFERROR(Table1[[#This Row],[pledged]]/Table1[[#This Row],[backers_count]],0),2)</f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2038</v>
      </c>
      <c r="R968" t="s">
        <v>2039</v>
      </c>
      <c r="S968" s="7">
        <f t="shared" si="16"/>
        <v>42901.208333333328</v>
      </c>
      <c r="T968" s="7">
        <f t="shared" si="16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Table1[[#This Row],[pledged]]/Table1[[#This Row],[goal]]*100</f>
        <v>137.03393665158373</v>
      </c>
      <c r="G969" t="s">
        <v>20</v>
      </c>
      <c r="H969">
        <v>1573</v>
      </c>
      <c r="I969">
        <f>ROUND(IFERROR(Table1[[#This Row],[pledged]]/Table1[[#This Row],[backers_count]],0),2)</f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2034</v>
      </c>
      <c r="R969" t="s">
        <v>2061</v>
      </c>
      <c r="S969" s="7">
        <f t="shared" si="16"/>
        <v>41005.208333333336</v>
      </c>
      <c r="T969" s="7">
        <f t="shared" si="16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Table1[[#This Row],[pledged]]/Table1[[#This Row],[goal]]*100</f>
        <v>338.20833333333337</v>
      </c>
      <c r="G970" t="s">
        <v>20</v>
      </c>
      <c r="H970">
        <v>114</v>
      </c>
      <c r="I970">
        <f>ROUND(IFERROR(Table1[[#This Row],[pledged]]/Table1[[#This Row],[backers_count]],0),2)</f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2032</v>
      </c>
      <c r="R970" t="s">
        <v>2033</v>
      </c>
      <c r="S970" s="7">
        <f t="shared" si="16"/>
        <v>40544.25</v>
      </c>
      <c r="T970" s="7">
        <f t="shared" si="16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Table1[[#This Row],[pledged]]/Table1[[#This Row],[goal]]*100</f>
        <v>108.22784810126582</v>
      </c>
      <c r="G971" t="s">
        <v>20</v>
      </c>
      <c r="H971">
        <v>93</v>
      </c>
      <c r="I971">
        <f>ROUND(IFERROR(Table1[[#This Row],[pledged]]/Table1[[#This Row],[backers_count]],0),2)</f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2038</v>
      </c>
      <c r="R971" t="s">
        <v>2039</v>
      </c>
      <c r="S971" s="7">
        <f t="shared" si="16"/>
        <v>43821.25</v>
      </c>
      <c r="T971" s="7">
        <f t="shared" si="16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Table1[[#This Row],[pledged]]/Table1[[#This Row],[goal]]*100</f>
        <v>60.757639620653315</v>
      </c>
      <c r="G972" t="s">
        <v>14</v>
      </c>
      <c r="H972">
        <v>594</v>
      </c>
      <c r="I972">
        <f>ROUND(IFERROR(Table1[[#This Row],[pledged]]/Table1[[#This Row],[backers_count]],0),2)</f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2038</v>
      </c>
      <c r="R972" t="s">
        <v>2039</v>
      </c>
      <c r="S972" s="7">
        <f t="shared" si="16"/>
        <v>40672.208333333336</v>
      </c>
      <c r="T972" s="7">
        <f t="shared" si="16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Table1[[#This Row],[pledged]]/Table1[[#This Row],[goal]]*100</f>
        <v>27.725490196078432</v>
      </c>
      <c r="G973" t="s">
        <v>14</v>
      </c>
      <c r="H973">
        <v>24</v>
      </c>
      <c r="I973">
        <f>ROUND(IFERROR(Table1[[#This Row],[pledged]]/Table1[[#This Row],[backers_count]],0),2)</f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2040</v>
      </c>
      <c r="R973" t="s">
        <v>2059</v>
      </c>
      <c r="S973" s="7">
        <f t="shared" si="16"/>
        <v>41555.208333333336</v>
      </c>
      <c r="T973" s="7">
        <f t="shared" si="16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Table1[[#This Row],[pledged]]/Table1[[#This Row],[goal]]*100</f>
        <v>228.3934426229508</v>
      </c>
      <c r="G974" t="s">
        <v>20</v>
      </c>
      <c r="H974">
        <v>1681</v>
      </c>
      <c r="I974">
        <f>ROUND(IFERROR(Table1[[#This Row],[pledged]]/Table1[[#This Row],[backers_count]],0),2)</f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2036</v>
      </c>
      <c r="R974" t="s">
        <v>2037</v>
      </c>
      <c r="S974" s="7">
        <f t="shared" si="16"/>
        <v>41792.208333333336</v>
      </c>
      <c r="T974" s="7">
        <f t="shared" si="16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Table1[[#This Row],[pledged]]/Table1[[#This Row],[goal]]*100</f>
        <v>21.615194054500414</v>
      </c>
      <c r="G975" t="s">
        <v>14</v>
      </c>
      <c r="H975">
        <v>252</v>
      </c>
      <c r="I975">
        <f>ROUND(IFERROR(Table1[[#This Row],[pledged]]/Table1[[#This Row],[backers_count]],0),2)</f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2038</v>
      </c>
      <c r="R975" t="s">
        <v>2039</v>
      </c>
      <c r="S975" s="7">
        <f t="shared" si="16"/>
        <v>40522.25</v>
      </c>
      <c r="T975" s="7">
        <f t="shared" si="16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Table1[[#This Row],[pledged]]/Table1[[#This Row],[goal]]*100</f>
        <v>373.875</v>
      </c>
      <c r="G976" t="s">
        <v>20</v>
      </c>
      <c r="H976">
        <v>32</v>
      </c>
      <c r="I976">
        <f>ROUND(IFERROR(Table1[[#This Row],[pledged]]/Table1[[#This Row],[backers_count]],0),2)</f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2034</v>
      </c>
      <c r="R976" t="s">
        <v>2044</v>
      </c>
      <c r="S976" s="7">
        <f t="shared" si="16"/>
        <v>41412.208333333336</v>
      </c>
      <c r="T976" s="7">
        <f t="shared" si="16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Table1[[#This Row],[pledged]]/Table1[[#This Row],[goal]]*100</f>
        <v>154.92592592592592</v>
      </c>
      <c r="G977" t="s">
        <v>20</v>
      </c>
      <c r="H977">
        <v>135</v>
      </c>
      <c r="I977">
        <f>ROUND(IFERROR(Table1[[#This Row],[pledged]]/Table1[[#This Row],[backers_count]],0),2)</f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2038</v>
      </c>
      <c r="R977" t="s">
        <v>2039</v>
      </c>
      <c r="S977" s="7">
        <f t="shared" si="16"/>
        <v>42337.25</v>
      </c>
      <c r="T977" s="7">
        <f t="shared" si="16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Table1[[#This Row],[pledged]]/Table1[[#This Row],[goal]]*100</f>
        <v>322.14999999999998</v>
      </c>
      <c r="G978" t="s">
        <v>20</v>
      </c>
      <c r="H978">
        <v>140</v>
      </c>
      <c r="I978">
        <f>ROUND(IFERROR(Table1[[#This Row],[pledged]]/Table1[[#This Row],[backers_count]],0),2)</f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2038</v>
      </c>
      <c r="R978" t="s">
        <v>2039</v>
      </c>
      <c r="S978" s="7">
        <f t="shared" si="16"/>
        <v>40571.25</v>
      </c>
      <c r="T978" s="7">
        <f t="shared" si="16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Table1[[#This Row],[pledged]]/Table1[[#This Row],[goal]]*100</f>
        <v>73.957142857142856</v>
      </c>
      <c r="G979" t="s">
        <v>14</v>
      </c>
      <c r="H979">
        <v>67</v>
      </c>
      <c r="I979">
        <f>ROUND(IFERROR(Table1[[#This Row],[pledged]]/Table1[[#This Row],[backers_count]],0),2)</f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2032</v>
      </c>
      <c r="R979" t="s">
        <v>2033</v>
      </c>
      <c r="S979" s="7">
        <f t="shared" si="16"/>
        <v>43138.25</v>
      </c>
      <c r="T979" s="7">
        <f t="shared" si="16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Table1[[#This Row],[pledged]]/Table1[[#This Row],[goal]]*100</f>
        <v>864.1</v>
      </c>
      <c r="G980" t="s">
        <v>20</v>
      </c>
      <c r="H980">
        <v>92</v>
      </c>
      <c r="I980">
        <f>ROUND(IFERROR(Table1[[#This Row],[pledged]]/Table1[[#This Row],[backers_count]],0),2)</f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2049</v>
      </c>
      <c r="R980" t="s">
        <v>2050</v>
      </c>
      <c r="S980" s="7">
        <f t="shared" si="16"/>
        <v>42686.25</v>
      </c>
      <c r="T980" s="7">
        <f t="shared" si="16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Table1[[#This Row],[pledged]]/Table1[[#This Row],[goal]]*100</f>
        <v>143.26245847176079</v>
      </c>
      <c r="G981" t="s">
        <v>20</v>
      </c>
      <c r="H981">
        <v>1015</v>
      </c>
      <c r="I981">
        <f>ROUND(IFERROR(Table1[[#This Row],[pledged]]/Table1[[#This Row],[backers_count]],0),2)</f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2038</v>
      </c>
      <c r="R981" t="s">
        <v>2039</v>
      </c>
      <c r="S981" s="7">
        <f t="shared" si="16"/>
        <v>42078.208333333328</v>
      </c>
      <c r="T981" s="7">
        <f t="shared" si="16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Table1[[#This Row],[pledged]]/Table1[[#This Row],[goal]]*100</f>
        <v>40.281762295081968</v>
      </c>
      <c r="G982" t="s">
        <v>14</v>
      </c>
      <c r="H982">
        <v>742</v>
      </c>
      <c r="I982">
        <f>ROUND(IFERROR(Table1[[#This Row],[pledged]]/Table1[[#This Row],[backers_count]],0),2)</f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2046</v>
      </c>
      <c r="R982" t="s">
        <v>2047</v>
      </c>
      <c r="S982" s="7">
        <f t="shared" si="16"/>
        <v>42307.208333333328</v>
      </c>
      <c r="T982" s="7">
        <f t="shared" si="16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Table1[[#This Row],[pledged]]/Table1[[#This Row],[goal]]*100</f>
        <v>178.22388059701493</v>
      </c>
      <c r="G983" t="s">
        <v>20</v>
      </c>
      <c r="H983">
        <v>323</v>
      </c>
      <c r="I983">
        <f>ROUND(IFERROR(Table1[[#This Row],[pledged]]/Table1[[#This Row],[backers_count]],0),2)</f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2036</v>
      </c>
      <c r="R983" t="s">
        <v>2037</v>
      </c>
      <c r="S983" s="7">
        <f t="shared" si="16"/>
        <v>43094.25</v>
      </c>
      <c r="T983" s="7">
        <f t="shared" si="16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Table1[[#This Row],[pledged]]/Table1[[#This Row],[goal]]*100</f>
        <v>84.930555555555557</v>
      </c>
      <c r="G984" t="s">
        <v>14</v>
      </c>
      <c r="H984">
        <v>75</v>
      </c>
      <c r="I984">
        <f>ROUND(IFERROR(Table1[[#This Row],[pledged]]/Table1[[#This Row],[backers_count]],0),2)</f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2040</v>
      </c>
      <c r="R984" t="s">
        <v>2041</v>
      </c>
      <c r="S984" s="7">
        <f t="shared" si="16"/>
        <v>40743.208333333336</v>
      </c>
      <c r="T984" s="7">
        <f t="shared" si="16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Table1[[#This Row],[pledged]]/Table1[[#This Row],[goal]]*100</f>
        <v>145.93648334624322</v>
      </c>
      <c r="G985" t="s">
        <v>20</v>
      </c>
      <c r="H985">
        <v>2326</v>
      </c>
      <c r="I985">
        <f>ROUND(IFERROR(Table1[[#This Row],[pledged]]/Table1[[#This Row],[backers_count]],0),2)</f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2040</v>
      </c>
      <c r="R985" t="s">
        <v>2041</v>
      </c>
      <c r="S985" s="7">
        <f t="shared" si="16"/>
        <v>43681.208333333328</v>
      </c>
      <c r="T985" s="7">
        <f t="shared" si="16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Table1[[#This Row],[pledged]]/Table1[[#This Row],[goal]]*100</f>
        <v>152.46153846153848</v>
      </c>
      <c r="G986" t="s">
        <v>20</v>
      </c>
      <c r="H986">
        <v>381</v>
      </c>
      <c r="I986">
        <f>ROUND(IFERROR(Table1[[#This Row],[pledged]]/Table1[[#This Row],[backers_count]],0),2)</f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2038</v>
      </c>
      <c r="R986" t="s">
        <v>2039</v>
      </c>
      <c r="S986" s="7">
        <f t="shared" si="16"/>
        <v>43716.208333333328</v>
      </c>
      <c r="T986" s="7">
        <f t="shared" si="16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Table1[[#This Row],[pledged]]/Table1[[#This Row],[goal]]*100</f>
        <v>67.129542790152414</v>
      </c>
      <c r="G987" t="s">
        <v>14</v>
      </c>
      <c r="H987">
        <v>4405</v>
      </c>
      <c r="I987">
        <f>ROUND(IFERROR(Table1[[#This Row],[pledged]]/Table1[[#This Row],[backers_count]],0),2)</f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2034</v>
      </c>
      <c r="R987" t="s">
        <v>2035</v>
      </c>
      <c r="S987" s="7">
        <f t="shared" si="16"/>
        <v>41614.25</v>
      </c>
      <c r="T987" s="7">
        <f t="shared" si="16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Table1[[#This Row],[pledged]]/Table1[[#This Row],[goal]]*100</f>
        <v>40.307692307692307</v>
      </c>
      <c r="G988" t="s">
        <v>14</v>
      </c>
      <c r="H988">
        <v>92</v>
      </c>
      <c r="I988">
        <f>ROUND(IFERROR(Table1[[#This Row],[pledged]]/Table1[[#This Row],[backers_count]],0),2)</f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2034</v>
      </c>
      <c r="R988" t="s">
        <v>2035</v>
      </c>
      <c r="S988" s="7">
        <f t="shared" si="16"/>
        <v>40638.208333333336</v>
      </c>
      <c r="T988" s="7">
        <f t="shared" si="16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Table1[[#This Row],[pledged]]/Table1[[#This Row],[goal]]*100</f>
        <v>216.79032258064518</v>
      </c>
      <c r="G989" t="s">
        <v>20</v>
      </c>
      <c r="H989">
        <v>480</v>
      </c>
      <c r="I989">
        <f>ROUND(IFERROR(Table1[[#This Row],[pledged]]/Table1[[#This Row],[backers_count]],0),2)</f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2040</v>
      </c>
      <c r="R989" t="s">
        <v>2041</v>
      </c>
      <c r="S989" s="7">
        <f t="shared" si="16"/>
        <v>42852.208333333328</v>
      </c>
      <c r="T989" s="7">
        <f t="shared" si="16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Table1[[#This Row],[pledged]]/Table1[[#This Row],[goal]]*100</f>
        <v>52.117021276595743</v>
      </c>
      <c r="G990" t="s">
        <v>14</v>
      </c>
      <c r="H990">
        <v>64</v>
      </c>
      <c r="I990">
        <f>ROUND(IFERROR(Table1[[#This Row],[pledged]]/Table1[[#This Row],[backers_count]],0),2)</f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2046</v>
      </c>
      <c r="R990" t="s">
        <v>2055</v>
      </c>
      <c r="S990" s="7">
        <f t="shared" si="16"/>
        <v>42686.25</v>
      </c>
      <c r="T990" s="7">
        <f t="shared" si="16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Table1[[#This Row],[pledged]]/Table1[[#This Row],[goal]]*100</f>
        <v>499.58333333333337</v>
      </c>
      <c r="G991" t="s">
        <v>20</v>
      </c>
      <c r="H991">
        <v>226</v>
      </c>
      <c r="I991">
        <f>ROUND(IFERROR(Table1[[#This Row],[pledged]]/Table1[[#This Row],[backers_count]],0),2)</f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2046</v>
      </c>
      <c r="R991" t="s">
        <v>2058</v>
      </c>
      <c r="S991" s="7">
        <f t="shared" si="16"/>
        <v>43571.208333333328</v>
      </c>
      <c r="T991" s="7">
        <f t="shared" si="16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Table1[[#This Row],[pledged]]/Table1[[#This Row],[goal]]*100</f>
        <v>87.679487179487182</v>
      </c>
      <c r="G992" t="s">
        <v>14</v>
      </c>
      <c r="H992">
        <v>64</v>
      </c>
      <c r="I992">
        <f>ROUND(IFERROR(Table1[[#This Row],[pledged]]/Table1[[#This Row],[backers_count]],0),2)</f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2040</v>
      </c>
      <c r="R992" t="s">
        <v>2043</v>
      </c>
      <c r="S992" s="7">
        <f t="shared" si="16"/>
        <v>42432.25</v>
      </c>
      <c r="T992" s="7">
        <f t="shared" si="16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Table1[[#This Row],[pledged]]/Table1[[#This Row],[goal]]*100</f>
        <v>113.17346938775511</v>
      </c>
      <c r="G993" t="s">
        <v>20</v>
      </c>
      <c r="H993">
        <v>241</v>
      </c>
      <c r="I993">
        <f>ROUND(IFERROR(Table1[[#This Row],[pledged]]/Table1[[#This Row],[backers_count]],0),2)</f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2034</v>
      </c>
      <c r="R993" t="s">
        <v>2035</v>
      </c>
      <c r="S993" s="7">
        <f t="shared" si="16"/>
        <v>41907.208333333336</v>
      </c>
      <c r="T993" s="7">
        <f t="shared" si="16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Table1[[#This Row],[pledged]]/Table1[[#This Row],[goal]]*100</f>
        <v>426.54838709677421</v>
      </c>
      <c r="G994" t="s">
        <v>20</v>
      </c>
      <c r="H994">
        <v>132</v>
      </c>
      <c r="I994">
        <f>ROUND(IFERROR(Table1[[#This Row],[pledged]]/Table1[[#This Row],[backers_count]],0),2)</f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2040</v>
      </c>
      <c r="R994" t="s">
        <v>2043</v>
      </c>
      <c r="S994" s="7">
        <f t="shared" si="16"/>
        <v>43227.208333333328</v>
      </c>
      <c r="T994" s="7">
        <f t="shared" si="16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Table1[[#This Row],[pledged]]/Table1[[#This Row],[goal]]*100</f>
        <v>77.632653061224488</v>
      </c>
      <c r="G995" t="s">
        <v>74</v>
      </c>
      <c r="H995">
        <v>75</v>
      </c>
      <c r="I995">
        <f>ROUND(IFERROR(Table1[[#This Row],[pledged]]/Table1[[#This Row],[backers_count]],0),2)</f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2053</v>
      </c>
      <c r="R995" t="s">
        <v>2054</v>
      </c>
      <c r="S995" s="7">
        <f t="shared" si="16"/>
        <v>42362.25</v>
      </c>
      <c r="T995" s="7">
        <f t="shared" si="16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Table1[[#This Row],[pledged]]/Table1[[#This Row],[goal]]*100</f>
        <v>52.496810772501767</v>
      </c>
      <c r="G996" t="s">
        <v>14</v>
      </c>
      <c r="H996">
        <v>842</v>
      </c>
      <c r="I996">
        <f>ROUND(IFERROR(Table1[[#This Row],[pledged]]/Table1[[#This Row],[backers_count]],0),2)</f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2046</v>
      </c>
      <c r="R996" t="s">
        <v>2058</v>
      </c>
      <c r="S996" s="7">
        <f t="shared" si="16"/>
        <v>41929.208333333336</v>
      </c>
      <c r="T996" s="7">
        <f t="shared" si="16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Table1[[#This Row],[pledged]]/Table1[[#This Row],[goal]]*100</f>
        <v>157.46762589928059</v>
      </c>
      <c r="G997" t="s">
        <v>20</v>
      </c>
      <c r="H997">
        <v>2043</v>
      </c>
      <c r="I997">
        <f>ROUND(IFERROR(Table1[[#This Row],[pledged]]/Table1[[#This Row],[backers_count]],0),2)</f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2032</v>
      </c>
      <c r="R997" t="s">
        <v>2033</v>
      </c>
      <c r="S997" s="7">
        <f t="shared" si="16"/>
        <v>43408.208333333328</v>
      </c>
      <c r="T997" s="7">
        <f t="shared" si="16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Table1[[#This Row],[pledged]]/Table1[[#This Row],[goal]]*100</f>
        <v>72.939393939393938</v>
      </c>
      <c r="G998" t="s">
        <v>14</v>
      </c>
      <c r="H998">
        <v>112</v>
      </c>
      <c r="I998">
        <f>ROUND(IFERROR(Table1[[#This Row],[pledged]]/Table1[[#This Row],[backers_count]],0),2)</f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2038</v>
      </c>
      <c r="R998" t="s">
        <v>2039</v>
      </c>
      <c r="S998" s="7">
        <f t="shared" si="16"/>
        <v>41276.25</v>
      </c>
      <c r="T998" s="7">
        <f t="shared" si="16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Table1[[#This Row],[pledged]]/Table1[[#This Row],[goal]]*100</f>
        <v>60.565789473684205</v>
      </c>
      <c r="G999" t="s">
        <v>74</v>
      </c>
      <c r="H999">
        <v>139</v>
      </c>
      <c r="I999">
        <f>ROUND(IFERROR(Table1[[#This Row],[pledged]]/Table1[[#This Row],[backers_count]],0),2)</f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2038</v>
      </c>
      <c r="R999" t="s">
        <v>2039</v>
      </c>
      <c r="S999" s="7">
        <f t="shared" si="16"/>
        <v>41659.25</v>
      </c>
      <c r="T999" s="7">
        <f t="shared" si="16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Table1[[#This Row],[pledged]]/Table1[[#This Row],[goal]]*100</f>
        <v>56.791291291291287</v>
      </c>
      <c r="G1000" t="s">
        <v>14</v>
      </c>
      <c r="H1000">
        <v>374</v>
      </c>
      <c r="I1000">
        <f>ROUND(IFERROR(Table1[[#This Row],[pledged]]/Table1[[#This Row],[backers_count]],0),2)</f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2034</v>
      </c>
      <c r="R1000" t="s">
        <v>2044</v>
      </c>
      <c r="S1000" s="7">
        <f t="shared" si="16"/>
        <v>40220.25</v>
      </c>
      <c r="T1000" s="7">
        <f t="shared" si="16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Table1[[#This Row],[pledged]]/Table1[[#This Row],[goal]]*100</f>
        <v>56.542754275427541</v>
      </c>
      <c r="G1001" t="s">
        <v>74</v>
      </c>
      <c r="H1001">
        <v>1122</v>
      </c>
      <c r="I1001">
        <f>ROUND(IFERROR(Table1[[#This Row],[pledged]]/Table1[[#This Row],[backers_count]],0),2)</f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2032</v>
      </c>
      <c r="R1001" t="s">
        <v>2033</v>
      </c>
      <c r="S1001" s="7">
        <f t="shared" si="16"/>
        <v>42550.208333333328</v>
      </c>
      <c r="T1001" s="7">
        <f t="shared" si="16"/>
        <v>42557.208333333328</v>
      </c>
    </row>
  </sheetData>
  <phoneticPr fontId="18" type="noConversion"/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2:G1001">
    <cfRule type="expression" dxfId="15" priority="5">
      <formula>G2="live"</formula>
    </cfRule>
    <cfRule type="expression" dxfId="14" priority="6">
      <formula>G2="successful"</formula>
    </cfRule>
    <cfRule type="expression" dxfId="13" priority="7">
      <formula>G2="canceled"</formula>
    </cfRule>
    <cfRule type="expression" dxfId="12" priority="8">
      <formula>G2="failed"</formula>
    </cfRule>
  </conditionalFormatting>
  <pageMargins left="0.75" right="0.75" top="1" bottom="1" header="0.5" footer="0.5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05A82-33DB-4B0F-956C-D8D21F4D4228}">
  <dimension ref="A1:F14"/>
  <sheetViews>
    <sheetView workbookViewId="0">
      <selection activeCell="B9" sqref="B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2065</v>
      </c>
    </row>
    <row r="3" spans="1:6" x14ac:dyDescent="0.25">
      <c r="A3" s="5" t="s">
        <v>2068</v>
      </c>
      <c r="B3" s="5" t="s">
        <v>2069</v>
      </c>
    </row>
    <row r="4" spans="1:6" x14ac:dyDescent="0.2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6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2063</v>
      </c>
      <c r="E8">
        <v>4</v>
      </c>
      <c r="F8">
        <v>4</v>
      </c>
    </row>
    <row r="9" spans="1:6" x14ac:dyDescent="0.25">
      <c r="A9" s="6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7D244-5FB1-4F8C-8556-3BCBBD866838}">
  <dimension ref="A1:F30"/>
  <sheetViews>
    <sheetView workbookViewId="0">
      <selection activeCell="J2" sqref="J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2065</v>
      </c>
    </row>
    <row r="2" spans="1:6" x14ac:dyDescent="0.25">
      <c r="A2" s="5" t="s">
        <v>2031</v>
      </c>
      <c r="B2" t="s">
        <v>2065</v>
      </c>
    </row>
    <row r="4" spans="1:6" x14ac:dyDescent="0.25">
      <c r="A4" s="5" t="s">
        <v>2068</v>
      </c>
      <c r="B4" s="5" t="s">
        <v>2069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2064</v>
      </c>
      <c r="E7">
        <v>4</v>
      </c>
      <c r="F7">
        <v>4</v>
      </c>
    </row>
    <row r="8" spans="1:6" x14ac:dyDescent="0.25">
      <c r="A8" s="6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2042</v>
      </c>
      <c r="C10">
        <v>8</v>
      </c>
      <c r="E10">
        <v>10</v>
      </c>
      <c r="F10">
        <v>18</v>
      </c>
    </row>
    <row r="11" spans="1:6" x14ac:dyDescent="0.25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2056</v>
      </c>
      <c r="C15">
        <v>3</v>
      </c>
      <c r="E15">
        <v>4</v>
      </c>
      <c r="F15">
        <v>7</v>
      </c>
    </row>
    <row r="16" spans="1:6" x14ac:dyDescent="0.25">
      <c r="A16" s="6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2055</v>
      </c>
      <c r="C20">
        <v>4</v>
      </c>
      <c r="E20">
        <v>4</v>
      </c>
      <c r="F20">
        <v>8</v>
      </c>
    </row>
    <row r="21" spans="1:6" x14ac:dyDescent="0.25">
      <c r="A21" s="6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2062</v>
      </c>
      <c r="C22">
        <v>9</v>
      </c>
      <c r="E22">
        <v>5</v>
      </c>
      <c r="F22">
        <v>14</v>
      </c>
    </row>
    <row r="23" spans="1:6" x14ac:dyDescent="0.25">
      <c r="A23" s="6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2058</v>
      </c>
      <c r="C25">
        <v>7</v>
      </c>
      <c r="E25">
        <v>14</v>
      </c>
      <c r="F25">
        <v>21</v>
      </c>
    </row>
    <row r="26" spans="1:6" x14ac:dyDescent="0.25">
      <c r="A26" s="6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2061</v>
      </c>
      <c r="E29">
        <v>3</v>
      </c>
      <c r="F29">
        <v>3</v>
      </c>
    </row>
    <row r="30" spans="1:6" x14ac:dyDescent="0.25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98D6-BA88-4D3A-B021-B23266FCDA75}">
  <dimension ref="A1:E18"/>
  <sheetViews>
    <sheetView workbookViewId="0">
      <selection activeCell="O16" sqref="O1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2031</v>
      </c>
      <c r="B1" t="s">
        <v>2065</v>
      </c>
    </row>
    <row r="2" spans="1:5" x14ac:dyDescent="0.25">
      <c r="A2" s="5" t="s">
        <v>2085</v>
      </c>
      <c r="B2" t="s">
        <v>2065</v>
      </c>
    </row>
    <row r="4" spans="1:5" x14ac:dyDescent="0.25">
      <c r="A4" s="5" t="s">
        <v>2068</v>
      </c>
      <c r="B4" s="5" t="s">
        <v>2069</v>
      </c>
    </row>
    <row r="5" spans="1:5" x14ac:dyDescent="0.2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6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9391F-9CB8-4E65-8249-47D01097DE1A}">
  <dimension ref="A1:H13"/>
  <sheetViews>
    <sheetView topLeftCell="A34" workbookViewId="0">
      <selection activeCell="K6" sqref="K6"/>
    </sheetView>
  </sheetViews>
  <sheetFormatPr defaultRowHeight="15.75" x14ac:dyDescent="0.25"/>
  <cols>
    <col min="1" max="1" width="16.75" bestFit="1" customWidth="1"/>
    <col min="2" max="2" width="17.2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s="8" t="s">
        <v>2086</v>
      </c>
      <c r="B1" s="8" t="s">
        <v>2087</v>
      </c>
      <c r="C1" s="8" t="s">
        <v>2088</v>
      </c>
      <c r="D1" s="8" t="s">
        <v>2089</v>
      </c>
      <c r="E1" s="8" t="s">
        <v>2090</v>
      </c>
      <c r="F1" s="8" t="s">
        <v>2091</v>
      </c>
      <c r="G1" s="8" t="s">
        <v>2092</v>
      </c>
      <c r="H1" s="8" t="s">
        <v>2093</v>
      </c>
    </row>
    <row r="2" spans="1:8" x14ac:dyDescent="0.25">
      <c r="A2" t="s">
        <v>2094</v>
      </c>
      <c r="B2">
        <f>COUNTIFS(Table1[goal],"&lt;1000", Table1[outcome],"successful")</f>
        <v>30</v>
      </c>
      <c r="C2">
        <f>COUNTIFS(Table1[goal],"&lt;1000",Table1[outcome],"failed")</f>
        <v>20</v>
      </c>
      <c r="D2">
        <f>COUNTIFS(Table1[goal],"&lt;1000",Table1[outcome],"canceled")</f>
        <v>1</v>
      </c>
      <c r="E2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25">
      <c r="A3" t="s">
        <v>2095</v>
      </c>
      <c r="B3">
        <f>COUNTIFS(Table1[goal],"&gt;=1000",Table1[goal],"&lt;5000",Table1[outcome],"successful")</f>
        <v>191</v>
      </c>
      <c r="C3">
        <f>COUNTIFS(Table1[goal],"&gt;=1000",Table1[goal],"&lt;5000",Table1[outcome],"failed")</f>
        <v>38</v>
      </c>
      <c r="D3">
        <f>COUNTIFS(Table1[goal],"&gt;=1000",Table1[goal],"&lt;5000",Table1[outcome],"canceled")</f>
        <v>2</v>
      </c>
      <c r="E3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25">
      <c r="A4" t="s">
        <v>2096</v>
      </c>
      <c r="B4">
        <f>COUNTIFS(Table1[goal],"&gt;=5000",Table1[goal],"&lt;10000",Table1[outcome],"successful")</f>
        <v>164</v>
      </c>
      <c r="C4">
        <f>COUNTIFS(Table1[goal],"&gt;=5000",Table1[goal],"&lt;10000",Table1[outcome],"failed")</f>
        <v>126</v>
      </c>
      <c r="D4">
        <f>COUNTIFS(Table1[goal],"&gt;=5000",Table1[goal],"&lt;10000",Table1[outcome],"canceled")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5">
      <c r="A5" t="s">
        <v>2097</v>
      </c>
      <c r="B5">
        <f>COUNTIFS(Table1[goal],"&gt;=10000",Table1[goal],"&lt;15000",Table1[outcome],"successful")</f>
        <v>4</v>
      </c>
      <c r="C5">
        <f>COUNTIFS(Table1[goal],"&gt;=10000",Table1[goal],"&lt;15000",Table1[outcome],"failed")</f>
        <v>5</v>
      </c>
      <c r="D5">
        <f>COUNTIFS(Table1[goal],"&gt;=10000",Table1[goal],"&lt;15000",Table1[outcome],"canceled")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5">
      <c r="A6" t="s">
        <v>2098</v>
      </c>
      <c r="B6">
        <f>COUNTIFS(Table1[goal],"&gt;=15000",Table1[goal],"&lt;20000",Table1[outcome],"successful")</f>
        <v>10</v>
      </c>
      <c r="C6">
        <f>COUNTIFS(Table1[goal],"&gt;=15000",Table1[goal],"&lt;20000",Table1[outcome],"failed")</f>
        <v>0</v>
      </c>
      <c r="D6">
        <f>COUNTIFS(Table1[goal],"&gt;=15000",Table1[goal],"&lt;20000",Table1[outcome],"canceled")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t="s">
        <v>2099</v>
      </c>
      <c r="B7">
        <f>COUNTIFS(Table1[goal],"&gt;=20000",Table1[goal],"&lt;25000",Table1[outcome],"successful")</f>
        <v>7</v>
      </c>
      <c r="C7">
        <f>COUNTIFS(Table1[goal],"&gt;=20000",Table1[goal],"&lt;25000",Table1[outcome],"failed")</f>
        <v>0</v>
      </c>
      <c r="D7">
        <f>COUNTIFS(Table1[goal],"&gt;=20000",Table1[goal],"&lt;25000",Table1[outcome],"canceled")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2100</v>
      </c>
      <c r="B8">
        <f>COUNTIFS(Table1[goal],"&gt;=25000",Table1[goal],"&lt;30000",Table1[outcome],"successful")</f>
        <v>11</v>
      </c>
      <c r="C8">
        <f>COUNTIFS(Table1[goal],"&gt;=25000",Table1[goal],"&lt;30000",Table1[outcome],"failed")</f>
        <v>3</v>
      </c>
      <c r="D8">
        <f>COUNTIFS(Table1[goal],"&gt;=25000",Table1[goal],"&lt;30000",Table1[outcome],"canceled")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t="s">
        <v>2101</v>
      </c>
      <c r="B9">
        <f>COUNTIFS(Table1[goal],"&gt;=30000",Table1[goal],"&lt;35000",Table1[outcome],"successful")</f>
        <v>7</v>
      </c>
      <c r="C9">
        <f>COUNTIFS(Table1[goal],"&gt;=30000",Table1[goal],"&lt;35000",Table1[outcome],"failed")</f>
        <v>0</v>
      </c>
      <c r="D9">
        <f>COUNTIFS(Table1[goal],"&gt;=30000",Table1[goal],"&lt;35000",Table1[outcome],"canceled")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2102</v>
      </c>
      <c r="B10">
        <f>COUNTIFS(Table1[goal],"&gt;=35000",Table1[goal],"&lt;40000",Table1[outcome],"successful")</f>
        <v>8</v>
      </c>
      <c r="C10">
        <f>COUNTIFS(Table1[goal],"&gt;=35000",Table1[goal],"&lt;40000",Table1[outcome],"failed")</f>
        <v>3</v>
      </c>
      <c r="D10">
        <f>COUNTIFS(Table1[goal],"&gt;=35000",Table1[goal],"&lt;40000",Table1[outcome],"canceled")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t="s">
        <v>2103</v>
      </c>
      <c r="B11">
        <f>COUNTIFS(Table1[goal],"&gt;=40000",Table1[goal],"&lt;45000",Table1[outcome],"successful")</f>
        <v>11</v>
      </c>
      <c r="C11">
        <f>COUNTIFS(Table1[goal],"&gt;=40000",Table1[goal],"&lt;45000",Table1[outcome],"failed")</f>
        <v>3</v>
      </c>
      <c r="D11">
        <f>COUNTIFS(Table1[goal],"&gt;=40000",Table1[goal],"&lt;45000",Table1[outcome],"canceled")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2104</v>
      </c>
      <c r="B12">
        <f>COUNTIFS(Table1[goal],"&gt;=45000",Table1[goal],"&lt;50000",Table1[outcome],"successful")</f>
        <v>8</v>
      </c>
      <c r="C12">
        <f>COUNTIFS(Table1[goal],"&gt;=45000",Table1[goal],"&lt;50000",Table1[outcome],"failed")</f>
        <v>3</v>
      </c>
      <c r="D12">
        <f>COUNTIFS(Table1[goal],"&gt;=45000",Table1[goal],"&lt;50000",Table1[outcome],"canceled")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2105</v>
      </c>
      <c r="B13">
        <f>COUNTIFS(Table1[goal],"&gt;=50000",Table1[outcome],"successful")</f>
        <v>114</v>
      </c>
      <c r="C13">
        <f>COUNTIFS(Table1[goal],"&gt;=50000",Table1[outcome],"failed")</f>
        <v>163</v>
      </c>
      <c r="D13">
        <f>COUNTIFS(Table1[goal],"&gt;=50000",Table1[outcome],"canceled")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3D504-B1A1-4989-81A9-A7CDBBD1FFF3}">
  <dimension ref="A1:I566"/>
  <sheetViews>
    <sheetView tabSelected="1" workbookViewId="0">
      <selection activeCell="J10" sqref="J10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16.875" bestFit="1" customWidth="1"/>
    <col min="4" max="4" width="12.625" customWidth="1"/>
    <col min="6" max="6" width="8.5" bestFit="1" customWidth="1"/>
    <col min="7" max="7" width="13.5" bestFit="1" customWidth="1"/>
    <col min="8" max="8" width="16.875" bestFit="1" customWidth="1"/>
  </cols>
  <sheetData>
    <row r="1" spans="1:9" ht="16.5" thickBot="1" x14ac:dyDescent="0.3">
      <c r="A1" s="1" t="s">
        <v>4</v>
      </c>
      <c r="B1" s="1" t="s">
        <v>5</v>
      </c>
      <c r="C1" s="1"/>
      <c r="D1" s="1"/>
      <c r="F1" s="1" t="s">
        <v>4</v>
      </c>
      <c r="G1" s="1" t="s">
        <v>5</v>
      </c>
    </row>
    <row r="2" spans="1:9" x14ac:dyDescent="0.25">
      <c r="A2" t="s">
        <v>20</v>
      </c>
      <c r="B2">
        <v>158</v>
      </c>
      <c r="C2" s="14" t="s">
        <v>2106</v>
      </c>
      <c r="D2" s="10">
        <f>AVERAGE(B2:B566)</f>
        <v>851.14690265486729</v>
      </c>
      <c r="F2" t="s">
        <v>14</v>
      </c>
      <c r="G2">
        <v>0</v>
      </c>
      <c r="H2" s="14" t="s">
        <v>2106</v>
      </c>
      <c r="I2" s="10">
        <f>AVERAGE(G2:G365)</f>
        <v>586.32692307692309</v>
      </c>
    </row>
    <row r="3" spans="1:9" x14ac:dyDescent="0.25">
      <c r="A3" t="s">
        <v>20</v>
      </c>
      <c r="B3">
        <v>1425</v>
      </c>
      <c r="C3" s="15" t="s">
        <v>2107</v>
      </c>
      <c r="D3" s="11">
        <f>MEDIAN(B2:B566)</f>
        <v>201</v>
      </c>
      <c r="F3" t="s">
        <v>14</v>
      </c>
      <c r="G3">
        <v>24</v>
      </c>
      <c r="H3" s="15" t="s">
        <v>2107</v>
      </c>
      <c r="I3" s="11">
        <f>MEDIAN(G2:G365)</f>
        <v>120</v>
      </c>
    </row>
    <row r="4" spans="1:9" x14ac:dyDescent="0.25">
      <c r="A4" t="s">
        <v>20</v>
      </c>
      <c r="B4">
        <v>174</v>
      </c>
      <c r="C4" s="15" t="s">
        <v>2108</v>
      </c>
      <c r="D4" s="11">
        <f>MIN(B2:B566)</f>
        <v>16</v>
      </c>
      <c r="F4" t="s">
        <v>14</v>
      </c>
      <c r="G4">
        <v>53</v>
      </c>
      <c r="H4" s="15" t="s">
        <v>2108</v>
      </c>
      <c r="I4" s="11">
        <f>MIN(G2:G365)</f>
        <v>0</v>
      </c>
    </row>
    <row r="5" spans="1:9" x14ac:dyDescent="0.25">
      <c r="A5" t="s">
        <v>20</v>
      </c>
      <c r="B5">
        <v>227</v>
      </c>
      <c r="C5" s="15" t="s">
        <v>2109</v>
      </c>
      <c r="D5" s="11">
        <f>MAX(B2:B566)</f>
        <v>7295</v>
      </c>
      <c r="F5" t="s">
        <v>14</v>
      </c>
      <c r="G5">
        <v>18</v>
      </c>
      <c r="H5" s="15" t="s">
        <v>2109</v>
      </c>
      <c r="I5" s="11">
        <f>MAX(G2:G365)</f>
        <v>6080</v>
      </c>
    </row>
    <row r="6" spans="1:9" x14ac:dyDescent="0.25">
      <c r="A6" t="s">
        <v>20</v>
      </c>
      <c r="B6">
        <v>220</v>
      </c>
      <c r="C6" s="15" t="s">
        <v>2110</v>
      </c>
      <c r="D6" s="12">
        <f>_xlfn.VAR.P(B2:B566)</f>
        <v>1603373.7324019109</v>
      </c>
      <c r="F6" t="s">
        <v>14</v>
      </c>
      <c r="G6">
        <v>44</v>
      </c>
      <c r="H6" s="15" t="s">
        <v>2110</v>
      </c>
      <c r="I6" s="12">
        <f>_xlfn.VAR.P(G2:G365)</f>
        <v>882960.0716927303</v>
      </c>
    </row>
    <row r="7" spans="1:9" ht="16.5" thickBot="1" x14ac:dyDescent="0.3">
      <c r="A7" t="s">
        <v>20</v>
      </c>
      <c r="B7">
        <v>98</v>
      </c>
      <c r="C7" s="16" t="s">
        <v>2111</v>
      </c>
      <c r="D7" s="13">
        <f>_xlfn.STDEV.P(B2:B566)</f>
        <v>1266.2439466397898</v>
      </c>
      <c r="F7" t="s">
        <v>14</v>
      </c>
      <c r="G7">
        <v>27</v>
      </c>
      <c r="H7" s="16" t="s">
        <v>2111</v>
      </c>
      <c r="I7" s="13">
        <f>_xlfn.STDEV.P(G2:G365)</f>
        <v>939.65955095062509</v>
      </c>
    </row>
    <row r="8" spans="1:9" x14ac:dyDescent="0.25">
      <c r="A8" t="s">
        <v>20</v>
      </c>
      <c r="B8">
        <v>100</v>
      </c>
      <c r="F8" t="s">
        <v>14</v>
      </c>
      <c r="G8">
        <v>55</v>
      </c>
    </row>
    <row r="9" spans="1:9" x14ac:dyDescent="0.25">
      <c r="A9" t="s">
        <v>20</v>
      </c>
      <c r="B9">
        <v>1249</v>
      </c>
      <c r="F9" t="s">
        <v>14</v>
      </c>
      <c r="G9">
        <v>200</v>
      </c>
    </row>
    <row r="10" spans="1:9" x14ac:dyDescent="0.25">
      <c r="A10" t="s">
        <v>20</v>
      </c>
      <c r="B10">
        <v>1396</v>
      </c>
      <c r="F10" t="s">
        <v>14</v>
      </c>
      <c r="G10">
        <v>452</v>
      </c>
    </row>
    <row r="11" spans="1:9" x14ac:dyDescent="0.25">
      <c r="A11" t="s">
        <v>20</v>
      </c>
      <c r="B11">
        <v>890</v>
      </c>
      <c r="F11" t="s">
        <v>74</v>
      </c>
      <c r="G11">
        <v>135</v>
      </c>
    </row>
    <row r="12" spans="1:9" x14ac:dyDescent="0.25">
      <c r="A12" t="s">
        <v>20</v>
      </c>
      <c r="B12">
        <v>142</v>
      </c>
      <c r="F12" t="s">
        <v>14</v>
      </c>
      <c r="G12">
        <v>674</v>
      </c>
    </row>
    <row r="13" spans="1:9" x14ac:dyDescent="0.25">
      <c r="A13" t="s">
        <v>20</v>
      </c>
      <c r="B13">
        <v>2673</v>
      </c>
      <c r="F13" t="s">
        <v>14</v>
      </c>
      <c r="G13">
        <v>558</v>
      </c>
    </row>
    <row r="14" spans="1:9" x14ac:dyDescent="0.25">
      <c r="A14" t="s">
        <v>20</v>
      </c>
      <c r="B14">
        <v>163</v>
      </c>
      <c r="F14" t="s">
        <v>74</v>
      </c>
      <c r="G14">
        <v>1480</v>
      </c>
    </row>
    <row r="15" spans="1:9" x14ac:dyDescent="0.25">
      <c r="A15" t="s">
        <v>20</v>
      </c>
      <c r="B15">
        <v>2220</v>
      </c>
      <c r="F15" t="s">
        <v>14</v>
      </c>
      <c r="G15">
        <v>15</v>
      </c>
    </row>
    <row r="16" spans="1:9" x14ac:dyDescent="0.25">
      <c r="A16" t="s">
        <v>20</v>
      </c>
      <c r="B16">
        <v>1606</v>
      </c>
      <c r="F16" t="s">
        <v>14</v>
      </c>
      <c r="G16">
        <v>2307</v>
      </c>
    </row>
    <row r="17" spans="1:7" x14ac:dyDescent="0.25">
      <c r="A17" t="s">
        <v>20</v>
      </c>
      <c r="B17">
        <v>129</v>
      </c>
      <c r="F17" t="s">
        <v>14</v>
      </c>
      <c r="G17">
        <v>88</v>
      </c>
    </row>
    <row r="18" spans="1:7" x14ac:dyDescent="0.25">
      <c r="A18" t="s">
        <v>20</v>
      </c>
      <c r="B18">
        <v>226</v>
      </c>
      <c r="F18" t="s">
        <v>14</v>
      </c>
      <c r="G18">
        <v>48</v>
      </c>
    </row>
    <row r="19" spans="1:7" x14ac:dyDescent="0.25">
      <c r="A19" t="s">
        <v>20</v>
      </c>
      <c r="B19">
        <v>5419</v>
      </c>
      <c r="F19" t="s">
        <v>14</v>
      </c>
      <c r="G19">
        <v>1</v>
      </c>
    </row>
    <row r="20" spans="1:7" x14ac:dyDescent="0.25">
      <c r="A20" t="s">
        <v>20</v>
      </c>
      <c r="B20">
        <v>165</v>
      </c>
      <c r="F20" t="s">
        <v>14</v>
      </c>
      <c r="G20">
        <v>1467</v>
      </c>
    </row>
    <row r="21" spans="1:7" x14ac:dyDescent="0.25">
      <c r="A21" t="s">
        <v>20</v>
      </c>
      <c r="B21">
        <v>1965</v>
      </c>
      <c r="F21" t="s">
        <v>14</v>
      </c>
      <c r="G21">
        <v>75</v>
      </c>
    </row>
    <row r="22" spans="1:7" x14ac:dyDescent="0.25">
      <c r="A22" t="s">
        <v>20</v>
      </c>
      <c r="B22">
        <v>16</v>
      </c>
      <c r="F22" t="s">
        <v>14</v>
      </c>
      <c r="G22">
        <v>120</v>
      </c>
    </row>
    <row r="23" spans="1:7" x14ac:dyDescent="0.25">
      <c r="A23" t="s">
        <v>20</v>
      </c>
      <c r="B23">
        <v>107</v>
      </c>
      <c r="F23" t="s">
        <v>14</v>
      </c>
      <c r="G23">
        <v>2253</v>
      </c>
    </row>
    <row r="24" spans="1:7" x14ac:dyDescent="0.25">
      <c r="A24" t="s">
        <v>20</v>
      </c>
      <c r="B24">
        <v>134</v>
      </c>
      <c r="F24" t="s">
        <v>14</v>
      </c>
      <c r="G24">
        <v>5</v>
      </c>
    </row>
    <row r="25" spans="1:7" x14ac:dyDescent="0.25">
      <c r="A25" t="s">
        <v>20</v>
      </c>
      <c r="B25">
        <v>198</v>
      </c>
      <c r="F25" t="s">
        <v>14</v>
      </c>
      <c r="G25">
        <v>38</v>
      </c>
    </row>
    <row r="26" spans="1:7" x14ac:dyDescent="0.25">
      <c r="A26" t="s">
        <v>20</v>
      </c>
      <c r="B26">
        <v>111</v>
      </c>
      <c r="F26" t="s">
        <v>14</v>
      </c>
      <c r="G26">
        <v>12</v>
      </c>
    </row>
    <row r="27" spans="1:7" x14ac:dyDescent="0.25">
      <c r="A27" t="s">
        <v>20</v>
      </c>
      <c r="B27">
        <v>222</v>
      </c>
      <c r="F27" t="s">
        <v>74</v>
      </c>
      <c r="G27">
        <v>17</v>
      </c>
    </row>
    <row r="28" spans="1:7" x14ac:dyDescent="0.25">
      <c r="A28" t="s">
        <v>20</v>
      </c>
      <c r="B28">
        <v>6212</v>
      </c>
      <c r="F28" t="s">
        <v>14</v>
      </c>
      <c r="G28">
        <v>1684</v>
      </c>
    </row>
    <row r="29" spans="1:7" x14ac:dyDescent="0.25">
      <c r="A29" t="s">
        <v>20</v>
      </c>
      <c r="B29">
        <v>98</v>
      </c>
      <c r="F29" t="s">
        <v>14</v>
      </c>
      <c r="G29">
        <v>56</v>
      </c>
    </row>
    <row r="30" spans="1:7" x14ac:dyDescent="0.25">
      <c r="A30" t="s">
        <v>20</v>
      </c>
      <c r="B30">
        <v>92</v>
      </c>
      <c r="F30" t="s">
        <v>14</v>
      </c>
      <c r="G30">
        <v>838</v>
      </c>
    </row>
    <row r="31" spans="1:7" x14ac:dyDescent="0.25">
      <c r="A31" t="s">
        <v>20</v>
      </c>
      <c r="B31">
        <v>149</v>
      </c>
      <c r="F31" t="s">
        <v>14</v>
      </c>
      <c r="G31">
        <v>1000</v>
      </c>
    </row>
    <row r="32" spans="1:7" x14ac:dyDescent="0.25">
      <c r="A32" t="s">
        <v>20</v>
      </c>
      <c r="B32">
        <v>2431</v>
      </c>
      <c r="F32" t="s">
        <v>14</v>
      </c>
      <c r="G32">
        <v>1482</v>
      </c>
    </row>
    <row r="33" spans="1:7" x14ac:dyDescent="0.25">
      <c r="A33" t="s">
        <v>20</v>
      </c>
      <c r="B33">
        <v>303</v>
      </c>
      <c r="F33" t="s">
        <v>14</v>
      </c>
      <c r="G33">
        <v>106</v>
      </c>
    </row>
    <row r="34" spans="1:7" x14ac:dyDescent="0.25">
      <c r="A34" t="s">
        <v>20</v>
      </c>
      <c r="B34">
        <v>209</v>
      </c>
      <c r="F34" t="s">
        <v>14</v>
      </c>
      <c r="G34">
        <v>679</v>
      </c>
    </row>
    <row r="35" spans="1:7" x14ac:dyDescent="0.25">
      <c r="A35" t="s">
        <v>20</v>
      </c>
      <c r="B35">
        <v>131</v>
      </c>
      <c r="F35" t="s">
        <v>74</v>
      </c>
      <c r="G35">
        <v>610</v>
      </c>
    </row>
    <row r="36" spans="1:7" x14ac:dyDescent="0.25">
      <c r="A36" t="s">
        <v>20</v>
      </c>
      <c r="B36">
        <v>164</v>
      </c>
      <c r="F36" t="s">
        <v>14</v>
      </c>
      <c r="G36">
        <v>1220</v>
      </c>
    </row>
    <row r="37" spans="1:7" x14ac:dyDescent="0.25">
      <c r="A37" t="s">
        <v>20</v>
      </c>
      <c r="B37">
        <v>201</v>
      </c>
      <c r="F37" t="s">
        <v>14</v>
      </c>
      <c r="G37">
        <v>1</v>
      </c>
    </row>
    <row r="38" spans="1:7" x14ac:dyDescent="0.25">
      <c r="A38" t="s">
        <v>20</v>
      </c>
      <c r="B38">
        <v>211</v>
      </c>
      <c r="F38" t="s">
        <v>14</v>
      </c>
      <c r="G38">
        <v>37</v>
      </c>
    </row>
    <row r="39" spans="1:7" x14ac:dyDescent="0.25">
      <c r="A39" t="s">
        <v>20</v>
      </c>
      <c r="B39">
        <v>128</v>
      </c>
      <c r="F39" t="s">
        <v>14</v>
      </c>
      <c r="G39">
        <v>60</v>
      </c>
    </row>
    <row r="40" spans="1:7" x14ac:dyDescent="0.25">
      <c r="A40" t="s">
        <v>20</v>
      </c>
      <c r="B40">
        <v>1600</v>
      </c>
      <c r="F40" t="s">
        <v>14</v>
      </c>
      <c r="G40">
        <v>296</v>
      </c>
    </row>
    <row r="41" spans="1:7" x14ac:dyDescent="0.25">
      <c r="A41" t="s">
        <v>20</v>
      </c>
      <c r="B41">
        <v>249</v>
      </c>
      <c r="F41" t="s">
        <v>14</v>
      </c>
      <c r="G41">
        <v>3304</v>
      </c>
    </row>
    <row r="42" spans="1:7" x14ac:dyDescent="0.25">
      <c r="A42" t="s">
        <v>20</v>
      </c>
      <c r="B42">
        <v>236</v>
      </c>
      <c r="F42" t="s">
        <v>14</v>
      </c>
      <c r="G42">
        <v>73</v>
      </c>
    </row>
    <row r="43" spans="1:7" x14ac:dyDescent="0.25">
      <c r="A43" t="s">
        <v>20</v>
      </c>
      <c r="B43">
        <v>4065</v>
      </c>
      <c r="F43" t="s">
        <v>14</v>
      </c>
      <c r="G43">
        <v>3387</v>
      </c>
    </row>
    <row r="44" spans="1:7" x14ac:dyDescent="0.25">
      <c r="A44" t="s">
        <v>20</v>
      </c>
      <c r="B44">
        <v>246</v>
      </c>
      <c r="F44" t="s">
        <v>14</v>
      </c>
      <c r="G44">
        <v>662</v>
      </c>
    </row>
    <row r="45" spans="1:7" x14ac:dyDescent="0.25">
      <c r="A45" t="s">
        <v>20</v>
      </c>
      <c r="B45">
        <v>2475</v>
      </c>
      <c r="F45" t="s">
        <v>14</v>
      </c>
      <c r="G45">
        <v>774</v>
      </c>
    </row>
    <row r="46" spans="1:7" x14ac:dyDescent="0.25">
      <c r="A46" t="s">
        <v>20</v>
      </c>
      <c r="B46">
        <v>76</v>
      </c>
      <c r="F46" t="s">
        <v>14</v>
      </c>
      <c r="G46">
        <v>672</v>
      </c>
    </row>
    <row r="47" spans="1:7" x14ac:dyDescent="0.25">
      <c r="A47" t="s">
        <v>20</v>
      </c>
      <c r="B47">
        <v>54</v>
      </c>
      <c r="F47" t="s">
        <v>74</v>
      </c>
      <c r="G47">
        <v>532</v>
      </c>
    </row>
    <row r="48" spans="1:7" x14ac:dyDescent="0.25">
      <c r="A48" t="s">
        <v>20</v>
      </c>
      <c r="B48">
        <v>88</v>
      </c>
      <c r="F48" t="s">
        <v>74</v>
      </c>
      <c r="G48">
        <v>55</v>
      </c>
    </row>
    <row r="49" spans="1:7" x14ac:dyDescent="0.25">
      <c r="A49" t="s">
        <v>20</v>
      </c>
      <c r="B49">
        <v>85</v>
      </c>
      <c r="F49" t="s">
        <v>14</v>
      </c>
      <c r="G49">
        <v>940</v>
      </c>
    </row>
    <row r="50" spans="1:7" x14ac:dyDescent="0.25">
      <c r="A50" t="s">
        <v>20</v>
      </c>
      <c r="B50">
        <v>170</v>
      </c>
      <c r="F50" t="s">
        <v>14</v>
      </c>
      <c r="G50">
        <v>117</v>
      </c>
    </row>
    <row r="51" spans="1:7" x14ac:dyDescent="0.25">
      <c r="A51" t="s">
        <v>20</v>
      </c>
      <c r="B51">
        <v>330</v>
      </c>
      <c r="F51" t="s">
        <v>74</v>
      </c>
      <c r="G51">
        <v>58</v>
      </c>
    </row>
    <row r="52" spans="1:7" x14ac:dyDescent="0.25">
      <c r="A52" t="s">
        <v>20</v>
      </c>
      <c r="B52">
        <v>127</v>
      </c>
      <c r="F52" t="s">
        <v>14</v>
      </c>
      <c r="G52">
        <v>115</v>
      </c>
    </row>
    <row r="53" spans="1:7" x14ac:dyDescent="0.25">
      <c r="A53" t="s">
        <v>20</v>
      </c>
      <c r="B53">
        <v>411</v>
      </c>
      <c r="F53" t="s">
        <v>14</v>
      </c>
      <c r="G53">
        <v>326</v>
      </c>
    </row>
    <row r="54" spans="1:7" x14ac:dyDescent="0.25">
      <c r="A54" t="s">
        <v>20</v>
      </c>
      <c r="B54">
        <v>180</v>
      </c>
      <c r="F54" t="s">
        <v>74</v>
      </c>
      <c r="G54">
        <v>51</v>
      </c>
    </row>
    <row r="55" spans="1:7" x14ac:dyDescent="0.25">
      <c r="A55" t="s">
        <v>20</v>
      </c>
      <c r="B55">
        <v>374</v>
      </c>
      <c r="F55" t="s">
        <v>14</v>
      </c>
      <c r="G55">
        <v>1</v>
      </c>
    </row>
    <row r="56" spans="1:7" x14ac:dyDescent="0.25">
      <c r="A56" t="s">
        <v>20</v>
      </c>
      <c r="B56">
        <v>71</v>
      </c>
      <c r="F56" t="s">
        <v>14</v>
      </c>
      <c r="G56">
        <v>1467</v>
      </c>
    </row>
    <row r="57" spans="1:7" x14ac:dyDescent="0.25">
      <c r="A57" t="s">
        <v>20</v>
      </c>
      <c r="B57">
        <v>203</v>
      </c>
      <c r="F57" t="s">
        <v>14</v>
      </c>
      <c r="G57">
        <v>5681</v>
      </c>
    </row>
    <row r="58" spans="1:7" x14ac:dyDescent="0.25">
      <c r="A58" t="s">
        <v>20</v>
      </c>
      <c r="B58">
        <v>113</v>
      </c>
      <c r="F58" t="s">
        <v>14</v>
      </c>
      <c r="G58">
        <v>1059</v>
      </c>
    </row>
    <row r="59" spans="1:7" x14ac:dyDescent="0.25">
      <c r="A59" t="s">
        <v>20</v>
      </c>
      <c r="B59">
        <v>96</v>
      </c>
      <c r="F59" t="s">
        <v>14</v>
      </c>
      <c r="G59">
        <v>1194</v>
      </c>
    </row>
    <row r="60" spans="1:7" x14ac:dyDescent="0.25">
      <c r="A60" t="s">
        <v>20</v>
      </c>
      <c r="B60">
        <v>498</v>
      </c>
      <c r="F60" t="s">
        <v>74</v>
      </c>
      <c r="G60">
        <v>379</v>
      </c>
    </row>
    <row r="61" spans="1:7" x14ac:dyDescent="0.25">
      <c r="A61" t="s">
        <v>20</v>
      </c>
      <c r="B61">
        <v>180</v>
      </c>
      <c r="F61" t="s">
        <v>14</v>
      </c>
      <c r="G61">
        <v>30</v>
      </c>
    </row>
    <row r="62" spans="1:7" x14ac:dyDescent="0.25">
      <c r="A62" t="s">
        <v>20</v>
      </c>
      <c r="B62">
        <v>27</v>
      </c>
      <c r="F62" t="s">
        <v>14</v>
      </c>
      <c r="G62">
        <v>75</v>
      </c>
    </row>
    <row r="63" spans="1:7" x14ac:dyDescent="0.25">
      <c r="A63" t="s">
        <v>20</v>
      </c>
      <c r="B63">
        <v>2331</v>
      </c>
      <c r="F63" t="s">
        <v>14</v>
      </c>
      <c r="G63">
        <v>955</v>
      </c>
    </row>
    <row r="64" spans="1:7" x14ac:dyDescent="0.25">
      <c r="A64" t="s">
        <v>20</v>
      </c>
      <c r="B64">
        <v>113</v>
      </c>
      <c r="F64" t="s">
        <v>14</v>
      </c>
      <c r="G64">
        <v>67</v>
      </c>
    </row>
    <row r="65" spans="1:7" x14ac:dyDescent="0.25">
      <c r="A65" t="s">
        <v>20</v>
      </c>
      <c r="B65">
        <v>164</v>
      </c>
      <c r="F65" t="s">
        <v>14</v>
      </c>
      <c r="G65">
        <v>5</v>
      </c>
    </row>
    <row r="66" spans="1:7" x14ac:dyDescent="0.25">
      <c r="A66" t="s">
        <v>20</v>
      </c>
      <c r="B66">
        <v>164</v>
      </c>
      <c r="F66" t="s">
        <v>14</v>
      </c>
      <c r="G66">
        <v>26</v>
      </c>
    </row>
    <row r="67" spans="1:7" x14ac:dyDescent="0.25">
      <c r="A67" t="s">
        <v>20</v>
      </c>
      <c r="B67">
        <v>336</v>
      </c>
      <c r="F67" t="s">
        <v>14</v>
      </c>
      <c r="G67">
        <v>1130</v>
      </c>
    </row>
    <row r="68" spans="1:7" x14ac:dyDescent="0.25">
      <c r="A68" t="s">
        <v>20</v>
      </c>
      <c r="B68">
        <v>1917</v>
      </c>
      <c r="F68" t="s">
        <v>14</v>
      </c>
      <c r="G68">
        <v>782</v>
      </c>
    </row>
    <row r="69" spans="1:7" x14ac:dyDescent="0.25">
      <c r="A69" t="s">
        <v>20</v>
      </c>
      <c r="B69">
        <v>95</v>
      </c>
      <c r="F69" t="s">
        <v>14</v>
      </c>
      <c r="G69">
        <v>210</v>
      </c>
    </row>
    <row r="70" spans="1:7" x14ac:dyDescent="0.25">
      <c r="A70" t="s">
        <v>20</v>
      </c>
      <c r="B70">
        <v>147</v>
      </c>
      <c r="F70" t="s">
        <v>14</v>
      </c>
      <c r="G70">
        <v>136</v>
      </c>
    </row>
    <row r="71" spans="1:7" x14ac:dyDescent="0.25">
      <c r="A71" t="s">
        <v>20</v>
      </c>
      <c r="B71">
        <v>86</v>
      </c>
      <c r="F71" t="s">
        <v>14</v>
      </c>
      <c r="G71">
        <v>86</v>
      </c>
    </row>
    <row r="72" spans="1:7" x14ac:dyDescent="0.25">
      <c r="A72" t="s">
        <v>20</v>
      </c>
      <c r="B72">
        <v>83</v>
      </c>
      <c r="F72" t="s">
        <v>14</v>
      </c>
      <c r="G72">
        <v>19</v>
      </c>
    </row>
    <row r="73" spans="1:7" x14ac:dyDescent="0.25">
      <c r="A73" t="s">
        <v>20</v>
      </c>
      <c r="B73">
        <v>676</v>
      </c>
      <c r="F73" t="s">
        <v>14</v>
      </c>
      <c r="G73">
        <v>886</v>
      </c>
    </row>
    <row r="74" spans="1:7" x14ac:dyDescent="0.25">
      <c r="A74" t="s">
        <v>20</v>
      </c>
      <c r="B74">
        <v>361</v>
      </c>
      <c r="F74" t="s">
        <v>14</v>
      </c>
      <c r="G74">
        <v>35</v>
      </c>
    </row>
    <row r="75" spans="1:7" x14ac:dyDescent="0.25">
      <c r="A75" t="s">
        <v>20</v>
      </c>
      <c r="B75">
        <v>131</v>
      </c>
      <c r="F75" t="s">
        <v>74</v>
      </c>
      <c r="G75">
        <v>441</v>
      </c>
    </row>
    <row r="76" spans="1:7" x14ac:dyDescent="0.25">
      <c r="A76" t="s">
        <v>20</v>
      </c>
      <c r="B76">
        <v>126</v>
      </c>
      <c r="F76" t="s">
        <v>14</v>
      </c>
      <c r="G76">
        <v>24</v>
      </c>
    </row>
    <row r="77" spans="1:7" x14ac:dyDescent="0.25">
      <c r="A77" t="s">
        <v>20</v>
      </c>
      <c r="B77">
        <v>275</v>
      </c>
      <c r="F77" t="s">
        <v>14</v>
      </c>
      <c r="G77">
        <v>86</v>
      </c>
    </row>
    <row r="78" spans="1:7" x14ac:dyDescent="0.25">
      <c r="A78" t="s">
        <v>20</v>
      </c>
      <c r="B78">
        <v>67</v>
      </c>
      <c r="F78" t="s">
        <v>14</v>
      </c>
      <c r="G78">
        <v>243</v>
      </c>
    </row>
    <row r="79" spans="1:7" x14ac:dyDescent="0.25">
      <c r="A79" t="s">
        <v>20</v>
      </c>
      <c r="B79">
        <v>154</v>
      </c>
      <c r="F79" t="s">
        <v>14</v>
      </c>
      <c r="G79">
        <v>65</v>
      </c>
    </row>
    <row r="80" spans="1:7" x14ac:dyDescent="0.25">
      <c r="A80" t="s">
        <v>20</v>
      </c>
      <c r="B80">
        <v>1782</v>
      </c>
      <c r="F80" t="s">
        <v>14</v>
      </c>
      <c r="G80">
        <v>100</v>
      </c>
    </row>
    <row r="81" spans="1:7" x14ac:dyDescent="0.25">
      <c r="A81" t="s">
        <v>20</v>
      </c>
      <c r="B81">
        <v>903</v>
      </c>
      <c r="F81" t="s">
        <v>14</v>
      </c>
      <c r="G81">
        <v>168</v>
      </c>
    </row>
    <row r="82" spans="1:7" x14ac:dyDescent="0.25">
      <c r="A82" t="s">
        <v>20</v>
      </c>
      <c r="B82">
        <v>94</v>
      </c>
      <c r="F82" t="s">
        <v>14</v>
      </c>
      <c r="G82">
        <v>13</v>
      </c>
    </row>
    <row r="83" spans="1:7" x14ac:dyDescent="0.25">
      <c r="A83" t="s">
        <v>20</v>
      </c>
      <c r="B83">
        <v>180</v>
      </c>
      <c r="F83" t="s">
        <v>14</v>
      </c>
      <c r="G83">
        <v>1</v>
      </c>
    </row>
    <row r="84" spans="1:7" x14ac:dyDescent="0.25">
      <c r="A84" t="s">
        <v>20</v>
      </c>
      <c r="B84">
        <v>533</v>
      </c>
      <c r="F84" t="s">
        <v>74</v>
      </c>
      <c r="G84">
        <v>82</v>
      </c>
    </row>
    <row r="85" spans="1:7" x14ac:dyDescent="0.25">
      <c r="A85" t="s">
        <v>20</v>
      </c>
      <c r="B85">
        <v>2443</v>
      </c>
      <c r="F85" t="s">
        <v>14</v>
      </c>
      <c r="G85">
        <v>40</v>
      </c>
    </row>
    <row r="86" spans="1:7" x14ac:dyDescent="0.25">
      <c r="A86" t="s">
        <v>20</v>
      </c>
      <c r="B86">
        <v>89</v>
      </c>
      <c r="F86" t="s">
        <v>74</v>
      </c>
      <c r="G86">
        <v>57</v>
      </c>
    </row>
    <row r="87" spans="1:7" x14ac:dyDescent="0.25">
      <c r="A87" t="s">
        <v>20</v>
      </c>
      <c r="B87">
        <v>159</v>
      </c>
      <c r="F87" t="s">
        <v>14</v>
      </c>
      <c r="G87">
        <v>226</v>
      </c>
    </row>
    <row r="88" spans="1:7" x14ac:dyDescent="0.25">
      <c r="A88" t="s">
        <v>20</v>
      </c>
      <c r="B88">
        <v>50</v>
      </c>
      <c r="F88" t="s">
        <v>14</v>
      </c>
      <c r="G88">
        <v>1625</v>
      </c>
    </row>
    <row r="89" spans="1:7" x14ac:dyDescent="0.25">
      <c r="A89" t="s">
        <v>20</v>
      </c>
      <c r="B89">
        <v>186</v>
      </c>
      <c r="F89" t="s">
        <v>14</v>
      </c>
      <c r="G89">
        <v>143</v>
      </c>
    </row>
    <row r="90" spans="1:7" x14ac:dyDescent="0.25">
      <c r="A90" t="s">
        <v>20</v>
      </c>
      <c r="B90">
        <v>1071</v>
      </c>
      <c r="F90" t="s">
        <v>14</v>
      </c>
      <c r="G90">
        <v>934</v>
      </c>
    </row>
    <row r="91" spans="1:7" x14ac:dyDescent="0.25">
      <c r="A91" t="s">
        <v>20</v>
      </c>
      <c r="B91">
        <v>117</v>
      </c>
      <c r="F91" t="s">
        <v>14</v>
      </c>
      <c r="G91">
        <v>17</v>
      </c>
    </row>
    <row r="92" spans="1:7" x14ac:dyDescent="0.25">
      <c r="A92" t="s">
        <v>20</v>
      </c>
      <c r="B92">
        <v>70</v>
      </c>
      <c r="F92" t="s">
        <v>14</v>
      </c>
      <c r="G92">
        <v>2179</v>
      </c>
    </row>
    <row r="93" spans="1:7" x14ac:dyDescent="0.25">
      <c r="A93" t="s">
        <v>20</v>
      </c>
      <c r="B93">
        <v>135</v>
      </c>
      <c r="F93" t="s">
        <v>14</v>
      </c>
      <c r="G93">
        <v>931</v>
      </c>
    </row>
    <row r="94" spans="1:7" x14ac:dyDescent="0.25">
      <c r="A94" t="s">
        <v>20</v>
      </c>
      <c r="B94">
        <v>768</v>
      </c>
      <c r="F94" t="s">
        <v>74</v>
      </c>
      <c r="G94">
        <v>67</v>
      </c>
    </row>
    <row r="95" spans="1:7" x14ac:dyDescent="0.25">
      <c r="A95" t="s">
        <v>20</v>
      </c>
      <c r="B95">
        <v>199</v>
      </c>
      <c r="F95" t="s">
        <v>14</v>
      </c>
      <c r="G95">
        <v>92</v>
      </c>
    </row>
    <row r="96" spans="1:7" x14ac:dyDescent="0.25">
      <c r="A96" t="s">
        <v>20</v>
      </c>
      <c r="B96">
        <v>107</v>
      </c>
      <c r="F96" t="s">
        <v>14</v>
      </c>
      <c r="G96">
        <v>57</v>
      </c>
    </row>
    <row r="97" spans="1:7" x14ac:dyDescent="0.25">
      <c r="A97" t="s">
        <v>20</v>
      </c>
      <c r="B97">
        <v>195</v>
      </c>
      <c r="F97" t="s">
        <v>14</v>
      </c>
      <c r="G97">
        <v>41</v>
      </c>
    </row>
    <row r="98" spans="1:7" x14ac:dyDescent="0.25">
      <c r="A98" t="s">
        <v>20</v>
      </c>
      <c r="B98">
        <v>3376</v>
      </c>
      <c r="F98" t="s">
        <v>14</v>
      </c>
      <c r="G98">
        <v>1</v>
      </c>
    </row>
    <row r="99" spans="1:7" x14ac:dyDescent="0.25">
      <c r="A99" t="s">
        <v>20</v>
      </c>
      <c r="B99">
        <v>41</v>
      </c>
      <c r="F99" t="s">
        <v>14</v>
      </c>
      <c r="G99">
        <v>101</v>
      </c>
    </row>
    <row r="100" spans="1:7" x14ac:dyDescent="0.25">
      <c r="A100" t="s">
        <v>20</v>
      </c>
      <c r="B100">
        <v>1821</v>
      </c>
      <c r="F100" t="s">
        <v>14</v>
      </c>
      <c r="G100">
        <v>1335</v>
      </c>
    </row>
    <row r="101" spans="1:7" x14ac:dyDescent="0.25">
      <c r="A101" t="s">
        <v>20</v>
      </c>
      <c r="B101">
        <v>164</v>
      </c>
      <c r="F101" t="s">
        <v>14</v>
      </c>
      <c r="G101">
        <v>15</v>
      </c>
    </row>
    <row r="102" spans="1:7" x14ac:dyDescent="0.25">
      <c r="A102" t="s">
        <v>20</v>
      </c>
      <c r="B102">
        <v>157</v>
      </c>
      <c r="F102" t="s">
        <v>14</v>
      </c>
      <c r="G102">
        <v>454</v>
      </c>
    </row>
    <row r="103" spans="1:7" x14ac:dyDescent="0.25">
      <c r="A103" t="s">
        <v>20</v>
      </c>
      <c r="B103">
        <v>246</v>
      </c>
      <c r="F103" t="s">
        <v>14</v>
      </c>
      <c r="G103">
        <v>3182</v>
      </c>
    </row>
    <row r="104" spans="1:7" x14ac:dyDescent="0.25">
      <c r="A104" t="s">
        <v>20</v>
      </c>
      <c r="B104">
        <v>1396</v>
      </c>
      <c r="F104" t="s">
        <v>74</v>
      </c>
      <c r="G104">
        <v>1890</v>
      </c>
    </row>
    <row r="105" spans="1:7" x14ac:dyDescent="0.25">
      <c r="A105" t="s">
        <v>20</v>
      </c>
      <c r="B105">
        <v>2506</v>
      </c>
      <c r="F105" t="s">
        <v>14</v>
      </c>
      <c r="G105">
        <v>15</v>
      </c>
    </row>
    <row r="106" spans="1:7" x14ac:dyDescent="0.25">
      <c r="A106" t="s">
        <v>20</v>
      </c>
      <c r="B106">
        <v>244</v>
      </c>
      <c r="F106" t="s">
        <v>14</v>
      </c>
      <c r="G106">
        <v>133</v>
      </c>
    </row>
    <row r="107" spans="1:7" x14ac:dyDescent="0.25">
      <c r="A107" t="s">
        <v>20</v>
      </c>
      <c r="B107">
        <v>146</v>
      </c>
      <c r="F107" t="s">
        <v>14</v>
      </c>
      <c r="G107">
        <v>2062</v>
      </c>
    </row>
    <row r="108" spans="1:7" x14ac:dyDescent="0.25">
      <c r="A108" t="s">
        <v>20</v>
      </c>
      <c r="B108">
        <v>1267</v>
      </c>
      <c r="F108" t="s">
        <v>14</v>
      </c>
      <c r="G108">
        <v>29</v>
      </c>
    </row>
    <row r="109" spans="1:7" x14ac:dyDescent="0.25">
      <c r="A109" t="s">
        <v>20</v>
      </c>
      <c r="B109">
        <v>1561</v>
      </c>
      <c r="F109" t="s">
        <v>14</v>
      </c>
      <c r="G109">
        <v>132</v>
      </c>
    </row>
    <row r="110" spans="1:7" x14ac:dyDescent="0.25">
      <c r="A110" t="s">
        <v>20</v>
      </c>
      <c r="B110">
        <v>48</v>
      </c>
      <c r="F110" t="s">
        <v>74</v>
      </c>
      <c r="G110">
        <v>184</v>
      </c>
    </row>
    <row r="111" spans="1:7" x14ac:dyDescent="0.25">
      <c r="A111" t="s">
        <v>20</v>
      </c>
      <c r="B111">
        <v>2739</v>
      </c>
      <c r="F111" t="s">
        <v>14</v>
      </c>
      <c r="G111">
        <v>137</v>
      </c>
    </row>
    <row r="112" spans="1:7" x14ac:dyDescent="0.25">
      <c r="A112" t="s">
        <v>20</v>
      </c>
      <c r="B112">
        <v>3537</v>
      </c>
      <c r="F112" t="s">
        <v>14</v>
      </c>
      <c r="G112">
        <v>908</v>
      </c>
    </row>
    <row r="113" spans="1:7" x14ac:dyDescent="0.25">
      <c r="A113" t="s">
        <v>20</v>
      </c>
      <c r="B113">
        <v>2107</v>
      </c>
      <c r="F113" t="s">
        <v>14</v>
      </c>
      <c r="G113">
        <v>10</v>
      </c>
    </row>
    <row r="114" spans="1:7" x14ac:dyDescent="0.25">
      <c r="A114" t="s">
        <v>20</v>
      </c>
      <c r="B114">
        <v>3318</v>
      </c>
      <c r="F114" t="s">
        <v>74</v>
      </c>
      <c r="G114">
        <v>32</v>
      </c>
    </row>
    <row r="115" spans="1:7" x14ac:dyDescent="0.25">
      <c r="A115" t="s">
        <v>20</v>
      </c>
      <c r="B115">
        <v>340</v>
      </c>
      <c r="F115" t="s">
        <v>14</v>
      </c>
      <c r="G115">
        <v>1910</v>
      </c>
    </row>
    <row r="116" spans="1:7" x14ac:dyDescent="0.25">
      <c r="A116" t="s">
        <v>20</v>
      </c>
      <c r="B116">
        <v>1442</v>
      </c>
      <c r="F116" t="s">
        <v>14</v>
      </c>
      <c r="G116">
        <v>38</v>
      </c>
    </row>
    <row r="117" spans="1:7" x14ac:dyDescent="0.25">
      <c r="A117" t="s">
        <v>20</v>
      </c>
      <c r="B117">
        <v>126</v>
      </c>
      <c r="F117" t="s">
        <v>14</v>
      </c>
      <c r="G117">
        <v>104</v>
      </c>
    </row>
    <row r="118" spans="1:7" x14ac:dyDescent="0.25">
      <c r="A118" t="s">
        <v>20</v>
      </c>
      <c r="B118">
        <v>524</v>
      </c>
      <c r="F118" t="s">
        <v>14</v>
      </c>
      <c r="G118">
        <v>49</v>
      </c>
    </row>
    <row r="119" spans="1:7" x14ac:dyDescent="0.25">
      <c r="A119" t="s">
        <v>20</v>
      </c>
      <c r="B119">
        <v>1989</v>
      </c>
      <c r="F119" t="s">
        <v>14</v>
      </c>
      <c r="G119">
        <v>1</v>
      </c>
    </row>
    <row r="120" spans="1:7" x14ac:dyDescent="0.25">
      <c r="A120" t="s">
        <v>20</v>
      </c>
      <c r="B120">
        <v>157</v>
      </c>
      <c r="F120" t="s">
        <v>14</v>
      </c>
      <c r="G120">
        <v>245</v>
      </c>
    </row>
    <row r="121" spans="1:7" x14ac:dyDescent="0.25">
      <c r="A121" t="s">
        <v>20</v>
      </c>
      <c r="B121">
        <v>4498</v>
      </c>
      <c r="F121" t="s">
        <v>14</v>
      </c>
      <c r="G121">
        <v>32</v>
      </c>
    </row>
    <row r="122" spans="1:7" x14ac:dyDescent="0.25">
      <c r="A122" t="s">
        <v>20</v>
      </c>
      <c r="B122">
        <v>80</v>
      </c>
      <c r="F122" t="s">
        <v>14</v>
      </c>
      <c r="G122">
        <v>7</v>
      </c>
    </row>
    <row r="123" spans="1:7" x14ac:dyDescent="0.25">
      <c r="A123" t="s">
        <v>20</v>
      </c>
      <c r="B123">
        <v>43</v>
      </c>
      <c r="F123" t="s">
        <v>14</v>
      </c>
      <c r="G123">
        <v>803</v>
      </c>
    </row>
    <row r="124" spans="1:7" x14ac:dyDescent="0.25">
      <c r="A124" t="s">
        <v>20</v>
      </c>
      <c r="B124">
        <v>2053</v>
      </c>
      <c r="F124" t="s">
        <v>74</v>
      </c>
      <c r="G124">
        <v>75</v>
      </c>
    </row>
    <row r="125" spans="1:7" x14ac:dyDescent="0.25">
      <c r="A125" t="s">
        <v>20</v>
      </c>
      <c r="B125">
        <v>168</v>
      </c>
      <c r="F125" t="s">
        <v>14</v>
      </c>
      <c r="G125">
        <v>16</v>
      </c>
    </row>
    <row r="126" spans="1:7" x14ac:dyDescent="0.25">
      <c r="A126" t="s">
        <v>20</v>
      </c>
      <c r="B126">
        <v>4289</v>
      </c>
      <c r="F126" t="s">
        <v>14</v>
      </c>
      <c r="G126">
        <v>31</v>
      </c>
    </row>
    <row r="127" spans="1:7" x14ac:dyDescent="0.25">
      <c r="A127" t="s">
        <v>20</v>
      </c>
      <c r="B127">
        <v>165</v>
      </c>
      <c r="F127" t="s">
        <v>14</v>
      </c>
      <c r="G127">
        <v>108</v>
      </c>
    </row>
    <row r="128" spans="1:7" x14ac:dyDescent="0.25">
      <c r="A128" t="s">
        <v>20</v>
      </c>
      <c r="B128">
        <v>1815</v>
      </c>
      <c r="F128" t="s">
        <v>14</v>
      </c>
      <c r="G128">
        <v>30</v>
      </c>
    </row>
    <row r="129" spans="1:7" x14ac:dyDescent="0.25">
      <c r="A129" t="s">
        <v>20</v>
      </c>
      <c r="B129">
        <v>397</v>
      </c>
      <c r="F129" t="s">
        <v>14</v>
      </c>
      <c r="G129">
        <v>17</v>
      </c>
    </row>
    <row r="130" spans="1:7" x14ac:dyDescent="0.25">
      <c r="A130" t="s">
        <v>20</v>
      </c>
      <c r="B130">
        <v>1539</v>
      </c>
      <c r="F130" t="s">
        <v>74</v>
      </c>
      <c r="G130">
        <v>64</v>
      </c>
    </row>
    <row r="131" spans="1:7" x14ac:dyDescent="0.25">
      <c r="A131" t="s">
        <v>20</v>
      </c>
      <c r="B131">
        <v>138</v>
      </c>
      <c r="F131" t="s">
        <v>14</v>
      </c>
      <c r="G131">
        <v>80</v>
      </c>
    </row>
    <row r="132" spans="1:7" x14ac:dyDescent="0.25">
      <c r="A132" t="s">
        <v>20</v>
      </c>
      <c r="B132">
        <v>3594</v>
      </c>
      <c r="F132" t="s">
        <v>14</v>
      </c>
      <c r="G132">
        <v>2468</v>
      </c>
    </row>
    <row r="133" spans="1:7" x14ac:dyDescent="0.25">
      <c r="A133" t="s">
        <v>20</v>
      </c>
      <c r="B133">
        <v>5880</v>
      </c>
      <c r="F133" t="s">
        <v>14</v>
      </c>
      <c r="G133">
        <v>26</v>
      </c>
    </row>
    <row r="134" spans="1:7" x14ac:dyDescent="0.25">
      <c r="A134" t="s">
        <v>20</v>
      </c>
      <c r="B134">
        <v>112</v>
      </c>
      <c r="F134" t="s">
        <v>14</v>
      </c>
      <c r="G134">
        <v>73</v>
      </c>
    </row>
    <row r="135" spans="1:7" x14ac:dyDescent="0.25">
      <c r="A135" t="s">
        <v>20</v>
      </c>
      <c r="B135">
        <v>943</v>
      </c>
      <c r="F135" t="s">
        <v>14</v>
      </c>
      <c r="G135">
        <v>128</v>
      </c>
    </row>
    <row r="136" spans="1:7" x14ac:dyDescent="0.25">
      <c r="A136" t="s">
        <v>20</v>
      </c>
      <c r="B136">
        <v>2468</v>
      </c>
      <c r="F136" t="s">
        <v>14</v>
      </c>
      <c r="G136">
        <v>33</v>
      </c>
    </row>
    <row r="137" spans="1:7" x14ac:dyDescent="0.25">
      <c r="A137" t="s">
        <v>20</v>
      </c>
      <c r="B137">
        <v>2551</v>
      </c>
      <c r="F137" t="s">
        <v>14</v>
      </c>
      <c r="G137">
        <v>1072</v>
      </c>
    </row>
    <row r="138" spans="1:7" x14ac:dyDescent="0.25">
      <c r="A138" t="s">
        <v>20</v>
      </c>
      <c r="B138">
        <v>101</v>
      </c>
      <c r="F138" t="s">
        <v>74</v>
      </c>
      <c r="G138">
        <v>1297</v>
      </c>
    </row>
    <row r="139" spans="1:7" x14ac:dyDescent="0.25">
      <c r="A139" t="s">
        <v>20</v>
      </c>
      <c r="B139">
        <v>92</v>
      </c>
      <c r="F139" t="s">
        <v>14</v>
      </c>
      <c r="G139">
        <v>393</v>
      </c>
    </row>
    <row r="140" spans="1:7" x14ac:dyDescent="0.25">
      <c r="A140" t="s">
        <v>20</v>
      </c>
      <c r="B140">
        <v>62</v>
      </c>
      <c r="F140" t="s">
        <v>14</v>
      </c>
      <c r="G140">
        <v>1257</v>
      </c>
    </row>
    <row r="141" spans="1:7" x14ac:dyDescent="0.25">
      <c r="A141" t="s">
        <v>20</v>
      </c>
      <c r="B141">
        <v>149</v>
      </c>
      <c r="F141" t="s">
        <v>14</v>
      </c>
      <c r="G141">
        <v>328</v>
      </c>
    </row>
    <row r="142" spans="1:7" x14ac:dyDescent="0.25">
      <c r="A142" t="s">
        <v>20</v>
      </c>
      <c r="B142">
        <v>329</v>
      </c>
      <c r="F142" t="s">
        <v>14</v>
      </c>
      <c r="G142">
        <v>147</v>
      </c>
    </row>
    <row r="143" spans="1:7" x14ac:dyDescent="0.25">
      <c r="A143" t="s">
        <v>20</v>
      </c>
      <c r="B143">
        <v>97</v>
      </c>
      <c r="F143" t="s">
        <v>14</v>
      </c>
      <c r="G143">
        <v>830</v>
      </c>
    </row>
    <row r="144" spans="1:7" x14ac:dyDescent="0.25">
      <c r="A144" t="s">
        <v>20</v>
      </c>
      <c r="B144">
        <v>1784</v>
      </c>
      <c r="F144" t="s">
        <v>14</v>
      </c>
      <c r="G144">
        <v>331</v>
      </c>
    </row>
    <row r="145" spans="1:7" x14ac:dyDescent="0.25">
      <c r="A145" t="s">
        <v>20</v>
      </c>
      <c r="B145">
        <v>1684</v>
      </c>
      <c r="F145" t="s">
        <v>14</v>
      </c>
      <c r="G145">
        <v>25</v>
      </c>
    </row>
    <row r="146" spans="1:7" x14ac:dyDescent="0.25">
      <c r="A146" t="s">
        <v>20</v>
      </c>
      <c r="B146">
        <v>250</v>
      </c>
      <c r="F146" t="s">
        <v>14</v>
      </c>
      <c r="G146">
        <v>3483</v>
      </c>
    </row>
    <row r="147" spans="1:7" x14ac:dyDescent="0.25">
      <c r="A147" t="s">
        <v>20</v>
      </c>
      <c r="B147">
        <v>238</v>
      </c>
      <c r="F147" t="s">
        <v>14</v>
      </c>
      <c r="G147">
        <v>923</v>
      </c>
    </row>
    <row r="148" spans="1:7" x14ac:dyDescent="0.25">
      <c r="A148" t="s">
        <v>20</v>
      </c>
      <c r="B148">
        <v>53</v>
      </c>
      <c r="F148" t="s">
        <v>14</v>
      </c>
      <c r="G148">
        <v>1</v>
      </c>
    </row>
    <row r="149" spans="1:7" x14ac:dyDescent="0.25">
      <c r="A149" t="s">
        <v>20</v>
      </c>
      <c r="B149">
        <v>214</v>
      </c>
      <c r="F149" t="s">
        <v>14</v>
      </c>
      <c r="G149">
        <v>33</v>
      </c>
    </row>
    <row r="150" spans="1:7" x14ac:dyDescent="0.25">
      <c r="A150" t="s">
        <v>20</v>
      </c>
      <c r="B150">
        <v>222</v>
      </c>
      <c r="F150" t="s">
        <v>14</v>
      </c>
      <c r="G150">
        <v>40</v>
      </c>
    </row>
    <row r="151" spans="1:7" x14ac:dyDescent="0.25">
      <c r="A151" t="s">
        <v>20</v>
      </c>
      <c r="B151">
        <v>1884</v>
      </c>
      <c r="F151" t="s">
        <v>14</v>
      </c>
      <c r="G151">
        <v>23</v>
      </c>
    </row>
    <row r="152" spans="1:7" x14ac:dyDescent="0.25">
      <c r="A152" t="s">
        <v>20</v>
      </c>
      <c r="B152">
        <v>218</v>
      </c>
      <c r="F152" t="s">
        <v>14</v>
      </c>
      <c r="G152">
        <v>75</v>
      </c>
    </row>
    <row r="153" spans="1:7" x14ac:dyDescent="0.25">
      <c r="A153" t="s">
        <v>20</v>
      </c>
      <c r="B153">
        <v>6465</v>
      </c>
      <c r="F153" t="s">
        <v>14</v>
      </c>
      <c r="G153">
        <v>2176</v>
      </c>
    </row>
    <row r="154" spans="1:7" x14ac:dyDescent="0.25">
      <c r="A154" t="s">
        <v>20</v>
      </c>
      <c r="B154">
        <v>59</v>
      </c>
      <c r="F154" t="s">
        <v>14</v>
      </c>
      <c r="G154">
        <v>441</v>
      </c>
    </row>
    <row r="155" spans="1:7" x14ac:dyDescent="0.25">
      <c r="A155" t="s">
        <v>20</v>
      </c>
      <c r="B155">
        <v>88</v>
      </c>
      <c r="F155" t="s">
        <v>14</v>
      </c>
      <c r="G155">
        <v>25</v>
      </c>
    </row>
    <row r="156" spans="1:7" x14ac:dyDescent="0.25">
      <c r="A156" t="s">
        <v>20</v>
      </c>
      <c r="B156">
        <v>1697</v>
      </c>
      <c r="F156" t="s">
        <v>14</v>
      </c>
      <c r="G156">
        <v>127</v>
      </c>
    </row>
    <row r="157" spans="1:7" x14ac:dyDescent="0.25">
      <c r="A157" t="s">
        <v>20</v>
      </c>
      <c r="B157">
        <v>92</v>
      </c>
      <c r="F157" t="s">
        <v>14</v>
      </c>
      <c r="G157">
        <v>355</v>
      </c>
    </row>
    <row r="158" spans="1:7" x14ac:dyDescent="0.25">
      <c r="A158" t="s">
        <v>20</v>
      </c>
      <c r="B158">
        <v>186</v>
      </c>
      <c r="F158" t="s">
        <v>14</v>
      </c>
      <c r="G158">
        <v>44</v>
      </c>
    </row>
    <row r="159" spans="1:7" x14ac:dyDescent="0.25">
      <c r="A159" t="s">
        <v>20</v>
      </c>
      <c r="B159">
        <v>138</v>
      </c>
      <c r="F159" t="s">
        <v>14</v>
      </c>
      <c r="G159">
        <v>67</v>
      </c>
    </row>
    <row r="160" spans="1:7" x14ac:dyDescent="0.25">
      <c r="A160" t="s">
        <v>20</v>
      </c>
      <c r="B160">
        <v>261</v>
      </c>
      <c r="F160" t="s">
        <v>14</v>
      </c>
      <c r="G160">
        <v>1068</v>
      </c>
    </row>
    <row r="161" spans="1:7" x14ac:dyDescent="0.25">
      <c r="A161" t="s">
        <v>20</v>
      </c>
      <c r="B161">
        <v>107</v>
      </c>
      <c r="F161" t="s">
        <v>14</v>
      </c>
      <c r="G161">
        <v>424</v>
      </c>
    </row>
    <row r="162" spans="1:7" x14ac:dyDescent="0.25">
      <c r="A162" t="s">
        <v>20</v>
      </c>
      <c r="B162">
        <v>199</v>
      </c>
      <c r="F162" t="s">
        <v>74</v>
      </c>
      <c r="G162">
        <v>145</v>
      </c>
    </row>
    <row r="163" spans="1:7" x14ac:dyDescent="0.25">
      <c r="A163" t="s">
        <v>20</v>
      </c>
      <c r="B163">
        <v>5512</v>
      </c>
      <c r="F163" t="s">
        <v>14</v>
      </c>
      <c r="G163">
        <v>151</v>
      </c>
    </row>
    <row r="164" spans="1:7" x14ac:dyDescent="0.25">
      <c r="A164" t="s">
        <v>20</v>
      </c>
      <c r="B164">
        <v>86</v>
      </c>
      <c r="F164" t="s">
        <v>14</v>
      </c>
      <c r="G164">
        <v>1608</v>
      </c>
    </row>
    <row r="165" spans="1:7" x14ac:dyDescent="0.25">
      <c r="A165" t="s">
        <v>20</v>
      </c>
      <c r="B165">
        <v>2768</v>
      </c>
      <c r="F165" t="s">
        <v>14</v>
      </c>
      <c r="G165">
        <v>941</v>
      </c>
    </row>
    <row r="166" spans="1:7" x14ac:dyDescent="0.25">
      <c r="A166" t="s">
        <v>20</v>
      </c>
      <c r="B166">
        <v>48</v>
      </c>
      <c r="F166" t="s">
        <v>14</v>
      </c>
      <c r="G166">
        <v>1</v>
      </c>
    </row>
    <row r="167" spans="1:7" x14ac:dyDescent="0.25">
      <c r="A167" t="s">
        <v>20</v>
      </c>
      <c r="B167">
        <v>87</v>
      </c>
      <c r="F167" t="s">
        <v>14</v>
      </c>
      <c r="G167">
        <v>40</v>
      </c>
    </row>
    <row r="168" spans="1:7" x14ac:dyDescent="0.25">
      <c r="A168" t="s">
        <v>20</v>
      </c>
      <c r="B168">
        <v>1894</v>
      </c>
      <c r="F168" t="s">
        <v>14</v>
      </c>
      <c r="G168">
        <v>3015</v>
      </c>
    </row>
    <row r="169" spans="1:7" x14ac:dyDescent="0.25">
      <c r="A169" t="s">
        <v>20</v>
      </c>
      <c r="B169">
        <v>282</v>
      </c>
      <c r="F169" t="s">
        <v>14</v>
      </c>
      <c r="G169">
        <v>435</v>
      </c>
    </row>
    <row r="170" spans="1:7" x14ac:dyDescent="0.25">
      <c r="A170" t="s">
        <v>20</v>
      </c>
      <c r="B170">
        <v>116</v>
      </c>
      <c r="F170" t="s">
        <v>14</v>
      </c>
      <c r="G170">
        <v>714</v>
      </c>
    </row>
    <row r="171" spans="1:7" x14ac:dyDescent="0.25">
      <c r="A171" t="s">
        <v>20</v>
      </c>
      <c r="B171">
        <v>83</v>
      </c>
      <c r="F171" t="s">
        <v>14</v>
      </c>
      <c r="G171">
        <v>5497</v>
      </c>
    </row>
    <row r="172" spans="1:7" x14ac:dyDescent="0.25">
      <c r="A172" t="s">
        <v>20</v>
      </c>
      <c r="B172">
        <v>91</v>
      </c>
      <c r="F172" t="s">
        <v>14</v>
      </c>
      <c r="G172">
        <v>418</v>
      </c>
    </row>
    <row r="173" spans="1:7" x14ac:dyDescent="0.25">
      <c r="A173" t="s">
        <v>20</v>
      </c>
      <c r="B173">
        <v>546</v>
      </c>
      <c r="F173" t="s">
        <v>14</v>
      </c>
      <c r="G173">
        <v>1439</v>
      </c>
    </row>
    <row r="174" spans="1:7" x14ac:dyDescent="0.25">
      <c r="A174" t="s">
        <v>20</v>
      </c>
      <c r="B174">
        <v>393</v>
      </c>
      <c r="F174" t="s">
        <v>14</v>
      </c>
      <c r="G174">
        <v>15</v>
      </c>
    </row>
    <row r="175" spans="1:7" x14ac:dyDescent="0.25">
      <c r="A175" t="s">
        <v>20</v>
      </c>
      <c r="B175">
        <v>133</v>
      </c>
      <c r="F175" t="s">
        <v>14</v>
      </c>
      <c r="G175">
        <v>1999</v>
      </c>
    </row>
    <row r="176" spans="1:7" x14ac:dyDescent="0.25">
      <c r="A176" t="s">
        <v>20</v>
      </c>
      <c r="B176">
        <v>254</v>
      </c>
      <c r="F176" t="s">
        <v>14</v>
      </c>
      <c r="G176">
        <v>118</v>
      </c>
    </row>
    <row r="177" spans="1:7" x14ac:dyDescent="0.25">
      <c r="A177" t="s">
        <v>20</v>
      </c>
      <c r="B177">
        <v>176</v>
      </c>
      <c r="F177" t="s">
        <v>14</v>
      </c>
      <c r="G177">
        <v>162</v>
      </c>
    </row>
    <row r="178" spans="1:7" x14ac:dyDescent="0.25">
      <c r="A178" t="s">
        <v>20</v>
      </c>
      <c r="B178">
        <v>337</v>
      </c>
      <c r="F178" t="s">
        <v>14</v>
      </c>
      <c r="G178">
        <v>83</v>
      </c>
    </row>
    <row r="179" spans="1:7" x14ac:dyDescent="0.25">
      <c r="A179" t="s">
        <v>20</v>
      </c>
      <c r="B179">
        <v>107</v>
      </c>
      <c r="F179" t="s">
        <v>14</v>
      </c>
      <c r="G179">
        <v>747</v>
      </c>
    </row>
    <row r="180" spans="1:7" x14ac:dyDescent="0.25">
      <c r="A180" t="s">
        <v>20</v>
      </c>
      <c r="B180">
        <v>183</v>
      </c>
      <c r="F180" t="s">
        <v>74</v>
      </c>
      <c r="G180">
        <v>2138</v>
      </c>
    </row>
    <row r="181" spans="1:7" x14ac:dyDescent="0.25">
      <c r="A181" t="s">
        <v>20</v>
      </c>
      <c r="B181">
        <v>72</v>
      </c>
      <c r="F181" t="s">
        <v>14</v>
      </c>
      <c r="G181">
        <v>84</v>
      </c>
    </row>
    <row r="182" spans="1:7" x14ac:dyDescent="0.25">
      <c r="A182" t="s">
        <v>20</v>
      </c>
      <c r="B182">
        <v>295</v>
      </c>
      <c r="F182" t="s">
        <v>14</v>
      </c>
      <c r="G182">
        <v>91</v>
      </c>
    </row>
    <row r="183" spans="1:7" x14ac:dyDescent="0.25">
      <c r="A183" t="s">
        <v>20</v>
      </c>
      <c r="B183">
        <v>142</v>
      </c>
      <c r="F183" t="s">
        <v>14</v>
      </c>
      <c r="G183">
        <v>792</v>
      </c>
    </row>
    <row r="184" spans="1:7" x14ac:dyDescent="0.25">
      <c r="A184" t="s">
        <v>20</v>
      </c>
      <c r="B184">
        <v>85</v>
      </c>
      <c r="F184" t="s">
        <v>74</v>
      </c>
      <c r="G184">
        <v>10</v>
      </c>
    </row>
    <row r="185" spans="1:7" x14ac:dyDescent="0.25">
      <c r="A185" t="s">
        <v>20</v>
      </c>
      <c r="B185">
        <v>659</v>
      </c>
      <c r="F185" t="s">
        <v>14</v>
      </c>
      <c r="G185">
        <v>32</v>
      </c>
    </row>
    <row r="186" spans="1:7" x14ac:dyDescent="0.25">
      <c r="A186" t="s">
        <v>20</v>
      </c>
      <c r="B186">
        <v>121</v>
      </c>
      <c r="F186" t="s">
        <v>74</v>
      </c>
      <c r="G186">
        <v>90</v>
      </c>
    </row>
    <row r="187" spans="1:7" x14ac:dyDescent="0.25">
      <c r="A187" t="s">
        <v>20</v>
      </c>
      <c r="B187">
        <v>3742</v>
      </c>
      <c r="F187" t="s">
        <v>14</v>
      </c>
      <c r="G187">
        <v>186</v>
      </c>
    </row>
    <row r="188" spans="1:7" x14ac:dyDescent="0.25">
      <c r="A188" t="s">
        <v>20</v>
      </c>
      <c r="B188">
        <v>223</v>
      </c>
      <c r="F188" t="s">
        <v>74</v>
      </c>
      <c r="G188">
        <v>439</v>
      </c>
    </row>
    <row r="189" spans="1:7" x14ac:dyDescent="0.25">
      <c r="A189" t="s">
        <v>20</v>
      </c>
      <c r="B189">
        <v>133</v>
      </c>
      <c r="F189" t="s">
        <v>14</v>
      </c>
      <c r="G189">
        <v>605</v>
      </c>
    </row>
    <row r="190" spans="1:7" x14ac:dyDescent="0.25">
      <c r="A190" t="s">
        <v>20</v>
      </c>
      <c r="B190">
        <v>5168</v>
      </c>
      <c r="F190" t="s">
        <v>14</v>
      </c>
      <c r="G190">
        <v>1</v>
      </c>
    </row>
    <row r="191" spans="1:7" x14ac:dyDescent="0.25">
      <c r="A191" t="s">
        <v>20</v>
      </c>
      <c r="B191">
        <v>307</v>
      </c>
      <c r="F191" t="s">
        <v>14</v>
      </c>
      <c r="G191">
        <v>31</v>
      </c>
    </row>
    <row r="192" spans="1:7" x14ac:dyDescent="0.25">
      <c r="A192" t="s">
        <v>20</v>
      </c>
      <c r="B192">
        <v>2441</v>
      </c>
      <c r="F192" t="s">
        <v>14</v>
      </c>
      <c r="G192">
        <v>1181</v>
      </c>
    </row>
    <row r="193" spans="1:7" x14ac:dyDescent="0.25">
      <c r="A193" t="s">
        <v>20</v>
      </c>
      <c r="B193">
        <v>1385</v>
      </c>
      <c r="F193" t="s">
        <v>14</v>
      </c>
      <c r="G193">
        <v>39</v>
      </c>
    </row>
    <row r="194" spans="1:7" x14ac:dyDescent="0.25">
      <c r="A194" t="s">
        <v>20</v>
      </c>
      <c r="B194">
        <v>190</v>
      </c>
      <c r="F194" t="s">
        <v>14</v>
      </c>
      <c r="G194">
        <v>46</v>
      </c>
    </row>
    <row r="195" spans="1:7" x14ac:dyDescent="0.25">
      <c r="A195" t="s">
        <v>20</v>
      </c>
      <c r="B195">
        <v>470</v>
      </c>
      <c r="F195" t="s">
        <v>14</v>
      </c>
      <c r="G195">
        <v>105</v>
      </c>
    </row>
    <row r="196" spans="1:7" x14ac:dyDescent="0.25">
      <c r="A196" t="s">
        <v>20</v>
      </c>
      <c r="B196">
        <v>253</v>
      </c>
      <c r="F196" t="s">
        <v>14</v>
      </c>
      <c r="G196">
        <v>535</v>
      </c>
    </row>
    <row r="197" spans="1:7" x14ac:dyDescent="0.25">
      <c r="A197" t="s">
        <v>20</v>
      </c>
      <c r="B197">
        <v>1113</v>
      </c>
      <c r="F197" t="s">
        <v>14</v>
      </c>
      <c r="G197">
        <v>16</v>
      </c>
    </row>
    <row r="198" spans="1:7" x14ac:dyDescent="0.25">
      <c r="A198" t="s">
        <v>20</v>
      </c>
      <c r="B198">
        <v>2283</v>
      </c>
      <c r="F198" t="s">
        <v>14</v>
      </c>
      <c r="G198">
        <v>575</v>
      </c>
    </row>
    <row r="199" spans="1:7" x14ac:dyDescent="0.25">
      <c r="A199" t="s">
        <v>20</v>
      </c>
      <c r="B199">
        <v>1095</v>
      </c>
      <c r="F199" t="s">
        <v>14</v>
      </c>
      <c r="G199">
        <v>1120</v>
      </c>
    </row>
    <row r="200" spans="1:7" x14ac:dyDescent="0.25">
      <c r="A200" t="s">
        <v>20</v>
      </c>
      <c r="B200">
        <v>1690</v>
      </c>
      <c r="F200" t="s">
        <v>14</v>
      </c>
      <c r="G200">
        <v>113</v>
      </c>
    </row>
    <row r="201" spans="1:7" x14ac:dyDescent="0.25">
      <c r="A201" t="s">
        <v>20</v>
      </c>
      <c r="B201">
        <v>191</v>
      </c>
      <c r="F201" t="s">
        <v>14</v>
      </c>
      <c r="G201">
        <v>1538</v>
      </c>
    </row>
    <row r="202" spans="1:7" x14ac:dyDescent="0.25">
      <c r="A202" t="s">
        <v>20</v>
      </c>
      <c r="B202">
        <v>2013</v>
      </c>
      <c r="F202" t="s">
        <v>14</v>
      </c>
      <c r="G202">
        <v>9</v>
      </c>
    </row>
    <row r="203" spans="1:7" x14ac:dyDescent="0.25">
      <c r="A203" t="s">
        <v>20</v>
      </c>
      <c r="B203">
        <v>1703</v>
      </c>
      <c r="F203" t="s">
        <v>14</v>
      </c>
      <c r="G203">
        <v>554</v>
      </c>
    </row>
    <row r="204" spans="1:7" x14ac:dyDescent="0.25">
      <c r="A204" t="s">
        <v>20</v>
      </c>
      <c r="B204">
        <v>80</v>
      </c>
      <c r="F204" t="s">
        <v>14</v>
      </c>
      <c r="G204">
        <v>648</v>
      </c>
    </row>
    <row r="205" spans="1:7" x14ac:dyDescent="0.25">
      <c r="A205" t="s">
        <v>20</v>
      </c>
      <c r="B205">
        <v>41</v>
      </c>
      <c r="F205" t="s">
        <v>14</v>
      </c>
      <c r="G205">
        <v>21</v>
      </c>
    </row>
    <row r="206" spans="1:7" x14ac:dyDescent="0.25">
      <c r="A206" t="s">
        <v>20</v>
      </c>
      <c r="B206">
        <v>187</v>
      </c>
      <c r="F206" t="s">
        <v>74</v>
      </c>
      <c r="G206">
        <v>595</v>
      </c>
    </row>
    <row r="207" spans="1:7" x14ac:dyDescent="0.25">
      <c r="A207" t="s">
        <v>20</v>
      </c>
      <c r="B207">
        <v>2875</v>
      </c>
      <c r="F207" t="s">
        <v>14</v>
      </c>
      <c r="G207">
        <v>54</v>
      </c>
    </row>
    <row r="208" spans="1:7" x14ac:dyDescent="0.25">
      <c r="A208" t="s">
        <v>20</v>
      </c>
      <c r="B208">
        <v>88</v>
      </c>
      <c r="F208" t="s">
        <v>14</v>
      </c>
      <c r="G208">
        <v>120</v>
      </c>
    </row>
    <row r="209" spans="1:7" x14ac:dyDescent="0.25">
      <c r="A209" t="s">
        <v>20</v>
      </c>
      <c r="B209">
        <v>191</v>
      </c>
      <c r="F209" t="s">
        <v>14</v>
      </c>
      <c r="G209">
        <v>579</v>
      </c>
    </row>
    <row r="210" spans="1:7" x14ac:dyDescent="0.25">
      <c r="A210" t="s">
        <v>20</v>
      </c>
      <c r="B210">
        <v>139</v>
      </c>
      <c r="F210" t="s">
        <v>14</v>
      </c>
      <c r="G210">
        <v>2072</v>
      </c>
    </row>
    <row r="211" spans="1:7" x14ac:dyDescent="0.25">
      <c r="A211" t="s">
        <v>20</v>
      </c>
      <c r="B211">
        <v>186</v>
      </c>
      <c r="F211" t="s">
        <v>14</v>
      </c>
      <c r="G211">
        <v>0</v>
      </c>
    </row>
    <row r="212" spans="1:7" x14ac:dyDescent="0.25">
      <c r="A212" t="s">
        <v>20</v>
      </c>
      <c r="B212">
        <v>112</v>
      </c>
      <c r="F212" t="s">
        <v>14</v>
      </c>
      <c r="G212">
        <v>1796</v>
      </c>
    </row>
    <row r="213" spans="1:7" x14ac:dyDescent="0.25">
      <c r="A213" t="s">
        <v>20</v>
      </c>
      <c r="B213">
        <v>101</v>
      </c>
      <c r="F213" t="s">
        <v>14</v>
      </c>
      <c r="G213">
        <v>62</v>
      </c>
    </row>
    <row r="214" spans="1:7" x14ac:dyDescent="0.25">
      <c r="A214" t="s">
        <v>20</v>
      </c>
      <c r="B214">
        <v>206</v>
      </c>
      <c r="F214" t="s">
        <v>14</v>
      </c>
      <c r="G214">
        <v>347</v>
      </c>
    </row>
    <row r="215" spans="1:7" x14ac:dyDescent="0.25">
      <c r="A215" t="s">
        <v>20</v>
      </c>
      <c r="B215">
        <v>154</v>
      </c>
      <c r="F215" t="s">
        <v>14</v>
      </c>
      <c r="G215">
        <v>19</v>
      </c>
    </row>
    <row r="216" spans="1:7" x14ac:dyDescent="0.25">
      <c r="A216" t="s">
        <v>20</v>
      </c>
      <c r="B216">
        <v>5966</v>
      </c>
      <c r="F216" t="s">
        <v>14</v>
      </c>
      <c r="G216">
        <v>1258</v>
      </c>
    </row>
    <row r="217" spans="1:7" x14ac:dyDescent="0.25">
      <c r="A217" t="s">
        <v>20</v>
      </c>
      <c r="B217">
        <v>169</v>
      </c>
      <c r="F217" t="s">
        <v>14</v>
      </c>
      <c r="G217">
        <v>362</v>
      </c>
    </row>
    <row r="218" spans="1:7" x14ac:dyDescent="0.25">
      <c r="A218" t="s">
        <v>20</v>
      </c>
      <c r="B218">
        <v>2106</v>
      </c>
      <c r="F218" t="s">
        <v>74</v>
      </c>
      <c r="G218">
        <v>35</v>
      </c>
    </row>
    <row r="219" spans="1:7" x14ac:dyDescent="0.25">
      <c r="A219" t="s">
        <v>20</v>
      </c>
      <c r="B219">
        <v>131</v>
      </c>
      <c r="F219" t="s">
        <v>74</v>
      </c>
      <c r="G219">
        <v>528</v>
      </c>
    </row>
    <row r="220" spans="1:7" x14ac:dyDescent="0.25">
      <c r="A220" t="s">
        <v>20</v>
      </c>
      <c r="B220">
        <v>84</v>
      </c>
      <c r="F220" t="s">
        <v>14</v>
      </c>
      <c r="G220">
        <v>133</v>
      </c>
    </row>
    <row r="221" spans="1:7" x14ac:dyDescent="0.25">
      <c r="A221" t="s">
        <v>20</v>
      </c>
      <c r="B221">
        <v>155</v>
      </c>
      <c r="F221" t="s">
        <v>14</v>
      </c>
      <c r="G221">
        <v>846</v>
      </c>
    </row>
    <row r="222" spans="1:7" x14ac:dyDescent="0.25">
      <c r="A222" t="s">
        <v>20</v>
      </c>
      <c r="B222">
        <v>189</v>
      </c>
      <c r="F222" t="s">
        <v>14</v>
      </c>
      <c r="G222">
        <v>10</v>
      </c>
    </row>
    <row r="223" spans="1:7" x14ac:dyDescent="0.25">
      <c r="A223" t="s">
        <v>20</v>
      </c>
      <c r="B223">
        <v>4799</v>
      </c>
      <c r="F223" t="s">
        <v>14</v>
      </c>
      <c r="G223">
        <v>191</v>
      </c>
    </row>
    <row r="224" spans="1:7" x14ac:dyDescent="0.25">
      <c r="A224" t="s">
        <v>20</v>
      </c>
      <c r="B224">
        <v>1137</v>
      </c>
      <c r="F224" t="s">
        <v>14</v>
      </c>
      <c r="G224">
        <v>1979</v>
      </c>
    </row>
    <row r="225" spans="1:7" x14ac:dyDescent="0.25">
      <c r="A225" t="s">
        <v>20</v>
      </c>
      <c r="B225">
        <v>1152</v>
      </c>
      <c r="F225" t="s">
        <v>14</v>
      </c>
      <c r="G225">
        <v>63</v>
      </c>
    </row>
    <row r="226" spans="1:7" x14ac:dyDescent="0.25">
      <c r="A226" t="s">
        <v>20</v>
      </c>
      <c r="B226">
        <v>50</v>
      </c>
      <c r="F226" t="s">
        <v>14</v>
      </c>
      <c r="G226">
        <v>6080</v>
      </c>
    </row>
    <row r="227" spans="1:7" x14ac:dyDescent="0.25">
      <c r="A227" t="s">
        <v>20</v>
      </c>
      <c r="B227">
        <v>3059</v>
      </c>
      <c r="F227" t="s">
        <v>14</v>
      </c>
      <c r="G227">
        <v>80</v>
      </c>
    </row>
    <row r="228" spans="1:7" x14ac:dyDescent="0.25">
      <c r="A228" t="s">
        <v>20</v>
      </c>
      <c r="B228">
        <v>34</v>
      </c>
      <c r="F228" t="s">
        <v>14</v>
      </c>
      <c r="G228">
        <v>9</v>
      </c>
    </row>
    <row r="229" spans="1:7" x14ac:dyDescent="0.25">
      <c r="A229" t="s">
        <v>20</v>
      </c>
      <c r="B229">
        <v>220</v>
      </c>
      <c r="F229" t="s">
        <v>14</v>
      </c>
      <c r="G229">
        <v>1784</v>
      </c>
    </row>
    <row r="230" spans="1:7" x14ac:dyDescent="0.25">
      <c r="A230" t="s">
        <v>20</v>
      </c>
      <c r="B230">
        <v>1604</v>
      </c>
      <c r="F230" t="s">
        <v>14</v>
      </c>
      <c r="G230">
        <v>243</v>
      </c>
    </row>
    <row r="231" spans="1:7" x14ac:dyDescent="0.25">
      <c r="A231" t="s">
        <v>20</v>
      </c>
      <c r="B231">
        <v>454</v>
      </c>
      <c r="F231" t="s">
        <v>14</v>
      </c>
      <c r="G231">
        <v>1296</v>
      </c>
    </row>
    <row r="232" spans="1:7" x14ac:dyDescent="0.25">
      <c r="A232" t="s">
        <v>20</v>
      </c>
      <c r="B232">
        <v>123</v>
      </c>
      <c r="F232" t="s">
        <v>14</v>
      </c>
      <c r="G232">
        <v>77</v>
      </c>
    </row>
    <row r="233" spans="1:7" x14ac:dyDescent="0.25">
      <c r="A233" t="s">
        <v>20</v>
      </c>
      <c r="B233">
        <v>299</v>
      </c>
      <c r="F233" t="s">
        <v>14</v>
      </c>
      <c r="G233">
        <v>395</v>
      </c>
    </row>
    <row r="234" spans="1:7" x14ac:dyDescent="0.25">
      <c r="A234" t="s">
        <v>20</v>
      </c>
      <c r="B234">
        <v>2237</v>
      </c>
      <c r="F234" t="s">
        <v>14</v>
      </c>
      <c r="G234">
        <v>49</v>
      </c>
    </row>
    <row r="235" spans="1:7" x14ac:dyDescent="0.25">
      <c r="A235" t="s">
        <v>20</v>
      </c>
      <c r="B235">
        <v>645</v>
      </c>
      <c r="F235" t="s">
        <v>14</v>
      </c>
      <c r="G235">
        <v>180</v>
      </c>
    </row>
    <row r="236" spans="1:7" x14ac:dyDescent="0.25">
      <c r="A236" t="s">
        <v>20</v>
      </c>
      <c r="B236">
        <v>484</v>
      </c>
      <c r="F236" t="s">
        <v>14</v>
      </c>
      <c r="G236">
        <v>2690</v>
      </c>
    </row>
    <row r="237" spans="1:7" x14ac:dyDescent="0.25">
      <c r="A237" t="s">
        <v>20</v>
      </c>
      <c r="B237">
        <v>154</v>
      </c>
      <c r="F237" t="s">
        <v>74</v>
      </c>
      <c r="G237">
        <v>1</v>
      </c>
    </row>
    <row r="238" spans="1:7" x14ac:dyDescent="0.25">
      <c r="A238" t="s">
        <v>20</v>
      </c>
      <c r="B238">
        <v>82</v>
      </c>
      <c r="F238" t="s">
        <v>14</v>
      </c>
      <c r="G238">
        <v>2779</v>
      </c>
    </row>
    <row r="239" spans="1:7" x14ac:dyDescent="0.25">
      <c r="A239" t="s">
        <v>20</v>
      </c>
      <c r="B239">
        <v>134</v>
      </c>
      <c r="F239" t="s">
        <v>14</v>
      </c>
      <c r="G239">
        <v>92</v>
      </c>
    </row>
    <row r="240" spans="1:7" x14ac:dyDescent="0.25">
      <c r="A240" t="s">
        <v>20</v>
      </c>
      <c r="B240">
        <v>5203</v>
      </c>
      <c r="F240" t="s">
        <v>14</v>
      </c>
      <c r="G240">
        <v>1028</v>
      </c>
    </row>
    <row r="241" spans="1:7" x14ac:dyDescent="0.25">
      <c r="A241" t="s">
        <v>20</v>
      </c>
      <c r="B241">
        <v>94</v>
      </c>
      <c r="F241" t="s">
        <v>14</v>
      </c>
      <c r="G241">
        <v>26</v>
      </c>
    </row>
    <row r="242" spans="1:7" x14ac:dyDescent="0.25">
      <c r="A242" t="s">
        <v>20</v>
      </c>
      <c r="B242">
        <v>205</v>
      </c>
      <c r="F242" t="s">
        <v>14</v>
      </c>
      <c r="G242">
        <v>1790</v>
      </c>
    </row>
    <row r="243" spans="1:7" x14ac:dyDescent="0.25">
      <c r="A243" t="s">
        <v>20</v>
      </c>
      <c r="B243">
        <v>92</v>
      </c>
      <c r="F243" t="s">
        <v>14</v>
      </c>
      <c r="G243">
        <v>37</v>
      </c>
    </row>
    <row r="244" spans="1:7" x14ac:dyDescent="0.25">
      <c r="A244" t="s">
        <v>20</v>
      </c>
      <c r="B244">
        <v>219</v>
      </c>
      <c r="F244" t="s">
        <v>14</v>
      </c>
      <c r="G244">
        <v>35</v>
      </c>
    </row>
    <row r="245" spans="1:7" x14ac:dyDescent="0.25">
      <c r="A245" t="s">
        <v>20</v>
      </c>
      <c r="B245">
        <v>2526</v>
      </c>
      <c r="F245" t="s">
        <v>74</v>
      </c>
      <c r="G245">
        <v>94</v>
      </c>
    </row>
    <row r="246" spans="1:7" x14ac:dyDescent="0.25">
      <c r="A246" t="s">
        <v>20</v>
      </c>
      <c r="B246">
        <v>94</v>
      </c>
      <c r="F246" t="s">
        <v>14</v>
      </c>
      <c r="G246">
        <v>558</v>
      </c>
    </row>
    <row r="247" spans="1:7" x14ac:dyDescent="0.25">
      <c r="A247" t="s">
        <v>20</v>
      </c>
      <c r="B247">
        <v>1713</v>
      </c>
      <c r="F247" t="s">
        <v>14</v>
      </c>
      <c r="G247">
        <v>64</v>
      </c>
    </row>
    <row r="248" spans="1:7" x14ac:dyDescent="0.25">
      <c r="A248" t="s">
        <v>20</v>
      </c>
      <c r="B248">
        <v>249</v>
      </c>
      <c r="F248" t="s">
        <v>74</v>
      </c>
      <c r="G248">
        <v>37</v>
      </c>
    </row>
    <row r="249" spans="1:7" x14ac:dyDescent="0.25">
      <c r="A249" t="s">
        <v>20</v>
      </c>
      <c r="B249">
        <v>192</v>
      </c>
      <c r="F249" t="s">
        <v>14</v>
      </c>
      <c r="G249">
        <v>245</v>
      </c>
    </row>
    <row r="250" spans="1:7" x14ac:dyDescent="0.25">
      <c r="A250" t="s">
        <v>20</v>
      </c>
      <c r="B250">
        <v>247</v>
      </c>
      <c r="F250" t="s">
        <v>14</v>
      </c>
      <c r="G250">
        <v>71</v>
      </c>
    </row>
    <row r="251" spans="1:7" x14ac:dyDescent="0.25">
      <c r="A251" t="s">
        <v>20</v>
      </c>
      <c r="B251">
        <v>2293</v>
      </c>
      <c r="F251" t="s">
        <v>14</v>
      </c>
      <c r="G251">
        <v>42</v>
      </c>
    </row>
    <row r="252" spans="1:7" x14ac:dyDescent="0.25">
      <c r="A252" t="s">
        <v>20</v>
      </c>
      <c r="B252">
        <v>3131</v>
      </c>
      <c r="F252" t="s">
        <v>14</v>
      </c>
      <c r="G252">
        <v>156</v>
      </c>
    </row>
    <row r="253" spans="1:7" x14ac:dyDescent="0.25">
      <c r="A253" t="s">
        <v>20</v>
      </c>
      <c r="B253">
        <v>143</v>
      </c>
      <c r="F253" t="s">
        <v>14</v>
      </c>
      <c r="G253">
        <v>1368</v>
      </c>
    </row>
    <row r="254" spans="1:7" x14ac:dyDescent="0.25">
      <c r="A254" t="s">
        <v>20</v>
      </c>
      <c r="B254">
        <v>296</v>
      </c>
      <c r="F254" t="s">
        <v>14</v>
      </c>
      <c r="G254">
        <v>102</v>
      </c>
    </row>
    <row r="255" spans="1:7" x14ac:dyDescent="0.25">
      <c r="A255" t="s">
        <v>20</v>
      </c>
      <c r="B255">
        <v>170</v>
      </c>
      <c r="F255" t="s">
        <v>14</v>
      </c>
      <c r="G255">
        <v>86</v>
      </c>
    </row>
    <row r="256" spans="1:7" x14ac:dyDescent="0.25">
      <c r="A256" t="s">
        <v>20</v>
      </c>
      <c r="B256">
        <v>86</v>
      </c>
      <c r="F256" t="s">
        <v>14</v>
      </c>
      <c r="G256">
        <v>253</v>
      </c>
    </row>
    <row r="257" spans="1:7" x14ac:dyDescent="0.25">
      <c r="A257" t="s">
        <v>20</v>
      </c>
      <c r="B257">
        <v>6286</v>
      </c>
      <c r="F257" t="s">
        <v>14</v>
      </c>
      <c r="G257">
        <v>157</v>
      </c>
    </row>
    <row r="258" spans="1:7" x14ac:dyDescent="0.25">
      <c r="A258" t="s">
        <v>20</v>
      </c>
      <c r="B258">
        <v>3727</v>
      </c>
      <c r="F258" t="s">
        <v>14</v>
      </c>
      <c r="G258">
        <v>183</v>
      </c>
    </row>
    <row r="259" spans="1:7" x14ac:dyDescent="0.25">
      <c r="A259" t="s">
        <v>20</v>
      </c>
      <c r="B259">
        <v>1605</v>
      </c>
      <c r="F259" t="s">
        <v>14</v>
      </c>
      <c r="G259">
        <v>82</v>
      </c>
    </row>
    <row r="260" spans="1:7" x14ac:dyDescent="0.25">
      <c r="A260" t="s">
        <v>20</v>
      </c>
      <c r="B260">
        <v>2120</v>
      </c>
      <c r="F260" t="s">
        <v>14</v>
      </c>
      <c r="G260">
        <v>1</v>
      </c>
    </row>
    <row r="261" spans="1:7" x14ac:dyDescent="0.25">
      <c r="A261" t="s">
        <v>20</v>
      </c>
      <c r="B261">
        <v>50</v>
      </c>
      <c r="F261" t="s">
        <v>74</v>
      </c>
      <c r="G261">
        <v>15</v>
      </c>
    </row>
    <row r="262" spans="1:7" x14ac:dyDescent="0.25">
      <c r="A262" t="s">
        <v>20</v>
      </c>
      <c r="B262">
        <v>2080</v>
      </c>
      <c r="F262" t="s">
        <v>14</v>
      </c>
      <c r="G262">
        <v>1198</v>
      </c>
    </row>
    <row r="263" spans="1:7" x14ac:dyDescent="0.25">
      <c r="A263" t="s">
        <v>20</v>
      </c>
      <c r="B263">
        <v>2105</v>
      </c>
      <c r="F263" t="s">
        <v>14</v>
      </c>
      <c r="G263">
        <v>648</v>
      </c>
    </row>
    <row r="264" spans="1:7" x14ac:dyDescent="0.25">
      <c r="A264" t="s">
        <v>20</v>
      </c>
      <c r="B264">
        <v>2436</v>
      </c>
      <c r="F264" t="s">
        <v>14</v>
      </c>
      <c r="G264">
        <v>64</v>
      </c>
    </row>
    <row r="265" spans="1:7" x14ac:dyDescent="0.25">
      <c r="A265" t="s">
        <v>20</v>
      </c>
      <c r="B265">
        <v>80</v>
      </c>
      <c r="F265" t="s">
        <v>14</v>
      </c>
      <c r="G265">
        <v>62</v>
      </c>
    </row>
    <row r="266" spans="1:7" x14ac:dyDescent="0.25">
      <c r="A266" t="s">
        <v>20</v>
      </c>
      <c r="B266">
        <v>42</v>
      </c>
      <c r="F266" t="s">
        <v>14</v>
      </c>
      <c r="G266">
        <v>750</v>
      </c>
    </row>
    <row r="267" spans="1:7" x14ac:dyDescent="0.25">
      <c r="A267" t="s">
        <v>20</v>
      </c>
      <c r="B267">
        <v>139</v>
      </c>
      <c r="F267" t="s">
        <v>74</v>
      </c>
      <c r="G267">
        <v>87</v>
      </c>
    </row>
    <row r="268" spans="1:7" x14ac:dyDescent="0.25">
      <c r="A268" t="s">
        <v>20</v>
      </c>
      <c r="B268">
        <v>159</v>
      </c>
      <c r="F268" t="s">
        <v>14</v>
      </c>
      <c r="G268">
        <v>105</v>
      </c>
    </row>
    <row r="269" spans="1:7" x14ac:dyDescent="0.25">
      <c r="A269" t="s">
        <v>20</v>
      </c>
      <c r="B269">
        <v>381</v>
      </c>
      <c r="F269" t="s">
        <v>74</v>
      </c>
      <c r="G269">
        <v>1658</v>
      </c>
    </row>
    <row r="270" spans="1:7" x14ac:dyDescent="0.25">
      <c r="A270" t="s">
        <v>20</v>
      </c>
      <c r="B270">
        <v>194</v>
      </c>
      <c r="F270" t="s">
        <v>14</v>
      </c>
      <c r="G270">
        <v>2604</v>
      </c>
    </row>
    <row r="271" spans="1:7" x14ac:dyDescent="0.25">
      <c r="A271" t="s">
        <v>20</v>
      </c>
      <c r="B271">
        <v>106</v>
      </c>
      <c r="F271" t="s">
        <v>14</v>
      </c>
      <c r="G271">
        <v>65</v>
      </c>
    </row>
    <row r="272" spans="1:7" x14ac:dyDescent="0.25">
      <c r="A272" t="s">
        <v>20</v>
      </c>
      <c r="B272">
        <v>142</v>
      </c>
      <c r="F272" t="s">
        <v>14</v>
      </c>
      <c r="G272">
        <v>94</v>
      </c>
    </row>
    <row r="273" spans="1:7" x14ac:dyDescent="0.25">
      <c r="A273" t="s">
        <v>20</v>
      </c>
      <c r="B273">
        <v>211</v>
      </c>
      <c r="F273" t="s">
        <v>14</v>
      </c>
      <c r="G273">
        <v>257</v>
      </c>
    </row>
    <row r="274" spans="1:7" x14ac:dyDescent="0.25">
      <c r="A274" t="s">
        <v>20</v>
      </c>
      <c r="B274">
        <v>2756</v>
      </c>
      <c r="F274" t="s">
        <v>14</v>
      </c>
      <c r="G274">
        <v>2928</v>
      </c>
    </row>
    <row r="275" spans="1:7" x14ac:dyDescent="0.25">
      <c r="A275" t="s">
        <v>20</v>
      </c>
      <c r="B275">
        <v>173</v>
      </c>
      <c r="F275" t="s">
        <v>14</v>
      </c>
      <c r="G275">
        <v>4697</v>
      </c>
    </row>
    <row r="276" spans="1:7" x14ac:dyDescent="0.25">
      <c r="A276" t="s">
        <v>20</v>
      </c>
      <c r="B276">
        <v>87</v>
      </c>
      <c r="F276" t="s">
        <v>14</v>
      </c>
      <c r="G276">
        <v>2915</v>
      </c>
    </row>
    <row r="277" spans="1:7" x14ac:dyDescent="0.25">
      <c r="A277" t="s">
        <v>20</v>
      </c>
      <c r="B277">
        <v>1572</v>
      </c>
      <c r="F277" t="s">
        <v>14</v>
      </c>
      <c r="G277">
        <v>18</v>
      </c>
    </row>
    <row r="278" spans="1:7" x14ac:dyDescent="0.25">
      <c r="A278" t="s">
        <v>20</v>
      </c>
      <c r="B278">
        <v>2346</v>
      </c>
      <c r="F278" t="s">
        <v>74</v>
      </c>
      <c r="G278">
        <v>723</v>
      </c>
    </row>
    <row r="279" spans="1:7" x14ac:dyDescent="0.25">
      <c r="A279" t="s">
        <v>20</v>
      </c>
      <c r="B279">
        <v>115</v>
      </c>
      <c r="F279" t="s">
        <v>14</v>
      </c>
      <c r="G279">
        <v>602</v>
      </c>
    </row>
    <row r="280" spans="1:7" x14ac:dyDescent="0.25">
      <c r="A280" t="s">
        <v>20</v>
      </c>
      <c r="B280">
        <v>85</v>
      </c>
      <c r="F280" t="s">
        <v>14</v>
      </c>
      <c r="G280">
        <v>1</v>
      </c>
    </row>
    <row r="281" spans="1:7" x14ac:dyDescent="0.25">
      <c r="A281" t="s">
        <v>20</v>
      </c>
      <c r="B281">
        <v>144</v>
      </c>
      <c r="F281" t="s">
        <v>14</v>
      </c>
      <c r="G281">
        <v>3868</v>
      </c>
    </row>
    <row r="282" spans="1:7" x14ac:dyDescent="0.25">
      <c r="A282" t="s">
        <v>20</v>
      </c>
      <c r="B282">
        <v>2443</v>
      </c>
      <c r="F282" t="s">
        <v>14</v>
      </c>
      <c r="G282">
        <v>504</v>
      </c>
    </row>
    <row r="283" spans="1:7" x14ac:dyDescent="0.25">
      <c r="A283" t="s">
        <v>20</v>
      </c>
      <c r="B283">
        <v>64</v>
      </c>
      <c r="F283" t="s">
        <v>14</v>
      </c>
      <c r="G283">
        <v>14</v>
      </c>
    </row>
    <row r="284" spans="1:7" x14ac:dyDescent="0.25">
      <c r="A284" t="s">
        <v>20</v>
      </c>
      <c r="B284">
        <v>268</v>
      </c>
      <c r="F284" t="s">
        <v>74</v>
      </c>
      <c r="G284">
        <v>390</v>
      </c>
    </row>
    <row r="285" spans="1:7" x14ac:dyDescent="0.25">
      <c r="A285" t="s">
        <v>20</v>
      </c>
      <c r="B285">
        <v>195</v>
      </c>
      <c r="F285" t="s">
        <v>14</v>
      </c>
      <c r="G285">
        <v>750</v>
      </c>
    </row>
    <row r="286" spans="1:7" x14ac:dyDescent="0.25">
      <c r="A286" t="s">
        <v>20</v>
      </c>
      <c r="B286">
        <v>186</v>
      </c>
      <c r="F286" t="s">
        <v>14</v>
      </c>
      <c r="G286">
        <v>77</v>
      </c>
    </row>
    <row r="287" spans="1:7" x14ac:dyDescent="0.25">
      <c r="A287" t="s">
        <v>20</v>
      </c>
      <c r="B287">
        <v>460</v>
      </c>
      <c r="F287" t="s">
        <v>14</v>
      </c>
      <c r="G287">
        <v>752</v>
      </c>
    </row>
    <row r="288" spans="1:7" x14ac:dyDescent="0.25">
      <c r="A288" t="s">
        <v>20</v>
      </c>
      <c r="B288">
        <v>2528</v>
      </c>
      <c r="F288" t="s">
        <v>14</v>
      </c>
      <c r="G288">
        <v>131</v>
      </c>
    </row>
    <row r="289" spans="1:7" x14ac:dyDescent="0.25">
      <c r="A289" t="s">
        <v>20</v>
      </c>
      <c r="B289">
        <v>3657</v>
      </c>
      <c r="F289" t="s">
        <v>14</v>
      </c>
      <c r="G289">
        <v>87</v>
      </c>
    </row>
    <row r="290" spans="1:7" x14ac:dyDescent="0.25">
      <c r="A290" t="s">
        <v>20</v>
      </c>
      <c r="B290">
        <v>131</v>
      </c>
      <c r="F290" t="s">
        <v>14</v>
      </c>
      <c r="G290">
        <v>1063</v>
      </c>
    </row>
    <row r="291" spans="1:7" x14ac:dyDescent="0.25">
      <c r="A291" t="s">
        <v>20</v>
      </c>
      <c r="B291">
        <v>239</v>
      </c>
      <c r="F291" t="s">
        <v>74</v>
      </c>
      <c r="G291">
        <v>25</v>
      </c>
    </row>
    <row r="292" spans="1:7" x14ac:dyDescent="0.25">
      <c r="A292" t="s">
        <v>20</v>
      </c>
      <c r="B292">
        <v>78</v>
      </c>
      <c r="F292" t="s">
        <v>14</v>
      </c>
      <c r="G292">
        <v>76</v>
      </c>
    </row>
    <row r="293" spans="1:7" x14ac:dyDescent="0.25">
      <c r="A293" t="s">
        <v>20</v>
      </c>
      <c r="B293">
        <v>1773</v>
      </c>
      <c r="F293" t="s">
        <v>14</v>
      </c>
      <c r="G293">
        <v>4428</v>
      </c>
    </row>
    <row r="294" spans="1:7" x14ac:dyDescent="0.25">
      <c r="A294" t="s">
        <v>20</v>
      </c>
      <c r="B294">
        <v>32</v>
      </c>
      <c r="F294" t="s">
        <v>14</v>
      </c>
      <c r="G294">
        <v>58</v>
      </c>
    </row>
    <row r="295" spans="1:7" x14ac:dyDescent="0.25">
      <c r="A295" t="s">
        <v>20</v>
      </c>
      <c r="B295">
        <v>369</v>
      </c>
      <c r="F295" t="s">
        <v>74</v>
      </c>
      <c r="G295">
        <v>1218</v>
      </c>
    </row>
    <row r="296" spans="1:7" x14ac:dyDescent="0.25">
      <c r="A296" t="s">
        <v>20</v>
      </c>
      <c r="B296">
        <v>89</v>
      </c>
      <c r="F296" t="s">
        <v>14</v>
      </c>
      <c r="G296">
        <v>111</v>
      </c>
    </row>
    <row r="297" spans="1:7" x14ac:dyDescent="0.25">
      <c r="A297" t="s">
        <v>20</v>
      </c>
      <c r="B297">
        <v>147</v>
      </c>
      <c r="F297" t="s">
        <v>74</v>
      </c>
      <c r="G297">
        <v>215</v>
      </c>
    </row>
    <row r="298" spans="1:7" x14ac:dyDescent="0.25">
      <c r="A298" t="s">
        <v>20</v>
      </c>
      <c r="B298">
        <v>126</v>
      </c>
      <c r="F298" t="s">
        <v>14</v>
      </c>
      <c r="G298">
        <v>2955</v>
      </c>
    </row>
    <row r="299" spans="1:7" x14ac:dyDescent="0.25">
      <c r="A299" t="s">
        <v>20</v>
      </c>
      <c r="B299">
        <v>2218</v>
      </c>
      <c r="F299" t="s">
        <v>14</v>
      </c>
      <c r="G299">
        <v>1657</v>
      </c>
    </row>
    <row r="300" spans="1:7" x14ac:dyDescent="0.25">
      <c r="A300" t="s">
        <v>20</v>
      </c>
      <c r="B300">
        <v>202</v>
      </c>
      <c r="F300" t="s">
        <v>14</v>
      </c>
      <c r="G300">
        <v>926</v>
      </c>
    </row>
    <row r="301" spans="1:7" x14ac:dyDescent="0.25">
      <c r="A301" t="s">
        <v>20</v>
      </c>
      <c r="B301">
        <v>140</v>
      </c>
      <c r="F301" t="s">
        <v>14</v>
      </c>
      <c r="G301">
        <v>77</v>
      </c>
    </row>
    <row r="302" spans="1:7" x14ac:dyDescent="0.25">
      <c r="A302" t="s">
        <v>20</v>
      </c>
      <c r="B302">
        <v>1052</v>
      </c>
      <c r="F302" t="s">
        <v>14</v>
      </c>
      <c r="G302">
        <v>1748</v>
      </c>
    </row>
    <row r="303" spans="1:7" x14ac:dyDescent="0.25">
      <c r="A303" t="s">
        <v>20</v>
      </c>
      <c r="B303">
        <v>247</v>
      </c>
      <c r="F303" t="s">
        <v>14</v>
      </c>
      <c r="G303">
        <v>79</v>
      </c>
    </row>
    <row r="304" spans="1:7" x14ac:dyDescent="0.25">
      <c r="A304" t="s">
        <v>20</v>
      </c>
      <c r="B304">
        <v>84</v>
      </c>
      <c r="F304" t="s">
        <v>14</v>
      </c>
      <c r="G304">
        <v>889</v>
      </c>
    </row>
    <row r="305" spans="1:7" x14ac:dyDescent="0.25">
      <c r="A305" t="s">
        <v>20</v>
      </c>
      <c r="B305">
        <v>88</v>
      </c>
      <c r="F305" t="s">
        <v>14</v>
      </c>
      <c r="G305">
        <v>56</v>
      </c>
    </row>
    <row r="306" spans="1:7" x14ac:dyDescent="0.25">
      <c r="A306" t="s">
        <v>20</v>
      </c>
      <c r="B306">
        <v>156</v>
      </c>
      <c r="F306" t="s">
        <v>14</v>
      </c>
      <c r="G306">
        <v>1</v>
      </c>
    </row>
    <row r="307" spans="1:7" x14ac:dyDescent="0.25">
      <c r="A307" t="s">
        <v>20</v>
      </c>
      <c r="B307">
        <v>2985</v>
      </c>
      <c r="F307" t="s">
        <v>14</v>
      </c>
      <c r="G307">
        <v>83</v>
      </c>
    </row>
    <row r="308" spans="1:7" x14ac:dyDescent="0.25">
      <c r="A308" t="s">
        <v>20</v>
      </c>
      <c r="B308">
        <v>762</v>
      </c>
      <c r="F308" t="s">
        <v>14</v>
      </c>
      <c r="G308">
        <v>2025</v>
      </c>
    </row>
    <row r="309" spans="1:7" x14ac:dyDescent="0.25">
      <c r="A309" t="s">
        <v>20</v>
      </c>
      <c r="B309">
        <v>554</v>
      </c>
      <c r="F309" t="s">
        <v>14</v>
      </c>
      <c r="G309">
        <v>14</v>
      </c>
    </row>
    <row r="310" spans="1:7" x14ac:dyDescent="0.25">
      <c r="A310" t="s">
        <v>20</v>
      </c>
      <c r="B310">
        <v>135</v>
      </c>
      <c r="F310" t="s">
        <v>14</v>
      </c>
      <c r="G310">
        <v>656</v>
      </c>
    </row>
    <row r="311" spans="1:7" x14ac:dyDescent="0.25">
      <c r="A311" t="s">
        <v>20</v>
      </c>
      <c r="B311">
        <v>122</v>
      </c>
      <c r="F311" t="s">
        <v>74</v>
      </c>
      <c r="G311">
        <v>38</v>
      </c>
    </row>
    <row r="312" spans="1:7" x14ac:dyDescent="0.25">
      <c r="A312" t="s">
        <v>20</v>
      </c>
      <c r="B312">
        <v>221</v>
      </c>
      <c r="F312" t="s">
        <v>74</v>
      </c>
      <c r="G312">
        <v>60</v>
      </c>
    </row>
    <row r="313" spans="1:7" x14ac:dyDescent="0.25">
      <c r="A313" t="s">
        <v>20</v>
      </c>
      <c r="B313">
        <v>126</v>
      </c>
      <c r="F313" t="s">
        <v>14</v>
      </c>
      <c r="G313">
        <v>1596</v>
      </c>
    </row>
    <row r="314" spans="1:7" x14ac:dyDescent="0.25">
      <c r="A314" t="s">
        <v>20</v>
      </c>
      <c r="B314">
        <v>1022</v>
      </c>
      <c r="F314" t="s">
        <v>74</v>
      </c>
      <c r="G314">
        <v>524</v>
      </c>
    </row>
    <row r="315" spans="1:7" x14ac:dyDescent="0.25">
      <c r="A315" t="s">
        <v>20</v>
      </c>
      <c r="B315">
        <v>3177</v>
      </c>
      <c r="F315" t="s">
        <v>14</v>
      </c>
      <c r="G315">
        <v>10</v>
      </c>
    </row>
    <row r="316" spans="1:7" x14ac:dyDescent="0.25">
      <c r="A316" t="s">
        <v>20</v>
      </c>
      <c r="B316">
        <v>198</v>
      </c>
      <c r="F316" t="s">
        <v>74</v>
      </c>
      <c r="G316">
        <v>219</v>
      </c>
    </row>
    <row r="317" spans="1:7" x14ac:dyDescent="0.25">
      <c r="A317" t="s">
        <v>20</v>
      </c>
      <c r="B317">
        <v>85</v>
      </c>
      <c r="F317" t="s">
        <v>14</v>
      </c>
      <c r="G317">
        <v>1121</v>
      </c>
    </row>
    <row r="318" spans="1:7" x14ac:dyDescent="0.25">
      <c r="A318" t="s">
        <v>20</v>
      </c>
      <c r="B318">
        <v>3596</v>
      </c>
      <c r="F318" t="s">
        <v>74</v>
      </c>
      <c r="G318">
        <v>29</v>
      </c>
    </row>
    <row r="319" spans="1:7" x14ac:dyDescent="0.25">
      <c r="A319" t="s">
        <v>20</v>
      </c>
      <c r="B319">
        <v>244</v>
      </c>
      <c r="F319" t="s">
        <v>14</v>
      </c>
      <c r="G319">
        <v>15</v>
      </c>
    </row>
    <row r="320" spans="1:7" x14ac:dyDescent="0.25">
      <c r="A320" t="s">
        <v>20</v>
      </c>
      <c r="B320">
        <v>5180</v>
      </c>
      <c r="F320" t="s">
        <v>14</v>
      </c>
      <c r="G320">
        <v>191</v>
      </c>
    </row>
    <row r="321" spans="1:7" x14ac:dyDescent="0.25">
      <c r="A321" t="s">
        <v>20</v>
      </c>
      <c r="B321">
        <v>589</v>
      </c>
      <c r="F321" t="s">
        <v>14</v>
      </c>
      <c r="G321">
        <v>16</v>
      </c>
    </row>
    <row r="322" spans="1:7" x14ac:dyDescent="0.25">
      <c r="A322" t="s">
        <v>20</v>
      </c>
      <c r="B322">
        <v>2725</v>
      </c>
      <c r="F322" t="s">
        <v>14</v>
      </c>
      <c r="G322">
        <v>17</v>
      </c>
    </row>
    <row r="323" spans="1:7" x14ac:dyDescent="0.25">
      <c r="A323" t="s">
        <v>20</v>
      </c>
      <c r="B323">
        <v>300</v>
      </c>
      <c r="F323" t="s">
        <v>14</v>
      </c>
      <c r="G323">
        <v>34</v>
      </c>
    </row>
    <row r="324" spans="1:7" x14ac:dyDescent="0.25">
      <c r="A324" t="s">
        <v>20</v>
      </c>
      <c r="B324">
        <v>144</v>
      </c>
      <c r="F324" t="s">
        <v>74</v>
      </c>
      <c r="G324">
        <v>614</v>
      </c>
    </row>
    <row r="325" spans="1:7" x14ac:dyDescent="0.25">
      <c r="A325" t="s">
        <v>20</v>
      </c>
      <c r="B325">
        <v>87</v>
      </c>
      <c r="F325" t="s">
        <v>14</v>
      </c>
      <c r="G325">
        <v>1</v>
      </c>
    </row>
    <row r="326" spans="1:7" x14ac:dyDescent="0.25">
      <c r="A326" t="s">
        <v>20</v>
      </c>
      <c r="B326">
        <v>3116</v>
      </c>
      <c r="F326" t="s">
        <v>74</v>
      </c>
      <c r="G326">
        <v>114</v>
      </c>
    </row>
    <row r="327" spans="1:7" x14ac:dyDescent="0.25">
      <c r="A327" t="s">
        <v>20</v>
      </c>
      <c r="B327">
        <v>909</v>
      </c>
      <c r="F327" t="s">
        <v>14</v>
      </c>
      <c r="G327">
        <v>1274</v>
      </c>
    </row>
    <row r="328" spans="1:7" x14ac:dyDescent="0.25">
      <c r="A328" t="s">
        <v>20</v>
      </c>
      <c r="B328">
        <v>1613</v>
      </c>
      <c r="F328" t="s">
        <v>14</v>
      </c>
      <c r="G328">
        <v>210</v>
      </c>
    </row>
    <row r="329" spans="1:7" x14ac:dyDescent="0.25">
      <c r="A329" t="s">
        <v>20</v>
      </c>
      <c r="B329">
        <v>136</v>
      </c>
      <c r="F329" t="s">
        <v>14</v>
      </c>
      <c r="G329">
        <v>248</v>
      </c>
    </row>
    <row r="330" spans="1:7" x14ac:dyDescent="0.25">
      <c r="A330" t="s">
        <v>20</v>
      </c>
      <c r="B330">
        <v>130</v>
      </c>
      <c r="F330" t="s">
        <v>14</v>
      </c>
      <c r="G330">
        <v>513</v>
      </c>
    </row>
    <row r="331" spans="1:7" x14ac:dyDescent="0.25">
      <c r="A331" t="s">
        <v>20</v>
      </c>
      <c r="B331">
        <v>102</v>
      </c>
      <c r="F331" t="s">
        <v>14</v>
      </c>
      <c r="G331">
        <v>3410</v>
      </c>
    </row>
    <row r="332" spans="1:7" x14ac:dyDescent="0.25">
      <c r="A332" t="s">
        <v>20</v>
      </c>
      <c r="B332">
        <v>4006</v>
      </c>
      <c r="F332" t="s">
        <v>74</v>
      </c>
      <c r="G332">
        <v>26</v>
      </c>
    </row>
    <row r="333" spans="1:7" x14ac:dyDescent="0.25">
      <c r="A333" t="s">
        <v>20</v>
      </c>
      <c r="B333">
        <v>1629</v>
      </c>
      <c r="F333" t="s">
        <v>14</v>
      </c>
      <c r="G333">
        <v>10</v>
      </c>
    </row>
    <row r="334" spans="1:7" x14ac:dyDescent="0.25">
      <c r="A334" t="s">
        <v>20</v>
      </c>
      <c r="B334">
        <v>2188</v>
      </c>
      <c r="F334" t="s">
        <v>14</v>
      </c>
      <c r="G334">
        <v>2201</v>
      </c>
    </row>
    <row r="335" spans="1:7" x14ac:dyDescent="0.25">
      <c r="A335" t="s">
        <v>20</v>
      </c>
      <c r="B335">
        <v>2409</v>
      </c>
      <c r="F335" t="s">
        <v>14</v>
      </c>
      <c r="G335">
        <v>676</v>
      </c>
    </row>
    <row r="336" spans="1:7" x14ac:dyDescent="0.25">
      <c r="A336" t="s">
        <v>20</v>
      </c>
      <c r="B336">
        <v>194</v>
      </c>
      <c r="F336" t="s">
        <v>14</v>
      </c>
      <c r="G336">
        <v>831</v>
      </c>
    </row>
    <row r="337" spans="1:7" x14ac:dyDescent="0.25">
      <c r="A337" t="s">
        <v>20</v>
      </c>
      <c r="B337">
        <v>1140</v>
      </c>
      <c r="F337" t="s">
        <v>74</v>
      </c>
      <c r="G337">
        <v>56</v>
      </c>
    </row>
    <row r="338" spans="1:7" x14ac:dyDescent="0.25">
      <c r="A338" t="s">
        <v>20</v>
      </c>
      <c r="B338">
        <v>102</v>
      </c>
      <c r="F338" t="s">
        <v>14</v>
      </c>
      <c r="G338">
        <v>859</v>
      </c>
    </row>
    <row r="339" spans="1:7" x14ac:dyDescent="0.25">
      <c r="A339" t="s">
        <v>20</v>
      </c>
      <c r="B339">
        <v>2857</v>
      </c>
      <c r="F339" t="s">
        <v>14</v>
      </c>
      <c r="G339">
        <v>45</v>
      </c>
    </row>
    <row r="340" spans="1:7" x14ac:dyDescent="0.25">
      <c r="A340" t="s">
        <v>20</v>
      </c>
      <c r="B340">
        <v>107</v>
      </c>
      <c r="F340" t="s">
        <v>74</v>
      </c>
      <c r="G340">
        <v>1113</v>
      </c>
    </row>
    <row r="341" spans="1:7" x14ac:dyDescent="0.25">
      <c r="A341" t="s">
        <v>20</v>
      </c>
      <c r="B341">
        <v>160</v>
      </c>
      <c r="F341" t="s">
        <v>14</v>
      </c>
      <c r="G341">
        <v>6</v>
      </c>
    </row>
    <row r="342" spans="1:7" x14ac:dyDescent="0.25">
      <c r="A342" t="s">
        <v>20</v>
      </c>
      <c r="B342">
        <v>2230</v>
      </c>
      <c r="F342" t="s">
        <v>14</v>
      </c>
      <c r="G342">
        <v>7</v>
      </c>
    </row>
    <row r="343" spans="1:7" x14ac:dyDescent="0.25">
      <c r="A343" t="s">
        <v>20</v>
      </c>
      <c r="B343">
        <v>316</v>
      </c>
      <c r="F343" t="s">
        <v>14</v>
      </c>
      <c r="G343">
        <v>31</v>
      </c>
    </row>
    <row r="344" spans="1:7" x14ac:dyDescent="0.25">
      <c r="A344" t="s">
        <v>20</v>
      </c>
      <c r="B344">
        <v>117</v>
      </c>
      <c r="F344" t="s">
        <v>14</v>
      </c>
      <c r="G344">
        <v>78</v>
      </c>
    </row>
    <row r="345" spans="1:7" x14ac:dyDescent="0.25">
      <c r="A345" t="s">
        <v>20</v>
      </c>
      <c r="B345">
        <v>6406</v>
      </c>
      <c r="F345" t="s">
        <v>14</v>
      </c>
      <c r="G345">
        <v>1225</v>
      </c>
    </row>
    <row r="346" spans="1:7" x14ac:dyDescent="0.25">
      <c r="A346" t="s">
        <v>20</v>
      </c>
      <c r="B346">
        <v>192</v>
      </c>
      <c r="F346" t="s">
        <v>14</v>
      </c>
      <c r="G346">
        <v>1</v>
      </c>
    </row>
    <row r="347" spans="1:7" x14ac:dyDescent="0.25">
      <c r="A347" t="s">
        <v>20</v>
      </c>
      <c r="B347">
        <v>26</v>
      </c>
      <c r="F347" t="s">
        <v>14</v>
      </c>
      <c r="G347">
        <v>67</v>
      </c>
    </row>
    <row r="348" spans="1:7" x14ac:dyDescent="0.25">
      <c r="A348" t="s">
        <v>20</v>
      </c>
      <c r="B348">
        <v>723</v>
      </c>
      <c r="F348" t="s">
        <v>14</v>
      </c>
      <c r="G348">
        <v>19</v>
      </c>
    </row>
    <row r="349" spans="1:7" x14ac:dyDescent="0.25">
      <c r="A349" t="s">
        <v>20</v>
      </c>
      <c r="B349">
        <v>170</v>
      </c>
      <c r="F349" t="s">
        <v>14</v>
      </c>
      <c r="G349">
        <v>2108</v>
      </c>
    </row>
    <row r="350" spans="1:7" x14ac:dyDescent="0.25">
      <c r="A350" t="s">
        <v>20</v>
      </c>
      <c r="B350">
        <v>238</v>
      </c>
      <c r="F350" t="s">
        <v>14</v>
      </c>
      <c r="G350">
        <v>679</v>
      </c>
    </row>
    <row r="351" spans="1:7" x14ac:dyDescent="0.25">
      <c r="A351" t="s">
        <v>20</v>
      </c>
      <c r="B351">
        <v>55</v>
      </c>
      <c r="F351" t="s">
        <v>14</v>
      </c>
      <c r="G351">
        <v>36</v>
      </c>
    </row>
    <row r="352" spans="1:7" x14ac:dyDescent="0.25">
      <c r="A352" t="s">
        <v>20</v>
      </c>
      <c r="B352">
        <v>128</v>
      </c>
      <c r="F352" t="s">
        <v>14</v>
      </c>
      <c r="G352">
        <v>47</v>
      </c>
    </row>
    <row r="353" spans="1:7" x14ac:dyDescent="0.25">
      <c r="A353" t="s">
        <v>20</v>
      </c>
      <c r="B353">
        <v>2144</v>
      </c>
      <c r="F353" t="s">
        <v>14</v>
      </c>
      <c r="G353">
        <v>70</v>
      </c>
    </row>
    <row r="354" spans="1:7" x14ac:dyDescent="0.25">
      <c r="A354" t="s">
        <v>20</v>
      </c>
      <c r="B354">
        <v>2693</v>
      </c>
      <c r="F354" t="s">
        <v>14</v>
      </c>
      <c r="G354">
        <v>154</v>
      </c>
    </row>
    <row r="355" spans="1:7" x14ac:dyDescent="0.25">
      <c r="A355" t="s">
        <v>20</v>
      </c>
      <c r="B355">
        <v>432</v>
      </c>
      <c r="F355" t="s">
        <v>14</v>
      </c>
      <c r="G355">
        <v>22</v>
      </c>
    </row>
    <row r="356" spans="1:7" x14ac:dyDescent="0.25">
      <c r="A356" t="s">
        <v>20</v>
      </c>
      <c r="B356">
        <v>189</v>
      </c>
      <c r="F356" t="s">
        <v>14</v>
      </c>
      <c r="G356">
        <v>1758</v>
      </c>
    </row>
    <row r="357" spans="1:7" x14ac:dyDescent="0.25">
      <c r="A357" t="s">
        <v>20</v>
      </c>
      <c r="B357">
        <v>154</v>
      </c>
      <c r="F357" t="s">
        <v>14</v>
      </c>
      <c r="G357">
        <v>94</v>
      </c>
    </row>
    <row r="358" spans="1:7" x14ac:dyDescent="0.25">
      <c r="A358" t="s">
        <v>20</v>
      </c>
      <c r="B358">
        <v>96</v>
      </c>
      <c r="F358" t="s">
        <v>14</v>
      </c>
      <c r="G358">
        <v>33</v>
      </c>
    </row>
    <row r="359" spans="1:7" x14ac:dyDescent="0.25">
      <c r="A359" t="s">
        <v>20</v>
      </c>
      <c r="B359">
        <v>3063</v>
      </c>
      <c r="F359" t="s">
        <v>74</v>
      </c>
      <c r="G359">
        <v>94</v>
      </c>
    </row>
    <row r="360" spans="1:7" x14ac:dyDescent="0.25">
      <c r="A360" t="s">
        <v>20</v>
      </c>
      <c r="B360">
        <v>2266</v>
      </c>
      <c r="F360" t="s">
        <v>14</v>
      </c>
      <c r="G360">
        <v>1</v>
      </c>
    </row>
    <row r="361" spans="1:7" x14ac:dyDescent="0.25">
      <c r="A361" t="s">
        <v>20</v>
      </c>
      <c r="B361">
        <v>194</v>
      </c>
      <c r="F361" t="s">
        <v>14</v>
      </c>
      <c r="G361">
        <v>31</v>
      </c>
    </row>
    <row r="362" spans="1:7" x14ac:dyDescent="0.25">
      <c r="A362" t="s">
        <v>20</v>
      </c>
      <c r="B362">
        <v>129</v>
      </c>
      <c r="F362" t="s">
        <v>14</v>
      </c>
      <c r="G362">
        <v>35</v>
      </c>
    </row>
    <row r="363" spans="1:7" x14ac:dyDescent="0.25">
      <c r="A363" t="s">
        <v>20</v>
      </c>
      <c r="B363">
        <v>375</v>
      </c>
      <c r="F363" t="s">
        <v>14</v>
      </c>
      <c r="G363">
        <v>63</v>
      </c>
    </row>
    <row r="364" spans="1:7" x14ac:dyDescent="0.25">
      <c r="A364" t="s">
        <v>20</v>
      </c>
      <c r="B364">
        <v>409</v>
      </c>
      <c r="F364" t="s">
        <v>74</v>
      </c>
      <c r="G364">
        <v>898</v>
      </c>
    </row>
    <row r="365" spans="1:7" x14ac:dyDescent="0.25">
      <c r="A365" t="s">
        <v>20</v>
      </c>
      <c r="B365">
        <v>234</v>
      </c>
      <c r="F365" t="s">
        <v>14</v>
      </c>
      <c r="G365">
        <v>526</v>
      </c>
    </row>
    <row r="366" spans="1:7" x14ac:dyDescent="0.25">
      <c r="A366" t="s">
        <v>20</v>
      </c>
      <c r="B366">
        <v>3016</v>
      </c>
      <c r="F366" t="s">
        <v>14</v>
      </c>
      <c r="G366">
        <v>121</v>
      </c>
    </row>
    <row r="367" spans="1:7" x14ac:dyDescent="0.25">
      <c r="A367" t="s">
        <v>20</v>
      </c>
      <c r="B367">
        <v>264</v>
      </c>
      <c r="F367" t="s">
        <v>14</v>
      </c>
      <c r="G367">
        <v>67</v>
      </c>
    </row>
    <row r="368" spans="1:7" x14ac:dyDescent="0.25">
      <c r="A368" t="s">
        <v>20</v>
      </c>
      <c r="B368">
        <v>272</v>
      </c>
      <c r="F368" t="s">
        <v>14</v>
      </c>
      <c r="G368">
        <v>57</v>
      </c>
    </row>
    <row r="369" spans="1:7" x14ac:dyDescent="0.25">
      <c r="A369" t="s">
        <v>20</v>
      </c>
      <c r="B369">
        <v>419</v>
      </c>
      <c r="F369" t="s">
        <v>14</v>
      </c>
      <c r="G369">
        <v>1229</v>
      </c>
    </row>
    <row r="370" spans="1:7" x14ac:dyDescent="0.25">
      <c r="A370" t="s">
        <v>20</v>
      </c>
      <c r="B370">
        <v>1621</v>
      </c>
      <c r="F370" t="s">
        <v>14</v>
      </c>
      <c r="G370">
        <v>12</v>
      </c>
    </row>
    <row r="371" spans="1:7" x14ac:dyDescent="0.25">
      <c r="A371" t="s">
        <v>20</v>
      </c>
      <c r="B371">
        <v>1101</v>
      </c>
      <c r="F371" t="s">
        <v>14</v>
      </c>
      <c r="G371">
        <v>452</v>
      </c>
    </row>
    <row r="372" spans="1:7" x14ac:dyDescent="0.25">
      <c r="A372" t="s">
        <v>20</v>
      </c>
      <c r="B372">
        <v>1073</v>
      </c>
      <c r="F372" t="s">
        <v>14</v>
      </c>
      <c r="G372">
        <v>1886</v>
      </c>
    </row>
    <row r="373" spans="1:7" x14ac:dyDescent="0.25">
      <c r="A373" t="s">
        <v>20</v>
      </c>
      <c r="B373">
        <v>331</v>
      </c>
      <c r="F373" t="s">
        <v>14</v>
      </c>
      <c r="G373">
        <v>1825</v>
      </c>
    </row>
    <row r="374" spans="1:7" x14ac:dyDescent="0.25">
      <c r="A374" t="s">
        <v>20</v>
      </c>
      <c r="B374">
        <v>1170</v>
      </c>
      <c r="F374" t="s">
        <v>14</v>
      </c>
      <c r="G374">
        <v>31</v>
      </c>
    </row>
    <row r="375" spans="1:7" x14ac:dyDescent="0.25">
      <c r="A375" t="s">
        <v>20</v>
      </c>
      <c r="B375">
        <v>363</v>
      </c>
      <c r="F375" t="s">
        <v>14</v>
      </c>
      <c r="G375">
        <v>107</v>
      </c>
    </row>
    <row r="376" spans="1:7" x14ac:dyDescent="0.25">
      <c r="A376" t="s">
        <v>20</v>
      </c>
      <c r="B376">
        <v>103</v>
      </c>
      <c r="F376" t="s">
        <v>14</v>
      </c>
      <c r="G376">
        <v>27</v>
      </c>
    </row>
    <row r="377" spans="1:7" x14ac:dyDescent="0.25">
      <c r="A377" t="s">
        <v>20</v>
      </c>
      <c r="B377">
        <v>147</v>
      </c>
      <c r="F377" t="s">
        <v>14</v>
      </c>
      <c r="G377">
        <v>1221</v>
      </c>
    </row>
    <row r="378" spans="1:7" x14ac:dyDescent="0.25">
      <c r="A378" t="s">
        <v>20</v>
      </c>
      <c r="B378">
        <v>110</v>
      </c>
      <c r="F378" t="s">
        <v>14</v>
      </c>
      <c r="G378">
        <v>1</v>
      </c>
    </row>
    <row r="379" spans="1:7" x14ac:dyDescent="0.25">
      <c r="A379" t="s">
        <v>20</v>
      </c>
      <c r="B379">
        <v>134</v>
      </c>
      <c r="F379" t="s">
        <v>14</v>
      </c>
      <c r="G379">
        <v>16</v>
      </c>
    </row>
    <row r="380" spans="1:7" x14ac:dyDescent="0.25">
      <c r="A380" t="s">
        <v>20</v>
      </c>
      <c r="B380">
        <v>269</v>
      </c>
      <c r="F380" t="s">
        <v>14</v>
      </c>
      <c r="G380">
        <v>41</v>
      </c>
    </row>
    <row r="381" spans="1:7" x14ac:dyDescent="0.25">
      <c r="A381" t="s">
        <v>20</v>
      </c>
      <c r="B381">
        <v>175</v>
      </c>
      <c r="F381" t="s">
        <v>74</v>
      </c>
      <c r="G381">
        <v>296</v>
      </c>
    </row>
    <row r="382" spans="1:7" x14ac:dyDescent="0.25">
      <c r="A382" t="s">
        <v>20</v>
      </c>
      <c r="B382">
        <v>69</v>
      </c>
      <c r="F382" t="s">
        <v>14</v>
      </c>
      <c r="G382">
        <v>523</v>
      </c>
    </row>
    <row r="383" spans="1:7" x14ac:dyDescent="0.25">
      <c r="A383" t="s">
        <v>20</v>
      </c>
      <c r="B383">
        <v>190</v>
      </c>
      <c r="F383" t="s">
        <v>14</v>
      </c>
      <c r="G383">
        <v>141</v>
      </c>
    </row>
    <row r="384" spans="1:7" x14ac:dyDescent="0.25">
      <c r="A384" t="s">
        <v>20</v>
      </c>
      <c r="B384">
        <v>237</v>
      </c>
      <c r="F384" t="s">
        <v>14</v>
      </c>
      <c r="G384">
        <v>52</v>
      </c>
    </row>
    <row r="385" spans="1:7" x14ac:dyDescent="0.25">
      <c r="A385" t="s">
        <v>20</v>
      </c>
      <c r="B385">
        <v>196</v>
      </c>
      <c r="F385" t="s">
        <v>14</v>
      </c>
      <c r="G385">
        <v>225</v>
      </c>
    </row>
    <row r="386" spans="1:7" x14ac:dyDescent="0.25">
      <c r="A386" t="s">
        <v>20</v>
      </c>
      <c r="B386">
        <v>7295</v>
      </c>
      <c r="F386" t="s">
        <v>14</v>
      </c>
      <c r="G386">
        <v>38</v>
      </c>
    </row>
    <row r="387" spans="1:7" x14ac:dyDescent="0.25">
      <c r="A387" t="s">
        <v>20</v>
      </c>
      <c r="B387">
        <v>2893</v>
      </c>
      <c r="F387" t="s">
        <v>14</v>
      </c>
      <c r="G387">
        <v>15</v>
      </c>
    </row>
    <row r="388" spans="1:7" x14ac:dyDescent="0.25">
      <c r="A388" t="s">
        <v>20</v>
      </c>
      <c r="B388">
        <v>820</v>
      </c>
      <c r="F388" t="s">
        <v>14</v>
      </c>
      <c r="G388">
        <v>37</v>
      </c>
    </row>
    <row r="389" spans="1:7" x14ac:dyDescent="0.25">
      <c r="A389" t="s">
        <v>20</v>
      </c>
      <c r="B389">
        <v>2038</v>
      </c>
      <c r="F389" t="s">
        <v>14</v>
      </c>
      <c r="G389">
        <v>112</v>
      </c>
    </row>
    <row r="390" spans="1:7" x14ac:dyDescent="0.25">
      <c r="A390" t="s">
        <v>20</v>
      </c>
      <c r="B390">
        <v>116</v>
      </c>
      <c r="F390" t="s">
        <v>14</v>
      </c>
      <c r="G390">
        <v>21</v>
      </c>
    </row>
    <row r="391" spans="1:7" x14ac:dyDescent="0.25">
      <c r="A391" t="s">
        <v>20</v>
      </c>
      <c r="B391">
        <v>1345</v>
      </c>
      <c r="F391" t="s">
        <v>74</v>
      </c>
      <c r="G391">
        <v>976</v>
      </c>
    </row>
    <row r="392" spans="1:7" x14ac:dyDescent="0.25">
      <c r="A392" t="s">
        <v>20</v>
      </c>
      <c r="B392">
        <v>168</v>
      </c>
      <c r="F392" t="s">
        <v>14</v>
      </c>
      <c r="G392">
        <v>67</v>
      </c>
    </row>
    <row r="393" spans="1:7" x14ac:dyDescent="0.25">
      <c r="A393" t="s">
        <v>20</v>
      </c>
      <c r="B393">
        <v>137</v>
      </c>
      <c r="F393" t="s">
        <v>14</v>
      </c>
      <c r="G393">
        <v>78</v>
      </c>
    </row>
    <row r="394" spans="1:7" x14ac:dyDescent="0.25">
      <c r="A394" t="s">
        <v>20</v>
      </c>
      <c r="B394">
        <v>186</v>
      </c>
      <c r="F394" t="s">
        <v>14</v>
      </c>
      <c r="G394">
        <v>67</v>
      </c>
    </row>
    <row r="395" spans="1:7" x14ac:dyDescent="0.25">
      <c r="A395" t="s">
        <v>20</v>
      </c>
      <c r="B395">
        <v>125</v>
      </c>
      <c r="F395" t="s">
        <v>14</v>
      </c>
      <c r="G395">
        <v>263</v>
      </c>
    </row>
    <row r="396" spans="1:7" x14ac:dyDescent="0.25">
      <c r="A396" t="s">
        <v>20</v>
      </c>
      <c r="B396">
        <v>202</v>
      </c>
      <c r="F396" t="s">
        <v>14</v>
      </c>
      <c r="G396">
        <v>1691</v>
      </c>
    </row>
    <row r="397" spans="1:7" x14ac:dyDescent="0.25">
      <c r="A397" t="s">
        <v>20</v>
      </c>
      <c r="B397">
        <v>103</v>
      </c>
      <c r="F397" t="s">
        <v>14</v>
      </c>
      <c r="G397">
        <v>181</v>
      </c>
    </row>
    <row r="398" spans="1:7" x14ac:dyDescent="0.25">
      <c r="A398" t="s">
        <v>20</v>
      </c>
      <c r="B398">
        <v>1785</v>
      </c>
      <c r="F398" t="s">
        <v>14</v>
      </c>
      <c r="G398">
        <v>13</v>
      </c>
    </row>
    <row r="399" spans="1:7" x14ac:dyDescent="0.25">
      <c r="A399" t="s">
        <v>20</v>
      </c>
      <c r="B399">
        <v>157</v>
      </c>
      <c r="F399" t="s">
        <v>74</v>
      </c>
      <c r="G399">
        <v>160</v>
      </c>
    </row>
    <row r="400" spans="1:7" x14ac:dyDescent="0.25">
      <c r="A400" t="s">
        <v>20</v>
      </c>
      <c r="B400">
        <v>555</v>
      </c>
      <c r="F400" t="s">
        <v>14</v>
      </c>
      <c r="G400">
        <v>1</v>
      </c>
    </row>
    <row r="401" spans="1:7" x14ac:dyDescent="0.25">
      <c r="A401" t="s">
        <v>20</v>
      </c>
      <c r="B401">
        <v>297</v>
      </c>
      <c r="F401" t="s">
        <v>74</v>
      </c>
      <c r="G401">
        <v>2266</v>
      </c>
    </row>
    <row r="402" spans="1:7" x14ac:dyDescent="0.25">
      <c r="A402" t="s">
        <v>20</v>
      </c>
      <c r="B402">
        <v>123</v>
      </c>
      <c r="F402" t="s">
        <v>14</v>
      </c>
      <c r="G402">
        <v>21</v>
      </c>
    </row>
    <row r="403" spans="1:7" x14ac:dyDescent="0.25">
      <c r="A403" t="s">
        <v>20</v>
      </c>
      <c r="B403">
        <v>3036</v>
      </c>
      <c r="F403" t="s">
        <v>14</v>
      </c>
      <c r="G403">
        <v>830</v>
      </c>
    </row>
    <row r="404" spans="1:7" x14ac:dyDescent="0.25">
      <c r="A404" t="s">
        <v>20</v>
      </c>
      <c r="B404">
        <v>144</v>
      </c>
      <c r="F404" t="s">
        <v>14</v>
      </c>
      <c r="G404">
        <v>130</v>
      </c>
    </row>
    <row r="405" spans="1:7" x14ac:dyDescent="0.25">
      <c r="A405" t="s">
        <v>20</v>
      </c>
      <c r="B405">
        <v>121</v>
      </c>
      <c r="F405" t="s">
        <v>14</v>
      </c>
      <c r="G405">
        <v>55</v>
      </c>
    </row>
    <row r="406" spans="1:7" x14ac:dyDescent="0.25">
      <c r="A406" t="s">
        <v>20</v>
      </c>
      <c r="B406">
        <v>181</v>
      </c>
      <c r="F406" t="s">
        <v>14</v>
      </c>
      <c r="G406">
        <v>114</v>
      </c>
    </row>
    <row r="407" spans="1:7" x14ac:dyDescent="0.25">
      <c r="A407" t="s">
        <v>20</v>
      </c>
      <c r="B407">
        <v>122</v>
      </c>
      <c r="F407" t="s">
        <v>14</v>
      </c>
      <c r="G407">
        <v>594</v>
      </c>
    </row>
    <row r="408" spans="1:7" x14ac:dyDescent="0.25">
      <c r="A408" t="s">
        <v>20</v>
      </c>
      <c r="B408">
        <v>1071</v>
      </c>
      <c r="F408" t="s">
        <v>14</v>
      </c>
      <c r="G408">
        <v>24</v>
      </c>
    </row>
    <row r="409" spans="1:7" x14ac:dyDescent="0.25">
      <c r="A409" t="s">
        <v>20</v>
      </c>
      <c r="B409">
        <v>980</v>
      </c>
      <c r="F409" t="s">
        <v>14</v>
      </c>
      <c r="G409">
        <v>252</v>
      </c>
    </row>
    <row r="410" spans="1:7" x14ac:dyDescent="0.25">
      <c r="A410" t="s">
        <v>20</v>
      </c>
      <c r="B410">
        <v>536</v>
      </c>
      <c r="F410" t="s">
        <v>14</v>
      </c>
      <c r="G410">
        <v>67</v>
      </c>
    </row>
    <row r="411" spans="1:7" x14ac:dyDescent="0.25">
      <c r="A411" t="s">
        <v>20</v>
      </c>
      <c r="B411">
        <v>1991</v>
      </c>
      <c r="F411" t="s">
        <v>14</v>
      </c>
      <c r="G411">
        <v>742</v>
      </c>
    </row>
    <row r="412" spans="1:7" x14ac:dyDescent="0.25">
      <c r="A412" t="s">
        <v>20</v>
      </c>
      <c r="B412">
        <v>180</v>
      </c>
      <c r="F412" t="s">
        <v>14</v>
      </c>
      <c r="G412">
        <v>75</v>
      </c>
    </row>
    <row r="413" spans="1:7" x14ac:dyDescent="0.25">
      <c r="A413" t="s">
        <v>20</v>
      </c>
      <c r="B413">
        <v>130</v>
      </c>
      <c r="F413" t="s">
        <v>14</v>
      </c>
      <c r="G413">
        <v>4405</v>
      </c>
    </row>
    <row r="414" spans="1:7" x14ac:dyDescent="0.25">
      <c r="A414" t="s">
        <v>20</v>
      </c>
      <c r="B414">
        <v>122</v>
      </c>
      <c r="F414" t="s">
        <v>14</v>
      </c>
      <c r="G414">
        <v>92</v>
      </c>
    </row>
    <row r="415" spans="1:7" x14ac:dyDescent="0.25">
      <c r="A415" t="s">
        <v>20</v>
      </c>
      <c r="B415">
        <v>140</v>
      </c>
      <c r="F415" t="s">
        <v>14</v>
      </c>
      <c r="G415">
        <v>64</v>
      </c>
    </row>
    <row r="416" spans="1:7" x14ac:dyDescent="0.25">
      <c r="A416" t="s">
        <v>20</v>
      </c>
      <c r="B416">
        <v>3388</v>
      </c>
      <c r="F416" t="s">
        <v>14</v>
      </c>
      <c r="G416">
        <v>64</v>
      </c>
    </row>
    <row r="417" spans="1:7" x14ac:dyDescent="0.25">
      <c r="A417" t="s">
        <v>20</v>
      </c>
      <c r="B417">
        <v>280</v>
      </c>
      <c r="F417" t="s">
        <v>74</v>
      </c>
      <c r="G417">
        <v>75</v>
      </c>
    </row>
    <row r="418" spans="1:7" x14ac:dyDescent="0.25">
      <c r="A418" t="s">
        <v>20</v>
      </c>
      <c r="B418">
        <v>366</v>
      </c>
      <c r="F418" t="s">
        <v>14</v>
      </c>
      <c r="G418">
        <v>842</v>
      </c>
    </row>
    <row r="419" spans="1:7" x14ac:dyDescent="0.25">
      <c r="A419" t="s">
        <v>20</v>
      </c>
      <c r="B419">
        <v>270</v>
      </c>
      <c r="F419" t="s">
        <v>14</v>
      </c>
      <c r="G419">
        <v>112</v>
      </c>
    </row>
    <row r="420" spans="1:7" x14ac:dyDescent="0.25">
      <c r="A420" t="s">
        <v>20</v>
      </c>
      <c r="B420">
        <v>137</v>
      </c>
      <c r="F420" t="s">
        <v>74</v>
      </c>
      <c r="G420">
        <v>139</v>
      </c>
    </row>
    <row r="421" spans="1:7" x14ac:dyDescent="0.25">
      <c r="A421" t="s">
        <v>20</v>
      </c>
      <c r="B421">
        <v>3205</v>
      </c>
      <c r="F421" t="s">
        <v>14</v>
      </c>
      <c r="G421">
        <v>374</v>
      </c>
    </row>
    <row r="422" spans="1:7" x14ac:dyDescent="0.25">
      <c r="A422" t="s">
        <v>20</v>
      </c>
      <c r="B422">
        <v>288</v>
      </c>
      <c r="F422" t="s">
        <v>74</v>
      </c>
      <c r="G422">
        <v>1122</v>
      </c>
    </row>
    <row r="423" spans="1:7" x14ac:dyDescent="0.25">
      <c r="A423" t="s">
        <v>20</v>
      </c>
      <c r="B423">
        <v>148</v>
      </c>
    </row>
    <row r="424" spans="1:7" x14ac:dyDescent="0.25">
      <c r="A424" t="s">
        <v>20</v>
      </c>
      <c r="B424">
        <v>114</v>
      </c>
    </row>
    <row r="425" spans="1:7" x14ac:dyDescent="0.25">
      <c r="A425" t="s">
        <v>20</v>
      </c>
      <c r="B425">
        <v>1518</v>
      </c>
    </row>
    <row r="426" spans="1:7" x14ac:dyDescent="0.25">
      <c r="A426" t="s">
        <v>20</v>
      </c>
      <c r="B426">
        <v>166</v>
      </c>
    </row>
    <row r="427" spans="1:7" x14ac:dyDescent="0.25">
      <c r="A427" t="s">
        <v>20</v>
      </c>
      <c r="B427">
        <v>100</v>
      </c>
    </row>
    <row r="428" spans="1:7" x14ac:dyDescent="0.25">
      <c r="A428" t="s">
        <v>20</v>
      </c>
      <c r="B428">
        <v>235</v>
      </c>
    </row>
    <row r="429" spans="1:7" x14ac:dyDescent="0.25">
      <c r="A429" t="s">
        <v>20</v>
      </c>
      <c r="B429">
        <v>148</v>
      </c>
    </row>
    <row r="430" spans="1:7" x14ac:dyDescent="0.25">
      <c r="A430" t="s">
        <v>20</v>
      </c>
      <c r="B430">
        <v>198</v>
      </c>
    </row>
    <row r="431" spans="1:7" x14ac:dyDescent="0.25">
      <c r="A431" t="s">
        <v>20</v>
      </c>
      <c r="B431">
        <v>150</v>
      </c>
    </row>
    <row r="432" spans="1:7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expression" dxfId="11" priority="9">
      <formula>A2="live"</formula>
    </cfRule>
    <cfRule type="expression" dxfId="10" priority="10">
      <formula>A2="successful"</formula>
    </cfRule>
    <cfRule type="expression" dxfId="9" priority="11">
      <formula>A2="canceled"</formula>
    </cfRule>
    <cfRule type="expression" dxfId="8" priority="12">
      <formula>A2="failed"</formula>
    </cfRule>
  </conditionalFormatting>
  <conditionalFormatting sqref="F2:F422">
    <cfRule type="expression" dxfId="3" priority="1">
      <formula>F2="live"</formula>
    </cfRule>
    <cfRule type="expression" dxfId="2" priority="2">
      <formula>F2="successful"</formula>
    </cfRule>
    <cfRule type="expression" dxfId="1" priority="3">
      <formula>F2="canceled"</formula>
    </cfRule>
    <cfRule type="expression" dxfId="0" priority="4">
      <formula>F2="failed"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Dates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Nadzeya Slabukha</cp:lastModifiedBy>
  <dcterms:created xsi:type="dcterms:W3CDTF">2021-09-29T18:52:28Z</dcterms:created>
  <dcterms:modified xsi:type="dcterms:W3CDTF">2023-10-02T01:08:03Z</dcterms:modified>
</cp:coreProperties>
</file>