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-pc\Documents\"/>
    </mc:Choice>
  </mc:AlternateContent>
  <xr:revisionPtr revIDLastSave="0" documentId="13_ncr:1_{D4504F26-6B62-481D-8CA6-DAF50EE5B497}" xr6:coauthVersionLast="47" xr6:coauthVersionMax="47" xr10:uidLastSave="{00000000-0000-0000-0000-000000000000}"/>
  <bookViews>
    <workbookView xWindow="-120" yWindow="-120" windowWidth="29040" windowHeight="15840" activeTab="9" xr2:uid="{9412B5D8-4971-4834-B6BC-A594ACA5D1BF}"/>
  </bookViews>
  <sheets>
    <sheet name="KEY" sheetId="11" r:id="rId1"/>
    <sheet name="ATT" sheetId="1" r:id="rId2"/>
    <sheet name="CAM" sheetId="9" r:id="rId3"/>
    <sheet name="DM" sheetId="3" r:id="rId4"/>
    <sheet name="WM" sheetId="10" r:id="rId5"/>
    <sheet name="DEF" sheetId="4" r:id="rId6"/>
    <sheet name="GK" sheetId="5" r:id="rId7"/>
    <sheet name="RESULTS" sheetId="7" r:id="rId8"/>
    <sheet name="STATS REF" sheetId="8" r:id="rId9"/>
    <sheet name="POTS" sheetId="12" r:id="rId10"/>
  </sheets>
  <definedNames>
    <definedName name="_xlnm._FilterDatabase" localSheetId="5" hidden="1">DEF!$A$1:$AW$21</definedName>
    <definedName name="_xlnm._FilterDatabase" localSheetId="9" hidden="1">POTS!$A$1:$E$14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2" l="1"/>
  <c r="D2" i="12"/>
  <c r="D5" i="12"/>
  <c r="D12" i="12"/>
  <c r="D13" i="12"/>
  <c r="D14" i="12"/>
  <c r="D9" i="12"/>
  <c r="D3" i="12"/>
  <c r="D7" i="12"/>
  <c r="A4" i="12"/>
  <c r="D10" i="12"/>
  <c r="D11" i="12"/>
  <c r="E11" i="12" s="1"/>
  <c r="D6" i="12"/>
  <c r="D8" i="12"/>
  <c r="B6" i="12"/>
  <c r="C6" i="12"/>
  <c r="C8" i="12"/>
  <c r="B8" i="12"/>
  <c r="A6" i="12"/>
  <c r="A8" i="12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3" i="1"/>
  <c r="AR2" i="1"/>
  <c r="AX21" i="9"/>
  <c r="AX20" i="9"/>
  <c r="AX19" i="9"/>
  <c r="AX18" i="9"/>
  <c r="AX17" i="9"/>
  <c r="AX16" i="9"/>
  <c r="AX15" i="9"/>
  <c r="AX14" i="9"/>
  <c r="AX13" i="9"/>
  <c r="AX12" i="9"/>
  <c r="AX11" i="9"/>
  <c r="AX10" i="9"/>
  <c r="AX9" i="9"/>
  <c r="AX8" i="9"/>
  <c r="AX7" i="9"/>
  <c r="AX6" i="9"/>
  <c r="AX5" i="9"/>
  <c r="AX4" i="9"/>
  <c r="AX3" i="9"/>
  <c r="AX2" i="9"/>
  <c r="AX21" i="3"/>
  <c r="AX20" i="3"/>
  <c r="AX19" i="3"/>
  <c r="AX18" i="3"/>
  <c r="AX17" i="3"/>
  <c r="AX16" i="3"/>
  <c r="AX15" i="3"/>
  <c r="AX14" i="3"/>
  <c r="AX13" i="3"/>
  <c r="AX12" i="3"/>
  <c r="AX11" i="3"/>
  <c r="AX10" i="3"/>
  <c r="AX9" i="3"/>
  <c r="AX8" i="3"/>
  <c r="AX7" i="3"/>
  <c r="AX6" i="3"/>
  <c r="AX5" i="3"/>
  <c r="AX4" i="3"/>
  <c r="AX3" i="3"/>
  <c r="AX2" i="3"/>
  <c r="AX21" i="10"/>
  <c r="AX20" i="10"/>
  <c r="AX19" i="10"/>
  <c r="AX18" i="10"/>
  <c r="AX17" i="10"/>
  <c r="AX16" i="10"/>
  <c r="AX15" i="10"/>
  <c r="AX14" i="10"/>
  <c r="AX13" i="10"/>
  <c r="AX12" i="10"/>
  <c r="AX11" i="10"/>
  <c r="AX10" i="10"/>
  <c r="AX9" i="10"/>
  <c r="AX8" i="10"/>
  <c r="AX7" i="10"/>
  <c r="AX6" i="10"/>
  <c r="AX5" i="10"/>
  <c r="AX4" i="10"/>
  <c r="AX3" i="10"/>
  <c r="AX2" i="10"/>
  <c r="AX4" i="4"/>
  <c r="AX5" i="4"/>
  <c r="AX6" i="4"/>
  <c r="AX7" i="4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U4" i="5"/>
  <c r="AU5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3" i="5"/>
  <c r="AU2" i="5"/>
  <c r="AX3" i="4"/>
  <c r="AX2" i="4"/>
  <c r="AN3" i="10"/>
  <c r="AT3" i="10"/>
  <c r="AT2" i="10"/>
  <c r="AN2" i="10"/>
  <c r="Z3" i="9"/>
  <c r="Z2" i="9"/>
  <c r="E10" i="12" l="1"/>
  <c r="E7" i="12"/>
  <c r="E3" i="12"/>
  <c r="E9" i="12"/>
  <c r="E14" i="12"/>
  <c r="E12" i="12"/>
  <c r="E8" i="12"/>
  <c r="E6" i="12"/>
  <c r="E4" i="12"/>
  <c r="E5" i="12"/>
  <c r="E2" i="12"/>
  <c r="E13" i="12"/>
  <c r="AT2" i="5" l="1"/>
  <c r="N4" i="4"/>
  <c r="AU4" i="4"/>
  <c r="AU3" i="4"/>
  <c r="AU2" i="4"/>
  <c r="AT4" i="4"/>
  <c r="AT3" i="4"/>
  <c r="AV3" i="4" s="1"/>
  <c r="AT2" i="4"/>
  <c r="T4" i="4"/>
  <c r="K4" i="4"/>
  <c r="E4" i="4"/>
  <c r="N2" i="4"/>
  <c r="Y2" i="4" s="1"/>
  <c r="L2" i="10"/>
  <c r="M2" i="10"/>
  <c r="AB2" i="10" s="1"/>
  <c r="AK2" i="10" s="1"/>
  <c r="N2" i="10"/>
  <c r="Y2" i="10" s="1"/>
  <c r="AH2" i="10" s="1"/>
  <c r="AQ2" i="10" s="1"/>
  <c r="AV3" i="10"/>
  <c r="AE3" i="10"/>
  <c r="AE2" i="10"/>
  <c r="AS3" i="10"/>
  <c r="AS2" i="10"/>
  <c r="AO3" i="10"/>
  <c r="AO2" i="10"/>
  <c r="AP3" i="10"/>
  <c r="AP2" i="10"/>
  <c r="AR2" i="10"/>
  <c r="AR3" i="10"/>
  <c r="AQ3" i="10"/>
  <c r="AP2" i="9"/>
  <c r="AQ2" i="9"/>
  <c r="AP2" i="5"/>
  <c r="AR2" i="5"/>
  <c r="AS2" i="5"/>
  <c r="AD2" i="5"/>
  <c r="AQ2" i="5"/>
  <c r="AO2" i="5"/>
  <c r="AN2" i="5"/>
  <c r="AM2" i="5"/>
  <c r="AL2" i="5"/>
  <c r="AC2" i="5"/>
  <c r="AB2" i="5"/>
  <c r="AA2" i="5"/>
  <c r="Z2" i="5"/>
  <c r="Y2" i="5"/>
  <c r="X2" i="5"/>
  <c r="AP2" i="1"/>
  <c r="AQ2" i="1" s="1"/>
  <c r="AQ3" i="1"/>
  <c r="AP3" i="1"/>
  <c r="AO3" i="1"/>
  <c r="AO2" i="1"/>
  <c r="AI3" i="1"/>
  <c r="AJ3" i="1"/>
  <c r="AK3" i="1"/>
  <c r="AL3" i="1"/>
  <c r="AM3" i="1"/>
  <c r="AN3" i="1"/>
  <c r="AN2" i="1"/>
  <c r="AM2" i="1"/>
  <c r="AL2" i="1"/>
  <c r="AK2" i="1"/>
  <c r="AJ2" i="1"/>
  <c r="AI2" i="1"/>
  <c r="AV3" i="3"/>
  <c r="AW3" i="3" s="1"/>
  <c r="AV4" i="3"/>
  <c r="AW4" i="3" s="1"/>
  <c r="AV2" i="3"/>
  <c r="AH3" i="1"/>
  <c r="AH2" i="1"/>
  <c r="AA2" i="3"/>
  <c r="Q3" i="3"/>
  <c r="AO3" i="3"/>
  <c r="AO4" i="3"/>
  <c r="AO2" i="3"/>
  <c r="AR2" i="3"/>
  <c r="AA4" i="3"/>
  <c r="AJ4" i="3" s="1"/>
  <c r="AS4" i="3" s="1"/>
  <c r="AB4" i="3"/>
  <c r="AK4" i="3" s="1"/>
  <c r="AT4" i="3" s="1"/>
  <c r="Z4" i="3"/>
  <c r="AI4" i="3" s="1"/>
  <c r="AR4" i="3" s="1"/>
  <c r="Y4" i="3"/>
  <c r="AH4" i="3" s="1"/>
  <c r="AQ4" i="3" s="1"/>
  <c r="X4" i="3"/>
  <c r="AG4" i="3" s="1"/>
  <c r="AP4" i="3" s="1"/>
  <c r="U4" i="3"/>
  <c r="AD4" i="3" s="1"/>
  <c r="AM4" i="3" s="1"/>
  <c r="V4" i="3"/>
  <c r="AE4" i="3" s="1"/>
  <c r="AN4" i="3" s="1"/>
  <c r="W4" i="3"/>
  <c r="AF4" i="3" s="1"/>
  <c r="W2" i="10"/>
  <c r="AF2" i="10" s="1"/>
  <c r="W3" i="10"/>
  <c r="AF3" i="10" s="1"/>
  <c r="E4" i="3"/>
  <c r="AC4" i="3" s="1"/>
  <c r="AL4" i="3" s="1"/>
  <c r="AU4" i="3" s="1"/>
  <c r="AN2" i="9"/>
  <c r="AO2" i="9"/>
  <c r="AM3" i="9"/>
  <c r="AM2" i="9"/>
  <c r="AS2" i="9"/>
  <c r="E3" i="9"/>
  <c r="Y3" i="9"/>
  <c r="AH3" i="9" s="1"/>
  <c r="AQ3" i="9" s="1"/>
  <c r="U3" i="9"/>
  <c r="AD3" i="9" s="1"/>
  <c r="V3" i="9"/>
  <c r="AE3" i="9" s="1"/>
  <c r="AN3" i="9" s="1"/>
  <c r="W3" i="9"/>
  <c r="AF3" i="9" s="1"/>
  <c r="AO3" i="9" s="1"/>
  <c r="X3" i="9"/>
  <c r="AG3" i="9" s="1"/>
  <c r="AP3" i="9" s="1"/>
  <c r="AA3" i="9"/>
  <c r="AJ3" i="9" s="1"/>
  <c r="AS3" i="9" s="1"/>
  <c r="AB3" i="9"/>
  <c r="AK3" i="9" s="1"/>
  <c r="AT3" i="9" s="1"/>
  <c r="AC3" i="9"/>
  <c r="AL3" i="9" s="1"/>
  <c r="AU3" i="9" s="1"/>
  <c r="AD2" i="10"/>
  <c r="M3" i="10"/>
  <c r="AB3" i="10" s="1"/>
  <c r="AK3" i="10" s="1"/>
  <c r="L3" i="10"/>
  <c r="AU2" i="10"/>
  <c r="AU3" i="10"/>
  <c r="AD3" i="10"/>
  <c r="AG3" i="10"/>
  <c r="AH3" i="10"/>
  <c r="AI3" i="10"/>
  <c r="AJ3" i="10"/>
  <c r="AL3" i="10"/>
  <c r="AM3" i="10"/>
  <c r="AM2" i="10"/>
  <c r="AL2" i="10"/>
  <c r="AJ2" i="10"/>
  <c r="AI2" i="10"/>
  <c r="AG2" i="10"/>
  <c r="U3" i="10"/>
  <c r="V3" i="10"/>
  <c r="X3" i="10"/>
  <c r="Y3" i="10"/>
  <c r="Z3" i="10"/>
  <c r="AA3" i="10"/>
  <c r="AC3" i="10"/>
  <c r="AC2" i="10"/>
  <c r="AC2" i="4"/>
  <c r="AB2" i="4"/>
  <c r="AA2" i="10"/>
  <c r="AA2" i="4"/>
  <c r="Z2" i="10"/>
  <c r="Z2" i="4"/>
  <c r="X2" i="10"/>
  <c r="X2" i="4"/>
  <c r="V2" i="10"/>
  <c r="W2" i="4"/>
  <c r="AV2" i="10" l="1"/>
  <c r="AW3" i="10"/>
  <c r="AW2" i="3"/>
  <c r="AI3" i="9"/>
  <c r="AR3" i="9" s="1"/>
  <c r="AV3" i="9" l="1"/>
  <c r="AW2" i="10"/>
  <c r="D10" i="8"/>
  <c r="E3" i="3"/>
  <c r="AC3" i="3" s="1"/>
  <c r="AL3" i="3" s="1"/>
  <c r="AU3" i="3" s="1"/>
  <c r="T3" i="3"/>
  <c r="E2" i="4"/>
  <c r="Q4" i="4"/>
  <c r="T2" i="4"/>
  <c r="U2" i="5"/>
  <c r="T2" i="5"/>
  <c r="T2" i="9"/>
  <c r="R2" i="9"/>
  <c r="Q2" i="9"/>
  <c r="P2" i="9"/>
  <c r="O2" i="9"/>
  <c r="N2" i="9"/>
  <c r="M2" i="9"/>
  <c r="L2" i="9"/>
  <c r="K2" i="9"/>
  <c r="W2" i="9" s="1"/>
  <c r="AF2" i="9" s="1"/>
  <c r="J2" i="9"/>
  <c r="I2" i="9"/>
  <c r="H2" i="9"/>
  <c r="G2" i="9"/>
  <c r="F2" i="9"/>
  <c r="U2" i="9" s="1"/>
  <c r="AD2" i="9" s="1"/>
  <c r="E2" i="9"/>
  <c r="D2" i="9"/>
  <c r="D3" i="10"/>
  <c r="E3" i="10"/>
  <c r="F3" i="10"/>
  <c r="G3" i="10"/>
  <c r="H3" i="10"/>
  <c r="I3" i="10"/>
  <c r="J3" i="10"/>
  <c r="K3" i="10"/>
  <c r="N3" i="10"/>
  <c r="O3" i="10"/>
  <c r="P3" i="10"/>
  <c r="Q3" i="10"/>
  <c r="R3" i="10"/>
  <c r="T3" i="10"/>
  <c r="T2" i="10"/>
  <c r="R2" i="10"/>
  <c r="Q2" i="10"/>
  <c r="P2" i="10"/>
  <c r="O2" i="10"/>
  <c r="K2" i="10"/>
  <c r="J2" i="10"/>
  <c r="I2" i="10"/>
  <c r="H2" i="10"/>
  <c r="G2" i="10"/>
  <c r="F2" i="10"/>
  <c r="U2" i="10" s="1"/>
  <c r="E2" i="10"/>
  <c r="D2" i="10"/>
  <c r="D3" i="3"/>
  <c r="F3" i="3"/>
  <c r="U3" i="3" s="1"/>
  <c r="AD3" i="3" s="1"/>
  <c r="AM3" i="3" s="1"/>
  <c r="G3" i="3"/>
  <c r="V3" i="3" s="1"/>
  <c r="AE3" i="3" s="1"/>
  <c r="AN3" i="3" s="1"/>
  <c r="H3" i="3"/>
  <c r="I3" i="3"/>
  <c r="W3" i="3" s="1"/>
  <c r="AF3" i="3" s="1"/>
  <c r="J3" i="3"/>
  <c r="K3" i="3"/>
  <c r="X3" i="3" s="1"/>
  <c r="AG3" i="3" s="1"/>
  <c r="AP3" i="3" s="1"/>
  <c r="L3" i="3"/>
  <c r="M3" i="3"/>
  <c r="AB3" i="3" s="1"/>
  <c r="AK3" i="3" s="1"/>
  <c r="AT3" i="3" s="1"/>
  <c r="N3" i="3"/>
  <c r="O3" i="3"/>
  <c r="P3" i="3"/>
  <c r="R3" i="3"/>
  <c r="T2" i="3"/>
  <c r="R2" i="3"/>
  <c r="Q2" i="3"/>
  <c r="P2" i="3"/>
  <c r="O2" i="3"/>
  <c r="N2" i="3"/>
  <c r="M2" i="3"/>
  <c r="L2" i="3"/>
  <c r="K2" i="3"/>
  <c r="X2" i="3" s="1"/>
  <c r="AG2" i="3" s="1"/>
  <c r="AP2" i="3" s="1"/>
  <c r="J2" i="3"/>
  <c r="I2" i="3"/>
  <c r="H2" i="3"/>
  <c r="G2" i="3"/>
  <c r="V2" i="3" s="1"/>
  <c r="AE2" i="3" s="1"/>
  <c r="AN2" i="3" s="1"/>
  <c r="F2" i="3"/>
  <c r="U2" i="3" s="1"/>
  <c r="AD2" i="3" s="1"/>
  <c r="AM2" i="3" s="1"/>
  <c r="E2" i="3"/>
  <c r="AC2" i="3" s="1"/>
  <c r="AL2" i="3" s="1"/>
  <c r="AU2" i="3" s="1"/>
  <c r="D2" i="3"/>
  <c r="D2" i="4"/>
  <c r="F2" i="4"/>
  <c r="U2" i="4" s="1"/>
  <c r="AD2" i="4" s="1"/>
  <c r="AM2" i="4" s="1"/>
  <c r="G2" i="4"/>
  <c r="H2" i="4"/>
  <c r="I2" i="4"/>
  <c r="J2" i="4"/>
  <c r="K2" i="4"/>
  <c r="AG2" i="4" s="1"/>
  <c r="AP2" i="4" s="1"/>
  <c r="L2" i="4"/>
  <c r="M2" i="4"/>
  <c r="O2" i="4"/>
  <c r="P2" i="4"/>
  <c r="Q2" i="4"/>
  <c r="AI2" i="4" s="1"/>
  <c r="AR2" i="4" s="1"/>
  <c r="R2" i="4"/>
  <c r="D4" i="4"/>
  <c r="F4" i="4"/>
  <c r="U4" i="4" s="1"/>
  <c r="AD4" i="4" s="1"/>
  <c r="AM4" i="4" s="1"/>
  <c r="G4" i="4"/>
  <c r="H4" i="4"/>
  <c r="I4" i="4"/>
  <c r="J4" i="4"/>
  <c r="X4" i="4"/>
  <c r="AG4" i="4" s="1"/>
  <c r="AP4" i="4" s="1"/>
  <c r="L4" i="4"/>
  <c r="M4" i="4"/>
  <c r="O4" i="4"/>
  <c r="P4" i="4"/>
  <c r="R4" i="4"/>
  <c r="T3" i="4"/>
  <c r="R3" i="4"/>
  <c r="Q3" i="4"/>
  <c r="P3" i="4"/>
  <c r="O3" i="4"/>
  <c r="N3" i="4"/>
  <c r="M3" i="4"/>
  <c r="L3" i="4"/>
  <c r="K3" i="4"/>
  <c r="X3" i="4" s="1"/>
  <c r="AG3" i="4" s="1"/>
  <c r="AP3" i="4" s="1"/>
  <c r="J3" i="4"/>
  <c r="I3" i="4"/>
  <c r="H3" i="4"/>
  <c r="G3" i="4"/>
  <c r="F3" i="4"/>
  <c r="U3" i="4" s="1"/>
  <c r="AD3" i="4" s="1"/>
  <c r="AM3" i="4" s="1"/>
  <c r="E3" i="4"/>
  <c r="D3" i="4"/>
  <c r="W2" i="5"/>
  <c r="R2" i="5"/>
  <c r="Q2" i="5"/>
  <c r="P2" i="5"/>
  <c r="O2" i="5"/>
  <c r="N2" i="5"/>
  <c r="M2" i="5"/>
  <c r="L2" i="5"/>
  <c r="K2" i="5"/>
  <c r="I2" i="5"/>
  <c r="J2" i="5"/>
  <c r="H2" i="5"/>
  <c r="G2" i="5"/>
  <c r="F2" i="5"/>
  <c r="E2" i="5"/>
  <c r="D2" i="5"/>
  <c r="J2" i="1"/>
  <c r="J3" i="1"/>
  <c r="H2" i="1"/>
  <c r="H3" i="1"/>
  <c r="T2" i="1"/>
  <c r="T3" i="1"/>
  <c r="E3" i="1"/>
  <c r="S2" i="1"/>
  <c r="S3" i="1"/>
  <c r="I2" i="1"/>
  <c r="K2" i="1"/>
  <c r="L2" i="1"/>
  <c r="M2" i="1"/>
  <c r="N2" i="1"/>
  <c r="O2" i="1"/>
  <c r="P2" i="1"/>
  <c r="R2" i="1"/>
  <c r="R3" i="1"/>
  <c r="Q2" i="1"/>
  <c r="Q3" i="1"/>
  <c r="P3" i="1"/>
  <c r="O3" i="1"/>
  <c r="N3" i="1"/>
  <c r="M3" i="1"/>
  <c r="L3" i="1"/>
  <c r="K3" i="1"/>
  <c r="I3" i="1"/>
  <c r="G2" i="1"/>
  <c r="X2" i="1" s="1"/>
  <c r="G3" i="1"/>
  <c r="X3" i="1" s="1"/>
  <c r="F2" i="1"/>
  <c r="U2" i="1" s="1"/>
  <c r="F3" i="1"/>
  <c r="U3" i="1" s="1"/>
  <c r="E2" i="1"/>
  <c r="D3" i="1"/>
  <c r="D2" i="1"/>
  <c r="A2" i="5"/>
  <c r="AC143" i="8"/>
  <c r="Z146" i="8"/>
  <c r="Z149" i="8"/>
  <c r="Z142" i="8"/>
  <c r="AC105" i="8"/>
  <c r="AC108" i="8"/>
  <c r="Z101" i="8"/>
  <c r="Z102" i="8"/>
  <c r="Z106" i="8"/>
  <c r="Z108" i="8"/>
  <c r="AC92" i="8"/>
  <c r="Z92" i="8"/>
  <c r="AC60" i="8"/>
  <c r="AC62" i="8"/>
  <c r="Z60" i="8"/>
  <c r="Z62" i="8"/>
  <c r="Z64" i="8"/>
  <c r="Z58" i="8"/>
  <c r="AC49" i="8"/>
  <c r="AC52" i="8"/>
  <c r="Z46" i="8"/>
  <c r="Z52" i="8"/>
  <c r="AC33" i="8"/>
  <c r="AC35" i="8"/>
  <c r="AC30" i="8"/>
  <c r="Z31" i="8"/>
  <c r="Z34" i="8"/>
  <c r="Z36" i="8"/>
  <c r="Z30" i="8"/>
  <c r="AC16" i="8"/>
  <c r="Z4" i="8"/>
  <c r="Z5" i="8"/>
  <c r="Z7" i="8"/>
  <c r="Z2" i="8"/>
  <c r="AC6" i="8"/>
  <c r="AC8" i="8"/>
  <c r="AC10" i="8"/>
  <c r="AC2" i="8"/>
  <c r="A14" i="8"/>
  <c r="E12" i="8"/>
  <c r="AC147" i="8" s="1"/>
  <c r="E13" i="8"/>
  <c r="E14" i="8"/>
  <c r="D12" i="8"/>
  <c r="D13" i="8"/>
  <c r="D14" i="8"/>
  <c r="C12" i="8"/>
  <c r="C13" i="8"/>
  <c r="C14" i="8"/>
  <c r="E2" i="7"/>
  <c r="E3" i="7"/>
  <c r="E4" i="7"/>
  <c r="E5" i="7"/>
  <c r="E6" i="7"/>
  <c r="E7" i="7"/>
  <c r="E8" i="7"/>
  <c r="E9" i="7"/>
  <c r="E10" i="7"/>
  <c r="E11" i="7"/>
  <c r="E12" i="7"/>
  <c r="E3" i="8"/>
  <c r="Z17" i="8" s="1"/>
  <c r="E4" i="8"/>
  <c r="AC37" i="8" s="1"/>
  <c r="E5" i="8"/>
  <c r="AC45" i="8" s="1"/>
  <c r="E6" i="8"/>
  <c r="AC63" i="8" s="1"/>
  <c r="E7" i="8"/>
  <c r="Z74" i="8" s="1"/>
  <c r="E8" i="8"/>
  <c r="AC90" i="8" s="1"/>
  <c r="E9" i="8"/>
  <c r="AC101" i="8" s="1"/>
  <c r="E10" i="8"/>
  <c r="AC118" i="8" s="1"/>
  <c r="E11" i="8"/>
  <c r="Z128" i="8" s="1"/>
  <c r="D3" i="8"/>
  <c r="D4" i="8"/>
  <c r="D5" i="8"/>
  <c r="D6" i="8"/>
  <c r="D7" i="8"/>
  <c r="D8" i="8"/>
  <c r="D9" i="8"/>
  <c r="D11" i="8"/>
  <c r="E2" i="8"/>
  <c r="Z9" i="8" s="1"/>
  <c r="D2" i="8"/>
  <c r="C3" i="8"/>
  <c r="C4" i="8"/>
  <c r="C5" i="8"/>
  <c r="C6" i="8"/>
  <c r="C7" i="8"/>
  <c r="C8" i="8"/>
  <c r="C9" i="8"/>
  <c r="C10" i="8"/>
  <c r="C11" i="8"/>
  <c r="C2" i="8"/>
  <c r="A3" i="8"/>
  <c r="A4" i="8"/>
  <c r="A5" i="8"/>
  <c r="A6" i="8"/>
  <c r="A7" i="8"/>
  <c r="A8" i="8"/>
  <c r="A9" i="8"/>
  <c r="A10" i="8"/>
  <c r="A11" i="8"/>
  <c r="A12" i="8"/>
  <c r="A13" i="8"/>
  <c r="A2" i="8"/>
  <c r="V2" i="1" l="1"/>
  <c r="W2" i="1"/>
  <c r="Z3" i="1"/>
  <c r="V3" i="1"/>
  <c r="W3" i="1"/>
  <c r="Y3" i="1"/>
  <c r="Y2" i="1"/>
  <c r="AA3" i="1"/>
  <c r="AA2" i="1"/>
  <c r="Z2" i="1"/>
  <c r="AB2" i="3"/>
  <c r="AK2" i="3" s="1"/>
  <c r="AT2" i="3" s="1"/>
  <c r="Z2" i="3"/>
  <c r="AI2" i="3" s="1"/>
  <c r="AJ2" i="3"/>
  <c r="AS2" i="3" s="1"/>
  <c r="W2" i="3"/>
  <c r="AF2" i="3" s="1"/>
  <c r="AA3" i="3"/>
  <c r="AJ3" i="3" s="1"/>
  <c r="AS3" i="3" s="1"/>
  <c r="Z3" i="3"/>
  <c r="AI3" i="3" s="1"/>
  <c r="AR3" i="3" s="1"/>
  <c r="V2" i="9"/>
  <c r="AE2" i="9" s="1"/>
  <c r="X2" i="9"/>
  <c r="AG2" i="9" s="1"/>
  <c r="Y2" i="9"/>
  <c r="AH2" i="9" s="1"/>
  <c r="AI2" i="9"/>
  <c r="AC2" i="9"/>
  <c r="AL2" i="9" s="1"/>
  <c r="AU2" i="9" s="1"/>
  <c r="AA2" i="9"/>
  <c r="AJ2" i="9" s="1"/>
  <c r="Y4" i="4"/>
  <c r="AH4" i="4" s="1"/>
  <c r="AB3" i="4"/>
  <c r="AK3" i="4" s="1"/>
  <c r="AK2" i="4"/>
  <c r="AC3" i="4"/>
  <c r="AL3" i="4" s="1"/>
  <c r="V3" i="4"/>
  <c r="AE3" i="4" s="1"/>
  <c r="AN3" i="4" s="1"/>
  <c r="W3" i="4"/>
  <c r="AF3" i="4" s="1"/>
  <c r="AO3" i="4" s="1"/>
  <c r="V2" i="4"/>
  <c r="AE2" i="4" s="1"/>
  <c r="AN2" i="4" s="1"/>
  <c r="AH2" i="4"/>
  <c r="AC4" i="4"/>
  <c r="AL4" i="4" s="1"/>
  <c r="AL2" i="4"/>
  <c r="AF2" i="4"/>
  <c r="AO2" i="4" s="1"/>
  <c r="Z4" i="4"/>
  <c r="AI4" i="4" s="1"/>
  <c r="AR4" i="4" s="1"/>
  <c r="AB4" i="4"/>
  <c r="AK4" i="4" s="1"/>
  <c r="Y3" i="4"/>
  <c r="AH3" i="4" s="1"/>
  <c r="AQ3" i="4" s="1"/>
  <c r="Z3" i="4"/>
  <c r="AI3" i="4" s="1"/>
  <c r="AR3" i="4" s="1"/>
  <c r="W4" i="4"/>
  <c r="AF4" i="4" s="1"/>
  <c r="AO4" i="4" s="1"/>
  <c r="V4" i="4"/>
  <c r="AE4" i="4" s="1"/>
  <c r="AN4" i="4" s="1"/>
  <c r="AC7" i="8"/>
  <c r="AC24" i="8"/>
  <c r="AC34" i="8"/>
  <c r="AC51" i="8"/>
  <c r="AC61" i="8"/>
  <c r="Z91" i="8"/>
  <c r="AC107" i="8"/>
  <c r="Z150" i="8"/>
  <c r="AC4" i="8"/>
  <c r="Z38" i="8"/>
  <c r="AC32" i="8"/>
  <c r="AC48" i="8"/>
  <c r="AC59" i="8"/>
  <c r="AC89" i="8"/>
  <c r="AC103" i="8"/>
  <c r="Z148" i="8"/>
  <c r="AC3" i="8"/>
  <c r="Z37" i="8"/>
  <c r="AC31" i="8"/>
  <c r="AC47" i="8"/>
  <c r="Z80" i="8"/>
  <c r="AC88" i="8"/>
  <c r="Z114" i="8"/>
  <c r="Z147" i="8"/>
  <c r="Z75" i="8"/>
  <c r="Z120" i="8"/>
  <c r="Z8" i="8"/>
  <c r="Z35" i="8"/>
  <c r="Z51" i="8"/>
  <c r="Z65" i="8"/>
  <c r="Z73" i="8"/>
  <c r="Z107" i="8"/>
  <c r="Z119" i="8"/>
  <c r="Z144" i="8"/>
  <c r="AC142" i="8"/>
  <c r="Z50" i="8"/>
  <c r="AC72" i="8"/>
  <c r="AC120" i="8"/>
  <c r="Z6" i="8"/>
  <c r="Z32" i="8"/>
  <c r="Z47" i="8"/>
  <c r="Z63" i="8"/>
  <c r="AC80" i="8"/>
  <c r="Z103" i="8"/>
  <c r="AC117" i="8"/>
  <c r="AC148" i="8"/>
  <c r="AC79" i="8"/>
  <c r="AC116" i="8"/>
  <c r="AC146" i="8"/>
  <c r="AC77" i="8"/>
  <c r="AC135" i="8"/>
  <c r="Z45" i="8"/>
  <c r="AC145" i="8"/>
  <c r="AC9" i="8"/>
  <c r="Z3" i="8"/>
  <c r="AC36" i="8"/>
  <c r="AC44" i="8"/>
  <c r="AC64" i="8"/>
  <c r="Z86" i="8"/>
  <c r="AC100" i="8"/>
  <c r="Z136" i="8"/>
  <c r="AC144" i="8"/>
  <c r="AC87" i="8"/>
  <c r="Z118" i="8"/>
  <c r="Z90" i="8"/>
  <c r="AC115" i="8"/>
  <c r="Z134" i="8"/>
  <c r="AC5" i="8"/>
  <c r="Z16" i="8"/>
  <c r="AC22" i="8"/>
  <c r="Z33" i="8"/>
  <c r="Z44" i="8"/>
  <c r="AC50" i="8"/>
  <c r="Z61" i="8"/>
  <c r="Z72" i="8"/>
  <c r="AC78" i="8"/>
  <c r="Z89" i="8"/>
  <c r="Z100" i="8"/>
  <c r="AC106" i="8"/>
  <c r="Z117" i="8"/>
  <c r="AC129" i="8"/>
  <c r="Z133" i="8"/>
  <c r="Z145" i="8"/>
  <c r="AC21" i="8"/>
  <c r="Z88" i="8"/>
  <c r="Z116" i="8"/>
  <c r="AC130" i="8"/>
  <c r="Z132" i="8"/>
  <c r="AC20" i="8"/>
  <c r="Z59" i="8"/>
  <c r="Z79" i="8"/>
  <c r="AC76" i="8"/>
  <c r="Z87" i="8"/>
  <c r="AC104" i="8"/>
  <c r="Z115" i="8"/>
  <c r="AC131" i="8"/>
  <c r="Z131" i="8"/>
  <c r="Z143" i="8"/>
  <c r="AC58" i="8"/>
  <c r="V2" i="5" s="1"/>
  <c r="AC75" i="8"/>
  <c r="AC86" i="8"/>
  <c r="AC132" i="8"/>
  <c r="Z130" i="8"/>
  <c r="Z135" i="8"/>
  <c r="Z24" i="8"/>
  <c r="Z23" i="8"/>
  <c r="Z22" i="8"/>
  <c r="S2" i="10" s="1"/>
  <c r="AC19" i="8"/>
  <c r="Z10" i="8"/>
  <c r="Z21" i="8"/>
  <c r="AC18" i="8"/>
  <c r="AC38" i="8"/>
  <c r="Z49" i="8"/>
  <c r="AC46" i="8"/>
  <c r="AC66" i="8"/>
  <c r="Z77" i="8"/>
  <c r="AC74" i="8"/>
  <c r="AC94" i="8"/>
  <c r="Z105" i="8"/>
  <c r="AC102" i="8"/>
  <c r="AC122" i="8"/>
  <c r="AC133" i="8"/>
  <c r="Z129" i="8"/>
  <c r="AC150" i="8"/>
  <c r="AC23" i="8"/>
  <c r="Z78" i="8"/>
  <c r="AC114" i="8"/>
  <c r="Z20" i="8"/>
  <c r="AC17" i="8"/>
  <c r="Z48" i="8"/>
  <c r="AC65" i="8"/>
  <c r="Z76" i="8"/>
  <c r="AC73" i="8"/>
  <c r="AC93" i="8"/>
  <c r="Z104" i="8"/>
  <c r="AC121" i="8"/>
  <c r="AC134" i="8"/>
  <c r="AC128" i="8"/>
  <c r="AC149" i="8"/>
  <c r="Z18" i="8"/>
  <c r="S2" i="4" s="1"/>
  <c r="AJ2" i="4" s="1"/>
  <c r="AS2" i="4" s="1"/>
  <c r="Z66" i="8"/>
  <c r="Z94" i="8"/>
  <c r="AC91" i="8"/>
  <c r="Z122" i="8"/>
  <c r="AC119" i="8"/>
  <c r="AC136" i="8"/>
  <c r="Z19" i="8"/>
  <c r="S4" i="4" s="1"/>
  <c r="AA4" i="4" s="1"/>
  <c r="AJ4" i="4" s="1"/>
  <c r="AS4" i="4" s="1"/>
  <c r="Z93" i="8"/>
  <c r="Z121" i="8"/>
  <c r="AR2" i="9" l="1"/>
  <c r="AV2" i="9" s="1"/>
  <c r="AQ4" i="4"/>
  <c r="AV4" i="4"/>
  <c r="AQ2" i="4"/>
  <c r="AV2" i="4" s="1"/>
  <c r="S3" i="3"/>
  <c r="Y3" i="3" s="1"/>
  <c r="AH3" i="3" s="1"/>
  <c r="AQ3" i="3" s="1"/>
  <c r="S3" i="4"/>
  <c r="AA3" i="4" s="1"/>
  <c r="AJ3" i="4" s="1"/>
  <c r="AS3" i="4" s="1"/>
  <c r="S3" i="10"/>
  <c r="S2" i="5"/>
  <c r="S2" i="9"/>
  <c r="AB2" i="9" s="1"/>
  <c r="AK2" i="9" s="1"/>
  <c r="AT2" i="9" s="1"/>
  <c r="S2" i="3"/>
  <c r="Y2" i="3" s="1"/>
  <c r="AH2" i="3" s="1"/>
  <c r="AQ2" i="3" s="1"/>
  <c r="AW3" i="9" l="1"/>
  <c r="AW2" i="9"/>
  <c r="AW3" i="4"/>
  <c r="AW2" i="4"/>
  <c r="AW4" i="4"/>
</calcChain>
</file>

<file path=xl/sharedStrings.xml><?xml version="1.0" encoding="utf-8"?>
<sst xmlns="http://schemas.openxmlformats.org/spreadsheetml/2006/main" count="1160" uniqueCount="169">
  <si>
    <t>Name</t>
  </si>
  <si>
    <t>League</t>
  </si>
  <si>
    <t>Games Played</t>
  </si>
  <si>
    <t>Club</t>
  </si>
  <si>
    <t>John-Paul Sikiotis</t>
  </si>
  <si>
    <t>Lake Warren</t>
  </si>
  <si>
    <t>Super League Premiership</t>
  </si>
  <si>
    <t>Zamalek FCC</t>
  </si>
  <si>
    <t>Goals</t>
  </si>
  <si>
    <t>Average Rating</t>
  </si>
  <si>
    <t>xG</t>
  </si>
  <si>
    <t>xA</t>
  </si>
  <si>
    <t>Assists</t>
  </si>
  <si>
    <t>Total Rating</t>
  </si>
  <si>
    <t>GK</t>
  </si>
  <si>
    <t>Players beaten by pass</t>
  </si>
  <si>
    <t>Tackle %</t>
  </si>
  <si>
    <t>Pass %</t>
  </si>
  <si>
    <t>Possession Won</t>
  </si>
  <si>
    <t>MD</t>
  </si>
  <si>
    <t>ZAMALEK GOALS</t>
  </si>
  <si>
    <t>OPPONENT GOALS</t>
  </si>
  <si>
    <t>OPPONENT</t>
  </si>
  <si>
    <t>The Herbalists</t>
  </si>
  <si>
    <t>Save %</t>
  </si>
  <si>
    <t>Possession Lost</t>
  </si>
  <si>
    <t>Clean Sheet</t>
  </si>
  <si>
    <t>Non Penalty Goals</t>
  </si>
  <si>
    <t>Total Duel Success %</t>
  </si>
  <si>
    <t>Tackles Attempted</t>
  </si>
  <si>
    <t>Average rating</t>
  </si>
  <si>
    <t>Players Beaten By Pass</t>
  </si>
  <si>
    <t>Saves(GK)</t>
  </si>
  <si>
    <t>Save Success %</t>
  </si>
  <si>
    <t>Goals Conceded</t>
  </si>
  <si>
    <t xml:space="preserve">HOME </t>
  </si>
  <si>
    <t>AWAY</t>
  </si>
  <si>
    <t>HOME GOALS</t>
  </si>
  <si>
    <t>AWAY GOALS</t>
  </si>
  <si>
    <t>Isicathulo FC</t>
  </si>
  <si>
    <t>Ke Nyovi FC</t>
  </si>
  <si>
    <t>SCL eSports</t>
  </si>
  <si>
    <t>RB Redz</t>
  </si>
  <si>
    <t>TMT FC</t>
  </si>
  <si>
    <t>La Furia FC</t>
  </si>
  <si>
    <t>FC Cyber</t>
  </si>
  <si>
    <t>Trillmatic X</t>
  </si>
  <si>
    <t>Evolution Lords</t>
  </si>
  <si>
    <t>RESULT</t>
  </si>
  <si>
    <t>Position</t>
  </si>
  <si>
    <t>CB</t>
  </si>
  <si>
    <t>DM</t>
  </si>
  <si>
    <t>RM</t>
  </si>
  <si>
    <t>LM</t>
  </si>
  <si>
    <t>CAM</t>
  </si>
  <si>
    <t>ST</t>
  </si>
  <si>
    <t>Ashveer Harilall</t>
  </si>
  <si>
    <t>Aashik Desai</t>
  </si>
  <si>
    <t>Christos Angelopoulos</t>
  </si>
  <si>
    <t>Ompha Mukumela</t>
  </si>
  <si>
    <t>Keno de Jesus</t>
  </si>
  <si>
    <t>Laneel Rajah</t>
  </si>
  <si>
    <t>Stephan Claasen</t>
  </si>
  <si>
    <t>Prishen Sookraj</t>
  </si>
  <si>
    <t>Marcel Lawrence</t>
  </si>
  <si>
    <t>John Paul Sikiotis</t>
  </si>
  <si>
    <t>MATCH</t>
  </si>
  <si>
    <t>Pass % ADJUSTED</t>
  </si>
  <si>
    <t>Players beaten by pass ADJUSTED</t>
  </si>
  <si>
    <t>Total Duel Success % ADJUSTED</t>
  </si>
  <si>
    <t>Goals ADJUSTED</t>
  </si>
  <si>
    <t>Assists ADJUSTED</t>
  </si>
  <si>
    <t>Clean Sheet ADJUSTED</t>
  </si>
  <si>
    <t>Average rating ADJUSTED</t>
  </si>
  <si>
    <t>Successful Tackles PG</t>
  </si>
  <si>
    <t>Players beaten by pass PG</t>
  </si>
  <si>
    <t>Pass % PG</t>
  </si>
  <si>
    <t>Clean Sheet PG</t>
  </si>
  <si>
    <t>Total Duel Success % PG</t>
  </si>
  <si>
    <t>Goals PG</t>
  </si>
  <si>
    <t>Assists PG</t>
  </si>
  <si>
    <t>Successful Tackles ADJUSTED</t>
  </si>
  <si>
    <t>Successful Tackles PG-6</t>
  </si>
  <si>
    <t>Goals-8</t>
  </si>
  <si>
    <t>Players beaten by pass-1</t>
  </si>
  <si>
    <t>Pass %-2</t>
  </si>
  <si>
    <t>Assists-4</t>
  </si>
  <si>
    <t>Clean Sheet-7</t>
  </si>
  <si>
    <t>Total Duel Success %-9</t>
  </si>
  <si>
    <t>OVERALL RANK</t>
  </si>
  <si>
    <t>Average rating PG</t>
  </si>
  <si>
    <t>Poss Surplus PG</t>
  </si>
  <si>
    <t>Poss Surplus ADJUSTED</t>
  </si>
  <si>
    <t>Poss Surplus</t>
  </si>
  <si>
    <t>Average rating -3</t>
  </si>
  <si>
    <t>Pass % -5</t>
  </si>
  <si>
    <t>PRIORITY RATINGS</t>
  </si>
  <si>
    <t>WINGER RATING</t>
  </si>
  <si>
    <t>Assists-9</t>
  </si>
  <si>
    <t>Pass %-4</t>
  </si>
  <si>
    <t>Clean Sheet-3</t>
  </si>
  <si>
    <t>Average rating-6</t>
  </si>
  <si>
    <t>Luke Damonse</t>
  </si>
  <si>
    <t>Poss Surplus-1</t>
  </si>
  <si>
    <t>Total Duel Success %-4</t>
  </si>
  <si>
    <t>Players Beaten By Pass-7</t>
  </si>
  <si>
    <t>Average rating-1</t>
  </si>
  <si>
    <t>xA OP</t>
  </si>
  <si>
    <t>xA OP-2</t>
  </si>
  <si>
    <t>Clean Sheet-6</t>
  </si>
  <si>
    <t>Total Duel Success %-8</t>
  </si>
  <si>
    <t>Players Beaten By Pass-10</t>
  </si>
  <si>
    <t>Akhil Rakhal</t>
  </si>
  <si>
    <t>Goals PG -7</t>
  </si>
  <si>
    <t>Players Beaten by Pass-1</t>
  </si>
  <si>
    <t>Assists-6</t>
  </si>
  <si>
    <t>xG Overperformance-4</t>
  </si>
  <si>
    <t>Average rating-5</t>
  </si>
  <si>
    <t>Destroyer Rating</t>
  </si>
  <si>
    <t>Stopper Rating</t>
  </si>
  <si>
    <t>COLOUR KEY FOR THE STAT SHEETS</t>
  </si>
  <si>
    <t>ORIGINAL SAPL STATS</t>
  </si>
  <si>
    <t>NEWLY ADDED PHASE ONE STATS</t>
  </si>
  <si>
    <t>VOIDED PHASE ONE STAT (LACK OF IMPORTANCE)</t>
  </si>
  <si>
    <t>STATS FOR TOTW/TOTS/POTS (OF POSITIONAL IMPORTANCE)</t>
  </si>
  <si>
    <t>LEAGUE ADJUSTED VERSION OF THE ABOVE (POUND FOR POUND)</t>
  </si>
  <si>
    <t>WEIGHTINGS FOR THE LEAGUE ADJUSTED STATS TO CREATE TOTAL RATING PER POSITION</t>
  </si>
  <si>
    <t>RATING CATEGORY FOR EACH POSITION WHICH USES THE WEIGHTED AVERAGE OF LEAGUE ADJUSTMENT AND WEIGHTED ADJUSTMENT</t>
  </si>
  <si>
    <t>AUTOMATED OVERALL RANKING CATEGORY, DERIVED FROM RATING CATEGORY (FOR ADMIN PURPOSES FOR TOTW,POTW AND TOTS)</t>
  </si>
  <si>
    <t>Poss Surplus-3</t>
  </si>
  <si>
    <t>Players Beaten By Pass ADJUSTED</t>
  </si>
  <si>
    <t>xA OP ADJUSTED</t>
  </si>
  <si>
    <t>Attacker Rating</t>
  </si>
  <si>
    <t>xA ADJUSTED</t>
  </si>
  <si>
    <t>xA -5</t>
  </si>
  <si>
    <t>Successful Tackles PG-7</t>
  </si>
  <si>
    <t>Successful Tackles -6</t>
  </si>
  <si>
    <t>Total Duel Success % -7</t>
  </si>
  <si>
    <t>Goals -9</t>
  </si>
  <si>
    <t>Assists -8</t>
  </si>
  <si>
    <t>Clean Sheet -4</t>
  </si>
  <si>
    <t>Players beaten by pass -2</t>
  </si>
  <si>
    <t>DEFCON Rating</t>
  </si>
  <si>
    <t>Cumulative DEFCON</t>
  </si>
  <si>
    <t>Possession Surplus PG</t>
  </si>
  <si>
    <t>Save % PG</t>
  </si>
  <si>
    <t>Saves(GK) PG</t>
  </si>
  <si>
    <t>Goals Conceded PG</t>
  </si>
  <si>
    <t>Save % ADJUSTED</t>
  </si>
  <si>
    <t>Saves(GK) ADJUSTED</t>
  </si>
  <si>
    <t>Goals Conceded ADJUSTED</t>
  </si>
  <si>
    <t>Poss Surplus -1</t>
  </si>
  <si>
    <t>Average rating -4</t>
  </si>
  <si>
    <t>Goals Conceded -5</t>
  </si>
  <si>
    <t>Saves(GK) -7</t>
  </si>
  <si>
    <t>Clean Sheet -6</t>
  </si>
  <si>
    <t>Save % -3</t>
  </si>
  <si>
    <t>Pass % -2</t>
  </si>
  <si>
    <t>xG Overperformance PG</t>
  </si>
  <si>
    <t>Players Beaten by Pass PG</t>
  </si>
  <si>
    <t>Poss Surplus ADJUSTED-3</t>
  </si>
  <si>
    <t>Goals PG ADJUSTED</t>
  </si>
  <si>
    <t>xG Overperformance ADJUSTED</t>
  </si>
  <si>
    <t>Players Beaten by Pass ADJUSTED</t>
  </si>
  <si>
    <t>ALTERNATE STATS DERIVED FROM THE ORIGINAL STAT CATEGORIES</t>
  </si>
  <si>
    <t>Cumulative WINGER RATING</t>
  </si>
  <si>
    <t>Cumulative Destroyer RATING</t>
  </si>
  <si>
    <t>Cumulative Attacker RATING</t>
  </si>
  <si>
    <t>CUMULATIVE RATINGS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</si>
</sst>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u/>
      <sz val="14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9"/>
      <name val="Aptos Narrow"/>
      <family val="2"/>
      <scheme val="minor"/>
    </font>
    <font>
      <b/>
      <sz val="12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0" fontId="1" fillId="3" borderId="1" xfId="0" applyNumberFormat="1" applyFont="1" applyFill="1" applyBorder="1" applyAlignment="1">
      <alignment horizontal="center" vertical="center" wrapText="1"/>
    </xf>
    <xf numFmtId="10" fontId="1" fillId="3" borderId="2" xfId="0" applyNumberFormat="1" applyFont="1" applyFill="1" applyBorder="1" applyAlignment="1">
      <alignment horizontal="center" vertical="center" wrapText="1"/>
    </xf>
    <xf numFmtId="10" fontId="1" fillId="3" borderId="3" xfId="0" applyNumberFormat="1" applyFont="1" applyFill="1" applyBorder="1" applyAlignment="1">
      <alignment horizontal="center" vertical="center" wrapText="1"/>
    </xf>
    <xf numFmtId="10" fontId="1" fillId="4" borderId="2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2" fontId="1" fillId="3" borderId="1" xfId="0" applyNumberFormat="1" applyFont="1" applyFill="1" applyBorder="1" applyAlignment="1">
      <alignment horizontal="center" vertical="center" wrapText="1"/>
    </xf>
    <xf numFmtId="0" fontId="0" fillId="4" borderId="0" xfId="0" applyFill="1"/>
    <xf numFmtId="0" fontId="1" fillId="5" borderId="0" xfId="0" applyFont="1" applyFill="1" applyAlignment="1">
      <alignment horizontal="center" vertical="center"/>
    </xf>
    <xf numFmtId="10" fontId="1" fillId="6" borderId="2" xfId="0" applyNumberFormat="1" applyFont="1" applyFill="1" applyBorder="1" applyAlignment="1">
      <alignment horizontal="center" vertical="center" wrapText="1"/>
    </xf>
    <xf numFmtId="2" fontId="1" fillId="6" borderId="1" xfId="0" applyNumberFormat="1" applyFont="1" applyFill="1" applyBorder="1" applyAlignment="1">
      <alignment horizontal="center" vertical="center" wrapText="1"/>
    </xf>
    <xf numFmtId="2" fontId="1" fillId="6" borderId="2" xfId="0" applyNumberFormat="1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10" fontId="1" fillId="7" borderId="2" xfId="0" applyNumberFormat="1" applyFont="1" applyFill="1" applyBorder="1" applyAlignment="1">
      <alignment horizontal="center" vertical="center" wrapText="1"/>
    </xf>
    <xf numFmtId="10" fontId="1" fillId="8" borderId="3" xfId="0" applyNumberFormat="1" applyFont="1" applyFill="1" applyBorder="1" applyAlignment="1">
      <alignment horizontal="center" vertical="center" wrapText="1"/>
    </xf>
    <xf numFmtId="0" fontId="0" fillId="9" borderId="0" xfId="0" applyFill="1"/>
    <xf numFmtId="0" fontId="3" fillId="10" borderId="0" xfId="0" applyFont="1" applyFill="1"/>
    <xf numFmtId="0" fontId="2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3" fillId="9" borderId="0" xfId="0" applyFont="1" applyFill="1"/>
    <xf numFmtId="2" fontId="0" fillId="3" borderId="1" xfId="0" applyNumberFormat="1" applyFill="1" applyBorder="1" applyAlignment="1">
      <alignment horizontal="center" vertical="center" wrapText="1"/>
    </xf>
    <xf numFmtId="2" fontId="0" fillId="6" borderId="2" xfId="0" applyNumberForma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10" fontId="0" fillId="3" borderId="1" xfId="0" applyNumberFormat="1" applyFill="1" applyBorder="1" applyAlignment="1">
      <alignment horizontal="center" vertical="center" wrapText="1"/>
    </xf>
    <xf numFmtId="10" fontId="0" fillId="3" borderId="2" xfId="0" applyNumberFormat="1" applyFill="1" applyBorder="1" applyAlignment="1">
      <alignment horizontal="center" vertical="center" wrapText="1"/>
    </xf>
    <xf numFmtId="10" fontId="0" fillId="7" borderId="2" xfId="0" applyNumberFormat="1" applyFill="1" applyBorder="1" applyAlignment="1">
      <alignment horizontal="center" vertical="center" wrapText="1"/>
    </xf>
    <xf numFmtId="10" fontId="0" fillId="6" borderId="2" xfId="0" applyNumberFormat="1" applyFill="1" applyBorder="1" applyAlignment="1">
      <alignment horizontal="center" vertical="center" wrapText="1"/>
    </xf>
    <xf numFmtId="10" fontId="0" fillId="3" borderId="3" xfId="0" applyNumberFormat="1" applyFill="1" applyBorder="1" applyAlignment="1">
      <alignment horizontal="center" vertical="center" wrapText="1"/>
    </xf>
    <xf numFmtId="10" fontId="0" fillId="3" borderId="4" xfId="0" applyNumberForma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2" fontId="0" fillId="6" borderId="3" xfId="0" applyNumberFormat="1" applyFill="1" applyBorder="1" applyAlignment="1">
      <alignment horizontal="center" vertical="center" wrapText="1"/>
    </xf>
    <xf numFmtId="2" fontId="0" fillId="3" borderId="4" xfId="0" applyNumberFormat="1" applyFill="1" applyBorder="1" applyAlignment="1">
      <alignment horizontal="center" vertical="center" wrapText="1"/>
    </xf>
    <xf numFmtId="10" fontId="0" fillId="0" borderId="0" xfId="0" applyNumberFormat="1"/>
    <xf numFmtId="9" fontId="0" fillId="0" borderId="0" xfId="0" applyNumberFormat="1"/>
    <xf numFmtId="10" fontId="1" fillId="11" borderId="2" xfId="0" applyNumberFormat="1" applyFont="1" applyFill="1" applyBorder="1" applyAlignment="1">
      <alignment horizontal="center" vertical="center" wrapText="1"/>
    </xf>
    <xf numFmtId="10" fontId="1" fillId="11" borderId="3" xfId="0" applyNumberFormat="1" applyFont="1" applyFill="1" applyBorder="1" applyAlignment="1">
      <alignment horizontal="center" vertical="center" wrapText="1"/>
    </xf>
    <xf numFmtId="10" fontId="1" fillId="12" borderId="2" xfId="0" applyNumberFormat="1" applyFont="1" applyFill="1" applyBorder="1" applyAlignment="1">
      <alignment horizontal="center" vertical="center" wrapText="1"/>
    </xf>
    <xf numFmtId="10" fontId="1" fillId="12" borderId="3" xfId="0" applyNumberFormat="1" applyFont="1" applyFill="1" applyBorder="1" applyAlignment="1">
      <alignment horizontal="center" vertical="center" wrapText="1"/>
    </xf>
    <xf numFmtId="2" fontId="0" fillId="11" borderId="5" xfId="0" applyNumberFormat="1" applyFill="1" applyBorder="1"/>
    <xf numFmtId="0" fontId="0" fillId="11" borderId="6" xfId="0" applyFill="1" applyBorder="1"/>
    <xf numFmtId="2" fontId="0" fillId="11" borderId="8" xfId="0" applyNumberFormat="1" applyFill="1" applyBorder="1"/>
    <xf numFmtId="0" fontId="0" fillId="11" borderId="0" xfId="0" applyFill="1"/>
    <xf numFmtId="0" fontId="0" fillId="11" borderId="9" xfId="0" applyFill="1" applyBorder="1"/>
    <xf numFmtId="0" fontId="0" fillId="11" borderId="8" xfId="0" applyFill="1" applyBorder="1"/>
    <xf numFmtId="0" fontId="0" fillId="11" borderId="10" xfId="0" applyFill="1" applyBorder="1"/>
    <xf numFmtId="0" fontId="0" fillId="11" borderId="11" xfId="0" applyFill="1" applyBorder="1"/>
    <xf numFmtId="0" fontId="0" fillId="11" borderId="12" xfId="0" applyFill="1" applyBorder="1"/>
    <xf numFmtId="0" fontId="0" fillId="12" borderId="8" xfId="0" applyFill="1" applyBorder="1"/>
    <xf numFmtId="0" fontId="0" fillId="12" borderId="0" xfId="0" applyFill="1"/>
    <xf numFmtId="0" fontId="0" fillId="12" borderId="9" xfId="0" applyFill="1" applyBorder="1"/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2" fontId="0" fillId="11" borderId="6" xfId="0" applyNumberFormat="1" applyFill="1" applyBorder="1"/>
    <xf numFmtId="2" fontId="0" fillId="11" borderId="7" xfId="0" applyNumberFormat="1" applyFill="1" applyBorder="1"/>
    <xf numFmtId="2" fontId="0" fillId="11" borderId="0" xfId="0" applyNumberFormat="1" applyFill="1"/>
    <xf numFmtId="2" fontId="0" fillId="11" borderId="9" xfId="0" applyNumberFormat="1" applyFill="1" applyBorder="1"/>
    <xf numFmtId="2" fontId="0" fillId="12" borderId="5" xfId="0" applyNumberFormat="1" applyFill="1" applyBorder="1"/>
    <xf numFmtId="2" fontId="0" fillId="12" borderId="6" xfId="0" applyNumberFormat="1" applyFill="1" applyBorder="1"/>
    <xf numFmtId="2" fontId="0" fillId="12" borderId="7" xfId="0" applyNumberFormat="1" applyFill="1" applyBorder="1"/>
    <xf numFmtId="2" fontId="0" fillId="12" borderId="8" xfId="0" applyNumberFormat="1" applyFill="1" applyBorder="1"/>
    <xf numFmtId="2" fontId="0" fillId="12" borderId="0" xfId="0" applyNumberFormat="1" applyFill="1"/>
    <xf numFmtId="2" fontId="0" fillId="12" borderId="9" xfId="0" applyNumberFormat="1" applyFill="1" applyBorder="1"/>
    <xf numFmtId="10" fontId="1" fillId="13" borderId="1" xfId="0" applyNumberFormat="1" applyFont="1" applyFill="1" applyBorder="1" applyAlignment="1">
      <alignment horizontal="center" vertical="center" wrapText="1"/>
    </xf>
    <xf numFmtId="164" fontId="0" fillId="8" borderId="13" xfId="0" applyNumberFormat="1" applyFill="1" applyBorder="1"/>
    <xf numFmtId="164" fontId="0" fillId="8" borderId="14" xfId="0" applyNumberFormat="1" applyFill="1" applyBorder="1"/>
    <xf numFmtId="0" fontId="0" fillId="8" borderId="14" xfId="0" applyFill="1" applyBorder="1"/>
    <xf numFmtId="0" fontId="0" fillId="8" borderId="15" xfId="0" applyFill="1" applyBorder="1"/>
    <xf numFmtId="10" fontId="1" fillId="4" borderId="3" xfId="0" applyNumberFormat="1" applyFont="1" applyFill="1" applyBorder="1" applyAlignment="1">
      <alignment horizontal="center" vertical="center" wrapText="1"/>
    </xf>
    <xf numFmtId="0" fontId="0" fillId="2" borderId="0" xfId="0" applyFill="1"/>
    <xf numFmtId="10" fontId="1" fillId="2" borderId="2" xfId="0" applyNumberFormat="1" applyFont="1" applyFill="1" applyBorder="1" applyAlignment="1">
      <alignment horizontal="center" vertical="center" wrapText="1"/>
    </xf>
    <xf numFmtId="10" fontId="1" fillId="2" borderId="3" xfId="0" applyNumberFormat="1" applyFont="1" applyFill="1" applyBorder="1" applyAlignment="1">
      <alignment horizontal="center" vertical="center" wrapText="1"/>
    </xf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2" fontId="0" fillId="2" borderId="5" xfId="0" applyNumberFormat="1" applyFill="1" applyBorder="1"/>
    <xf numFmtId="2" fontId="0" fillId="2" borderId="6" xfId="0" applyNumberFormat="1" applyFill="1" applyBorder="1"/>
    <xf numFmtId="2" fontId="0" fillId="2" borderId="7" xfId="0" applyNumberFormat="1" applyFill="1" applyBorder="1"/>
    <xf numFmtId="2" fontId="0" fillId="2" borderId="9" xfId="0" applyNumberFormat="1" applyFill="1" applyBorder="1"/>
    <xf numFmtId="2" fontId="0" fillId="2" borderId="8" xfId="0" applyNumberFormat="1" applyFill="1" applyBorder="1"/>
    <xf numFmtId="2" fontId="0" fillId="2" borderId="0" xfId="0" applyNumberFormat="1" applyFill="1"/>
    <xf numFmtId="10" fontId="1" fillId="14" borderId="2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1" fillId="2" borderId="2" xfId="0" applyFont="1" applyFill="1" applyBorder="1" applyAlignment="1">
      <alignment horizontal="center" vertical="center" wrapText="1"/>
    </xf>
    <xf numFmtId="10" fontId="1" fillId="12" borderId="4" xfId="0" applyNumberFormat="1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10" fontId="1" fillId="4" borderId="4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0" borderId="6" xfId="0" applyBorder="1"/>
    <xf numFmtId="2" fontId="0" fillId="4" borderId="0" xfId="0" applyNumberFormat="1" applyFill="1"/>
    <xf numFmtId="2" fontId="0" fillId="4" borderId="5" xfId="0" applyNumberFormat="1" applyFill="1" applyBorder="1"/>
    <xf numFmtId="2" fontId="0" fillId="4" borderId="6" xfId="0" applyNumberFormat="1" applyFill="1" applyBorder="1"/>
    <xf numFmtId="2" fontId="0" fillId="4" borderId="8" xfId="0" applyNumberFormat="1" applyFill="1" applyBorder="1"/>
    <xf numFmtId="0" fontId="0" fillId="15" borderId="0" xfId="0" applyFill="1"/>
    <xf numFmtId="10" fontId="1" fillId="15" borderId="2" xfId="0" applyNumberFormat="1" applyFont="1" applyFill="1" applyBorder="1" applyAlignment="1">
      <alignment horizontal="center" vertical="center" wrapText="1"/>
    </xf>
    <xf numFmtId="0" fontId="1" fillId="15" borderId="2" xfId="0" applyFont="1" applyFill="1" applyBorder="1" applyAlignment="1">
      <alignment horizontal="center" vertical="center" wrapText="1"/>
    </xf>
    <xf numFmtId="10" fontId="1" fillId="15" borderId="3" xfId="0" applyNumberFormat="1" applyFont="1" applyFill="1" applyBorder="1" applyAlignment="1">
      <alignment horizontal="center" vertical="center" wrapText="1"/>
    </xf>
    <xf numFmtId="2" fontId="0" fillId="15" borderId="5" xfId="0" applyNumberFormat="1" applyFill="1" applyBorder="1"/>
    <xf numFmtId="2" fontId="0" fillId="15" borderId="6" xfId="0" applyNumberFormat="1" applyFill="1" applyBorder="1"/>
    <xf numFmtId="2" fontId="0" fillId="15" borderId="7" xfId="0" applyNumberFormat="1" applyFill="1" applyBorder="1"/>
    <xf numFmtId="2" fontId="0" fillId="15" borderId="0" xfId="0" applyNumberFormat="1" applyFill="1"/>
    <xf numFmtId="2" fontId="0" fillId="15" borderId="9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8" borderId="13" xfId="0" applyNumberFormat="1" applyFill="1" applyBorder="1"/>
    <xf numFmtId="2" fontId="0" fillId="8" borderId="14" xfId="0" applyNumberFormat="1" applyFill="1" applyBorder="1"/>
    <xf numFmtId="2" fontId="0" fillId="4" borderId="0" xfId="0" applyNumberFormat="1" applyFill="1" applyAlignment="1">
      <alignment horizontal="center"/>
    </xf>
    <xf numFmtId="10" fontId="1" fillId="2" borderId="0" xfId="0" applyNumberFormat="1" applyFont="1" applyFill="1" applyAlignment="1">
      <alignment horizontal="center" vertical="center" wrapText="1"/>
    </xf>
    <xf numFmtId="10" fontId="1" fillId="15" borderId="4" xfId="0" applyNumberFormat="1" applyFont="1" applyFill="1" applyBorder="1" applyAlignment="1">
      <alignment horizontal="center" vertical="center" wrapText="1"/>
    </xf>
    <xf numFmtId="0" fontId="0" fillId="15" borderId="9" xfId="0" applyFill="1" applyBorder="1"/>
    <xf numFmtId="0" fontId="0" fillId="15" borderId="8" xfId="0" applyFill="1" applyBorder="1"/>
    <xf numFmtId="0" fontId="0" fillId="15" borderId="10" xfId="0" applyFill="1" applyBorder="1"/>
    <xf numFmtId="0" fontId="0" fillId="15" borderId="11" xfId="0" applyFill="1" applyBorder="1"/>
    <xf numFmtId="0" fontId="0" fillId="15" borderId="12" xfId="0" applyFill="1" applyBorder="1"/>
    <xf numFmtId="10" fontId="1" fillId="13" borderId="3" xfId="0" applyNumberFormat="1" applyFont="1" applyFill="1" applyBorder="1" applyAlignment="1">
      <alignment horizontal="center" vertical="center" wrapText="1"/>
    </xf>
    <xf numFmtId="10" fontId="1" fillId="8" borderId="1" xfId="0" applyNumberFormat="1" applyFont="1" applyFill="1" applyBorder="1" applyAlignment="1">
      <alignment horizontal="center" vertical="center" wrapText="1"/>
    </xf>
    <xf numFmtId="2" fontId="0" fillId="15" borderId="8" xfId="0" applyNumberFormat="1" applyFill="1" applyBorder="1"/>
    <xf numFmtId="2" fontId="0" fillId="2" borderId="5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15" borderId="5" xfId="0" applyNumberFormat="1" applyFill="1" applyBorder="1" applyAlignment="1">
      <alignment horizontal="center"/>
    </xf>
    <xf numFmtId="2" fontId="0" fillId="15" borderId="6" xfId="0" applyNumberFormat="1" applyFill="1" applyBorder="1" applyAlignment="1">
      <alignment horizontal="center"/>
    </xf>
    <xf numFmtId="2" fontId="0" fillId="15" borderId="7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9" xfId="0" applyNumberFormat="1" applyFill="1" applyBorder="1" applyAlignment="1">
      <alignment horizontal="center"/>
    </xf>
    <xf numFmtId="2" fontId="0" fillId="15" borderId="8" xfId="0" applyNumberFormat="1" applyFill="1" applyBorder="1" applyAlignment="1">
      <alignment horizontal="center"/>
    </xf>
    <xf numFmtId="2" fontId="0" fillId="15" borderId="0" xfId="0" applyNumberFormat="1" applyFill="1" applyAlignment="1">
      <alignment horizontal="center"/>
    </xf>
    <xf numFmtId="2" fontId="0" fillId="15" borderId="9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2" fontId="0" fillId="4" borderId="6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2" fontId="0" fillId="4" borderId="9" xfId="0" applyNumberFormat="1" applyFill="1" applyBorder="1" applyAlignment="1">
      <alignment horizontal="center"/>
    </xf>
    <xf numFmtId="0" fontId="0" fillId="3" borderId="0" xfId="0" applyFill="1"/>
    <xf numFmtId="0" fontId="4" fillId="0" borderId="0" xfId="0" applyFont="1" applyFill="1"/>
    <xf numFmtId="0" fontId="0" fillId="6" borderId="0" xfId="0" applyFill="1"/>
    <xf numFmtId="0" fontId="5" fillId="7" borderId="0" xfId="0" applyFont="1" applyFill="1"/>
    <xf numFmtId="0" fontId="6" fillId="2" borderId="0" xfId="0" applyFont="1" applyFill="1"/>
    <xf numFmtId="0" fontId="0" fillId="8" borderId="0" xfId="0" applyFill="1"/>
    <xf numFmtId="0" fontId="0" fillId="13" borderId="0" xfId="0" applyFill="1"/>
    <xf numFmtId="0" fontId="7" fillId="0" borderId="0" xfId="0" applyFont="1"/>
    <xf numFmtId="0" fontId="6" fillId="14" borderId="0" xfId="0" applyFont="1" applyFill="1"/>
    <xf numFmtId="0" fontId="0" fillId="2" borderId="0" xfId="0" applyFill="1" applyBorder="1"/>
    <xf numFmtId="0" fontId="0" fillId="15" borderId="5" xfId="0" applyFill="1" applyBorder="1"/>
    <xf numFmtId="0" fontId="0" fillId="15" borderId="6" xfId="0" applyFill="1" applyBorder="1"/>
    <xf numFmtId="0" fontId="0" fillId="15" borderId="7" xfId="0" applyFill="1" applyBorder="1"/>
    <xf numFmtId="0" fontId="0" fillId="15" borderId="0" xfId="0" applyFill="1" applyBorder="1"/>
    <xf numFmtId="0" fontId="0" fillId="4" borderId="0" xfId="0" applyFill="1" applyBorder="1"/>
    <xf numFmtId="0" fontId="0" fillId="8" borderId="13" xfId="0" applyFill="1" applyBorder="1"/>
    <xf numFmtId="0" fontId="0" fillId="16" borderId="0" xfId="0" applyFill="1"/>
    <xf numFmtId="0" fontId="0" fillId="16" borderId="13" xfId="0" applyFill="1" applyBorder="1"/>
    <xf numFmtId="0" fontId="0" fillId="16" borderId="14" xfId="0" applyFill="1" applyBorder="1"/>
    <xf numFmtId="10" fontId="1" fillId="16" borderId="1" xfId="0" applyNumberFormat="1" applyFont="1" applyFill="1" applyBorder="1" applyAlignment="1">
      <alignment horizontal="center" vertical="center" wrapText="1"/>
    </xf>
    <xf numFmtId="10" fontId="8" fillId="14" borderId="2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16" borderId="1" xfId="0" applyFill="1" applyBorder="1"/>
    <xf numFmtId="10" fontId="0" fillId="13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71CD-CD6A-4C63-B317-97F275CB9556}">
  <dimension ref="A1:A11"/>
  <sheetViews>
    <sheetView workbookViewId="0">
      <selection activeCell="A8" sqref="A8"/>
    </sheetView>
  </sheetViews>
  <sheetFormatPr defaultRowHeight="15" x14ac:dyDescent="0.25"/>
  <cols>
    <col min="1" max="1" width="115" customWidth="1"/>
  </cols>
  <sheetData>
    <row r="1" spans="1:1" ht="18.75" x14ac:dyDescent="0.3">
      <c r="A1" s="157" t="s">
        <v>120</v>
      </c>
    </row>
    <row r="3" spans="1:1" x14ac:dyDescent="0.25">
      <c r="A3" s="156" t="s">
        <v>121</v>
      </c>
    </row>
    <row r="4" spans="1:1" x14ac:dyDescent="0.25">
      <c r="A4" s="158" t="s">
        <v>122</v>
      </c>
    </row>
    <row r="5" spans="1:1" x14ac:dyDescent="0.25">
      <c r="A5" s="159" t="s">
        <v>123</v>
      </c>
    </row>
    <row r="6" spans="1:1" x14ac:dyDescent="0.25">
      <c r="A6" s="160" t="s">
        <v>124</v>
      </c>
    </row>
    <row r="7" spans="1:1" s="163" customFormat="1" x14ac:dyDescent="0.25">
      <c r="A7" s="164" t="s">
        <v>164</v>
      </c>
    </row>
    <row r="8" spans="1:1" x14ac:dyDescent="0.25">
      <c r="A8" s="109" t="s">
        <v>125</v>
      </c>
    </row>
    <row r="9" spans="1:1" x14ac:dyDescent="0.25">
      <c r="A9" s="9" t="s">
        <v>126</v>
      </c>
    </row>
    <row r="10" spans="1:1" x14ac:dyDescent="0.25">
      <c r="A10" s="161" t="s">
        <v>127</v>
      </c>
    </row>
    <row r="11" spans="1:1" x14ac:dyDescent="0.25">
      <c r="A11" s="162" t="s">
        <v>128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3E084-DE21-484A-9FED-8098C60DAC8A}">
  <dimension ref="A1:E14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22.42578125" customWidth="1"/>
    <col min="2" max="2" width="27.5703125" customWidth="1"/>
    <col min="3" max="3" width="19.5703125" customWidth="1"/>
    <col min="4" max="4" width="22.28515625" customWidth="1"/>
    <col min="5" max="5" width="17.85546875" customWidth="1"/>
  </cols>
  <sheetData>
    <row r="1" spans="1:5" ht="15.75" thickBot="1" x14ac:dyDescent="0.3">
      <c r="A1" s="177" t="s">
        <v>0</v>
      </c>
      <c r="B1" s="177" t="s">
        <v>1</v>
      </c>
      <c r="C1" s="177" t="s">
        <v>3</v>
      </c>
      <c r="D1" s="178" t="s">
        <v>168</v>
      </c>
      <c r="E1" s="179" t="s">
        <v>89</v>
      </c>
    </row>
    <row r="2" spans="1:5" x14ac:dyDescent="0.25">
      <c r="A2" t="s">
        <v>57</v>
      </c>
      <c r="B2" t="s">
        <v>6</v>
      </c>
      <c r="C2" t="s">
        <v>7</v>
      </c>
      <c r="D2" s="172">
        <f>DEF!AX3</f>
        <v>30.090757575757578</v>
      </c>
      <c r="E2">
        <f>RANK(D2,D:D,0)</f>
        <v>5</v>
      </c>
    </row>
    <row r="3" spans="1:5" x14ac:dyDescent="0.25">
      <c r="A3" t="s">
        <v>112</v>
      </c>
      <c r="B3" t="s">
        <v>6</v>
      </c>
      <c r="C3" t="s">
        <v>7</v>
      </c>
      <c r="D3" s="172">
        <f>DM!AX4</f>
        <v>29.618333333333332</v>
      </c>
      <c r="E3">
        <f>RANK(D3,D:D,0)</f>
        <v>6</v>
      </c>
    </row>
    <row r="4" spans="1:5" x14ac:dyDescent="0.25">
      <c r="A4" t="str">
        <f>GK!A2</f>
        <v>Ashveer Harilall</v>
      </c>
      <c r="B4" t="s">
        <v>6</v>
      </c>
      <c r="C4" t="s">
        <v>7</v>
      </c>
      <c r="D4" s="172">
        <f>GK!AU2</f>
        <v>25.811428571428571</v>
      </c>
      <c r="E4">
        <f>RANK(D4,D:D,0)</f>
        <v>10</v>
      </c>
    </row>
    <row r="5" spans="1:5" x14ac:dyDescent="0.25">
      <c r="A5" t="s">
        <v>58</v>
      </c>
      <c r="B5" t="s">
        <v>6</v>
      </c>
      <c r="C5" t="s">
        <v>7</v>
      </c>
      <c r="D5" s="172">
        <f>DEF!AX4</f>
        <v>26.338232323232322</v>
      </c>
      <c r="E5">
        <f>RANK(D5,D:D,0)</f>
        <v>9</v>
      </c>
    </row>
    <row r="6" spans="1:5" x14ac:dyDescent="0.25">
      <c r="A6" t="str">
        <f>ATT!A3</f>
        <v>John-Paul Sikiotis</v>
      </c>
      <c r="B6" t="str">
        <f>ATT!B3</f>
        <v>Super League Premiership</v>
      </c>
      <c r="C6" t="str">
        <f>ATT!C3</f>
        <v>Zamalek FCC</v>
      </c>
      <c r="D6" s="172">
        <f>ATT!AR3</f>
        <v>32.112448979591839</v>
      </c>
      <c r="E6">
        <f>RANK(D6,D:D,0)</f>
        <v>3</v>
      </c>
    </row>
    <row r="7" spans="1:5" x14ac:dyDescent="0.25">
      <c r="A7" t="s">
        <v>60</v>
      </c>
      <c r="B7" t="s">
        <v>6</v>
      </c>
      <c r="C7" t="s">
        <v>7</v>
      </c>
      <c r="D7" s="172">
        <f>DM!AX2</f>
        <v>25.589444444444439</v>
      </c>
      <c r="E7">
        <f>RANK(D7,D:D,0)</f>
        <v>11</v>
      </c>
    </row>
    <row r="8" spans="1:5" x14ac:dyDescent="0.25">
      <c r="A8" t="str">
        <f>ATT!A2</f>
        <v>Lake Warren</v>
      </c>
      <c r="B8" t="str">
        <f>ATT!B2</f>
        <v>Super League Premiership</v>
      </c>
      <c r="C8" t="str">
        <f>ATT!C2</f>
        <v>Zamalek FCC</v>
      </c>
      <c r="D8" s="172">
        <f>ATT!AR2</f>
        <v>25.488367346938777</v>
      </c>
      <c r="E8">
        <f>RANK(D8,D:D,0)</f>
        <v>12</v>
      </c>
    </row>
    <row r="9" spans="1:5" x14ac:dyDescent="0.25">
      <c r="A9" t="s">
        <v>61</v>
      </c>
      <c r="B9" t="s">
        <v>6</v>
      </c>
      <c r="C9" t="s">
        <v>7</v>
      </c>
      <c r="D9" s="172">
        <f>DM!AX3</f>
        <v>32.363282828282827</v>
      </c>
      <c r="E9">
        <f>RANK(D9,D:D,0)</f>
        <v>2</v>
      </c>
    </row>
    <row r="10" spans="1:5" x14ac:dyDescent="0.25">
      <c r="A10" t="s">
        <v>102</v>
      </c>
      <c r="B10" t="s">
        <v>6</v>
      </c>
      <c r="C10" t="s">
        <v>7</v>
      </c>
      <c r="D10" s="172">
        <f>CAM!AX3</f>
        <v>35.968492063492064</v>
      </c>
      <c r="E10">
        <f>RANK(D10,D:D,0)</f>
        <v>1</v>
      </c>
    </row>
    <row r="11" spans="1:5" x14ac:dyDescent="0.25">
      <c r="A11" t="s">
        <v>64</v>
      </c>
      <c r="B11" t="s">
        <v>6</v>
      </c>
      <c r="C11" t="s">
        <v>7</v>
      </c>
      <c r="D11" s="172">
        <f>CAM!AX2</f>
        <v>27.586746031746035</v>
      </c>
      <c r="E11">
        <f>RANK(D11,D:D,0)</f>
        <v>8</v>
      </c>
    </row>
    <row r="12" spans="1:5" x14ac:dyDescent="0.25">
      <c r="A12" t="s">
        <v>59</v>
      </c>
      <c r="B12" t="s">
        <v>6</v>
      </c>
      <c r="C12" t="s">
        <v>7</v>
      </c>
      <c r="D12" s="172">
        <f>DEF!AX2</f>
        <v>30.431868686868686</v>
      </c>
      <c r="E12">
        <f>RANK(D12,D:D,0)</f>
        <v>4</v>
      </c>
    </row>
    <row r="13" spans="1:5" x14ac:dyDescent="0.25">
      <c r="A13" t="s">
        <v>63</v>
      </c>
      <c r="B13" t="s">
        <v>6</v>
      </c>
      <c r="C13" t="s">
        <v>7</v>
      </c>
      <c r="D13" s="172">
        <f>WM!AX3</f>
        <v>28.131010101010109</v>
      </c>
      <c r="E13">
        <f>RANK(D13,D:D,0)</f>
        <v>7</v>
      </c>
    </row>
    <row r="14" spans="1:5" x14ac:dyDescent="0.25">
      <c r="A14" t="s">
        <v>62</v>
      </c>
      <c r="B14" t="s">
        <v>6</v>
      </c>
      <c r="C14" t="s">
        <v>7</v>
      </c>
      <c r="D14" s="172">
        <f>WM!AX2</f>
        <v>22.98030303030303</v>
      </c>
      <c r="E14">
        <f>RANK(D14,D:D,0)</f>
        <v>13</v>
      </c>
    </row>
  </sheetData>
  <autoFilter ref="A1:E14" xr:uid="{02A3E084-DE21-484A-9FED-8098C60DAC8A}">
    <sortState xmlns:xlrd2="http://schemas.microsoft.com/office/spreadsheetml/2017/richdata2" ref="A2:E14">
      <sortCondition ref="A1:A14"/>
    </sortState>
  </autoFilter>
  <conditionalFormatting sqref="A1">
    <cfRule type="duplicateValues" dxfId="0" priority="3"/>
  </conditionalFormatting>
  <conditionalFormatting sqref="E2:E14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  <cfRule type="colorScale" priority="2">
      <colorScale>
        <cfvo type="min"/>
        <cfvo type="percentile" val="50"/>
        <cfvo type="max"/>
        <color rgb="FFFF0000"/>
        <color rgb="FFFFFF00"/>
        <color theme="9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4F9F-D14C-428D-8BFE-73EAB50686CF}">
  <dimension ref="A1:AR21"/>
  <sheetViews>
    <sheetView topLeftCell="H1" zoomScale="70" zoomScaleNormal="70" workbookViewId="0">
      <selection activeCell="AQ1" sqref="AQ1"/>
    </sheetView>
  </sheetViews>
  <sheetFormatPr defaultRowHeight="15" x14ac:dyDescent="0.25"/>
  <cols>
    <col min="1" max="1" width="28" customWidth="1"/>
    <col min="2" max="2" width="28.5703125" customWidth="1"/>
    <col min="3" max="3" width="17.5703125" customWidth="1"/>
    <col min="4" max="4" width="15.140625" customWidth="1"/>
    <col min="5" max="5" width="16.5703125" customWidth="1"/>
    <col min="6" max="6" width="15" customWidth="1"/>
    <col min="7" max="7" width="18.85546875" customWidth="1"/>
    <col min="8" max="8" width="11.5703125" style="7" customWidth="1"/>
    <col min="9" max="9" width="14" style="7" customWidth="1"/>
    <col min="10" max="10" width="11.42578125" customWidth="1"/>
    <col min="11" max="12" width="14.7109375" customWidth="1"/>
    <col min="13" max="13" width="13.42578125" customWidth="1"/>
    <col min="14" max="14" width="10.85546875" customWidth="1"/>
    <col min="15" max="15" width="15.28515625" customWidth="1"/>
    <col min="16" max="16" width="9.140625" customWidth="1"/>
    <col min="17" max="17" width="8" customWidth="1"/>
    <col min="18" max="18" width="7.5703125" customWidth="1"/>
    <col min="19" max="19" width="9.140625" customWidth="1"/>
    <col min="20" max="20" width="12" customWidth="1"/>
    <col min="21" max="21" width="10.5703125" customWidth="1"/>
    <col min="22" max="23" width="11" customWidth="1"/>
    <col min="24" max="24" width="10.140625" customWidth="1"/>
    <col min="25" max="25" width="9.140625" customWidth="1"/>
    <col min="26" max="27" width="11" customWidth="1"/>
  </cols>
  <sheetData>
    <row r="1" spans="1:44" ht="63.75" customHeight="1" thickBot="1" x14ac:dyDescent="0.3">
      <c r="A1" s="1" t="s">
        <v>0</v>
      </c>
      <c r="B1" s="1" t="s">
        <v>1</v>
      </c>
      <c r="C1" s="1" t="s">
        <v>3</v>
      </c>
      <c r="D1" s="1" t="s">
        <v>2</v>
      </c>
      <c r="E1" s="8" t="s">
        <v>9</v>
      </c>
      <c r="F1" s="8" t="s">
        <v>17</v>
      </c>
      <c r="G1" s="12" t="s">
        <v>15</v>
      </c>
      <c r="H1" s="8" t="s">
        <v>24</v>
      </c>
      <c r="I1" s="13" t="s">
        <v>29</v>
      </c>
      <c r="J1" s="2" t="s">
        <v>16</v>
      </c>
      <c r="K1" s="14" t="s">
        <v>28</v>
      </c>
      <c r="L1" s="2" t="s">
        <v>25</v>
      </c>
      <c r="M1" s="3" t="s">
        <v>18</v>
      </c>
      <c r="N1" s="4" t="s">
        <v>8</v>
      </c>
      <c r="O1" s="15" t="s">
        <v>27</v>
      </c>
      <c r="P1" s="11" t="s">
        <v>10</v>
      </c>
      <c r="Q1" s="4" t="s">
        <v>12</v>
      </c>
      <c r="R1" s="11" t="s">
        <v>11</v>
      </c>
      <c r="S1" s="4" t="s">
        <v>26</v>
      </c>
      <c r="T1" s="5" t="s">
        <v>9</v>
      </c>
      <c r="U1" s="83" t="s">
        <v>76</v>
      </c>
      <c r="V1" s="83" t="s">
        <v>79</v>
      </c>
      <c r="W1" s="97" t="s">
        <v>158</v>
      </c>
      <c r="X1" s="83" t="s">
        <v>159</v>
      </c>
      <c r="Y1" s="83" t="s">
        <v>80</v>
      </c>
      <c r="Z1" s="97" t="s">
        <v>91</v>
      </c>
      <c r="AA1" s="83" t="s">
        <v>90</v>
      </c>
      <c r="AB1" s="125" t="s">
        <v>67</v>
      </c>
      <c r="AC1" s="110" t="s">
        <v>161</v>
      </c>
      <c r="AD1" s="97" t="s">
        <v>162</v>
      </c>
      <c r="AE1" s="110" t="s">
        <v>163</v>
      </c>
      <c r="AF1" s="110" t="s">
        <v>71</v>
      </c>
      <c r="AG1" s="97" t="s">
        <v>92</v>
      </c>
      <c r="AH1" s="112" t="s">
        <v>73</v>
      </c>
      <c r="AI1" s="6" t="s">
        <v>85</v>
      </c>
      <c r="AJ1" s="6" t="s">
        <v>113</v>
      </c>
      <c r="AK1" s="97" t="s">
        <v>116</v>
      </c>
      <c r="AL1" s="6" t="s">
        <v>114</v>
      </c>
      <c r="AM1" s="6" t="s">
        <v>115</v>
      </c>
      <c r="AN1" s="97" t="s">
        <v>160</v>
      </c>
      <c r="AO1" s="6" t="s">
        <v>117</v>
      </c>
      <c r="AP1" s="132" t="s">
        <v>13</v>
      </c>
      <c r="AQ1" s="131" t="s">
        <v>89</v>
      </c>
      <c r="AR1" s="175" t="s">
        <v>167</v>
      </c>
    </row>
    <row r="2" spans="1:44" x14ac:dyDescent="0.25">
      <c r="A2" t="s">
        <v>5</v>
      </c>
      <c r="B2" t="s">
        <v>6</v>
      </c>
      <c r="C2" t="s">
        <v>7</v>
      </c>
      <c r="D2">
        <f>SUM('STATS REF'!K11,'STATS REF'!K25,'STATS REF'!K39,'STATS REF'!K53,'STATS REF'!K67,'STATS REF'!K81,'STATS REF'!K95,'STATS REF'!K109,'STATS REF'!K123,'STATS REF'!K137,'STATS REF'!K151,'STATS REF'!K165,'STATS REF'!K179)</f>
        <v>11</v>
      </c>
      <c r="E2" s="7">
        <f>AVERAGE('STATS REF'!L11,'STATS REF'!L25,'STATS REF'!L39,'STATS REF'!L53,'STATS REF'!L67,'STATS REF'!L81,'STATS REF'!L95,'STATS REF'!L109,'STATS REF'!L123,'STATS REF'!L137,'STATS REF'!L151,'STATS REF'!L165,'STATS REF'!L179)</f>
        <v>9.209090909090909</v>
      </c>
      <c r="F2" s="38">
        <f>AVERAGE('STATS REF'!M11,'STATS REF'!M25,'STATS REF'!M39,'STATS REF'!M53,'STATS REF'!M67,'STATS REF'!M81,'STATS REF'!M95,'STATS REF'!M109,'STATS REF'!M123,'STATS REF'!M137,'STATS REF'!M151,'STATS REF'!M165,'STATS REF'!M179)</f>
        <v>0.71818181818181825</v>
      </c>
      <c r="G2">
        <f>SUM('STATS REF'!N11,'STATS REF'!N25,'STATS REF'!N39,'STATS REF'!N53,'STATS REF'!N67,'STATS REF'!N81,'STATS REF'!N95,'STATS REF'!N109,'STATS REF'!N123,'STATS REF'!N137,'STATS REF'!N151,'STATS REF'!N165,'STATS REF'!N179)</f>
        <v>50</v>
      </c>
      <c r="H2" s="38">
        <f>AVERAGE('STATS REF'!O11,'STATS REF'!O25,'STATS REF'!O39,'STATS REF'!O53,'STATS REF'!O67,'STATS REF'!O81,'STATS REF'!O95,'STATS REF'!O109,'STATS REF'!O123,'STATS REF'!O137,'STATS REF'!O151,'STATS REF'!O165,'STATS REF'!O179)</f>
        <v>0</v>
      </c>
      <c r="I2" s="7">
        <f>SUM('STATS REF'!P11,'STATS REF'!P25,'STATS REF'!P39,'STATS REF'!P53,'STATS REF'!P67,'STATS REF'!P81,'STATS REF'!P95,'STATS REF'!P109,'STATS REF'!P123,'STATS REF'!P137,'STATS REF'!P151,'STATS REF'!P165,'STATS REF'!P179)</f>
        <v>36</v>
      </c>
      <c r="J2" s="7">
        <f>AVERAGE('STATS REF'!Q11,'STATS REF'!Q25,'STATS REF'!Q39,'STATS REF'!Q53,'STATS REF'!Q67,'STATS REF'!Q81,'STATS REF'!Q95,'STATS REF'!Q109,'STATS REF'!Q123,'STATS REF'!Q137,'STATS REF'!Q151,'STATS REF'!Q165,'STATS REF'!Q179)</f>
        <v>0.36363636363636365</v>
      </c>
      <c r="K2" s="7">
        <f>AVERAGE('STATS REF'!R11,'STATS REF'!R25,'STATS REF'!R39,'STATS REF'!R53,'STATS REF'!R67,'STATS REF'!R81,'STATS REF'!R95,'STATS REF'!R109,'STATS REF'!R123,'STATS REF'!R137,'STATS REF'!R151,'STATS REF'!R165,'STATS REF'!R179)</f>
        <v>0.69272727272727286</v>
      </c>
      <c r="L2">
        <f>SUM('STATS REF'!S11,'STATS REF'!S25,'STATS REF'!S39,'STATS REF'!S53,'STATS REF'!S67,'STATS REF'!S81,'STATS REF'!S95,'STATS REF'!S109,'STATS REF'!S123,'STATS REF'!S137,'STATS REF'!S151,'STATS REF'!S165,'STATS REF'!S179)</f>
        <v>94</v>
      </c>
      <c r="M2">
        <f>SUM('STATS REF'!T11,'STATS REF'!T25,'STATS REF'!T39,'STATS REF'!T53,'STATS REF'!T67,'STATS REF'!T81,'STATS REF'!T95,'STATS REF'!T109,'STATS REF'!T123,'STATS REF'!T137,'STATS REF'!T151,'STATS REF'!T165,'STATS REF'!T179)</f>
        <v>29</v>
      </c>
      <c r="N2">
        <f>SUM('STATS REF'!U11,'STATS REF'!U25,'STATS REF'!U39,'STATS REF'!U53,'STATS REF'!U67,'STATS REF'!U81,'STATS REF'!U95,'STATS REF'!U109,'STATS REF'!U123,'STATS REF'!U137,'STATS REF'!U151,'STATS REF'!U165,'STATS REF'!U179)</f>
        <v>16</v>
      </c>
      <c r="O2">
        <f>SUM('STATS REF'!V11,'STATS REF'!V25,'STATS REF'!V39,'STATS REF'!V53,'STATS REF'!V67,'STATS REF'!V81,'STATS REF'!V95,'STATS REF'!V109,'STATS REF'!V123,'STATS REF'!V137,'STATS REF'!V151,'STATS REF'!V165,'STATS REF'!V179)</f>
        <v>16</v>
      </c>
      <c r="P2">
        <f>SUM('STATS REF'!W11,'STATS REF'!W25,'STATS REF'!W39,'STATS REF'!W53,'STATS REF'!W67,'STATS REF'!W81,'STATS REF'!W95,'STATS REF'!W109,'STATS REF'!W123,'STATS REF'!W137,'STATS REF'!W151,'STATS REF'!W165,'STATS REF'!W179)</f>
        <v>17.900000000000002</v>
      </c>
      <c r="Q2">
        <f>SUM('STATS REF'!X11,'STATS REF'!X25,'STATS REF'!X39,'STATS REF'!X53,'STATS REF'!X67,'STATS REF'!X81,'STATS REF'!X95,'STATS REF'!X109,'STATS REF'!X123,'STATS REF'!X137,'STATS REF'!X151,'STATS REF'!X165,'STATS REF'!X179)</f>
        <v>13</v>
      </c>
      <c r="R2">
        <f>SUM('STATS REF'!Y11,'STATS REF'!Y25,'STATS REF'!Y39,'STATS REF'!Y53,'STATS REF'!Y67,'STATS REF'!Y81,'STATS REF'!Y95,'STATS REF'!Y109,'STATS REF'!Y123,'STATS REF'!Y137,'STATS REF'!Y151,'STATS REF'!Y165,'STATS REF'!Y179)</f>
        <v>12.700000000000001</v>
      </c>
      <c r="S2">
        <f>SUM('STATS REF'!Z11,'STATS REF'!Z25,'STATS REF'!Z39,'STATS REF'!Z53,'STATS REF'!Z67,'STATS REF'!Z81,'STATS REF'!Z95,'STATS REF'!Z109,'STATS REF'!Z123,'STATS REF'!Z137,'STATS REF'!Z151,'STATS REF'!Z165,'STATS REF'!Z179)</f>
        <v>0</v>
      </c>
      <c r="T2" s="104">
        <f>SUM('STATS REF'!L11,'STATS REF'!L25,'STATS REF'!L39,'STATS REF'!L53,'STATS REF'!L67,'STATS REF'!L81,'STATS REF'!L95,'STATS REF'!L109,'STATS REF'!L123,'STATS REF'!L137,'STATS REF'!L151,'STATS REF'!L165,'STATS REF'!L179)</f>
        <v>101.3</v>
      </c>
      <c r="U2" s="134">
        <f>F2</f>
        <v>0.71818181818181825</v>
      </c>
      <c r="V2" s="135">
        <f>N2/D2</f>
        <v>1.4545454545454546</v>
      </c>
      <c r="W2" s="135">
        <f>(N2-P2)/D2</f>
        <v>-0.17272727272727292</v>
      </c>
      <c r="X2" s="135">
        <f>G2/D2</f>
        <v>4.5454545454545459</v>
      </c>
      <c r="Y2" s="135">
        <f>Q2/D2</f>
        <v>1.1818181818181819</v>
      </c>
      <c r="Z2" s="135">
        <f>((M2-L2)/D2)/7</f>
        <v>-0.84415584415584421</v>
      </c>
      <c r="AA2" s="136">
        <f>T2/D2</f>
        <v>9.209090909090909</v>
      </c>
      <c r="AB2" s="137">
        <v>0.71818181818181825</v>
      </c>
      <c r="AC2" s="138">
        <v>1.4545454545454546</v>
      </c>
      <c r="AD2" s="138">
        <v>-0.17272727272727292</v>
      </c>
      <c r="AE2" s="138">
        <v>4.5454545454545459</v>
      </c>
      <c r="AF2" s="138">
        <v>1.1818181818181819</v>
      </c>
      <c r="AG2" s="138">
        <v>-0.84415584415584421</v>
      </c>
      <c r="AH2" s="139">
        <f>AA2/10</f>
        <v>0.9209090909090909</v>
      </c>
      <c r="AI2" s="140">
        <f>AB2*2</f>
        <v>1.4363636363636365</v>
      </c>
      <c r="AJ2" s="141">
        <f>AC2*7</f>
        <v>10.181818181818182</v>
      </c>
      <c r="AK2" s="141">
        <f>AD2*4</f>
        <v>-0.69090909090909169</v>
      </c>
      <c r="AL2" s="150">
        <f>AE2</f>
        <v>4.5454545454545459</v>
      </c>
      <c r="AM2" s="141">
        <f>AF2*6</f>
        <v>7.0909090909090917</v>
      </c>
      <c r="AN2" s="141">
        <f>AG2*3</f>
        <v>-2.5324675324675328</v>
      </c>
      <c r="AO2" s="151">
        <f>AH2*5</f>
        <v>4.6045454545454545</v>
      </c>
      <c r="AP2" s="122">
        <f>AVERAGE(AB2:AO2)</f>
        <v>2.3171243042671614</v>
      </c>
      <c r="AQ2" s="118">
        <f>RANK(AP2,AP:AP,0)</f>
        <v>2</v>
      </c>
      <c r="AR2" s="173">
        <f>AP2*D2</f>
        <v>25.488367346938777</v>
      </c>
    </row>
    <row r="3" spans="1:44" x14ac:dyDescent="0.25">
      <c r="A3" t="s">
        <v>4</v>
      </c>
      <c r="B3" t="s">
        <v>6</v>
      </c>
      <c r="C3" t="s">
        <v>7</v>
      </c>
      <c r="D3">
        <f>SUM('STATS REF'!K12,'STATS REF'!K26,'STATS REF'!K40,'STATS REF'!K54,'STATS REF'!K68,'STATS REF'!K82,'STATS REF'!K96,'STATS REF'!K110,'STATS REF'!K124,'STATS REF'!K138,'STATS REF'!K152,'STATS REF'!K166,'STATS REF'!K180)</f>
        <v>11</v>
      </c>
      <c r="E3" s="7">
        <f>AVERAGE('STATS REF'!L12,'STATS REF'!L26,'STATS REF'!L40,'STATS REF'!L54,'STATS REF'!L68,'STATS REF'!L82,'STATS REF'!L96,'STATS REF'!L110,'STATS REF'!L124,'STATS REF'!L138,'STATS REF'!L152,'STATS REF'!L166,'STATS REF'!L180)</f>
        <v>9.5181818181818176</v>
      </c>
      <c r="F3" s="38">
        <f>AVERAGE('STATS REF'!M12,'STATS REF'!M26,'STATS REF'!M40,'STATS REF'!M54,'STATS REF'!M68,'STATS REF'!M82,'STATS REF'!M96,'STATS REF'!M110,'STATS REF'!M124,'STATS REF'!M138,'STATS REF'!M152,'STATS REF'!M166,'STATS REF'!M180)</f>
        <v>0.78909090909090907</v>
      </c>
      <c r="G3">
        <f>SUM('STATS REF'!N12,'STATS REF'!N26,'STATS REF'!N40,'STATS REF'!N54,'STATS REF'!N68,'STATS REF'!N82,'STATS REF'!N96,'STATS REF'!N110,'STATS REF'!N124,'STATS REF'!N138,'STATS REF'!N152,'STATS REF'!N166,'STATS REF'!N180)</f>
        <v>40</v>
      </c>
      <c r="H3" s="38">
        <f>AVERAGE('STATS REF'!O12,'STATS REF'!O26,'STATS REF'!O40,'STATS REF'!O54,'STATS REF'!O68,'STATS REF'!O82,'STATS REF'!O96,'STATS REF'!O110,'STATS REF'!O124,'STATS REF'!O138,'STATS REF'!O152,'STATS REF'!O166,'STATS REF'!O180)</f>
        <v>0</v>
      </c>
      <c r="I3" s="7">
        <f>SUM('STATS REF'!P12,'STATS REF'!P26,'STATS REF'!P40,'STATS REF'!P54,'STATS REF'!P68,'STATS REF'!P82,'STATS REF'!P96,'STATS REF'!P110,'STATS REF'!P124,'STATS REF'!P138,'STATS REF'!P152,'STATS REF'!P166,'STATS REF'!P180)</f>
        <v>85</v>
      </c>
      <c r="J3" s="7">
        <f>AVERAGE('STATS REF'!Q12,'STATS REF'!Q26,'STATS REF'!Q40,'STATS REF'!Q54,'STATS REF'!Q68,'STATS REF'!Q82,'STATS REF'!Q96,'STATS REF'!Q110,'STATS REF'!Q124,'STATS REF'!Q138,'STATS REF'!Q152,'STATS REF'!Q166,'STATS REF'!Q180)</f>
        <v>0.22727272727272727</v>
      </c>
      <c r="K3" s="7">
        <f>AVERAGE('STATS REF'!R12,'STATS REF'!R26,'STATS REF'!R40,'STATS REF'!R54,'STATS REF'!R68,'STATS REF'!R82,'STATS REF'!R96,'STATS REF'!R110,'STATS REF'!R124,'STATS REF'!R138,'STATS REF'!R152,'STATS REF'!R166,'STATS REF'!R180)</f>
        <v>0.58454545454545459</v>
      </c>
      <c r="L3">
        <f>SUM('STATS REF'!S12,'STATS REF'!S26,'STATS REF'!S40,'STATS REF'!S54,'STATS REF'!S68,'STATS REF'!S82,'STATS REF'!S96,'STATS REF'!S110,'STATS REF'!S124,'STATS REF'!S138,'STATS REF'!S152,'STATS REF'!S166,'STATS REF'!S180)</f>
        <v>69</v>
      </c>
      <c r="M3">
        <f>SUM('STATS REF'!T12,'STATS REF'!T26,'STATS REF'!T40,'STATS REF'!T54,'STATS REF'!T68,'STATS REF'!T82,'STATS REF'!T96,'STATS REF'!T110,'STATS REF'!T124,'STATS REF'!T138,'STATS REF'!T152,'STATS REF'!T166,'STATS REF'!T180)</f>
        <v>30</v>
      </c>
      <c r="N3">
        <f>SUM('STATS REF'!U12,'STATS REF'!U26,'STATS REF'!U40,'STATS REF'!U54,'STATS REF'!U68,'STATS REF'!U82,'STATS REF'!U96,'STATS REF'!U110,'STATS REF'!U124,'STATS REF'!U138,'STATS REF'!U152,'STATS REF'!U166,'STATS REF'!U180)</f>
        <v>30</v>
      </c>
      <c r="O3">
        <f>SUM('STATS REF'!V12,'STATS REF'!V26,'STATS REF'!V40,'STATS REF'!V54,'STATS REF'!V68,'STATS REF'!V82,'STATS REF'!V96,'STATS REF'!V110,'STATS REF'!V124,'STATS REF'!V138,'STATS REF'!V152,'STATS REF'!V166,'STATS REF'!V180)</f>
        <v>22</v>
      </c>
      <c r="P3">
        <f>SUM('STATS REF'!W12,'STATS REF'!W26,'STATS REF'!W40,'STATS REF'!W54,'STATS REF'!W68,'STATS REF'!W82,'STATS REF'!W96,'STATS REF'!W110,'STATS REF'!W124,'STATS REF'!W138,'STATS REF'!W152,'STATS REF'!W166,'STATS REF'!W180)</f>
        <v>25.8</v>
      </c>
      <c r="Q3">
        <f>SUM('STATS REF'!X12,'STATS REF'!X26,'STATS REF'!X40,'STATS REF'!X54,'STATS REF'!X68,'STATS REF'!X82,'STATS REF'!X96,'STATS REF'!X110,'STATS REF'!X124,'STATS REF'!X138,'STATS REF'!X152,'STATS REF'!X166,'STATS REF'!X180)</f>
        <v>6</v>
      </c>
      <c r="R3">
        <f>SUM('STATS REF'!Y12,'STATS REF'!Y26,'STATS REF'!Y40,'STATS REF'!Y54,'STATS REF'!Y68,'STATS REF'!Y82,'STATS REF'!Y96,'STATS REF'!Y110,'STATS REF'!Y124,'STATS REF'!Y138,'STATS REF'!Y152,'STATS REF'!Y166,'STATS REF'!Y180)</f>
        <v>7.5000000000000009</v>
      </c>
      <c r="S3">
        <f>SUM('STATS REF'!Z12,'STATS REF'!Z26,'STATS REF'!Z40,'STATS REF'!Z54,'STATS REF'!Z68,'STATS REF'!Z82,'STATS REF'!Z96,'STATS REF'!Z110,'STATS REF'!Z124,'STATS REF'!Z138,'STATS REF'!Z152,'STATS REF'!Z166,'STATS REF'!Z180)</f>
        <v>0</v>
      </c>
      <c r="T3">
        <f>SUM('STATS REF'!L12,'STATS REF'!L26,'STATS REF'!L40,'STATS REF'!L54,'STATS REF'!L68,'STATS REF'!L82,'STATS REF'!L96,'STATS REF'!L110,'STATS REF'!L124,'STATS REF'!L138,'STATS REF'!L152,'STATS REF'!L166,'STATS REF'!L180)</f>
        <v>104.69999999999999</v>
      </c>
      <c r="U3" s="142">
        <f>F3</f>
        <v>0.78909090909090907</v>
      </c>
      <c r="V3" s="143">
        <f>N3/D3</f>
        <v>2.7272727272727271</v>
      </c>
      <c r="W3" s="143">
        <f>(N3-P3)/D3</f>
        <v>0.38181818181818178</v>
      </c>
      <c r="X3" s="143">
        <f>G3/D3</f>
        <v>3.6363636363636362</v>
      </c>
      <c r="Y3" s="143">
        <f>Q3/D3</f>
        <v>0.54545454545454541</v>
      </c>
      <c r="Z3" s="143">
        <f>((M3-L3)/D3)/7</f>
        <v>-0.50649350649350644</v>
      </c>
      <c r="AA3" s="144">
        <f>T3/D3</f>
        <v>9.5181818181818176</v>
      </c>
      <c r="AB3" s="145">
        <v>0.78909090909090907</v>
      </c>
      <c r="AC3" s="146">
        <v>2.7272727272727271</v>
      </c>
      <c r="AD3" s="146">
        <v>0.38181818181818178</v>
      </c>
      <c r="AE3" s="146">
        <v>3.6363636363636362</v>
      </c>
      <c r="AF3" s="146">
        <v>0.54545454545454541</v>
      </c>
      <c r="AG3" s="146">
        <v>-0.50649350649350644</v>
      </c>
      <c r="AH3" s="147">
        <f>AA3/10</f>
        <v>0.95181818181818179</v>
      </c>
      <c r="AI3" s="148">
        <f>AB3*2</f>
        <v>1.5781818181818181</v>
      </c>
      <c r="AJ3" s="149">
        <f>AC3*7</f>
        <v>19.09090909090909</v>
      </c>
      <c r="AK3" s="149">
        <f>AD3*4</f>
        <v>1.5272727272727271</v>
      </c>
      <c r="AL3" s="123">
        <f>AE3</f>
        <v>3.6363636363636362</v>
      </c>
      <c r="AM3" s="149">
        <f>AF3*6</f>
        <v>3.2727272727272725</v>
      </c>
      <c r="AN3" s="149">
        <f>AG3*3</f>
        <v>-1.5194805194805192</v>
      </c>
      <c r="AO3" s="149">
        <f>AH3*5</f>
        <v>4.7590909090909088</v>
      </c>
      <c r="AP3" s="122">
        <f>AVERAGE(AB3:AO3)</f>
        <v>2.9193135435992579</v>
      </c>
      <c r="AQ3" s="119">
        <f>RANK(AP3,AP:AP,0)</f>
        <v>1</v>
      </c>
      <c r="AR3" s="174">
        <f>AP3*D3</f>
        <v>32.112448979591839</v>
      </c>
    </row>
    <row r="4" spans="1:44" x14ac:dyDescent="0.25">
      <c r="U4" s="86"/>
      <c r="V4" s="82"/>
      <c r="W4" s="82"/>
      <c r="X4" s="82"/>
      <c r="Y4" s="82"/>
      <c r="Z4" s="82"/>
      <c r="AA4" s="87"/>
      <c r="AB4" s="127"/>
      <c r="AC4" s="109"/>
      <c r="AD4" s="109"/>
      <c r="AE4" s="109"/>
      <c r="AF4" s="109"/>
      <c r="AG4" s="109"/>
      <c r="AH4" s="126"/>
      <c r="AI4" s="61"/>
      <c r="AJ4" s="9"/>
      <c r="AK4" s="9"/>
      <c r="AL4" s="9"/>
      <c r="AM4" s="9"/>
      <c r="AN4" s="9"/>
      <c r="AO4" s="9"/>
      <c r="AP4" s="79"/>
      <c r="AQ4" s="119">
        <v>3</v>
      </c>
      <c r="AR4" s="174">
        <f t="shared" ref="AR4:AR21" si="0">AP4*D4</f>
        <v>0</v>
      </c>
    </row>
    <row r="5" spans="1:44" x14ac:dyDescent="0.25">
      <c r="U5" s="86"/>
      <c r="V5" s="82"/>
      <c r="W5" s="82"/>
      <c r="X5" s="82"/>
      <c r="Y5" s="82"/>
      <c r="Z5" s="82"/>
      <c r="AA5" s="87"/>
      <c r="AB5" s="127"/>
      <c r="AC5" s="109"/>
      <c r="AD5" s="109"/>
      <c r="AE5" s="109"/>
      <c r="AF5" s="109"/>
      <c r="AG5" s="109"/>
      <c r="AH5" s="126"/>
      <c r="AI5" s="61"/>
      <c r="AJ5" s="9"/>
      <c r="AK5" s="9"/>
      <c r="AL5" s="9"/>
      <c r="AM5" s="9"/>
      <c r="AN5" s="9"/>
      <c r="AO5" s="9"/>
      <c r="AP5" s="79"/>
      <c r="AQ5" s="119">
        <v>4</v>
      </c>
      <c r="AR5" s="174">
        <f t="shared" si="0"/>
        <v>0</v>
      </c>
    </row>
    <row r="6" spans="1:44" x14ac:dyDescent="0.25">
      <c r="U6" s="86"/>
      <c r="V6" s="82"/>
      <c r="W6" s="82"/>
      <c r="X6" s="82"/>
      <c r="Y6" s="82"/>
      <c r="Z6" s="82"/>
      <c r="AA6" s="87"/>
      <c r="AB6" s="127"/>
      <c r="AC6" s="109"/>
      <c r="AD6" s="109"/>
      <c r="AE6" s="109"/>
      <c r="AF6" s="109"/>
      <c r="AG6" s="109"/>
      <c r="AH6" s="126"/>
      <c r="AI6" s="61"/>
      <c r="AJ6" s="9"/>
      <c r="AK6" s="9"/>
      <c r="AL6" s="9"/>
      <c r="AM6" s="9"/>
      <c r="AN6" s="9"/>
      <c r="AO6" s="9"/>
      <c r="AP6" s="79"/>
      <c r="AQ6" s="119">
        <v>5</v>
      </c>
      <c r="AR6" s="174">
        <f t="shared" si="0"/>
        <v>0</v>
      </c>
    </row>
    <row r="7" spans="1:44" x14ac:dyDescent="0.25">
      <c r="U7" s="86"/>
      <c r="V7" s="82"/>
      <c r="W7" s="82"/>
      <c r="X7" s="82"/>
      <c r="Y7" s="82"/>
      <c r="Z7" s="82"/>
      <c r="AA7" s="87"/>
      <c r="AB7" s="127"/>
      <c r="AC7" s="109"/>
      <c r="AD7" s="109"/>
      <c r="AE7" s="109"/>
      <c r="AF7" s="109"/>
      <c r="AG7" s="109"/>
      <c r="AH7" s="126"/>
      <c r="AI7" s="61"/>
      <c r="AJ7" s="9"/>
      <c r="AK7" s="9"/>
      <c r="AL7" s="9"/>
      <c r="AM7" s="9"/>
      <c r="AN7" s="9"/>
      <c r="AO7" s="9"/>
      <c r="AP7" s="79"/>
      <c r="AQ7" s="119">
        <v>6</v>
      </c>
      <c r="AR7" s="174">
        <f t="shared" si="0"/>
        <v>0</v>
      </c>
    </row>
    <row r="8" spans="1:44" x14ac:dyDescent="0.25">
      <c r="U8" s="86"/>
      <c r="V8" s="82"/>
      <c r="W8" s="82"/>
      <c r="X8" s="82"/>
      <c r="Y8" s="82"/>
      <c r="Z8" s="82"/>
      <c r="AA8" s="87"/>
      <c r="AB8" s="127"/>
      <c r="AC8" s="109"/>
      <c r="AD8" s="109"/>
      <c r="AE8" s="109"/>
      <c r="AF8" s="109"/>
      <c r="AG8" s="109"/>
      <c r="AH8" s="126"/>
      <c r="AI8" s="61"/>
      <c r="AJ8" s="9"/>
      <c r="AK8" s="9"/>
      <c r="AL8" s="9"/>
      <c r="AM8" s="9"/>
      <c r="AN8" s="9"/>
      <c r="AO8" s="9"/>
      <c r="AP8" s="79"/>
      <c r="AQ8" s="119">
        <v>7</v>
      </c>
      <c r="AR8" s="174">
        <f t="shared" si="0"/>
        <v>0</v>
      </c>
    </row>
    <row r="9" spans="1:44" x14ac:dyDescent="0.25">
      <c r="U9" s="86"/>
      <c r="V9" s="82"/>
      <c r="W9" s="82"/>
      <c r="X9" s="82"/>
      <c r="Y9" s="82"/>
      <c r="Z9" s="82"/>
      <c r="AA9" s="87"/>
      <c r="AB9" s="127"/>
      <c r="AC9" s="109"/>
      <c r="AD9" s="109"/>
      <c r="AE9" s="109"/>
      <c r="AF9" s="109"/>
      <c r="AG9" s="109"/>
      <c r="AH9" s="126"/>
      <c r="AI9" s="61"/>
      <c r="AJ9" s="9"/>
      <c r="AK9" s="9"/>
      <c r="AL9" s="9"/>
      <c r="AM9" s="9"/>
      <c r="AN9" s="9"/>
      <c r="AO9" s="9"/>
      <c r="AP9" s="79"/>
      <c r="AQ9" s="119">
        <v>8</v>
      </c>
      <c r="AR9" s="174">
        <f t="shared" si="0"/>
        <v>0</v>
      </c>
    </row>
    <row r="10" spans="1:44" ht="15.75" x14ac:dyDescent="0.25">
      <c r="U10" s="86"/>
      <c r="V10" s="82"/>
      <c r="W10" s="82"/>
      <c r="X10" s="124"/>
      <c r="Y10" s="82"/>
      <c r="Z10" s="82"/>
      <c r="AA10" s="87"/>
      <c r="AB10" s="127"/>
      <c r="AC10" s="109"/>
      <c r="AD10" s="109"/>
      <c r="AE10" s="109"/>
      <c r="AF10" s="109"/>
      <c r="AG10" s="109"/>
      <c r="AH10" s="126"/>
      <c r="AI10" s="61"/>
      <c r="AJ10" s="9"/>
      <c r="AK10" s="9"/>
      <c r="AL10" s="9"/>
      <c r="AM10" s="9"/>
      <c r="AN10" s="9"/>
      <c r="AO10" s="9"/>
      <c r="AP10" s="79"/>
      <c r="AQ10" s="119">
        <v>9</v>
      </c>
      <c r="AR10" s="174">
        <f t="shared" si="0"/>
        <v>0</v>
      </c>
    </row>
    <row r="11" spans="1:44" x14ac:dyDescent="0.25">
      <c r="U11" s="86"/>
      <c r="V11" s="82"/>
      <c r="W11" s="82"/>
      <c r="X11" s="82"/>
      <c r="Y11" s="82"/>
      <c r="Z11" s="82"/>
      <c r="AA11" s="87"/>
      <c r="AB11" s="127"/>
      <c r="AC11" s="109"/>
      <c r="AD11" s="109"/>
      <c r="AE11" s="109"/>
      <c r="AF11" s="109"/>
      <c r="AG11" s="109"/>
      <c r="AH11" s="126"/>
      <c r="AI11" s="61"/>
      <c r="AJ11" s="9"/>
      <c r="AK11" s="9"/>
      <c r="AL11" s="9"/>
      <c r="AM11" s="9"/>
      <c r="AN11" s="9"/>
      <c r="AO11" s="9"/>
      <c r="AP11" s="79"/>
      <c r="AQ11" s="119">
        <v>10</v>
      </c>
      <c r="AR11" s="174">
        <f t="shared" si="0"/>
        <v>0</v>
      </c>
    </row>
    <row r="12" spans="1:44" x14ac:dyDescent="0.25">
      <c r="U12" s="86"/>
      <c r="V12" s="82"/>
      <c r="W12" s="82"/>
      <c r="X12" s="82"/>
      <c r="Y12" s="82"/>
      <c r="Z12" s="82"/>
      <c r="AA12" s="87"/>
      <c r="AB12" s="127"/>
      <c r="AC12" s="109"/>
      <c r="AD12" s="109"/>
      <c r="AE12" s="109"/>
      <c r="AF12" s="109"/>
      <c r="AG12" s="109"/>
      <c r="AH12" s="126"/>
      <c r="AI12" s="61"/>
      <c r="AJ12" s="9"/>
      <c r="AK12" s="9"/>
      <c r="AL12" s="9"/>
      <c r="AM12" s="9"/>
      <c r="AN12" s="9"/>
      <c r="AO12" s="9"/>
      <c r="AP12" s="79"/>
      <c r="AQ12" s="119">
        <v>11</v>
      </c>
      <c r="AR12" s="174">
        <f t="shared" si="0"/>
        <v>0</v>
      </c>
    </row>
    <row r="13" spans="1:44" x14ac:dyDescent="0.25">
      <c r="U13" s="86"/>
      <c r="V13" s="82"/>
      <c r="W13" s="82"/>
      <c r="X13" s="82"/>
      <c r="Y13" s="82"/>
      <c r="Z13" s="82"/>
      <c r="AA13" s="87"/>
      <c r="AB13" s="127"/>
      <c r="AC13" s="109"/>
      <c r="AD13" s="109"/>
      <c r="AE13" s="109"/>
      <c r="AF13" s="109"/>
      <c r="AG13" s="109"/>
      <c r="AH13" s="126"/>
      <c r="AI13" s="61"/>
      <c r="AJ13" s="9"/>
      <c r="AK13" s="9"/>
      <c r="AL13" s="9"/>
      <c r="AM13" s="9"/>
      <c r="AN13" s="9"/>
      <c r="AO13" s="9"/>
      <c r="AP13" s="79"/>
      <c r="AQ13" s="119">
        <v>12</v>
      </c>
      <c r="AR13" s="174">
        <f t="shared" si="0"/>
        <v>0</v>
      </c>
    </row>
    <row r="14" spans="1:44" x14ac:dyDescent="0.25">
      <c r="U14" s="86"/>
      <c r="V14" s="82"/>
      <c r="W14" s="82"/>
      <c r="X14" s="82"/>
      <c r="Y14" s="82"/>
      <c r="Z14" s="82"/>
      <c r="AA14" s="87"/>
      <c r="AB14" s="127"/>
      <c r="AC14" s="109"/>
      <c r="AD14" s="109"/>
      <c r="AE14" s="109"/>
      <c r="AF14" s="109"/>
      <c r="AG14" s="109"/>
      <c r="AH14" s="126"/>
      <c r="AI14" s="61"/>
      <c r="AJ14" s="9"/>
      <c r="AK14" s="9"/>
      <c r="AL14" s="9"/>
      <c r="AM14" s="9"/>
      <c r="AN14" s="9"/>
      <c r="AO14" s="9"/>
      <c r="AP14" s="79"/>
      <c r="AQ14" s="119">
        <v>13</v>
      </c>
      <c r="AR14" s="174">
        <f t="shared" si="0"/>
        <v>0</v>
      </c>
    </row>
    <row r="15" spans="1:44" x14ac:dyDescent="0.25">
      <c r="U15" s="86"/>
      <c r="V15" s="82"/>
      <c r="W15" s="82"/>
      <c r="X15" s="82"/>
      <c r="Y15" s="82"/>
      <c r="Z15" s="82"/>
      <c r="AA15" s="87"/>
      <c r="AB15" s="127"/>
      <c r="AC15" s="109"/>
      <c r="AD15" s="109"/>
      <c r="AE15" s="109"/>
      <c r="AF15" s="109"/>
      <c r="AG15" s="109"/>
      <c r="AH15" s="126"/>
      <c r="AI15" s="61"/>
      <c r="AJ15" s="9"/>
      <c r="AK15" s="9"/>
      <c r="AL15" s="9"/>
      <c r="AM15" s="9"/>
      <c r="AN15" s="9"/>
      <c r="AO15" s="9"/>
      <c r="AP15" s="79"/>
      <c r="AQ15" s="119">
        <v>14</v>
      </c>
      <c r="AR15" s="174">
        <f t="shared" si="0"/>
        <v>0</v>
      </c>
    </row>
    <row r="16" spans="1:44" x14ac:dyDescent="0.25">
      <c r="U16" s="86"/>
      <c r="V16" s="82"/>
      <c r="W16" s="82"/>
      <c r="X16" s="82"/>
      <c r="Y16" s="82"/>
      <c r="Z16" s="82"/>
      <c r="AA16" s="87"/>
      <c r="AB16" s="127"/>
      <c r="AC16" s="109"/>
      <c r="AD16" s="109"/>
      <c r="AE16" s="109"/>
      <c r="AF16" s="109"/>
      <c r="AG16" s="109"/>
      <c r="AH16" s="126"/>
      <c r="AI16" s="61"/>
      <c r="AJ16" s="9"/>
      <c r="AK16" s="9"/>
      <c r="AL16" s="9"/>
      <c r="AM16" s="9"/>
      <c r="AN16" s="9"/>
      <c r="AO16" s="9"/>
      <c r="AP16" s="79"/>
      <c r="AQ16" s="119">
        <v>15</v>
      </c>
      <c r="AR16" s="174">
        <f t="shared" si="0"/>
        <v>0</v>
      </c>
    </row>
    <row r="17" spans="21:44" x14ac:dyDescent="0.25">
      <c r="U17" s="86"/>
      <c r="V17" s="82"/>
      <c r="W17" s="82"/>
      <c r="X17" s="82"/>
      <c r="Y17" s="82"/>
      <c r="Z17" s="82"/>
      <c r="AA17" s="87"/>
      <c r="AB17" s="127"/>
      <c r="AC17" s="109"/>
      <c r="AD17" s="109"/>
      <c r="AE17" s="109"/>
      <c r="AF17" s="109"/>
      <c r="AG17" s="109"/>
      <c r="AH17" s="126"/>
      <c r="AI17" s="61"/>
      <c r="AJ17" s="9"/>
      <c r="AK17" s="9"/>
      <c r="AL17" s="9"/>
      <c r="AM17" s="9"/>
      <c r="AN17" s="9"/>
      <c r="AO17" s="9"/>
      <c r="AP17" s="79"/>
      <c r="AQ17" s="119">
        <v>16</v>
      </c>
      <c r="AR17" s="174">
        <f t="shared" si="0"/>
        <v>0</v>
      </c>
    </row>
    <row r="18" spans="21:44" x14ac:dyDescent="0.25">
      <c r="U18" s="86"/>
      <c r="V18" s="82"/>
      <c r="W18" s="82"/>
      <c r="X18" s="82"/>
      <c r="Y18" s="82"/>
      <c r="Z18" s="82"/>
      <c r="AA18" s="87"/>
      <c r="AB18" s="127"/>
      <c r="AC18" s="109"/>
      <c r="AD18" s="109"/>
      <c r="AE18" s="109"/>
      <c r="AF18" s="109"/>
      <c r="AG18" s="109"/>
      <c r="AH18" s="126"/>
      <c r="AI18" s="61"/>
      <c r="AJ18" s="9"/>
      <c r="AK18" s="9"/>
      <c r="AL18" s="9"/>
      <c r="AM18" s="9"/>
      <c r="AN18" s="9"/>
      <c r="AO18" s="9"/>
      <c r="AP18" s="79"/>
      <c r="AQ18" s="119">
        <v>17</v>
      </c>
      <c r="AR18" s="174">
        <f t="shared" si="0"/>
        <v>0</v>
      </c>
    </row>
    <row r="19" spans="21:44" x14ac:dyDescent="0.25">
      <c r="U19" s="86"/>
      <c r="V19" s="82"/>
      <c r="W19" s="82"/>
      <c r="X19" s="82"/>
      <c r="Y19" s="82"/>
      <c r="Z19" s="82"/>
      <c r="AA19" s="87"/>
      <c r="AB19" s="127"/>
      <c r="AC19" s="109"/>
      <c r="AD19" s="109"/>
      <c r="AE19" s="109"/>
      <c r="AF19" s="109"/>
      <c r="AG19" s="109"/>
      <c r="AH19" s="126"/>
      <c r="AI19" s="61"/>
      <c r="AJ19" s="9"/>
      <c r="AK19" s="9"/>
      <c r="AL19" s="9"/>
      <c r="AM19" s="9"/>
      <c r="AN19" s="9"/>
      <c r="AO19" s="9"/>
      <c r="AP19" s="79"/>
      <c r="AQ19" s="119">
        <v>18</v>
      </c>
      <c r="AR19" s="174">
        <f t="shared" si="0"/>
        <v>0</v>
      </c>
    </row>
    <row r="20" spans="21:44" x14ac:dyDescent="0.25">
      <c r="U20" s="86"/>
      <c r="V20" s="82"/>
      <c r="W20" s="82"/>
      <c r="X20" s="82"/>
      <c r="Y20" s="82"/>
      <c r="Z20" s="82"/>
      <c r="AA20" s="87"/>
      <c r="AB20" s="127"/>
      <c r="AC20" s="109"/>
      <c r="AD20" s="109"/>
      <c r="AE20" s="109"/>
      <c r="AF20" s="109"/>
      <c r="AG20" s="109"/>
      <c r="AH20" s="126"/>
      <c r="AI20" s="61"/>
      <c r="AJ20" s="9"/>
      <c r="AK20" s="9"/>
      <c r="AL20" s="9"/>
      <c r="AM20" s="9"/>
      <c r="AN20" s="9"/>
      <c r="AO20" s="9"/>
      <c r="AP20" s="79"/>
      <c r="AQ20" s="119">
        <v>19</v>
      </c>
      <c r="AR20" s="174">
        <f t="shared" si="0"/>
        <v>0</v>
      </c>
    </row>
    <row r="21" spans="21:44" ht="15.75" thickBot="1" x14ac:dyDescent="0.3">
      <c r="U21" s="88"/>
      <c r="V21" s="89"/>
      <c r="W21" s="89"/>
      <c r="X21" s="89"/>
      <c r="Y21" s="89"/>
      <c r="Z21" s="89"/>
      <c r="AA21" s="90"/>
      <c r="AB21" s="128"/>
      <c r="AC21" s="129"/>
      <c r="AD21" s="129"/>
      <c r="AE21" s="129"/>
      <c r="AF21" s="129"/>
      <c r="AG21" s="129"/>
      <c r="AH21" s="130"/>
      <c r="AI21" s="63"/>
      <c r="AJ21" s="64"/>
      <c r="AK21" s="64"/>
      <c r="AL21" s="64"/>
      <c r="AM21" s="64"/>
      <c r="AN21" s="64"/>
      <c r="AO21" s="64"/>
      <c r="AP21" s="80"/>
      <c r="AQ21" s="120">
        <v>20</v>
      </c>
      <c r="AR21" s="174">
        <f t="shared" si="0"/>
        <v>0</v>
      </c>
    </row>
  </sheetData>
  <conditionalFormatting sqref="A1">
    <cfRule type="duplicateValues" dxfId="21" priority="3"/>
  </conditionalFormatting>
  <conditionalFormatting sqref="AQ2:AQ21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  <cfRule type="colorScale" priority="2">
      <colorScale>
        <cfvo type="min"/>
        <cfvo type="percentile" val="50"/>
        <cfvo type="max"/>
        <color rgb="FFFF0000"/>
        <color rgb="FFFFFF00"/>
        <color theme="9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7A6E9-1F4C-42EF-91F2-9DF77CC0F32D}">
  <dimension ref="A1:AX21"/>
  <sheetViews>
    <sheetView topLeftCell="K1" zoomScale="70" zoomScaleNormal="70" workbookViewId="0">
      <selection activeCell="AX2" sqref="AX2"/>
    </sheetView>
  </sheetViews>
  <sheetFormatPr defaultRowHeight="15" x14ac:dyDescent="0.25"/>
  <cols>
    <col min="1" max="1" width="29" customWidth="1"/>
    <col min="2" max="2" width="27.85546875" customWidth="1"/>
    <col min="3" max="3" width="16.42578125" customWidth="1"/>
    <col min="49" max="49" width="11.5703125" customWidth="1"/>
    <col min="50" max="50" width="13.85546875" customWidth="1"/>
  </cols>
  <sheetData>
    <row r="1" spans="1:50" ht="63.75" customHeight="1" thickBot="1" x14ac:dyDescent="0.3">
      <c r="A1" s="1" t="s">
        <v>0</v>
      </c>
      <c r="B1" s="1" t="s">
        <v>1</v>
      </c>
      <c r="C1" s="1" t="s">
        <v>3</v>
      </c>
      <c r="D1" s="1" t="s">
        <v>2</v>
      </c>
      <c r="E1" s="8" t="s">
        <v>9</v>
      </c>
      <c r="F1" s="8" t="s">
        <v>17</v>
      </c>
      <c r="G1" s="12" t="s">
        <v>15</v>
      </c>
      <c r="H1" s="8" t="s">
        <v>24</v>
      </c>
      <c r="I1" s="13" t="s">
        <v>29</v>
      </c>
      <c r="J1" s="2" t="s">
        <v>16</v>
      </c>
      <c r="K1" s="14" t="s">
        <v>28</v>
      </c>
      <c r="L1" s="2" t="s">
        <v>25</v>
      </c>
      <c r="M1" s="3" t="s">
        <v>18</v>
      </c>
      <c r="N1" s="4" t="s">
        <v>8</v>
      </c>
      <c r="O1" s="15" t="s">
        <v>27</v>
      </c>
      <c r="P1" s="11" t="s">
        <v>10</v>
      </c>
      <c r="Q1" s="4" t="s">
        <v>12</v>
      </c>
      <c r="R1" s="11" t="s">
        <v>11</v>
      </c>
      <c r="S1" s="4" t="s">
        <v>26</v>
      </c>
      <c r="T1" s="5" t="s">
        <v>9</v>
      </c>
      <c r="U1" s="83" t="s">
        <v>17</v>
      </c>
      <c r="V1" s="83" t="s">
        <v>31</v>
      </c>
      <c r="W1" s="99" t="s">
        <v>28</v>
      </c>
      <c r="X1" s="99" t="s">
        <v>8</v>
      </c>
      <c r="Y1" s="83" t="s">
        <v>12</v>
      </c>
      <c r="Z1" s="83" t="s">
        <v>11</v>
      </c>
      <c r="AA1" s="97" t="s">
        <v>93</v>
      </c>
      <c r="AB1" s="83" t="s">
        <v>26</v>
      </c>
      <c r="AC1" s="83" t="s">
        <v>30</v>
      </c>
      <c r="AD1" s="100" t="s">
        <v>67</v>
      </c>
      <c r="AE1" s="41" t="s">
        <v>130</v>
      </c>
      <c r="AF1" s="101" t="s">
        <v>69</v>
      </c>
      <c r="AG1" s="101" t="s">
        <v>70</v>
      </c>
      <c r="AH1" s="41" t="s">
        <v>71</v>
      </c>
      <c r="AI1" s="41" t="s">
        <v>133</v>
      </c>
      <c r="AJ1" s="97" t="s">
        <v>92</v>
      </c>
      <c r="AK1" s="41" t="s">
        <v>72</v>
      </c>
      <c r="AL1" s="41" t="s">
        <v>73</v>
      </c>
      <c r="AM1" s="102" t="s">
        <v>85</v>
      </c>
      <c r="AN1" s="6" t="s">
        <v>105</v>
      </c>
      <c r="AO1" s="103" t="s">
        <v>104</v>
      </c>
      <c r="AP1" s="103" t="s">
        <v>83</v>
      </c>
      <c r="AQ1" s="6" t="s">
        <v>98</v>
      </c>
      <c r="AR1" s="6" t="s">
        <v>134</v>
      </c>
      <c r="AS1" s="97" t="s">
        <v>103</v>
      </c>
      <c r="AT1" s="6" t="s">
        <v>100</v>
      </c>
      <c r="AU1" s="81" t="s">
        <v>101</v>
      </c>
      <c r="AV1" s="16" t="s">
        <v>132</v>
      </c>
      <c r="AW1" s="76" t="s">
        <v>89</v>
      </c>
      <c r="AX1" s="175" t="s">
        <v>167</v>
      </c>
    </row>
    <row r="2" spans="1:50" x14ac:dyDescent="0.25">
      <c r="A2" t="s">
        <v>64</v>
      </c>
      <c r="B2" t="s">
        <v>6</v>
      </c>
      <c r="C2" t="s">
        <v>7</v>
      </c>
      <c r="D2">
        <f>SUM('STATS REF'!K10,'STATS REF'!K24,'STATS REF'!K38,'STATS REF'!K52,'STATS REF'!K66,'STATS REF'!K80,'STATS REF'!K94,'STATS REF'!K108,'STATS REF'!K122,'STATS REF'!K136,'STATS REF'!K150,'STATS REF'!K164,'STATS REF'!K178)</f>
        <v>11</v>
      </c>
      <c r="E2">
        <f>AVERAGE('STATS REF'!L10,'STATS REF'!L24,'STATS REF'!L38,'STATS REF'!L52,'STATS REF'!L66,'STATS REF'!L80,'STATS REF'!L94,'STATS REF'!L108,'STATS REF'!L122,'STATS REF'!L136,'STATS REF'!L150,'STATS REF'!L164,'STATS REF'!L178)</f>
        <v>9.3181818181818183</v>
      </c>
      <c r="F2" s="38">
        <f>AVERAGE('STATS REF'!M10,'STATS REF'!M24,'STATS REF'!M38,'STATS REF'!M52,'STATS REF'!M66,'STATS REF'!M80,'STATS REF'!M94,'STATS REF'!M108,'STATS REF'!M122,'STATS REF'!M136,'STATS REF'!M150,'STATS REF'!M164,'STATS REF'!M178)</f>
        <v>0.78454545454545443</v>
      </c>
      <c r="G2">
        <f>SUM('STATS REF'!N10,'STATS REF'!N24,'STATS REF'!N38,'STATS REF'!N52,'STATS REF'!N66,'STATS REF'!N80,'STATS REF'!N94,'STATS REF'!N108,'STATS REF'!N122,'STATS REF'!N136,'STATS REF'!N150,'STATS REF'!N164,'STATS REF'!N178)</f>
        <v>88</v>
      </c>
      <c r="H2">
        <f>AVERAGE('STATS REF'!O10,'STATS REF'!O24,'STATS REF'!O38,'STATS REF'!O52,'STATS REF'!O66,'STATS REF'!O80,'STATS REF'!O94,'STATS REF'!O108,'STATS REF'!O122,'STATS REF'!O136,'STATS REF'!O150,'STATS REF'!O164,'STATS REF'!O178)</f>
        <v>0</v>
      </c>
      <c r="I2">
        <f>SUM('STATS REF'!P10,'STATS REF'!P24,'STATS REF'!P38,'STATS REF'!P52,'STATS REF'!P66,'STATS REF'!P80,'STATS REF'!P94,'STATS REF'!P108,'STATS REF'!P122,'STATS REF'!P136,'STATS REF'!P150,'STATS REF'!P164,'STATS REF'!P178)</f>
        <v>44</v>
      </c>
      <c r="J2" s="38">
        <f>AVERAGE('STATS REF'!Q10,'STATS REF'!Q24,'STATS REF'!Q38,'STATS REF'!Q52,'STATS REF'!Q66,'STATS REF'!Q80,'STATS REF'!Q94,'STATS REF'!Q108,'STATS REF'!Q122,'STATS REF'!Q136,'STATS REF'!Q150,'STATS REF'!Q164,'STATS REF'!Q178)</f>
        <v>0.4872727272727273</v>
      </c>
      <c r="K2" s="38">
        <f>AVERAGE('STATS REF'!R10,'STATS REF'!R24,'STATS REF'!R38,'STATS REF'!R52,'STATS REF'!R66,'STATS REF'!R80,'STATS REF'!R94,'STATS REF'!R108,'STATS REF'!R122,'STATS REF'!R136,'STATS REF'!R150,'STATS REF'!R164,'STATS REF'!R178)</f>
        <v>0.58090909090909093</v>
      </c>
      <c r="L2">
        <f>SUM('STATS REF'!S10,'STATS REF'!S24,'STATS REF'!S38,'STATS REF'!S52,'STATS REF'!S66,'STATS REF'!S80,'STATS REF'!S94,'STATS REF'!S108,'STATS REF'!S122,'STATS REF'!S136,'STATS REF'!S150,'STATS REF'!S164,'STATS REF'!S178)</f>
        <v>92</v>
      </c>
      <c r="M2">
        <f>SUM('STATS REF'!T10,'STATS REF'!T24,'STATS REF'!T38,'STATS REF'!T52,'STATS REF'!T66,'STATS REF'!T80,'STATS REF'!T94,'STATS REF'!T108,'STATS REF'!T122,'STATS REF'!T136,'STATS REF'!T150,'STATS REF'!T164,'STATS REF'!T178)</f>
        <v>31</v>
      </c>
      <c r="N2">
        <f>SUM('STATS REF'!U10,'STATS REF'!U24,'STATS REF'!U38,'STATS REF'!U52,'STATS REF'!U66,'STATS REF'!U80,'STATS REF'!U94,'STATS REF'!U108,'STATS REF'!U122,'STATS REF'!U136,'STATS REF'!U150,'STATS REF'!U164,'STATS REF'!U178)</f>
        <v>11</v>
      </c>
      <c r="O2">
        <f>SUM('STATS REF'!V10,'STATS REF'!V24,'STATS REF'!V38,'STATS REF'!V52,'STATS REF'!V66,'STATS REF'!V80,'STATS REF'!V94,'STATS REF'!V108,'STATS REF'!V122,'STATS REF'!V136,'STATS REF'!V150,'STATS REF'!V164,'STATS REF'!V178)</f>
        <v>11</v>
      </c>
      <c r="P2">
        <f>SUM('STATS REF'!W10,'STATS REF'!W24,'STATS REF'!W38,'STATS REF'!W52,'STATS REF'!W66,'STATS REF'!W80,'STATS REF'!W94,'STATS REF'!W108,'STATS REF'!W122,'STATS REF'!W136,'STATS REF'!W150,'STATS REF'!W164,'STATS REF'!W178)</f>
        <v>9.9</v>
      </c>
      <c r="Q2">
        <f>SUM('STATS REF'!X10,'STATS REF'!X24,'STATS REF'!X38,'STATS REF'!X52,'STATS REF'!X66,'STATS REF'!X80,'STATS REF'!X94,'STATS REF'!X108,'STATS REF'!X122,'STATS REF'!X136,'STATS REF'!X150,'STATS REF'!X164,'STATS REF'!X178)</f>
        <v>11</v>
      </c>
      <c r="R2">
        <f>SUM('STATS REF'!Y10,'STATS REF'!Y24,'STATS REF'!Y38,'STATS REF'!Y52,'STATS REF'!Y66,'STATS REF'!Y80,'STATS REF'!Y94,'STATS REF'!Y108,'STATS REF'!Y122,'STATS REF'!Y136,'STATS REF'!Y150,'STATS REF'!Y164,'STATS REF'!Y178)</f>
        <v>11.5</v>
      </c>
      <c r="S2">
        <f>SUM('STATS REF'!Z10,'STATS REF'!Z24,'STATS REF'!Z38,'STATS REF'!Z52,'STATS REF'!Z66,'STATS REF'!Z80,'STATS REF'!Z94,'STATS REF'!Z108,'STATS REF'!Z122,'STATS REF'!Z136,'STATS REF'!Z150,'STATS REF'!Z164,'STATS REF'!Z178)</f>
        <v>9</v>
      </c>
      <c r="T2" s="104">
        <f>SUM('STATS REF'!L10,'STATS REF'!L24,'STATS REF'!L38,'STATS REF'!L52,'STATS REF'!L66,'STATS REF'!L80,'STATS REF'!L94,'STATS REF'!L108,'STATS REF'!L122,'STATS REF'!L136,'STATS REF'!L150,'STATS REF'!L164,'STATS REF'!L178)</f>
        <v>102.5</v>
      </c>
      <c r="U2" s="91">
        <f>F2</f>
        <v>0.78454545454545443</v>
      </c>
      <c r="V2" s="92">
        <f>G2/D2</f>
        <v>8</v>
      </c>
      <c r="W2" s="92">
        <f>K2</f>
        <v>0.58090909090909093</v>
      </c>
      <c r="X2" s="92">
        <f>N2/D2</f>
        <v>1</v>
      </c>
      <c r="Y2" s="92">
        <f>Q2/D2</f>
        <v>1</v>
      </c>
      <c r="Z2" s="85">
        <f>(R2/D2)</f>
        <v>1.0454545454545454</v>
      </c>
      <c r="AA2" s="92">
        <f>((M2-L2)/D2)/7</f>
        <v>-0.79220779220779225</v>
      </c>
      <c r="AB2" s="92">
        <f>S2/D2</f>
        <v>0.81818181818181823</v>
      </c>
      <c r="AC2" s="93">
        <f>(T2/D2)/10</f>
        <v>0.93181818181818188</v>
      </c>
      <c r="AD2" s="70">
        <f>U2</f>
        <v>0.78454545454545443</v>
      </c>
      <c r="AE2" s="71">
        <f>V2/10</f>
        <v>0.8</v>
      </c>
      <c r="AF2" s="71">
        <f t="shared" ref="AF2:AL3" si="0">W2</f>
        <v>0.58090909090909093</v>
      </c>
      <c r="AG2" s="71">
        <f t="shared" si="0"/>
        <v>1</v>
      </c>
      <c r="AH2" s="71">
        <f t="shared" si="0"/>
        <v>1</v>
      </c>
      <c r="AI2" s="71">
        <f t="shared" si="0"/>
        <v>1.0454545454545454</v>
      </c>
      <c r="AJ2" s="71">
        <f t="shared" si="0"/>
        <v>-0.79220779220779225</v>
      </c>
      <c r="AK2" s="71">
        <f t="shared" si="0"/>
        <v>0.81818181818181823</v>
      </c>
      <c r="AL2" s="72">
        <f t="shared" si="0"/>
        <v>0.93181818181818188</v>
      </c>
      <c r="AM2" s="106">
        <f>AD2*2</f>
        <v>1.5690909090909089</v>
      </c>
      <c r="AN2" s="107">
        <f>AE2*7</f>
        <v>5.6000000000000005</v>
      </c>
      <c r="AO2" s="107">
        <f>AF2*4</f>
        <v>2.3236363636363637</v>
      </c>
      <c r="AP2" s="107">
        <f>AG2*8</f>
        <v>8</v>
      </c>
      <c r="AQ2" s="107">
        <f>AH2*9</f>
        <v>9</v>
      </c>
      <c r="AR2" s="107">
        <f>AI2*5</f>
        <v>5.2272727272727266</v>
      </c>
      <c r="AS2" s="107">
        <f>AJ2*1</f>
        <v>-0.79220779220779225</v>
      </c>
      <c r="AT2" s="107">
        <f>AK2*3</f>
        <v>2.4545454545454546</v>
      </c>
      <c r="AU2" s="107">
        <f>AL2*6</f>
        <v>5.5909090909090917</v>
      </c>
      <c r="AV2" s="121">
        <f>AVERAGE(AD2:AU2)</f>
        <v>2.5078860028860031</v>
      </c>
      <c r="AW2" s="118">
        <f>RANK(AV2,AV:AV,0)</f>
        <v>2</v>
      </c>
      <c r="AX2" s="173">
        <f>AV2*D2</f>
        <v>27.586746031746035</v>
      </c>
    </row>
    <row r="3" spans="1:50" x14ac:dyDescent="0.25">
      <c r="A3" t="s">
        <v>102</v>
      </c>
      <c r="B3" t="s">
        <v>6</v>
      </c>
      <c r="C3" t="s">
        <v>7</v>
      </c>
      <c r="D3">
        <v>11</v>
      </c>
      <c r="E3">
        <f>T3/D3</f>
        <v>9.8454545454545457</v>
      </c>
      <c r="F3" s="38">
        <v>0.71</v>
      </c>
      <c r="G3">
        <v>102</v>
      </c>
      <c r="H3">
        <v>0</v>
      </c>
      <c r="I3">
        <v>56</v>
      </c>
      <c r="J3" s="38">
        <v>0.28000000000000003</v>
      </c>
      <c r="K3" s="38">
        <v>0.51</v>
      </c>
      <c r="L3">
        <v>98</v>
      </c>
      <c r="M3">
        <v>32</v>
      </c>
      <c r="N3">
        <v>19</v>
      </c>
      <c r="O3">
        <v>19</v>
      </c>
      <c r="P3">
        <v>17.899999999999999</v>
      </c>
      <c r="Q3">
        <v>17</v>
      </c>
      <c r="R3">
        <v>13.4</v>
      </c>
      <c r="S3">
        <v>9</v>
      </c>
      <c r="T3">
        <v>108.3</v>
      </c>
      <c r="U3" s="95">
        <f>F3</f>
        <v>0.71</v>
      </c>
      <c r="V3" s="96">
        <f>G3/D3</f>
        <v>9.2727272727272734</v>
      </c>
      <c r="W3" s="96">
        <f>K3</f>
        <v>0.51</v>
      </c>
      <c r="X3" s="96">
        <f>N3/D3</f>
        <v>1.7272727272727273</v>
      </c>
      <c r="Y3" s="96">
        <f>Q3/D3</f>
        <v>1.5454545454545454</v>
      </c>
      <c r="Z3" s="165">
        <f>(R3/D3)</f>
        <v>1.2181818181818183</v>
      </c>
      <c r="AA3" s="96">
        <f>((M3-L3)/D3)/7</f>
        <v>-0.8571428571428571</v>
      </c>
      <c r="AB3" s="96">
        <f>S3/D3</f>
        <v>0.81818181818181823</v>
      </c>
      <c r="AC3" s="94">
        <f>(T3/D3)/10</f>
        <v>0.98454545454545461</v>
      </c>
      <c r="AD3" s="73">
        <f>U3</f>
        <v>0.71</v>
      </c>
      <c r="AE3" s="74">
        <f>V3/10</f>
        <v>0.92727272727272736</v>
      </c>
      <c r="AF3" s="74">
        <f t="shared" si="0"/>
        <v>0.51</v>
      </c>
      <c r="AG3" s="74">
        <f t="shared" si="0"/>
        <v>1.7272727272727273</v>
      </c>
      <c r="AH3" s="74">
        <f t="shared" si="0"/>
        <v>1.5454545454545454</v>
      </c>
      <c r="AI3" s="74">
        <f t="shared" si="0"/>
        <v>1.2181818181818183</v>
      </c>
      <c r="AJ3" s="74">
        <f t="shared" si="0"/>
        <v>-0.8571428571428571</v>
      </c>
      <c r="AK3" s="74">
        <f t="shared" si="0"/>
        <v>0.81818181818181823</v>
      </c>
      <c r="AL3" s="75">
        <f t="shared" si="0"/>
        <v>0.98454545454545461</v>
      </c>
      <c r="AM3" s="108">
        <f>AD3*2</f>
        <v>1.42</v>
      </c>
      <c r="AN3" s="105">
        <f>AE3*7</f>
        <v>6.4909090909090912</v>
      </c>
      <c r="AO3" s="105">
        <f>AF3*4</f>
        <v>2.04</v>
      </c>
      <c r="AP3" s="105">
        <f>AG3*8</f>
        <v>13.818181818181818</v>
      </c>
      <c r="AQ3" s="105">
        <f>AH3*9</f>
        <v>13.909090909090908</v>
      </c>
      <c r="AR3" s="105">
        <f>AI3*5</f>
        <v>6.0909090909090917</v>
      </c>
      <c r="AS3" s="105">
        <f>AJ3*1</f>
        <v>-0.8571428571428571</v>
      </c>
      <c r="AT3" s="105">
        <f>AK3*3</f>
        <v>2.4545454545454546</v>
      </c>
      <c r="AU3" s="105">
        <f>AL3*6</f>
        <v>5.9072727272727281</v>
      </c>
      <c r="AV3" s="122">
        <f>AVERAGE(AD3:AU3)</f>
        <v>3.269862914862915</v>
      </c>
      <c r="AW3" s="119">
        <f>RANK(AV3,AV:AV,0)</f>
        <v>1</v>
      </c>
      <c r="AX3" s="174">
        <f>AV3*D3</f>
        <v>35.968492063492064</v>
      </c>
    </row>
    <row r="4" spans="1:50" x14ac:dyDescent="0.25">
      <c r="U4" s="86"/>
      <c r="V4" s="82"/>
      <c r="W4" s="82"/>
      <c r="X4" s="82"/>
      <c r="Y4" s="82"/>
      <c r="Z4" s="82"/>
      <c r="AA4" s="82"/>
      <c r="AB4" s="82"/>
      <c r="AC4" s="87"/>
      <c r="AD4" s="52"/>
      <c r="AE4" s="53"/>
      <c r="AF4" s="53"/>
      <c r="AG4" s="53"/>
      <c r="AH4" s="53"/>
      <c r="AI4" s="53"/>
      <c r="AJ4" s="53"/>
      <c r="AK4" s="53"/>
      <c r="AL4" s="54"/>
      <c r="AM4" s="61"/>
      <c r="AN4" s="9"/>
      <c r="AO4" s="9"/>
      <c r="AP4" s="9"/>
      <c r="AQ4" s="9"/>
      <c r="AR4" s="9"/>
      <c r="AS4" s="9"/>
      <c r="AT4" s="9"/>
      <c r="AU4" s="9"/>
      <c r="AV4" s="79"/>
      <c r="AW4" s="119">
        <v>3</v>
      </c>
      <c r="AX4" s="174">
        <f t="shared" ref="AX4:AX21" si="1">AV4*D4</f>
        <v>0</v>
      </c>
    </row>
    <row r="5" spans="1:50" x14ac:dyDescent="0.25">
      <c r="U5" s="86"/>
      <c r="V5" s="82"/>
      <c r="W5" s="82"/>
      <c r="X5" s="82"/>
      <c r="Y5" s="82"/>
      <c r="Z5" s="82"/>
      <c r="AA5" s="82"/>
      <c r="AB5" s="82"/>
      <c r="AC5" s="87"/>
      <c r="AD5" s="52"/>
      <c r="AE5" s="53"/>
      <c r="AF5" s="53"/>
      <c r="AG5" s="53"/>
      <c r="AH5" s="53"/>
      <c r="AI5" s="53"/>
      <c r="AJ5" s="53"/>
      <c r="AK5" s="53"/>
      <c r="AL5" s="54"/>
      <c r="AM5" s="61"/>
      <c r="AN5" s="9"/>
      <c r="AO5" s="9"/>
      <c r="AP5" s="9"/>
      <c r="AQ5" s="9"/>
      <c r="AR5" s="9"/>
      <c r="AS5" s="9"/>
      <c r="AT5" s="9"/>
      <c r="AU5" s="9"/>
      <c r="AV5" s="79"/>
      <c r="AW5" s="119">
        <v>4</v>
      </c>
      <c r="AX5" s="174">
        <f t="shared" si="1"/>
        <v>0</v>
      </c>
    </row>
    <row r="6" spans="1:50" x14ac:dyDescent="0.25">
      <c r="U6" s="86"/>
      <c r="V6" s="82"/>
      <c r="W6" s="82"/>
      <c r="X6" s="82"/>
      <c r="Y6" s="82"/>
      <c r="Z6" s="82"/>
      <c r="AA6" s="82"/>
      <c r="AB6" s="82"/>
      <c r="AC6" s="87"/>
      <c r="AD6" s="52"/>
      <c r="AE6" s="53"/>
      <c r="AF6" s="53"/>
      <c r="AG6" s="53"/>
      <c r="AH6" s="53"/>
      <c r="AI6" s="53"/>
      <c r="AJ6" s="53"/>
      <c r="AK6" s="53"/>
      <c r="AL6" s="54"/>
      <c r="AM6" s="61"/>
      <c r="AN6" s="9"/>
      <c r="AO6" s="9"/>
      <c r="AP6" s="9"/>
      <c r="AQ6" s="9"/>
      <c r="AR6" s="9"/>
      <c r="AS6" s="9"/>
      <c r="AT6" s="9"/>
      <c r="AU6" s="9"/>
      <c r="AV6" s="79"/>
      <c r="AW6" s="119">
        <v>5</v>
      </c>
      <c r="AX6" s="174">
        <f t="shared" si="1"/>
        <v>0</v>
      </c>
    </row>
    <row r="7" spans="1:50" x14ac:dyDescent="0.25">
      <c r="U7" s="86"/>
      <c r="V7" s="82"/>
      <c r="W7" s="82"/>
      <c r="X7" s="82"/>
      <c r="Y7" s="82"/>
      <c r="Z7" s="82"/>
      <c r="AA7" s="82"/>
      <c r="AB7" s="82"/>
      <c r="AC7" s="87"/>
      <c r="AD7" s="52"/>
      <c r="AE7" s="53"/>
      <c r="AF7" s="53"/>
      <c r="AG7" s="53"/>
      <c r="AH7" s="53"/>
      <c r="AI7" s="53"/>
      <c r="AJ7" s="53"/>
      <c r="AK7" s="53"/>
      <c r="AL7" s="54"/>
      <c r="AM7" s="61"/>
      <c r="AN7" s="9"/>
      <c r="AO7" s="9"/>
      <c r="AP7" s="9"/>
      <c r="AQ7" s="9"/>
      <c r="AR7" s="9"/>
      <c r="AS7" s="9"/>
      <c r="AT7" s="9"/>
      <c r="AU7" s="9"/>
      <c r="AV7" s="79"/>
      <c r="AW7" s="119">
        <v>6</v>
      </c>
      <c r="AX7" s="174">
        <f t="shared" si="1"/>
        <v>0</v>
      </c>
    </row>
    <row r="8" spans="1:50" x14ac:dyDescent="0.25">
      <c r="U8" s="86"/>
      <c r="V8" s="82"/>
      <c r="W8" s="82"/>
      <c r="X8" s="82"/>
      <c r="Y8" s="82"/>
      <c r="Z8" s="82"/>
      <c r="AA8" s="82"/>
      <c r="AB8" s="82"/>
      <c r="AC8" s="87"/>
      <c r="AD8" s="52"/>
      <c r="AE8" s="53"/>
      <c r="AF8" s="53"/>
      <c r="AG8" s="53"/>
      <c r="AH8" s="53"/>
      <c r="AI8" s="53"/>
      <c r="AJ8" s="53"/>
      <c r="AK8" s="53"/>
      <c r="AL8" s="54"/>
      <c r="AM8" s="61"/>
      <c r="AN8" s="9"/>
      <c r="AO8" s="9"/>
      <c r="AP8" s="9"/>
      <c r="AQ8" s="9"/>
      <c r="AR8" s="9"/>
      <c r="AS8" s="9"/>
      <c r="AT8" s="9"/>
      <c r="AU8" s="9"/>
      <c r="AV8" s="79"/>
      <c r="AW8" s="119">
        <v>7</v>
      </c>
      <c r="AX8" s="174">
        <f t="shared" si="1"/>
        <v>0</v>
      </c>
    </row>
    <row r="9" spans="1:50" x14ac:dyDescent="0.25">
      <c r="U9" s="86"/>
      <c r="V9" s="82"/>
      <c r="W9" s="82"/>
      <c r="X9" s="82"/>
      <c r="Y9" s="82"/>
      <c r="Z9" s="82"/>
      <c r="AA9" s="82"/>
      <c r="AB9" s="82"/>
      <c r="AC9" s="87"/>
      <c r="AD9" s="52"/>
      <c r="AE9" s="53"/>
      <c r="AF9" s="53"/>
      <c r="AG9" s="53"/>
      <c r="AH9" s="53"/>
      <c r="AI9" s="53"/>
      <c r="AJ9" s="53"/>
      <c r="AK9" s="53"/>
      <c r="AL9" s="54"/>
      <c r="AM9" s="61"/>
      <c r="AN9" s="9"/>
      <c r="AO9" s="9"/>
      <c r="AP9" s="9"/>
      <c r="AQ9" s="9"/>
      <c r="AR9" s="9"/>
      <c r="AS9" s="9"/>
      <c r="AT9" s="9"/>
      <c r="AU9" s="9"/>
      <c r="AV9" s="79"/>
      <c r="AW9" s="119">
        <v>8</v>
      </c>
      <c r="AX9" s="174">
        <f t="shared" si="1"/>
        <v>0</v>
      </c>
    </row>
    <row r="10" spans="1:50" x14ac:dyDescent="0.25">
      <c r="U10" s="86"/>
      <c r="V10" s="82"/>
      <c r="W10" s="82"/>
      <c r="X10" s="82"/>
      <c r="Y10" s="82"/>
      <c r="Z10" s="82"/>
      <c r="AA10" s="82"/>
      <c r="AB10" s="82"/>
      <c r="AC10" s="87"/>
      <c r="AD10" s="52"/>
      <c r="AE10" s="53"/>
      <c r="AF10" s="53"/>
      <c r="AG10" s="53"/>
      <c r="AH10" s="53"/>
      <c r="AI10" s="53"/>
      <c r="AJ10" s="53"/>
      <c r="AK10" s="53"/>
      <c r="AL10" s="54"/>
      <c r="AM10" s="61"/>
      <c r="AN10" s="9"/>
      <c r="AO10" s="9"/>
      <c r="AP10" s="9"/>
      <c r="AQ10" s="9"/>
      <c r="AR10" s="9"/>
      <c r="AS10" s="9"/>
      <c r="AT10" s="9"/>
      <c r="AU10" s="9"/>
      <c r="AV10" s="79"/>
      <c r="AW10" s="119">
        <v>9</v>
      </c>
      <c r="AX10" s="174">
        <f t="shared" si="1"/>
        <v>0</v>
      </c>
    </row>
    <row r="11" spans="1:50" x14ac:dyDescent="0.25">
      <c r="U11" s="86"/>
      <c r="V11" s="82"/>
      <c r="W11" s="82"/>
      <c r="X11" s="82"/>
      <c r="Y11" s="82"/>
      <c r="Z11" s="82"/>
      <c r="AA11" s="82"/>
      <c r="AB11" s="82"/>
      <c r="AC11" s="87"/>
      <c r="AD11" s="52"/>
      <c r="AE11" s="53"/>
      <c r="AF11" s="53"/>
      <c r="AG11" s="53"/>
      <c r="AH11" s="53"/>
      <c r="AI11" s="53"/>
      <c r="AJ11" s="53"/>
      <c r="AK11" s="53"/>
      <c r="AL11" s="54"/>
      <c r="AM11" s="61"/>
      <c r="AN11" s="9"/>
      <c r="AO11" s="9"/>
      <c r="AP11" s="9"/>
      <c r="AQ11" s="9"/>
      <c r="AR11" s="9"/>
      <c r="AS11" s="9"/>
      <c r="AT11" s="9"/>
      <c r="AU11" s="9"/>
      <c r="AV11" s="79"/>
      <c r="AW11" s="119">
        <v>10</v>
      </c>
      <c r="AX11" s="174">
        <f t="shared" si="1"/>
        <v>0</v>
      </c>
    </row>
    <row r="12" spans="1:50" x14ac:dyDescent="0.25">
      <c r="U12" s="86"/>
      <c r="V12" s="82"/>
      <c r="W12" s="82"/>
      <c r="X12" s="82"/>
      <c r="Y12" s="82"/>
      <c r="Z12" s="82"/>
      <c r="AA12" s="82"/>
      <c r="AB12" s="82"/>
      <c r="AC12" s="87"/>
      <c r="AD12" s="52"/>
      <c r="AE12" s="53"/>
      <c r="AF12" s="53"/>
      <c r="AG12" s="53"/>
      <c r="AH12" s="53"/>
      <c r="AI12" s="53"/>
      <c r="AJ12" s="53"/>
      <c r="AK12" s="53"/>
      <c r="AL12" s="54"/>
      <c r="AM12" s="61"/>
      <c r="AN12" s="9"/>
      <c r="AO12" s="9"/>
      <c r="AP12" s="9"/>
      <c r="AQ12" s="9"/>
      <c r="AR12" s="9"/>
      <c r="AS12" s="9"/>
      <c r="AT12" s="9"/>
      <c r="AU12" s="9"/>
      <c r="AV12" s="79"/>
      <c r="AW12" s="119">
        <v>11</v>
      </c>
      <c r="AX12" s="174">
        <f t="shared" si="1"/>
        <v>0</v>
      </c>
    </row>
    <row r="13" spans="1:50" x14ac:dyDescent="0.25">
      <c r="U13" s="86"/>
      <c r="V13" s="82"/>
      <c r="W13" s="82"/>
      <c r="X13" s="82"/>
      <c r="Y13" s="82"/>
      <c r="Z13" s="82"/>
      <c r="AA13" s="82"/>
      <c r="AB13" s="82"/>
      <c r="AC13" s="87"/>
      <c r="AD13" s="52"/>
      <c r="AE13" s="53"/>
      <c r="AF13" s="53"/>
      <c r="AG13" s="53"/>
      <c r="AH13" s="53"/>
      <c r="AI13" s="53"/>
      <c r="AJ13" s="53"/>
      <c r="AK13" s="53"/>
      <c r="AL13" s="54"/>
      <c r="AM13" s="61"/>
      <c r="AN13" s="9"/>
      <c r="AO13" s="9"/>
      <c r="AP13" s="9"/>
      <c r="AQ13" s="9"/>
      <c r="AR13" s="9"/>
      <c r="AS13" s="9"/>
      <c r="AT13" s="9"/>
      <c r="AU13" s="9"/>
      <c r="AV13" s="79"/>
      <c r="AW13" s="119">
        <v>12</v>
      </c>
      <c r="AX13" s="174">
        <f t="shared" si="1"/>
        <v>0</v>
      </c>
    </row>
    <row r="14" spans="1:50" x14ac:dyDescent="0.25">
      <c r="U14" s="86"/>
      <c r="V14" s="82"/>
      <c r="W14" s="82"/>
      <c r="X14" s="82"/>
      <c r="Y14" s="82"/>
      <c r="Z14" s="82"/>
      <c r="AA14" s="82"/>
      <c r="AB14" s="82"/>
      <c r="AC14" s="87"/>
      <c r="AD14" s="52"/>
      <c r="AE14" s="53"/>
      <c r="AF14" s="53"/>
      <c r="AG14" s="53"/>
      <c r="AH14" s="53"/>
      <c r="AI14" s="53"/>
      <c r="AJ14" s="53"/>
      <c r="AK14" s="53"/>
      <c r="AL14" s="54"/>
      <c r="AM14" s="61"/>
      <c r="AN14" s="9"/>
      <c r="AO14" s="9"/>
      <c r="AP14" s="9"/>
      <c r="AQ14" s="9"/>
      <c r="AR14" s="9"/>
      <c r="AS14" s="9"/>
      <c r="AT14" s="9"/>
      <c r="AU14" s="9"/>
      <c r="AV14" s="79"/>
      <c r="AW14" s="119">
        <v>13</v>
      </c>
      <c r="AX14" s="174">
        <f t="shared" si="1"/>
        <v>0</v>
      </c>
    </row>
    <row r="15" spans="1:50" x14ac:dyDescent="0.25">
      <c r="U15" s="86"/>
      <c r="V15" s="82"/>
      <c r="W15" s="82"/>
      <c r="X15" s="82"/>
      <c r="Y15" s="82"/>
      <c r="Z15" s="82"/>
      <c r="AA15" s="82"/>
      <c r="AB15" s="82"/>
      <c r="AC15" s="87"/>
      <c r="AD15" s="52"/>
      <c r="AE15" s="53"/>
      <c r="AF15" s="53"/>
      <c r="AG15" s="53"/>
      <c r="AH15" s="53"/>
      <c r="AI15" s="53"/>
      <c r="AJ15" s="53"/>
      <c r="AK15" s="53"/>
      <c r="AL15" s="54"/>
      <c r="AM15" s="61"/>
      <c r="AN15" s="9"/>
      <c r="AO15" s="9"/>
      <c r="AP15" s="9"/>
      <c r="AQ15" s="9"/>
      <c r="AR15" s="9"/>
      <c r="AS15" s="9"/>
      <c r="AT15" s="9"/>
      <c r="AU15" s="9"/>
      <c r="AV15" s="79"/>
      <c r="AW15" s="119">
        <v>14</v>
      </c>
      <c r="AX15" s="174">
        <f t="shared" si="1"/>
        <v>0</v>
      </c>
    </row>
    <row r="16" spans="1:50" x14ac:dyDescent="0.25">
      <c r="U16" s="86"/>
      <c r="V16" s="82"/>
      <c r="W16" s="82"/>
      <c r="X16" s="82"/>
      <c r="Y16" s="82"/>
      <c r="Z16" s="82"/>
      <c r="AA16" s="82"/>
      <c r="AB16" s="82"/>
      <c r="AC16" s="87"/>
      <c r="AD16" s="52"/>
      <c r="AE16" s="53"/>
      <c r="AF16" s="53"/>
      <c r="AG16" s="53"/>
      <c r="AH16" s="53"/>
      <c r="AI16" s="53"/>
      <c r="AJ16" s="53"/>
      <c r="AK16" s="53"/>
      <c r="AL16" s="54"/>
      <c r="AM16" s="61"/>
      <c r="AN16" s="9"/>
      <c r="AO16" s="9"/>
      <c r="AP16" s="9"/>
      <c r="AQ16" s="9"/>
      <c r="AR16" s="9"/>
      <c r="AS16" s="9"/>
      <c r="AT16" s="9"/>
      <c r="AU16" s="9"/>
      <c r="AV16" s="79"/>
      <c r="AW16" s="119">
        <v>15</v>
      </c>
      <c r="AX16" s="174">
        <f t="shared" si="1"/>
        <v>0</v>
      </c>
    </row>
    <row r="17" spans="21:50" x14ac:dyDescent="0.25">
      <c r="U17" s="86"/>
      <c r="V17" s="82"/>
      <c r="W17" s="82"/>
      <c r="X17" s="82"/>
      <c r="Y17" s="82"/>
      <c r="Z17" s="82"/>
      <c r="AA17" s="82"/>
      <c r="AB17" s="82"/>
      <c r="AC17" s="87"/>
      <c r="AD17" s="52"/>
      <c r="AE17" s="53"/>
      <c r="AF17" s="53"/>
      <c r="AG17" s="53"/>
      <c r="AH17" s="53"/>
      <c r="AI17" s="53"/>
      <c r="AJ17" s="53"/>
      <c r="AK17" s="53"/>
      <c r="AL17" s="54"/>
      <c r="AM17" s="61"/>
      <c r="AN17" s="9"/>
      <c r="AO17" s="9"/>
      <c r="AP17" s="9"/>
      <c r="AQ17" s="9"/>
      <c r="AR17" s="9"/>
      <c r="AS17" s="9"/>
      <c r="AT17" s="9"/>
      <c r="AU17" s="9"/>
      <c r="AV17" s="79"/>
      <c r="AW17" s="119">
        <v>16</v>
      </c>
      <c r="AX17" s="174">
        <f t="shared" si="1"/>
        <v>0</v>
      </c>
    </row>
    <row r="18" spans="21:50" x14ac:dyDescent="0.25">
      <c r="U18" s="86"/>
      <c r="V18" s="82"/>
      <c r="W18" s="82"/>
      <c r="X18" s="82"/>
      <c r="Y18" s="82"/>
      <c r="Z18" s="82"/>
      <c r="AA18" s="82"/>
      <c r="AB18" s="82"/>
      <c r="AC18" s="87"/>
      <c r="AD18" s="52"/>
      <c r="AE18" s="53"/>
      <c r="AF18" s="53"/>
      <c r="AG18" s="53"/>
      <c r="AH18" s="53"/>
      <c r="AI18" s="53"/>
      <c r="AJ18" s="53"/>
      <c r="AK18" s="53"/>
      <c r="AL18" s="54"/>
      <c r="AM18" s="61"/>
      <c r="AN18" s="9"/>
      <c r="AO18" s="9"/>
      <c r="AP18" s="9"/>
      <c r="AQ18" s="9"/>
      <c r="AR18" s="9"/>
      <c r="AS18" s="9"/>
      <c r="AT18" s="9"/>
      <c r="AU18" s="9"/>
      <c r="AV18" s="79"/>
      <c r="AW18" s="119">
        <v>17</v>
      </c>
      <c r="AX18" s="174">
        <f t="shared" si="1"/>
        <v>0</v>
      </c>
    </row>
    <row r="19" spans="21:50" x14ac:dyDescent="0.25">
      <c r="U19" s="86"/>
      <c r="V19" s="82"/>
      <c r="W19" s="82"/>
      <c r="X19" s="82"/>
      <c r="Y19" s="82"/>
      <c r="Z19" s="82"/>
      <c r="AA19" s="82"/>
      <c r="AB19" s="82"/>
      <c r="AC19" s="87"/>
      <c r="AD19" s="52"/>
      <c r="AE19" s="53"/>
      <c r="AF19" s="53"/>
      <c r="AG19" s="53"/>
      <c r="AH19" s="53"/>
      <c r="AI19" s="53"/>
      <c r="AJ19" s="53"/>
      <c r="AK19" s="53"/>
      <c r="AL19" s="54"/>
      <c r="AM19" s="61"/>
      <c r="AN19" s="9"/>
      <c r="AO19" s="9"/>
      <c r="AP19" s="9"/>
      <c r="AQ19" s="9"/>
      <c r="AR19" s="9"/>
      <c r="AS19" s="9"/>
      <c r="AT19" s="9"/>
      <c r="AU19" s="9"/>
      <c r="AV19" s="79"/>
      <c r="AW19" s="119">
        <v>18</v>
      </c>
      <c r="AX19" s="174">
        <f t="shared" si="1"/>
        <v>0</v>
      </c>
    </row>
    <row r="20" spans="21:50" x14ac:dyDescent="0.25">
      <c r="U20" s="86"/>
      <c r="V20" s="82"/>
      <c r="W20" s="82"/>
      <c r="X20" s="82"/>
      <c r="Y20" s="82"/>
      <c r="Z20" s="82"/>
      <c r="AA20" s="82"/>
      <c r="AB20" s="82"/>
      <c r="AC20" s="87"/>
      <c r="AD20" s="52"/>
      <c r="AE20" s="53"/>
      <c r="AF20" s="53"/>
      <c r="AG20" s="53"/>
      <c r="AH20" s="53"/>
      <c r="AI20" s="53"/>
      <c r="AJ20" s="53"/>
      <c r="AK20" s="53"/>
      <c r="AL20" s="54"/>
      <c r="AM20" s="61"/>
      <c r="AN20" s="9"/>
      <c r="AO20" s="9"/>
      <c r="AP20" s="9"/>
      <c r="AQ20" s="9"/>
      <c r="AR20" s="9"/>
      <c r="AS20" s="9"/>
      <c r="AT20" s="9"/>
      <c r="AU20" s="9"/>
      <c r="AV20" s="79"/>
      <c r="AW20" s="119">
        <v>19</v>
      </c>
      <c r="AX20" s="174">
        <f t="shared" si="1"/>
        <v>0</v>
      </c>
    </row>
    <row r="21" spans="21:50" ht="15.75" thickBot="1" x14ac:dyDescent="0.3">
      <c r="U21" s="88"/>
      <c r="V21" s="89"/>
      <c r="W21" s="89"/>
      <c r="X21" s="89"/>
      <c r="Y21" s="89"/>
      <c r="Z21" s="89"/>
      <c r="AA21" s="89"/>
      <c r="AB21" s="89"/>
      <c r="AC21" s="90"/>
      <c r="AD21" s="55"/>
      <c r="AE21" s="56"/>
      <c r="AF21" s="56"/>
      <c r="AG21" s="56"/>
      <c r="AH21" s="56"/>
      <c r="AI21" s="56"/>
      <c r="AJ21" s="56"/>
      <c r="AK21" s="56"/>
      <c r="AL21" s="57"/>
      <c r="AM21" s="63"/>
      <c r="AN21" s="64"/>
      <c r="AO21" s="64"/>
      <c r="AP21" s="64"/>
      <c r="AQ21" s="64"/>
      <c r="AR21" s="64"/>
      <c r="AS21" s="64"/>
      <c r="AT21" s="64"/>
      <c r="AU21" s="64"/>
      <c r="AV21" s="80"/>
      <c r="AW21" s="120">
        <v>20</v>
      </c>
      <c r="AX21" s="174">
        <f t="shared" si="1"/>
        <v>0</v>
      </c>
    </row>
  </sheetData>
  <conditionalFormatting sqref="A1">
    <cfRule type="duplicateValues" dxfId="20" priority="3"/>
  </conditionalFormatting>
  <conditionalFormatting sqref="AW2:AW21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  <cfRule type="colorScale" priority="2">
      <colorScale>
        <cfvo type="min"/>
        <cfvo type="percentile" val="50"/>
        <cfvo type="max"/>
        <color rgb="FFFF0000"/>
        <color rgb="FFFFFF00"/>
        <color theme="9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1213B-F03C-419A-BB35-B4ACB20DACA3}">
  <dimension ref="A1:AX21"/>
  <sheetViews>
    <sheetView topLeftCell="L1" zoomScale="70" zoomScaleNormal="70" workbookViewId="0">
      <selection activeCell="A2" sqref="A2:C4"/>
    </sheetView>
  </sheetViews>
  <sheetFormatPr defaultRowHeight="15" x14ac:dyDescent="0.25"/>
  <cols>
    <col min="1" max="1" width="35.7109375" customWidth="1"/>
    <col min="2" max="2" width="36.5703125" customWidth="1"/>
    <col min="3" max="3" width="17" customWidth="1"/>
    <col min="4" max="4" width="26" customWidth="1"/>
    <col min="23" max="23" width="12.140625" customWidth="1"/>
    <col min="39" max="39" width="9.7109375" customWidth="1"/>
    <col min="40" max="40" width="10.5703125" customWidth="1"/>
    <col min="41" max="41" width="11.5703125" customWidth="1"/>
    <col min="42" max="42" width="11" customWidth="1"/>
    <col min="43" max="44" width="10" customWidth="1"/>
    <col min="45" max="45" width="9.7109375" customWidth="1"/>
    <col min="46" max="46" width="9.5703125" customWidth="1"/>
    <col min="47" max="47" width="8.28515625" customWidth="1"/>
    <col min="48" max="50" width="12.140625" customWidth="1"/>
  </cols>
  <sheetData>
    <row r="1" spans="1:50" ht="63.75" customHeight="1" thickBot="1" x14ac:dyDescent="0.3">
      <c r="A1" s="1" t="s">
        <v>0</v>
      </c>
      <c r="B1" s="1" t="s">
        <v>1</v>
      </c>
      <c r="C1" s="1" t="s">
        <v>3</v>
      </c>
      <c r="D1" s="1" t="s">
        <v>2</v>
      </c>
      <c r="E1" s="8" t="s">
        <v>9</v>
      </c>
      <c r="F1" s="8" t="s">
        <v>17</v>
      </c>
      <c r="G1" s="12" t="s">
        <v>15</v>
      </c>
      <c r="H1" s="8" t="s">
        <v>24</v>
      </c>
      <c r="I1" s="13" t="s">
        <v>29</v>
      </c>
      <c r="J1" s="2" t="s">
        <v>16</v>
      </c>
      <c r="K1" s="14" t="s">
        <v>28</v>
      </c>
      <c r="L1" s="2" t="s">
        <v>25</v>
      </c>
      <c r="M1" s="3" t="s">
        <v>18</v>
      </c>
      <c r="N1" s="4" t="s">
        <v>8</v>
      </c>
      <c r="O1" s="15" t="s">
        <v>27</v>
      </c>
      <c r="P1" s="11" t="s">
        <v>10</v>
      </c>
      <c r="Q1" s="4" t="s">
        <v>12</v>
      </c>
      <c r="R1" s="11" t="s">
        <v>11</v>
      </c>
      <c r="S1" s="4" t="s">
        <v>26</v>
      </c>
      <c r="T1" s="5" t="s">
        <v>9</v>
      </c>
      <c r="U1" s="83" t="s">
        <v>17</v>
      </c>
      <c r="V1" s="83" t="s">
        <v>31</v>
      </c>
      <c r="W1" s="97" t="s">
        <v>74</v>
      </c>
      <c r="X1" s="99" t="s">
        <v>28</v>
      </c>
      <c r="Y1" s="83" t="s">
        <v>26</v>
      </c>
      <c r="Z1" s="83" t="s">
        <v>12</v>
      </c>
      <c r="AA1" s="97" t="s">
        <v>107</v>
      </c>
      <c r="AB1" s="83" t="s">
        <v>93</v>
      </c>
      <c r="AC1" s="84" t="s">
        <v>30</v>
      </c>
      <c r="AD1" s="110" t="s">
        <v>67</v>
      </c>
      <c r="AE1" s="110" t="s">
        <v>130</v>
      </c>
      <c r="AF1" s="97" t="s">
        <v>81</v>
      </c>
      <c r="AG1" s="111" t="s">
        <v>69</v>
      </c>
      <c r="AH1" s="110" t="s">
        <v>72</v>
      </c>
      <c r="AI1" s="110" t="s">
        <v>71</v>
      </c>
      <c r="AJ1" s="97" t="s">
        <v>131</v>
      </c>
      <c r="AK1" s="110" t="s">
        <v>92</v>
      </c>
      <c r="AL1" s="112" t="s">
        <v>73</v>
      </c>
      <c r="AM1" s="6" t="s">
        <v>99</v>
      </c>
      <c r="AN1" s="6" t="s">
        <v>111</v>
      </c>
      <c r="AO1" s="97" t="s">
        <v>135</v>
      </c>
      <c r="AP1" s="103" t="s">
        <v>110</v>
      </c>
      <c r="AQ1" s="6" t="s">
        <v>109</v>
      </c>
      <c r="AR1" s="6" t="s">
        <v>98</v>
      </c>
      <c r="AS1" s="97" t="s">
        <v>108</v>
      </c>
      <c r="AT1" s="6" t="s">
        <v>129</v>
      </c>
      <c r="AU1" s="6" t="s">
        <v>106</v>
      </c>
      <c r="AV1" s="132" t="s">
        <v>118</v>
      </c>
      <c r="AW1" s="76" t="s">
        <v>89</v>
      </c>
      <c r="AX1" s="175" t="s">
        <v>166</v>
      </c>
    </row>
    <row r="2" spans="1:50" x14ac:dyDescent="0.25">
      <c r="A2" t="s">
        <v>60</v>
      </c>
      <c r="B2" t="s">
        <v>6</v>
      </c>
      <c r="C2" t="s">
        <v>7</v>
      </c>
      <c r="D2">
        <f>SUM('STATS REF'!K6,'STATS REF'!K20,'STATS REF'!K34,'STATS REF'!K48,'STATS REF'!K62,'STATS REF'!K76,'STATS REF'!K90,'STATS REF'!K104,'STATS REF'!K118,'STATS REF'!K132,'STATS REF'!K146,'STATS REF'!K160,'STATS REF'!K174)</f>
        <v>11</v>
      </c>
      <c r="E2">
        <f>AVERAGE('STATS REF'!L6,'STATS REF'!L20,'STATS REF'!L34,'STATS REF'!L48,'STATS REF'!L62,'STATS REF'!L76,'STATS REF'!L90,'STATS REF'!L104,'STATS REF'!L118,'STATS REF'!L132,'STATS REF'!L146,'STATS REF'!L160,'STATS REF'!L174)</f>
        <v>7.9818181818181806</v>
      </c>
      <c r="F2" s="38">
        <f>AVERAGE('STATS REF'!M6,'STATS REF'!M20,'STATS REF'!M34,'STATS REF'!M48,'STATS REF'!M62,'STATS REF'!M76,'STATS REF'!M90,'STATS REF'!M104,'STATS REF'!M118,'STATS REF'!M132,'STATS REF'!M146,'STATS REF'!M160,'STATS REF'!M174)</f>
        <v>0.87090909090909097</v>
      </c>
      <c r="G2">
        <f>SUM('STATS REF'!N6,'STATS REF'!N20,'STATS REF'!N34,'STATS REF'!N48,'STATS REF'!N62,'STATS REF'!N76,'STATS REF'!N90,'STATS REF'!N104,'STATS REF'!N118,'STATS REF'!N132,'STATS REF'!N146,'STATS REF'!N160,'STATS REF'!N174)</f>
        <v>60</v>
      </c>
      <c r="H2">
        <f>AVERAGE('STATS REF'!O6,'STATS REF'!O20,'STATS REF'!O34,'STATS REF'!O48,'STATS REF'!O62,'STATS REF'!O76,'STATS REF'!O90,'STATS REF'!O104,'STATS REF'!O118,'STATS REF'!O132,'STATS REF'!O146,'STATS REF'!O160,'STATS REF'!O174)</f>
        <v>0</v>
      </c>
      <c r="I2">
        <f>SUM('STATS REF'!P6,'STATS REF'!P20,'STATS REF'!P34,'STATS REF'!P48,'STATS REF'!P62,'STATS REF'!P76,'STATS REF'!P90,'STATS REF'!P104,'STATS REF'!P118,'STATS REF'!P132,'STATS REF'!P146,'STATS REF'!P160,'STATS REF'!P174)</f>
        <v>41</v>
      </c>
      <c r="J2" s="38">
        <f>AVERAGE('STATS REF'!Q6,'STATS REF'!Q20,'STATS REF'!Q34,'STATS REF'!Q48,'STATS REF'!Q62,'STATS REF'!Q76,'STATS REF'!Q90,'STATS REF'!Q104,'STATS REF'!Q118,'STATS REF'!Q132,'STATS REF'!Q146,'STATS REF'!Q160,'STATS REF'!Q174)</f>
        <v>0.39</v>
      </c>
      <c r="K2" s="38">
        <f>AVERAGE('STATS REF'!R6,'STATS REF'!R20,'STATS REF'!R34,'STATS REF'!R48,'STATS REF'!R62,'STATS REF'!R76,'STATS REF'!R90,'STATS REF'!R104,'STATS REF'!R118,'STATS REF'!R132,'STATS REF'!R146,'STATS REF'!R160,'STATS REF'!R174)</f>
        <v>0.53363636363636369</v>
      </c>
      <c r="L2">
        <f>SUM('STATS REF'!S6,'STATS REF'!S20,'STATS REF'!S34,'STATS REF'!S48,'STATS REF'!S62,'STATS REF'!S76,'STATS REF'!S90,'STATS REF'!S104,'STATS REF'!S118,'STATS REF'!S132,'STATS REF'!S146,'STATS REF'!S160,'STATS REF'!S174)</f>
        <v>35</v>
      </c>
      <c r="M2">
        <f>SUM('STATS REF'!T6,'STATS REF'!T20,'STATS REF'!T34,'STATS REF'!T48,'STATS REF'!T62,'STATS REF'!T76,'STATS REF'!T90,'STATS REF'!T104,'STATS REF'!T118,'STATS REF'!T132,'STATS REF'!T146,'STATS REF'!T160,'STATS REF'!T174)</f>
        <v>54</v>
      </c>
      <c r="N2">
        <f>SUM('STATS REF'!U6,'STATS REF'!U20,'STATS REF'!U34,'STATS REF'!U48,'STATS REF'!U62,'STATS REF'!U76,'STATS REF'!U90,'STATS REF'!U104,'STATS REF'!U118,'STATS REF'!U132,'STATS REF'!U146,'STATS REF'!U160,'STATS REF'!U174)</f>
        <v>0</v>
      </c>
      <c r="O2">
        <f>SUM('STATS REF'!V6,'STATS REF'!V20,'STATS REF'!V34,'STATS REF'!V48,'STATS REF'!V62,'STATS REF'!V76,'STATS REF'!V90,'STATS REF'!V104,'STATS REF'!V118,'STATS REF'!V132,'STATS REF'!V146,'STATS REF'!V160,'STATS REF'!V174)</f>
        <v>0</v>
      </c>
      <c r="P2">
        <f>SUM('STATS REF'!W6,'STATS REF'!W20,'STATS REF'!W34,'STATS REF'!W48,'STATS REF'!W62,'STATS REF'!W76,'STATS REF'!W90,'STATS REF'!W104,'STATS REF'!W118,'STATS REF'!W132,'STATS REF'!W146,'STATS REF'!W160,'STATS REF'!W174)</f>
        <v>0</v>
      </c>
      <c r="Q2">
        <f>SUM('STATS REF'!X6,'STATS REF'!X20,'STATS REF'!X34,'STATS REF'!X48,'STATS REF'!X61,'STATS REF'!X76,'STATS REF'!X90,'STATS REF'!X104,'STATS REF'!X118,'STATS REF'!X132,'STATS REF'!X146,'STATS REF'!X160,'STATS REF'!X174)</f>
        <v>1</v>
      </c>
      <c r="R2">
        <f>SUM('STATS REF'!Y6,'STATS REF'!Y20,'STATS REF'!Y34,'STATS REF'!Y48,'STATS REF'!Y62,'STATS REF'!Y76,'STATS REF'!Y90,'STATS REF'!Y104,'STATS REF'!Y118,'STATS REF'!Y132,'STATS REF'!Y146,'STATS REF'!Y160,'STATS REF'!Y174)</f>
        <v>1.2</v>
      </c>
      <c r="S2">
        <f>SUM('STATS REF'!Z6,'STATS REF'!Z20,'STATS REF'!Z34,'STATS REF'!Z48,'STATS REF'!Z62,'STATS REF'!Z76,'STATS REF'!Z90,'STATS REF'!Z104,'STATS REF'!Z118,'STATS REF'!Z132,'STATS REF'!Z146,'STATS REF'!Z160,'STATS REF'!Z174)</f>
        <v>9</v>
      </c>
      <c r="T2">
        <f>SUM('STATS REF'!L6,'STATS REF'!L20,'STATS REF'!L34,'STATS REF'!L48,'STATS REF'!L62,'STATS REF'!L76,'STATS REF'!L90,'STATS REF'!L104,'STATS REF'!L118,'STATS REF'!L132,'STATS REF'!L146,'STATS REF'!L160,'STATS REF'!L174)</f>
        <v>87.799999999999983</v>
      </c>
      <c r="U2" s="91">
        <f>F2</f>
        <v>0.87090909090909097</v>
      </c>
      <c r="V2" s="92">
        <f>G2/D2</f>
        <v>5.4545454545454541</v>
      </c>
      <c r="W2" s="92">
        <f>(I2/D2)*J2</f>
        <v>1.4536363636363636</v>
      </c>
      <c r="X2" s="92">
        <f>K2</f>
        <v>0.53363636363636369</v>
      </c>
      <c r="Y2" s="92">
        <f>S2/D2</f>
        <v>0.81818181818181823</v>
      </c>
      <c r="Z2" s="92">
        <f>Q2/D2</f>
        <v>9.0909090909090912E-2</v>
      </c>
      <c r="AA2" s="92">
        <f>(Q2-R2)/D2</f>
        <v>-1.8181818181818177E-2</v>
      </c>
      <c r="AB2" s="92">
        <f>(M2-L2)/D2</f>
        <v>1.7272727272727273</v>
      </c>
      <c r="AC2" s="93">
        <f>E2/10</f>
        <v>0.7981818181818181</v>
      </c>
      <c r="AD2" s="113">
        <f>U2</f>
        <v>0.87090909090909097</v>
      </c>
      <c r="AE2" s="114">
        <f>V2/10</f>
        <v>0.54545454545454541</v>
      </c>
      <c r="AF2" s="114">
        <f t="shared" ref="AF2:AL2" si="0">W2</f>
        <v>1.4536363636363636</v>
      </c>
      <c r="AG2" s="114">
        <f t="shared" si="0"/>
        <v>0.53363636363636369</v>
      </c>
      <c r="AH2" s="114">
        <f t="shared" si="0"/>
        <v>0.81818181818181823</v>
      </c>
      <c r="AI2" s="114">
        <f t="shared" si="0"/>
        <v>9.0909090909090912E-2</v>
      </c>
      <c r="AJ2" s="114">
        <f t="shared" si="0"/>
        <v>-1.8181818181818177E-2</v>
      </c>
      <c r="AK2" s="114">
        <f t="shared" si="0"/>
        <v>1.7272727272727273</v>
      </c>
      <c r="AL2" s="115">
        <f t="shared" si="0"/>
        <v>0.7981818181818181</v>
      </c>
      <c r="AM2" s="152">
        <f>AD2*4</f>
        <v>3.4836363636363639</v>
      </c>
      <c r="AN2" s="150">
        <f>AE2*10</f>
        <v>5.4545454545454541</v>
      </c>
      <c r="AO2" s="150">
        <f>AF2*7</f>
        <v>10.175454545454546</v>
      </c>
      <c r="AP2" s="150">
        <f>AG2*8</f>
        <v>4.2690909090909095</v>
      </c>
      <c r="AQ2" s="150">
        <f>AH2*6</f>
        <v>4.9090909090909092</v>
      </c>
      <c r="AR2" s="150">
        <f>AI2*9</f>
        <v>0.81818181818181823</v>
      </c>
      <c r="AS2" s="150">
        <f>AJ2*2</f>
        <v>-3.6363636363636355E-2</v>
      </c>
      <c r="AT2" s="150">
        <f>AK2*3</f>
        <v>5.1818181818181817</v>
      </c>
      <c r="AU2" s="153">
        <f>AL2*1</f>
        <v>0.7981818181818181</v>
      </c>
      <c r="AV2" s="121">
        <f>AVERAGE(AD2:AU2)</f>
        <v>2.3263131313131309</v>
      </c>
      <c r="AW2" s="118">
        <f>RANK(AV2,AV:AV,0)</f>
        <v>3</v>
      </c>
      <c r="AX2" s="173">
        <f>AV2*D2</f>
        <v>25.589444444444439</v>
      </c>
    </row>
    <row r="3" spans="1:50" x14ac:dyDescent="0.25">
      <c r="A3" t="s">
        <v>61</v>
      </c>
      <c r="B3" t="s">
        <v>6</v>
      </c>
      <c r="C3" t="s">
        <v>7</v>
      </c>
      <c r="D3">
        <f>SUM('STATS REF'!K7,'STATS REF'!K21,'STATS REF'!K35,'STATS REF'!K49,'STATS REF'!K63,'STATS REF'!K77,'STATS REF'!K91,'STATS REF'!K105,'STATS REF'!K119,'STATS REF'!K133,'STATS REF'!K147,'STATS REF'!K161,'STATS REF'!K175)</f>
        <v>11</v>
      </c>
      <c r="E3">
        <f>AVERAGE('STATS REF'!L7,'STATS REF'!L21,'STATS REF'!L35,'STATS REF'!L49,'STATS REF'!L63,'STATS REF'!L77,'STATS REF'!L91,'STATS REF'!L105,'STATS REF'!L119,'STATS REF'!L133,'STATS REF'!L147,'STATS REF'!L161,'STATS REF'!L175)</f>
        <v>8.4909090909090903</v>
      </c>
      <c r="F3" s="38">
        <f>AVERAGE('STATS REF'!M7,'STATS REF'!M21,'STATS REF'!M35,'STATS REF'!M49,'STATS REF'!M63,'STATS REF'!M77,'STATS REF'!M91,'STATS REF'!M105,'STATS REF'!M119,'STATS REF'!M133,'STATS REF'!M147,'STATS REF'!M161,'STATS REF'!M175)</f>
        <v>0.85909090909090902</v>
      </c>
      <c r="G3">
        <f>SUM('STATS REF'!N7,'STATS REF'!N21,'STATS REF'!N35,'STATS REF'!N49,'STATS REF'!N63,'STATS REF'!N77,'STATS REF'!N91,'STATS REF'!N105,'STATS REF'!N119,'STATS REF'!N133,'STATS REF'!N147,'STATS REF'!N161,'STATS REF'!N175)</f>
        <v>59</v>
      </c>
      <c r="H3">
        <f>AVERAGE('STATS REF'!O7,'STATS REF'!O21,'STATS REF'!O35,'STATS REF'!O49,'STATS REF'!O63,'STATS REF'!O77,'STATS REF'!O91,'STATS REF'!O105,'STATS REF'!O119,'STATS REF'!O133,'STATS REF'!O147,'STATS REF'!O161,'STATS REF'!O175)</f>
        <v>0</v>
      </c>
      <c r="I3">
        <f>SUM('STATS REF'!P7,'STATS REF'!P21,'STATS REF'!P35,'STATS REF'!P49,'STATS REF'!P63,'STATS REF'!P77,'STATS REF'!P91,'STATS REF'!P105,'STATS REF'!P119,'STATS REF'!P133,'STATS REF'!P147,'STATS REF'!P161,'STATS REF'!P175)</f>
        <v>64</v>
      </c>
      <c r="J3" s="38">
        <f>AVERAGE('STATS REF'!Q7,'STATS REF'!Q21,'STATS REF'!Q35,'STATS REF'!Q49,'STATS REF'!Q63,'STATS REF'!Q77,'STATS REF'!Q91,'STATS REF'!Q105,'STATS REF'!Q119,'STATS REF'!Q133,'STATS REF'!Q147,'STATS REF'!Q161,'STATS REF'!Q175)</f>
        <v>0.4081818181818182</v>
      </c>
      <c r="K3" s="38">
        <f>AVERAGE('STATS REF'!R7,'STATS REF'!R21,'STATS REF'!R35,'STATS REF'!R49,'STATS REF'!R63,'STATS REF'!R77,'STATS REF'!R91,'STATS REF'!R105,'STATS REF'!R119,'STATS REF'!R133,'STATS REF'!R147,'STATS REF'!R161,'STATS REF'!R175)</f>
        <v>0.69818181818181813</v>
      </c>
      <c r="L3">
        <f>SUM('STATS REF'!S7,'STATS REF'!S21,'STATS REF'!S35,'STATS REF'!S49,'STATS REF'!S63,'STATS REF'!S77,'STATS REF'!S91,'STATS REF'!S105,'STATS REF'!S119,'STATS REF'!S133,'STATS REF'!S147,'STATS REF'!S161,'STATS REF'!S175)</f>
        <v>39</v>
      </c>
      <c r="M3">
        <f>SUM('STATS REF'!T7,'STATS REF'!T21,'STATS REF'!T35,'STATS REF'!T49,'STATS REF'!T63,'STATS REF'!T77,'STATS REF'!T91,'STATS REF'!T105,'STATS REF'!T119,'STATS REF'!T133,'STATS REF'!T147,'STATS REF'!T161,'STATS REF'!T175)</f>
        <v>59</v>
      </c>
      <c r="N3">
        <f>SUM('STATS REF'!U7,'STATS REF'!U21,'STATS REF'!U35,'STATS REF'!U49,'STATS REF'!U63,'STATS REF'!U77,'STATS REF'!U91,'STATS REF'!U105,'STATS REF'!U119,'STATS REF'!U133,'STATS REF'!U147,'STATS REF'!U161,'STATS REF'!U175)</f>
        <v>0</v>
      </c>
      <c r="O3">
        <f>SUM('STATS REF'!V7,'STATS REF'!V21,'STATS REF'!V35,'STATS REF'!V49,'STATS REF'!V63,'STATS REF'!V77,'STATS REF'!V91,'STATS REF'!V105,'STATS REF'!V119,'STATS REF'!V133,'STATS REF'!V147,'STATS REF'!V161,'STATS REF'!V175)</f>
        <v>0</v>
      </c>
      <c r="P3">
        <f>SUM('STATS REF'!W7,'STATS REF'!W21,'STATS REF'!W35,'STATS REF'!W49,'STATS REF'!W63,'STATS REF'!W77,'STATS REF'!W91,'STATS REF'!W105,'STATS REF'!W119,'STATS REF'!W133,'STATS REF'!W147,'STATS REF'!W161,'STATS REF'!W175)</f>
        <v>0</v>
      </c>
      <c r="Q3">
        <f>SUM('STATS REF'!X7,'STATS REF'!X21,'STATS REF'!X35,'STATS REF'!X49,'STATS REF'!X62,'STATS REF'!X77,'STATS REF'!X91,'STATS REF'!X105,'STATS REF'!X119,'STATS REF'!X133,'STATS REF'!X147,'STATS REF'!X161,'STATS REF'!X175)</f>
        <v>3</v>
      </c>
      <c r="R3">
        <f>SUM('STATS REF'!Y7,'STATS REF'!Y21,'STATS REF'!Y35,'STATS REF'!Y49,'STATS REF'!Y63,'STATS REF'!Y77,'STATS REF'!Y91,'STATS REF'!Y105,'STATS REF'!Y119,'STATS REF'!Y133,'STATS REF'!Y147,'STATS REF'!Y161,'STATS REF'!Y175)</f>
        <v>2.8000000000000003</v>
      </c>
      <c r="S3">
        <f>SUM('STATS REF'!Z7,'STATS REF'!Z21,'STATS REF'!Z35,'STATS REF'!Z49,'STATS REF'!Z63,'STATS REF'!Z77,'STATS REF'!Z91,'STATS REF'!Z105,'STATS REF'!Z119,'STATS REF'!Z133,'STATS REF'!Z147,'STATS REF'!Z161,'STATS REF'!Z175)</f>
        <v>9</v>
      </c>
      <c r="T3">
        <f>SUM('STATS REF'!L7,'STATS REF'!L21,'STATS REF'!L35,'STATS REF'!L49,'STATS REF'!L63,'STATS REF'!L77,'STATS REF'!L91,'STATS REF'!L105,'STATS REF'!L119,'STATS REF'!L133,'STATS REF'!L147,'STATS REF'!L161,'STATS REF'!L175)</f>
        <v>93.399999999999991</v>
      </c>
      <c r="U3" s="95">
        <f t="shared" ref="U3:U4" si="1">F3</f>
        <v>0.85909090909090902</v>
      </c>
      <c r="V3" s="96">
        <f t="shared" ref="V3:V4" si="2">G3/D3</f>
        <v>5.3636363636363633</v>
      </c>
      <c r="W3" s="96">
        <f t="shared" ref="W3:W4" si="3">(I3/D3)*J3</f>
        <v>2.3748760330578516</v>
      </c>
      <c r="X3" s="96">
        <f>K3</f>
        <v>0.69818181818181813</v>
      </c>
      <c r="Y3" s="96">
        <f>S3/D3</f>
        <v>0.81818181818181823</v>
      </c>
      <c r="Z3" s="96">
        <f>Q3/D3</f>
        <v>0.27272727272727271</v>
      </c>
      <c r="AA3" s="96">
        <f>(Q3-R3)/D3</f>
        <v>1.8181818181818157E-2</v>
      </c>
      <c r="AB3" s="96">
        <f>(M3-L3)/D3</f>
        <v>1.8181818181818181</v>
      </c>
      <c r="AC3" s="94">
        <f>E3/10</f>
        <v>0.84909090909090901</v>
      </c>
      <c r="AD3" s="133">
        <f>U3</f>
        <v>0.85909090909090902</v>
      </c>
      <c r="AE3" s="116">
        <f>V3/10</f>
        <v>0.53636363636363638</v>
      </c>
      <c r="AF3" s="116">
        <f>W3</f>
        <v>2.3748760330578516</v>
      </c>
      <c r="AG3" s="116">
        <f t="shared" ref="AG3:AG4" si="4">X3</f>
        <v>0.69818181818181813</v>
      </c>
      <c r="AH3" s="116">
        <f t="shared" ref="AH3:AH4" si="5">Y3</f>
        <v>0.81818181818181823</v>
      </c>
      <c r="AI3" s="116">
        <f t="shared" ref="AI3:AI4" si="6">Z3</f>
        <v>0.27272727272727271</v>
      </c>
      <c r="AJ3" s="116">
        <f t="shared" ref="AJ3:AJ4" si="7">AA3</f>
        <v>1.8181818181818157E-2</v>
      </c>
      <c r="AK3" s="116">
        <f t="shared" ref="AK3:AK4" si="8">AB3</f>
        <v>1.8181818181818181</v>
      </c>
      <c r="AL3" s="117">
        <f t="shared" ref="AL3:AL4" si="9">AC3</f>
        <v>0.84909090909090901</v>
      </c>
      <c r="AM3" s="154">
        <f>AD3*4</f>
        <v>3.4363636363636361</v>
      </c>
      <c r="AN3" s="123">
        <f>AE3*10</f>
        <v>5.3636363636363633</v>
      </c>
      <c r="AO3" s="123">
        <f t="shared" ref="AO3:AO4" si="10">AF3*7</f>
        <v>16.62413223140496</v>
      </c>
      <c r="AP3" s="123">
        <f t="shared" ref="AP3:AP4" si="11">AG3*8</f>
        <v>5.585454545454545</v>
      </c>
      <c r="AQ3" s="123">
        <f t="shared" ref="AQ3:AQ4" si="12">AH3*6</f>
        <v>4.9090909090909092</v>
      </c>
      <c r="AR3" s="123">
        <f>AI3*9</f>
        <v>2.4545454545454541</v>
      </c>
      <c r="AS3" s="123">
        <f t="shared" ref="AS3:AS4" si="13">AJ3*2</f>
        <v>3.6363636363636313E-2</v>
      </c>
      <c r="AT3" s="123">
        <f t="shared" ref="AT3:AT4" si="14">AK3*3</f>
        <v>5.4545454545454541</v>
      </c>
      <c r="AU3" s="155">
        <f t="shared" ref="AU3:AU4" si="15">AL3*1</f>
        <v>0.84909090909090901</v>
      </c>
      <c r="AV3" s="122">
        <f t="shared" ref="AV3:AV4" si="16">AVERAGE(AD3:AU3)</f>
        <v>2.9421166207529845</v>
      </c>
      <c r="AW3" s="119">
        <f>RANK(AV3,AV:AV,0)</f>
        <v>1</v>
      </c>
      <c r="AX3" s="174">
        <f>AV3*D3</f>
        <v>32.363282828282827</v>
      </c>
    </row>
    <row r="4" spans="1:50" x14ac:dyDescent="0.25">
      <c r="A4" t="s">
        <v>112</v>
      </c>
      <c r="B4" t="s">
        <v>6</v>
      </c>
      <c r="C4" t="s">
        <v>7</v>
      </c>
      <c r="D4">
        <v>11</v>
      </c>
      <c r="E4">
        <f>T4/D4</f>
        <v>8.1727272727272737</v>
      </c>
      <c r="F4" s="38">
        <v>0.86</v>
      </c>
      <c r="G4">
        <v>66</v>
      </c>
      <c r="H4">
        <v>0</v>
      </c>
      <c r="I4">
        <v>66</v>
      </c>
      <c r="J4" s="38">
        <v>0.35</v>
      </c>
      <c r="K4" s="38">
        <v>0.55000000000000004</v>
      </c>
      <c r="L4">
        <v>31</v>
      </c>
      <c r="M4">
        <v>47</v>
      </c>
      <c r="N4">
        <v>0</v>
      </c>
      <c r="O4">
        <v>0</v>
      </c>
      <c r="P4">
        <v>0</v>
      </c>
      <c r="Q4">
        <v>4</v>
      </c>
      <c r="R4">
        <v>3</v>
      </c>
      <c r="S4">
        <v>7</v>
      </c>
      <c r="T4">
        <v>89.9</v>
      </c>
      <c r="U4" s="95">
        <f t="shared" si="1"/>
        <v>0.86</v>
      </c>
      <c r="V4" s="96">
        <f t="shared" si="2"/>
        <v>6</v>
      </c>
      <c r="W4" s="96">
        <f t="shared" si="3"/>
        <v>2.0999999999999996</v>
      </c>
      <c r="X4" s="96">
        <f>K4</f>
        <v>0.55000000000000004</v>
      </c>
      <c r="Y4" s="96">
        <f>S4/D4</f>
        <v>0.63636363636363635</v>
      </c>
      <c r="Z4" s="96">
        <f>Q4/D4</f>
        <v>0.36363636363636365</v>
      </c>
      <c r="AA4" s="96">
        <f>(Q4-R4)/D4</f>
        <v>9.0909090909090912E-2</v>
      </c>
      <c r="AB4" s="96">
        <f>(M4-L4)/D4</f>
        <v>1.4545454545454546</v>
      </c>
      <c r="AC4" s="94">
        <f>E4/10</f>
        <v>0.81727272727272737</v>
      </c>
      <c r="AD4" s="133">
        <f>U4</f>
        <v>0.86</v>
      </c>
      <c r="AE4" s="116">
        <f>V4/10</f>
        <v>0.6</v>
      </c>
      <c r="AF4" s="116">
        <f>W4</f>
        <v>2.0999999999999996</v>
      </c>
      <c r="AG4" s="116">
        <f t="shared" si="4"/>
        <v>0.55000000000000004</v>
      </c>
      <c r="AH4" s="116">
        <f t="shared" si="5"/>
        <v>0.63636363636363635</v>
      </c>
      <c r="AI4" s="116">
        <f t="shared" si="6"/>
        <v>0.36363636363636365</v>
      </c>
      <c r="AJ4" s="116">
        <f t="shared" si="7"/>
        <v>9.0909090909090912E-2</v>
      </c>
      <c r="AK4" s="116">
        <f t="shared" si="8"/>
        <v>1.4545454545454546</v>
      </c>
      <c r="AL4" s="117">
        <f t="shared" si="9"/>
        <v>0.81727272727272737</v>
      </c>
      <c r="AM4" s="154">
        <f>AD4*4</f>
        <v>3.44</v>
      </c>
      <c r="AN4" s="123">
        <f>AE4*10</f>
        <v>6</v>
      </c>
      <c r="AO4" s="123">
        <f t="shared" si="10"/>
        <v>14.699999999999998</v>
      </c>
      <c r="AP4" s="123">
        <f t="shared" si="11"/>
        <v>4.4000000000000004</v>
      </c>
      <c r="AQ4" s="123">
        <f t="shared" si="12"/>
        <v>3.8181818181818183</v>
      </c>
      <c r="AR4" s="123">
        <f>AI4*9</f>
        <v>3.2727272727272729</v>
      </c>
      <c r="AS4" s="123">
        <f t="shared" si="13"/>
        <v>0.18181818181818182</v>
      </c>
      <c r="AT4" s="123">
        <f t="shared" si="14"/>
        <v>4.3636363636363633</v>
      </c>
      <c r="AU4" s="155">
        <f t="shared" si="15"/>
        <v>0.81727272727272737</v>
      </c>
      <c r="AV4" s="122">
        <f t="shared" si="16"/>
        <v>2.6925757575757574</v>
      </c>
      <c r="AW4" s="119">
        <f>RANK(AV4,AV:AV,0)</f>
        <v>2</v>
      </c>
      <c r="AX4" s="174">
        <f t="shared" ref="AX4:AX21" si="17">AV4*D4</f>
        <v>29.618333333333332</v>
      </c>
    </row>
    <row r="5" spans="1:50" x14ac:dyDescent="0.25">
      <c r="U5" s="86"/>
      <c r="V5" s="82"/>
      <c r="W5" s="82"/>
      <c r="X5" s="82"/>
      <c r="Y5" s="82"/>
      <c r="Z5" s="82"/>
      <c r="AA5" s="82"/>
      <c r="AB5" s="82"/>
      <c r="AC5" s="87"/>
      <c r="AD5" s="127"/>
      <c r="AE5" s="109"/>
      <c r="AF5" s="109"/>
      <c r="AG5" s="109"/>
      <c r="AH5" s="109"/>
      <c r="AI5" s="109"/>
      <c r="AJ5" s="109"/>
      <c r="AK5" s="109"/>
      <c r="AL5" s="126"/>
      <c r="AM5" s="61"/>
      <c r="AN5" s="9"/>
      <c r="AO5" s="9"/>
      <c r="AP5" s="9"/>
      <c r="AQ5" s="9"/>
      <c r="AR5" s="9"/>
      <c r="AS5" s="9"/>
      <c r="AT5" s="9"/>
      <c r="AU5" s="62"/>
      <c r="AV5" s="79"/>
      <c r="AW5" s="119">
        <v>4</v>
      </c>
      <c r="AX5" s="174">
        <f t="shared" si="17"/>
        <v>0</v>
      </c>
    </row>
    <row r="6" spans="1:50" x14ac:dyDescent="0.25">
      <c r="U6" s="86"/>
      <c r="V6" s="82"/>
      <c r="W6" s="82"/>
      <c r="X6" s="82"/>
      <c r="Y6" s="82"/>
      <c r="Z6" s="82"/>
      <c r="AA6" s="82"/>
      <c r="AB6" s="82"/>
      <c r="AC6" s="87"/>
      <c r="AD6" s="127"/>
      <c r="AE6" s="109"/>
      <c r="AF6" s="109"/>
      <c r="AG6" s="109"/>
      <c r="AH6" s="109"/>
      <c r="AI6" s="109"/>
      <c r="AJ6" s="109"/>
      <c r="AK6" s="109"/>
      <c r="AL6" s="126"/>
      <c r="AM6" s="61"/>
      <c r="AN6" s="9"/>
      <c r="AO6" s="9"/>
      <c r="AP6" s="9"/>
      <c r="AQ6" s="9"/>
      <c r="AR6" s="9"/>
      <c r="AS6" s="9"/>
      <c r="AT6" s="9"/>
      <c r="AU6" s="62"/>
      <c r="AV6" s="79"/>
      <c r="AW6" s="119">
        <v>5</v>
      </c>
      <c r="AX6" s="174">
        <f t="shared" si="17"/>
        <v>0</v>
      </c>
    </row>
    <row r="7" spans="1:50" x14ac:dyDescent="0.25">
      <c r="U7" s="86"/>
      <c r="V7" s="82"/>
      <c r="W7" s="82"/>
      <c r="X7" s="82"/>
      <c r="Y7" s="82"/>
      <c r="Z7" s="82"/>
      <c r="AA7" s="82"/>
      <c r="AB7" s="82"/>
      <c r="AC7" s="87"/>
      <c r="AD7" s="127"/>
      <c r="AE7" s="109"/>
      <c r="AF7" s="109"/>
      <c r="AG7" s="109"/>
      <c r="AH7" s="109"/>
      <c r="AI7" s="109"/>
      <c r="AJ7" s="109"/>
      <c r="AK7" s="109"/>
      <c r="AL7" s="126"/>
      <c r="AM7" s="61"/>
      <c r="AN7" s="9"/>
      <c r="AO7" s="9"/>
      <c r="AP7" s="9"/>
      <c r="AQ7" s="9"/>
      <c r="AR7" s="9"/>
      <c r="AS7" s="9"/>
      <c r="AT7" s="9"/>
      <c r="AU7" s="62"/>
      <c r="AV7" s="79"/>
      <c r="AW7" s="119">
        <v>6</v>
      </c>
      <c r="AX7" s="174">
        <f t="shared" si="17"/>
        <v>0</v>
      </c>
    </row>
    <row r="8" spans="1:50" x14ac:dyDescent="0.25">
      <c r="U8" s="86"/>
      <c r="V8" s="82"/>
      <c r="W8" s="82"/>
      <c r="X8" s="82"/>
      <c r="Y8" s="82"/>
      <c r="Z8" s="82"/>
      <c r="AA8" s="82"/>
      <c r="AB8" s="82"/>
      <c r="AC8" s="87"/>
      <c r="AD8" s="127"/>
      <c r="AE8" s="109"/>
      <c r="AF8" s="109"/>
      <c r="AG8" s="109"/>
      <c r="AH8" s="109"/>
      <c r="AI8" s="109"/>
      <c r="AJ8" s="109"/>
      <c r="AK8" s="109"/>
      <c r="AL8" s="126"/>
      <c r="AM8" s="61"/>
      <c r="AN8" s="9"/>
      <c r="AO8" s="9"/>
      <c r="AP8" s="9"/>
      <c r="AQ8" s="9"/>
      <c r="AR8" s="9"/>
      <c r="AS8" s="9"/>
      <c r="AT8" s="9"/>
      <c r="AU8" s="62"/>
      <c r="AV8" s="79"/>
      <c r="AW8" s="119">
        <v>7</v>
      </c>
      <c r="AX8" s="174">
        <f t="shared" si="17"/>
        <v>0</v>
      </c>
    </row>
    <row r="9" spans="1:50" x14ac:dyDescent="0.25">
      <c r="U9" s="86"/>
      <c r="V9" s="82"/>
      <c r="W9" s="82"/>
      <c r="X9" s="82"/>
      <c r="Y9" s="82"/>
      <c r="Z9" s="82"/>
      <c r="AA9" s="82"/>
      <c r="AB9" s="82"/>
      <c r="AC9" s="87"/>
      <c r="AD9" s="127"/>
      <c r="AE9" s="109"/>
      <c r="AF9" s="109"/>
      <c r="AG9" s="109"/>
      <c r="AH9" s="109"/>
      <c r="AI9" s="109"/>
      <c r="AJ9" s="109"/>
      <c r="AK9" s="109"/>
      <c r="AL9" s="126"/>
      <c r="AM9" s="61"/>
      <c r="AN9" s="9"/>
      <c r="AO9" s="9"/>
      <c r="AP9" s="9"/>
      <c r="AQ9" s="9"/>
      <c r="AR9" s="9"/>
      <c r="AS9" s="9"/>
      <c r="AT9" s="9"/>
      <c r="AU9" s="62"/>
      <c r="AV9" s="79"/>
      <c r="AW9" s="119">
        <v>8</v>
      </c>
      <c r="AX9" s="174">
        <f t="shared" si="17"/>
        <v>0</v>
      </c>
    </row>
    <row r="10" spans="1:50" x14ac:dyDescent="0.25">
      <c r="U10" s="86"/>
      <c r="V10" s="82"/>
      <c r="W10" s="82"/>
      <c r="X10" s="82"/>
      <c r="Y10" s="82"/>
      <c r="Z10" s="82"/>
      <c r="AA10" s="82"/>
      <c r="AB10" s="82"/>
      <c r="AC10" s="87"/>
      <c r="AD10" s="127"/>
      <c r="AE10" s="109"/>
      <c r="AF10" s="109"/>
      <c r="AG10" s="109"/>
      <c r="AH10" s="109"/>
      <c r="AI10" s="109"/>
      <c r="AJ10" s="109"/>
      <c r="AK10" s="109"/>
      <c r="AL10" s="126"/>
      <c r="AM10" s="61"/>
      <c r="AN10" s="9"/>
      <c r="AO10" s="9"/>
      <c r="AP10" s="9"/>
      <c r="AQ10" s="9"/>
      <c r="AR10" s="9"/>
      <c r="AS10" s="9"/>
      <c r="AT10" s="9"/>
      <c r="AU10" s="62"/>
      <c r="AV10" s="79"/>
      <c r="AW10" s="119">
        <v>9</v>
      </c>
      <c r="AX10" s="174">
        <f t="shared" si="17"/>
        <v>0</v>
      </c>
    </row>
    <row r="11" spans="1:50" x14ac:dyDescent="0.25">
      <c r="U11" s="86"/>
      <c r="V11" s="82"/>
      <c r="W11" s="82"/>
      <c r="X11" s="82"/>
      <c r="Y11" s="82"/>
      <c r="Z11" s="82"/>
      <c r="AA11" s="82"/>
      <c r="AB11" s="82"/>
      <c r="AC11" s="87"/>
      <c r="AD11" s="127"/>
      <c r="AE11" s="109"/>
      <c r="AF11" s="109"/>
      <c r="AG11" s="109"/>
      <c r="AH11" s="109"/>
      <c r="AI11" s="109"/>
      <c r="AJ11" s="109"/>
      <c r="AK11" s="109"/>
      <c r="AL11" s="126"/>
      <c r="AM11" s="61"/>
      <c r="AN11" s="9"/>
      <c r="AO11" s="9"/>
      <c r="AP11" s="9"/>
      <c r="AQ11" s="9"/>
      <c r="AR11" s="9"/>
      <c r="AS11" s="9"/>
      <c r="AT11" s="9"/>
      <c r="AU11" s="62"/>
      <c r="AV11" s="79"/>
      <c r="AW11" s="119">
        <v>10</v>
      </c>
      <c r="AX11" s="174">
        <f t="shared" si="17"/>
        <v>0</v>
      </c>
    </row>
    <row r="12" spans="1:50" x14ac:dyDescent="0.25">
      <c r="U12" s="86"/>
      <c r="V12" s="82"/>
      <c r="W12" s="82"/>
      <c r="X12" s="82"/>
      <c r="Y12" s="82"/>
      <c r="Z12" s="82"/>
      <c r="AA12" s="82"/>
      <c r="AB12" s="82"/>
      <c r="AC12" s="87"/>
      <c r="AD12" s="127"/>
      <c r="AE12" s="109"/>
      <c r="AF12" s="109"/>
      <c r="AG12" s="109"/>
      <c r="AH12" s="109"/>
      <c r="AI12" s="109"/>
      <c r="AJ12" s="109"/>
      <c r="AK12" s="109"/>
      <c r="AL12" s="126"/>
      <c r="AM12" s="61"/>
      <c r="AN12" s="9"/>
      <c r="AO12" s="9"/>
      <c r="AP12" s="9"/>
      <c r="AQ12" s="9"/>
      <c r="AR12" s="9"/>
      <c r="AS12" s="9"/>
      <c r="AT12" s="9"/>
      <c r="AU12" s="62"/>
      <c r="AV12" s="79"/>
      <c r="AW12" s="119">
        <v>11</v>
      </c>
      <c r="AX12" s="174">
        <f t="shared" si="17"/>
        <v>0</v>
      </c>
    </row>
    <row r="13" spans="1:50" x14ac:dyDescent="0.25">
      <c r="U13" s="86"/>
      <c r="V13" s="82"/>
      <c r="W13" s="82"/>
      <c r="X13" s="82"/>
      <c r="Y13" s="82"/>
      <c r="Z13" s="82"/>
      <c r="AA13" s="82"/>
      <c r="AB13" s="82"/>
      <c r="AC13" s="87"/>
      <c r="AD13" s="127"/>
      <c r="AE13" s="109"/>
      <c r="AF13" s="109"/>
      <c r="AG13" s="109"/>
      <c r="AH13" s="109"/>
      <c r="AI13" s="109"/>
      <c r="AJ13" s="109"/>
      <c r="AK13" s="109"/>
      <c r="AL13" s="126"/>
      <c r="AM13" s="61"/>
      <c r="AN13" s="9"/>
      <c r="AO13" s="9"/>
      <c r="AP13" s="9"/>
      <c r="AQ13" s="9"/>
      <c r="AR13" s="9"/>
      <c r="AS13" s="9"/>
      <c r="AT13" s="9"/>
      <c r="AU13" s="62"/>
      <c r="AV13" s="79"/>
      <c r="AW13" s="119">
        <v>12</v>
      </c>
      <c r="AX13" s="174">
        <f t="shared" si="17"/>
        <v>0</v>
      </c>
    </row>
    <row r="14" spans="1:50" x14ac:dyDescent="0.25">
      <c r="U14" s="86"/>
      <c r="V14" s="82"/>
      <c r="W14" s="82"/>
      <c r="X14" s="82"/>
      <c r="Y14" s="82"/>
      <c r="Z14" s="82"/>
      <c r="AA14" s="82"/>
      <c r="AB14" s="82"/>
      <c r="AC14" s="87"/>
      <c r="AD14" s="127"/>
      <c r="AE14" s="109"/>
      <c r="AF14" s="109"/>
      <c r="AG14" s="109"/>
      <c r="AH14" s="109"/>
      <c r="AI14" s="109"/>
      <c r="AJ14" s="109"/>
      <c r="AK14" s="109"/>
      <c r="AL14" s="126"/>
      <c r="AM14" s="61"/>
      <c r="AN14" s="9"/>
      <c r="AO14" s="9"/>
      <c r="AP14" s="9"/>
      <c r="AQ14" s="9"/>
      <c r="AR14" s="9"/>
      <c r="AS14" s="9"/>
      <c r="AT14" s="9"/>
      <c r="AU14" s="62"/>
      <c r="AV14" s="79"/>
      <c r="AW14" s="119">
        <v>13</v>
      </c>
      <c r="AX14" s="174">
        <f t="shared" si="17"/>
        <v>0</v>
      </c>
    </row>
    <row r="15" spans="1:50" x14ac:dyDescent="0.25">
      <c r="U15" s="86"/>
      <c r="V15" s="82"/>
      <c r="W15" s="82"/>
      <c r="X15" s="82"/>
      <c r="Y15" s="82"/>
      <c r="Z15" s="82"/>
      <c r="AA15" s="82"/>
      <c r="AB15" s="82"/>
      <c r="AC15" s="87"/>
      <c r="AD15" s="127"/>
      <c r="AE15" s="109"/>
      <c r="AF15" s="109"/>
      <c r="AG15" s="109"/>
      <c r="AH15" s="109"/>
      <c r="AI15" s="109"/>
      <c r="AJ15" s="109"/>
      <c r="AK15" s="109"/>
      <c r="AL15" s="126"/>
      <c r="AM15" s="61"/>
      <c r="AN15" s="9"/>
      <c r="AO15" s="9"/>
      <c r="AP15" s="9"/>
      <c r="AQ15" s="9"/>
      <c r="AR15" s="9"/>
      <c r="AS15" s="9"/>
      <c r="AT15" s="9"/>
      <c r="AU15" s="62"/>
      <c r="AV15" s="79"/>
      <c r="AW15" s="119">
        <v>14</v>
      </c>
      <c r="AX15" s="174">
        <f t="shared" si="17"/>
        <v>0</v>
      </c>
    </row>
    <row r="16" spans="1:50" x14ac:dyDescent="0.25">
      <c r="U16" s="86"/>
      <c r="V16" s="82"/>
      <c r="W16" s="82"/>
      <c r="X16" s="82"/>
      <c r="Y16" s="82"/>
      <c r="Z16" s="82"/>
      <c r="AA16" s="82"/>
      <c r="AB16" s="82"/>
      <c r="AC16" s="87"/>
      <c r="AD16" s="127"/>
      <c r="AE16" s="109"/>
      <c r="AF16" s="109"/>
      <c r="AG16" s="109"/>
      <c r="AH16" s="109"/>
      <c r="AI16" s="109"/>
      <c r="AJ16" s="109"/>
      <c r="AK16" s="109"/>
      <c r="AL16" s="126"/>
      <c r="AM16" s="61"/>
      <c r="AN16" s="9"/>
      <c r="AO16" s="9"/>
      <c r="AP16" s="9"/>
      <c r="AQ16" s="9"/>
      <c r="AR16" s="9"/>
      <c r="AS16" s="9"/>
      <c r="AT16" s="9"/>
      <c r="AU16" s="62"/>
      <c r="AV16" s="79"/>
      <c r="AW16" s="119">
        <v>15</v>
      </c>
      <c r="AX16" s="174">
        <f t="shared" si="17"/>
        <v>0</v>
      </c>
    </row>
    <row r="17" spans="21:50" x14ac:dyDescent="0.25">
      <c r="U17" s="86"/>
      <c r="V17" s="82"/>
      <c r="W17" s="82"/>
      <c r="X17" s="82"/>
      <c r="Y17" s="82"/>
      <c r="Z17" s="82"/>
      <c r="AA17" s="82"/>
      <c r="AB17" s="82"/>
      <c r="AC17" s="87"/>
      <c r="AD17" s="127"/>
      <c r="AE17" s="109"/>
      <c r="AF17" s="109"/>
      <c r="AG17" s="109"/>
      <c r="AH17" s="109"/>
      <c r="AI17" s="109"/>
      <c r="AJ17" s="109"/>
      <c r="AK17" s="109"/>
      <c r="AL17" s="126"/>
      <c r="AM17" s="61"/>
      <c r="AN17" s="9"/>
      <c r="AO17" s="9"/>
      <c r="AP17" s="9"/>
      <c r="AQ17" s="9"/>
      <c r="AR17" s="9"/>
      <c r="AS17" s="9"/>
      <c r="AT17" s="9"/>
      <c r="AU17" s="62"/>
      <c r="AV17" s="79"/>
      <c r="AW17" s="119">
        <v>16</v>
      </c>
      <c r="AX17" s="174">
        <f t="shared" si="17"/>
        <v>0</v>
      </c>
    </row>
    <row r="18" spans="21:50" x14ac:dyDescent="0.25">
      <c r="U18" s="86"/>
      <c r="V18" s="82"/>
      <c r="W18" s="82"/>
      <c r="X18" s="82"/>
      <c r="Y18" s="82"/>
      <c r="Z18" s="82"/>
      <c r="AA18" s="82"/>
      <c r="AB18" s="82"/>
      <c r="AC18" s="87"/>
      <c r="AD18" s="127"/>
      <c r="AE18" s="109"/>
      <c r="AF18" s="109"/>
      <c r="AG18" s="109"/>
      <c r="AH18" s="109"/>
      <c r="AI18" s="109"/>
      <c r="AJ18" s="109"/>
      <c r="AK18" s="109"/>
      <c r="AL18" s="126"/>
      <c r="AM18" s="61"/>
      <c r="AN18" s="9"/>
      <c r="AO18" s="9"/>
      <c r="AP18" s="9"/>
      <c r="AQ18" s="9"/>
      <c r="AR18" s="9"/>
      <c r="AS18" s="9"/>
      <c r="AT18" s="9"/>
      <c r="AU18" s="62"/>
      <c r="AV18" s="79"/>
      <c r="AW18" s="119">
        <v>17</v>
      </c>
      <c r="AX18" s="174">
        <f t="shared" si="17"/>
        <v>0</v>
      </c>
    </row>
    <row r="19" spans="21:50" x14ac:dyDescent="0.25">
      <c r="U19" s="86"/>
      <c r="V19" s="82"/>
      <c r="W19" s="82"/>
      <c r="X19" s="82"/>
      <c r="Y19" s="82"/>
      <c r="Z19" s="82"/>
      <c r="AA19" s="82"/>
      <c r="AB19" s="82"/>
      <c r="AC19" s="87"/>
      <c r="AD19" s="127"/>
      <c r="AE19" s="109"/>
      <c r="AF19" s="109"/>
      <c r="AG19" s="109"/>
      <c r="AH19" s="109"/>
      <c r="AI19" s="109"/>
      <c r="AJ19" s="109"/>
      <c r="AK19" s="109"/>
      <c r="AL19" s="126"/>
      <c r="AM19" s="61"/>
      <c r="AN19" s="9"/>
      <c r="AO19" s="9"/>
      <c r="AP19" s="9"/>
      <c r="AQ19" s="9"/>
      <c r="AR19" s="9"/>
      <c r="AS19" s="9"/>
      <c r="AT19" s="9"/>
      <c r="AU19" s="62"/>
      <c r="AV19" s="79"/>
      <c r="AW19" s="119">
        <v>18</v>
      </c>
      <c r="AX19" s="174">
        <f t="shared" si="17"/>
        <v>0</v>
      </c>
    </row>
    <row r="20" spans="21:50" x14ac:dyDescent="0.25">
      <c r="U20" s="86"/>
      <c r="V20" s="82"/>
      <c r="W20" s="82"/>
      <c r="X20" s="82"/>
      <c r="Y20" s="82"/>
      <c r="Z20" s="82"/>
      <c r="AA20" s="82"/>
      <c r="AB20" s="82"/>
      <c r="AC20" s="87"/>
      <c r="AD20" s="127"/>
      <c r="AE20" s="109"/>
      <c r="AF20" s="109"/>
      <c r="AG20" s="109"/>
      <c r="AH20" s="109"/>
      <c r="AI20" s="109"/>
      <c r="AJ20" s="109"/>
      <c r="AK20" s="109"/>
      <c r="AL20" s="126"/>
      <c r="AM20" s="61"/>
      <c r="AN20" s="9"/>
      <c r="AO20" s="9"/>
      <c r="AP20" s="9"/>
      <c r="AQ20" s="9"/>
      <c r="AR20" s="9"/>
      <c r="AS20" s="9"/>
      <c r="AT20" s="9"/>
      <c r="AU20" s="62"/>
      <c r="AV20" s="79"/>
      <c r="AW20" s="119">
        <v>19</v>
      </c>
      <c r="AX20" s="174">
        <f t="shared" si="17"/>
        <v>0</v>
      </c>
    </row>
    <row r="21" spans="21:50" ht="15.75" thickBot="1" x14ac:dyDescent="0.3">
      <c r="U21" s="88"/>
      <c r="V21" s="89"/>
      <c r="W21" s="89"/>
      <c r="X21" s="89"/>
      <c r="Y21" s="89"/>
      <c r="Z21" s="89"/>
      <c r="AA21" s="89"/>
      <c r="AB21" s="89"/>
      <c r="AC21" s="90"/>
      <c r="AD21" s="128"/>
      <c r="AE21" s="129"/>
      <c r="AF21" s="129"/>
      <c r="AG21" s="129"/>
      <c r="AH21" s="129"/>
      <c r="AI21" s="129"/>
      <c r="AJ21" s="129"/>
      <c r="AK21" s="129"/>
      <c r="AL21" s="130"/>
      <c r="AM21" s="63"/>
      <c r="AN21" s="64"/>
      <c r="AO21" s="64"/>
      <c r="AP21" s="64"/>
      <c r="AQ21" s="64"/>
      <c r="AR21" s="64"/>
      <c r="AS21" s="64"/>
      <c r="AT21" s="64"/>
      <c r="AU21" s="65"/>
      <c r="AV21" s="80"/>
      <c r="AW21" s="120">
        <v>20</v>
      </c>
      <c r="AX21" s="174">
        <f t="shared" si="17"/>
        <v>0</v>
      </c>
    </row>
  </sheetData>
  <conditionalFormatting sqref="A1">
    <cfRule type="duplicateValues" dxfId="19" priority="3"/>
  </conditionalFormatting>
  <conditionalFormatting sqref="AW2:AW21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  <cfRule type="colorScale" priority="2">
      <colorScale>
        <cfvo type="min"/>
        <cfvo type="percentile" val="50"/>
        <cfvo type="max"/>
        <color rgb="FFFF0000"/>
        <color rgb="FFFFFF00"/>
        <color theme="9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C6AEE-9B07-4FB0-B833-42AB8A7BE744}">
  <dimension ref="A1:AX22"/>
  <sheetViews>
    <sheetView topLeftCell="K1" zoomScale="70" zoomScaleNormal="70" workbookViewId="0">
      <selection activeCell="A2" sqref="A2:C3"/>
    </sheetView>
  </sheetViews>
  <sheetFormatPr defaultRowHeight="15" x14ac:dyDescent="0.25"/>
  <cols>
    <col min="1" max="1" width="21.42578125" customWidth="1"/>
    <col min="2" max="2" width="28.85546875" customWidth="1"/>
    <col min="3" max="3" width="19" customWidth="1"/>
    <col min="49" max="49" width="12.140625" customWidth="1"/>
    <col min="50" max="50" width="13.5703125" customWidth="1"/>
  </cols>
  <sheetData>
    <row r="1" spans="1:50" ht="63.75" customHeight="1" thickBot="1" x14ac:dyDescent="0.3">
      <c r="A1" s="1" t="s">
        <v>0</v>
      </c>
      <c r="B1" s="1" t="s">
        <v>1</v>
      </c>
      <c r="C1" s="1" t="s">
        <v>3</v>
      </c>
      <c r="D1" s="1" t="s">
        <v>2</v>
      </c>
      <c r="E1" s="8" t="s">
        <v>9</v>
      </c>
      <c r="F1" s="8" t="s">
        <v>17</v>
      </c>
      <c r="G1" s="12" t="s">
        <v>15</v>
      </c>
      <c r="H1" s="8" t="s">
        <v>24</v>
      </c>
      <c r="I1" s="13" t="s">
        <v>29</v>
      </c>
      <c r="J1" s="2" t="s">
        <v>16</v>
      </c>
      <c r="K1" s="14" t="s">
        <v>28</v>
      </c>
      <c r="L1" s="2" t="s">
        <v>25</v>
      </c>
      <c r="M1" s="3" t="s">
        <v>18</v>
      </c>
      <c r="N1" s="4" t="s">
        <v>8</v>
      </c>
      <c r="O1" s="15" t="s">
        <v>27</v>
      </c>
      <c r="P1" s="11" t="s">
        <v>10</v>
      </c>
      <c r="Q1" s="4" t="s">
        <v>12</v>
      </c>
      <c r="R1" s="11" t="s">
        <v>11</v>
      </c>
      <c r="S1" s="4" t="s">
        <v>26</v>
      </c>
      <c r="T1" s="5" t="s">
        <v>9</v>
      </c>
      <c r="U1" s="83" t="s">
        <v>76</v>
      </c>
      <c r="V1" s="83" t="s">
        <v>75</v>
      </c>
      <c r="W1" s="176" t="s">
        <v>74</v>
      </c>
      <c r="X1" s="83" t="s">
        <v>78</v>
      </c>
      <c r="Y1" s="83" t="s">
        <v>79</v>
      </c>
      <c r="Z1" s="83" t="s">
        <v>80</v>
      </c>
      <c r="AA1" s="83" t="s">
        <v>77</v>
      </c>
      <c r="AB1" s="97" t="s">
        <v>91</v>
      </c>
      <c r="AC1" s="84" t="s">
        <v>90</v>
      </c>
      <c r="AD1" s="41" t="s">
        <v>67</v>
      </c>
      <c r="AE1" s="41" t="s">
        <v>68</v>
      </c>
      <c r="AF1" s="97" t="s">
        <v>81</v>
      </c>
      <c r="AG1" s="41" t="s">
        <v>69</v>
      </c>
      <c r="AH1" s="41" t="s">
        <v>70</v>
      </c>
      <c r="AI1" s="41" t="s">
        <v>71</v>
      </c>
      <c r="AJ1" s="41" t="s">
        <v>72</v>
      </c>
      <c r="AK1" s="97" t="s">
        <v>92</v>
      </c>
      <c r="AL1" s="42" t="s">
        <v>73</v>
      </c>
      <c r="AM1" s="6" t="s">
        <v>95</v>
      </c>
      <c r="AN1" s="6" t="s">
        <v>141</v>
      </c>
      <c r="AO1" s="97" t="s">
        <v>136</v>
      </c>
      <c r="AP1" s="6" t="s">
        <v>137</v>
      </c>
      <c r="AQ1" s="6" t="s">
        <v>138</v>
      </c>
      <c r="AR1" s="6" t="s">
        <v>139</v>
      </c>
      <c r="AS1" s="6" t="s">
        <v>140</v>
      </c>
      <c r="AT1" s="97" t="s">
        <v>103</v>
      </c>
      <c r="AU1" s="81" t="s">
        <v>94</v>
      </c>
      <c r="AV1" s="16" t="s">
        <v>97</v>
      </c>
      <c r="AW1" s="76" t="s">
        <v>89</v>
      </c>
      <c r="AX1" s="175" t="s">
        <v>165</v>
      </c>
    </row>
    <row r="2" spans="1:50" x14ac:dyDescent="0.25">
      <c r="A2" t="s">
        <v>62</v>
      </c>
      <c r="B2" t="s">
        <v>6</v>
      </c>
      <c r="C2" t="s">
        <v>7</v>
      </c>
      <c r="D2">
        <f>SUM('STATS REF'!K8,'STATS REF'!K22,'STATS REF'!K36,'STATS REF'!K50,'STATS REF'!K64,'STATS REF'!K78,'STATS REF'!K92,'STATS REF'!K106,'STATS REF'!K120,'STATS REF'!K134,'STATS REF'!K148,'STATS REF'!K162,'STATS REF'!K176)</f>
        <v>11</v>
      </c>
      <c r="E2">
        <f>AVERAGE('STATS REF'!L8,'STATS REF'!L22,'STATS REF'!L36,'STATS REF'!L50,'STATS REF'!L64,'STATS REF'!L77,'STATS REF'!L92,'STATS REF'!L106,'STATS REF'!L120,'STATS REF'!L134,'STATS REF'!L148,'STATS REF'!L162,'STATS REF'!L176)</f>
        <v>7.8272727272727272</v>
      </c>
      <c r="F2" s="38">
        <f>AVERAGE('STATS REF'!M8,'STATS REF'!M22,'STATS REF'!M36,'STATS REF'!M50,'STATS REF'!M64,'STATS REF'!M78,'STATS REF'!M92,'STATS REF'!M106,'STATS REF'!M120,'STATS REF'!M134,'STATS REF'!M148,'STATS REF'!M162,'STATS REF'!M176)</f>
        <v>0.85</v>
      </c>
      <c r="G2">
        <f>SUM('STATS REF'!N8,'STATS REF'!N22,'STATS REF'!N36,'STATS REF'!N50,'STATS REF'!N64,'STATS REF'!N78,'STATS REF'!N92,'STATS REF'!N106,'STATS REF'!N120,'STATS REF'!N134,'STATS REF'!N148,'STATS REF'!N162,'STATS REF'!N176)</f>
        <v>41</v>
      </c>
      <c r="H2">
        <f>AVERAGE('STATS REF'!O8,'STATS REF'!O22,'STATS REF'!O36,'STATS REF'!O50,'STATS REF'!O64,'STATS REF'!O78,'STATS REF'!O92,'STATS REF'!O106,'STATS REF'!O120,'STATS REF'!O134,'STATS REF'!O148,'STATS REF'!O162,'STATS REF'!O176)</f>
        <v>0</v>
      </c>
      <c r="I2">
        <f>SUM('STATS REF'!P8,'STATS REF'!P22,'STATS REF'!P36,'STATS REF'!P50,'STATS REF'!P64,'STATS REF'!P78,'STATS REF'!P92,'STATS REF'!P106,'STATS REF'!P120,'STATS REF'!P134,'STATS REF'!P148,'STATS REF'!P162,'STATS REF'!P176)</f>
        <v>18</v>
      </c>
      <c r="J2" s="38">
        <f>AVERAGE('STATS REF'!Q8,'STATS REF'!Q22,'STATS REF'!Q36,'STATS REF'!Q50,'STATS REF'!Q64,'STATS REF'!Q78,'STATS REF'!Q92,'STATS REF'!Q106,'STATS REF'!Q120,'STATS REF'!Q134,'STATS REF'!Q148,'STATS REF'!Q162,'STATS REF'!Q176)</f>
        <v>0.42454545454545456</v>
      </c>
      <c r="K2" s="38">
        <f>AVERAGE('STATS REF'!R8,'STATS REF'!R22,'STATS REF'!R36,'STATS REF'!R50,'STATS REF'!R64,'STATS REF'!R78,'STATS REF'!R92,'STATS REF'!R106,'STATS REF'!R120,'STATS REF'!R134,'STATS REF'!R148,'STATS REF'!R162,'STATS REF'!R176)</f>
        <v>0.59272727272727277</v>
      </c>
      <c r="L2">
        <f>SUM('STATS REF'!S8,'STATS REF'!S22,'STATS REF'!S36,'STATS REF'!S50,'STATS REF'!S64,'STATS REF'!S78,'STATS REF'!S92,'STATS REF'!S106,'STATS REF'!S120,'STATS REF'!S134,'STATS REF'!S148,'STATS REF'!S162,'STATS REF'!S176)</f>
        <v>42</v>
      </c>
      <c r="M2">
        <f>SUM('STATS REF'!T8,'STATS REF'!T22,'STATS REF'!T36,'STATS REF'!T50,'STATS REF'!T64,'STATS REF'!T78,'STATS REF'!T92,'STATS REF'!T106,'STATS REF'!T120,'STATS REF'!T134,'STATS REF'!T148,'STATS REF'!T162,'STATS REF'!T176)</f>
        <v>36</v>
      </c>
      <c r="N2">
        <f>SUM('STATS REF'!U8,'STATS REF'!U22,'STATS REF'!U36,'STATS REF'!U50,'STATS REF'!U64,'STATS REF'!U78,'STATS REF'!U92,'STATS REF'!U106,'STATS REF'!U120,'STATS REF'!U134,'STATS REF'!U148,'STATS REF'!U162,'STATS REF'!U176)</f>
        <v>4</v>
      </c>
      <c r="O2">
        <f>SUM('STATS REF'!V8,'STATS REF'!V22,'STATS REF'!V36,'STATS REF'!V50,'STATS REF'!V64,'STATS REF'!V78,'STATS REF'!V92,'STATS REF'!V106,'STATS REF'!V120,'STATS REF'!V134,'STATS REF'!V148,'STATS REF'!V162,'STATS REF'!V176)</f>
        <v>4</v>
      </c>
      <c r="P2">
        <f>SUM('STATS REF'!W8,'STATS REF'!W22,'STATS REF'!W36,'STATS REF'!W50,'STATS REF'!W64,'STATS REF'!W78,'STATS REF'!W92,'STATS REF'!W106,'STATS REF'!W120,'STATS REF'!W134,'STATS REF'!W148,'STATS REF'!W162,'STATS REF'!W176)</f>
        <v>7.7000000000000011</v>
      </c>
      <c r="Q2">
        <f>SUM('STATS REF'!X8,'STATS REF'!X22,'STATS REF'!X36,'STATS REF'!X50,'STATS REF'!X64,'STATS REF'!X78,'STATS REF'!X92,'STATS REF'!X106,'STATS REF'!X120,'STATS REF'!X134,'STATS REF'!X148,'STATS REF'!X162,'STATS REF'!X176)</f>
        <v>4</v>
      </c>
      <c r="R2">
        <f>SUM('STATS REF'!Y8,'STATS REF'!Y22,'STATS REF'!Y36,'STATS REF'!Y50,'STATS REF'!Y64,'STATS REF'!Y78,'STATS REF'!Y92,'STATS REF'!Y106,'STATS REF'!Y120,'STATS REF'!Y134,'STATS REF'!Y148,'STATS REF'!Y162,'STATS REF'!Y176)</f>
        <v>5.2</v>
      </c>
      <c r="S2">
        <f>SUM('STATS REF'!Z8,'STATS REF'!Z22,'STATS REF'!Z36,'STATS REF'!Z50,'STATS REF'!Z64,'STATS REF'!Z78,'STATS REF'!Z92,'STATS REF'!Z106,'STATS REF'!Z120,'STATS REF'!Z134,'STATS REF'!Z148,'STATS REF'!Z162,'STATS REF'!Z176)</f>
        <v>9</v>
      </c>
      <c r="T2">
        <f>SUM('STATS REF'!L8,'STATS REF'!L22,'STATS REF'!L36,'STATS REF'!L50,'STATS REF'!L64,'STATS REF'!L77,'STATS REF'!L92,'STATS REF'!L106,'STATS REF'!L120,'STATS REF'!L134,'STATS REF'!L148,'STATS REF'!L162,'STATS REF'!L176)</f>
        <v>86.1</v>
      </c>
      <c r="U2" s="91">
        <f>F2</f>
        <v>0.85</v>
      </c>
      <c r="V2" s="92">
        <f>G2/D2</f>
        <v>3.7272727272727271</v>
      </c>
      <c r="W2" s="92">
        <f>(I2/D2)*J3</f>
        <v>0.50578512396694231</v>
      </c>
      <c r="X2" s="92">
        <f>K2</f>
        <v>0.59272727272727277</v>
      </c>
      <c r="Y2" s="92">
        <f>N2/D2</f>
        <v>0.36363636363636365</v>
      </c>
      <c r="Z2" s="92">
        <f>Q2/D2</f>
        <v>0.36363636363636365</v>
      </c>
      <c r="AA2" s="92">
        <f>S2/D2</f>
        <v>0.81818181818181823</v>
      </c>
      <c r="AB2" s="92">
        <f>(M2-L2)/D2</f>
        <v>-0.54545454545454541</v>
      </c>
      <c r="AC2" s="93">
        <f>(T2/D2)/10</f>
        <v>0.78272727272727272</v>
      </c>
      <c r="AD2" s="70">
        <f>U2</f>
        <v>0.85</v>
      </c>
      <c r="AE2" s="71">
        <f>V2</f>
        <v>3.7272727272727271</v>
      </c>
      <c r="AF2" s="71">
        <f t="shared" ref="AF2:AL2" si="0">W2</f>
        <v>0.50578512396694231</v>
      </c>
      <c r="AG2" s="71">
        <f t="shared" si="0"/>
        <v>0.59272727272727277</v>
      </c>
      <c r="AH2" s="71">
        <f t="shared" si="0"/>
        <v>0.36363636363636365</v>
      </c>
      <c r="AI2" s="71">
        <f t="shared" si="0"/>
        <v>0.36363636363636365</v>
      </c>
      <c r="AJ2" s="71">
        <f t="shared" si="0"/>
        <v>0.81818181818181823</v>
      </c>
      <c r="AK2" s="71">
        <f t="shared" si="0"/>
        <v>-0.54545454545454541</v>
      </c>
      <c r="AL2" s="72">
        <f t="shared" si="0"/>
        <v>0.78272727272727272</v>
      </c>
      <c r="AM2" s="58">
        <f>AD2*5</f>
        <v>4.25</v>
      </c>
      <c r="AN2" s="59">
        <f>AE2*2</f>
        <v>7.4545454545454541</v>
      </c>
      <c r="AO2" s="59">
        <f>AF2*6</f>
        <v>3.0347107438016536</v>
      </c>
      <c r="AP2" s="59">
        <f>AG2*7</f>
        <v>4.1490909090909094</v>
      </c>
      <c r="AQ2" s="59">
        <f>AH2*9</f>
        <v>3.2727272727272729</v>
      </c>
      <c r="AR2" s="59">
        <f>AI2*8</f>
        <v>2.9090909090909092</v>
      </c>
      <c r="AS2" s="59">
        <f>AJ2*4</f>
        <v>3.2727272727272729</v>
      </c>
      <c r="AT2" s="59">
        <f>AK2*1</f>
        <v>-0.54545454545454541</v>
      </c>
      <c r="AU2" s="60">
        <f>AL2*3</f>
        <v>2.3481818181818181</v>
      </c>
      <c r="AV2" s="121">
        <f>AVERAGE(AD2:AU2)</f>
        <v>2.0891184573002755</v>
      </c>
      <c r="AW2" s="118">
        <f>RANK(AV2,AV:AV,0)</f>
        <v>2</v>
      </c>
      <c r="AX2" s="173">
        <f>AV2*D2</f>
        <v>22.98030303030303</v>
      </c>
    </row>
    <row r="3" spans="1:50" x14ac:dyDescent="0.25">
      <c r="A3" t="s">
        <v>63</v>
      </c>
      <c r="B3" t="s">
        <v>6</v>
      </c>
      <c r="C3" t="s">
        <v>7</v>
      </c>
      <c r="D3">
        <f>SUM('STATS REF'!K9,'STATS REF'!K23,'STATS REF'!K37,'STATS REF'!K51,'STATS REF'!K65,'STATS REF'!K79,'STATS REF'!K93,'STATS REF'!K107,'STATS REF'!K121,'STATS REF'!K135,'STATS REF'!K149,'STATS REF'!K163,'STATS REF'!K177)</f>
        <v>11</v>
      </c>
      <c r="E3">
        <f>AVERAGE('STATS REF'!L9,'STATS REF'!L23,'STATS REF'!L37,'STATS REF'!L51,'STATS REF'!L65,'STATS REF'!L79,'STATS REF'!L93,'STATS REF'!L107,'STATS REF'!L121,'STATS REF'!L135,'STATS REF'!L149,'STATS REF'!L163,'STATS REF'!L177)</f>
        <v>7.8090909090909086</v>
      </c>
      <c r="F3" s="38">
        <f>AVERAGE('STATS REF'!M9,'STATS REF'!M23,'STATS REF'!M37,'STATS REF'!M51,'STATS REF'!M65,'STATS REF'!M79,'STATS REF'!M93,'STATS REF'!M107,'STATS REF'!M121,'STATS REF'!M135,'STATS REF'!M149,'STATS REF'!M163,'STATS REF'!M177)</f>
        <v>0.80818181818181822</v>
      </c>
      <c r="G3">
        <f>SUM('STATS REF'!N9,'STATS REF'!N23,'STATS REF'!N37,'STATS REF'!N51,'STATS REF'!N65,'STATS REF'!N79,'STATS REF'!N93,'STATS REF'!N107,'STATS REF'!N121,'STATS REF'!N135,'STATS REF'!N149,'STATS REF'!N163,'STATS REF'!N177)</f>
        <v>53</v>
      </c>
      <c r="H3">
        <f>AVERAGE('STATS REF'!O9,'STATS REF'!O23,'STATS REF'!O37,'STATS REF'!O51,'STATS REF'!O65,'STATS REF'!O79,'STATS REF'!O93,'STATS REF'!O107,'STATS REF'!O121,'STATS REF'!O135,'STATS REF'!O149,'STATS REF'!O163,'STATS REF'!O177)</f>
        <v>0</v>
      </c>
      <c r="I3">
        <f>SUM('STATS REF'!P9,'STATS REF'!P23,'STATS REF'!P37,'STATS REF'!P51,'STATS REF'!P65,'STATS REF'!P79,'STATS REF'!P93,'STATS REF'!P107,'STATS REF'!P121,'STATS REF'!P135,'STATS REF'!P149,'STATS REF'!P163,'STATS REF'!P177)</f>
        <v>49</v>
      </c>
      <c r="J3" s="38">
        <f>AVERAGE('STATS REF'!Q9,'STATS REF'!Q23,'STATS REF'!Q37,'STATS REF'!Q51,'STATS REF'!Q65,'STATS REF'!Q79,'STATS REF'!Q93,'STATS REF'!Q107,'STATS REF'!Q121,'STATS REF'!Q135,'STATS REF'!Q149,'STATS REF'!Q163,'STATS REF'!Q177)</f>
        <v>0.30909090909090914</v>
      </c>
      <c r="K3" s="38">
        <f>AVERAGE('STATS REF'!R9,'STATS REF'!R23,'STATS REF'!R37,'STATS REF'!R51,'STATS REF'!R65,'STATS REF'!R79,'STATS REF'!R93,'STATS REF'!R107,'STATS REF'!R121,'STATS REF'!R135,'STATS REF'!R149,'STATS REF'!R163,'STATS REF'!R177)</f>
        <v>0.50727272727272732</v>
      </c>
      <c r="L3">
        <f>SUM('STATS REF'!S9,'STATS REF'!S23,'STATS REF'!S37,'STATS REF'!S51,'STATS REF'!S65,'STATS REF'!S79,'STATS REF'!S93,'STATS REF'!S107,'STATS REF'!S121,'STATS REF'!S135,'STATS REF'!S149,'STATS REF'!S163,'STATS REF'!S177)</f>
        <v>40</v>
      </c>
      <c r="M3">
        <f>SUM('STATS REF'!T9,'STATS REF'!T23,'STATS REF'!T37,'STATS REF'!T51,'STATS REF'!T65,'STATS REF'!T79,'STATS REF'!T93,'STATS REF'!T107,'STATS REF'!T121,'STATS REF'!T135,'STATS REF'!T149,'STATS REF'!T163,'STATS REF'!T177)</f>
        <v>31</v>
      </c>
      <c r="N3">
        <f>SUM('STATS REF'!U9,'STATS REF'!U23,'STATS REF'!U37,'STATS REF'!U51,'STATS REF'!U65,'STATS REF'!U79,'STATS REF'!U93,'STATS REF'!U107,'STATS REF'!U121,'STATS REF'!U135,'STATS REF'!U149,'STATS REF'!U163,'STATS REF'!U177)</f>
        <v>1</v>
      </c>
      <c r="O3">
        <f>SUM('STATS REF'!V9,'STATS REF'!V23,'STATS REF'!V37,'STATS REF'!V51,'STATS REF'!V65,'STATS REF'!V79,'STATS REF'!V93,'STATS REF'!V107,'STATS REF'!V121,'STATS REF'!V135,'STATS REF'!V149,'STATS REF'!V163,'STATS REF'!V177)</f>
        <v>1</v>
      </c>
      <c r="P3">
        <f>SUM('STATS REF'!W9,'STATS REF'!W23,'STATS REF'!W37,'STATS REF'!W51,'STATS REF'!W65,'STATS REF'!W79,'STATS REF'!W93,'STATS REF'!W107,'STATS REF'!W121,'STATS REF'!W135,'STATS REF'!W149,'STATS REF'!W163,'STATS REF'!W177)</f>
        <v>2.8000000000000003</v>
      </c>
      <c r="Q3">
        <f>SUM('STATS REF'!X9,'STATS REF'!X23,'STATS REF'!X37,'STATS REF'!X51,'STATS REF'!X65,'STATS REF'!X79,'STATS REF'!X93,'STATS REF'!X107,'STATS REF'!X121,'STATS REF'!X135,'STATS REF'!X149,'STATS REF'!X163,'STATS REF'!X177)</f>
        <v>8</v>
      </c>
      <c r="R3">
        <f>SUM('STATS REF'!Y9,'STATS REF'!Y23,'STATS REF'!Y37,'STATS REF'!Y51,'STATS REF'!Y65,'STATS REF'!Y79,'STATS REF'!Y93,'STATS REF'!Y107,'STATS REF'!Y121,'STATS REF'!Y135,'STATS REF'!Y149,'STATS REF'!Y163,'STATS REF'!Y177)</f>
        <v>7.7</v>
      </c>
      <c r="S3">
        <f>SUM('STATS REF'!Z9,'STATS REF'!Z23,'STATS REF'!Z37,'STATS REF'!Z51,'STATS REF'!Z65,'STATS REF'!Z79,'STATS REF'!Z93,'STATS REF'!Z107,'STATS REF'!Z121,'STATS REF'!Z135,'STATS REF'!Z149,'STATS REF'!Z163,'STATS REF'!Z177)</f>
        <v>9</v>
      </c>
      <c r="T3">
        <f>SUM('STATS REF'!L9,'STATS REF'!L23,'STATS REF'!L37,'STATS REF'!L51,'STATS REF'!L65,'STATS REF'!L79,'STATS REF'!L93,'STATS REF'!L107,'STATS REF'!L121,'STATS REF'!L135,'STATS REF'!L149,'STATS REF'!L163,'STATS REF'!L177)</f>
        <v>85.899999999999991</v>
      </c>
      <c r="U3" s="95">
        <f>F3</f>
        <v>0.80818181818181822</v>
      </c>
      <c r="V3" s="96">
        <f>G3/D3</f>
        <v>4.8181818181818183</v>
      </c>
      <c r="W3" s="96">
        <f>(I3/D3)*J3</f>
        <v>1.3768595041322316</v>
      </c>
      <c r="X3" s="96">
        <f>K3</f>
        <v>0.50727272727272732</v>
      </c>
      <c r="Y3" s="96">
        <f>N3/D3</f>
        <v>9.0909090909090912E-2</v>
      </c>
      <c r="Z3" s="96">
        <f>Q3/D3</f>
        <v>0.72727272727272729</v>
      </c>
      <c r="AA3" s="96">
        <f>S3/D3</f>
        <v>0.81818181818181823</v>
      </c>
      <c r="AB3" s="96">
        <f>(M3-L3)/D3</f>
        <v>-0.81818181818181823</v>
      </c>
      <c r="AC3" s="94">
        <f>(T3/D3)/10</f>
        <v>0.78090909090909089</v>
      </c>
      <c r="AD3" s="73">
        <f t="shared" ref="AD3" si="1">U3</f>
        <v>0.80818181818181822</v>
      </c>
      <c r="AE3" s="74">
        <f>V3</f>
        <v>4.8181818181818183</v>
      </c>
      <c r="AF3" s="74">
        <f t="shared" ref="AF3" si="2">W3</f>
        <v>1.3768595041322316</v>
      </c>
      <c r="AG3" s="74">
        <f t="shared" ref="AG3" si="3">X3</f>
        <v>0.50727272727272732</v>
      </c>
      <c r="AH3" s="74">
        <f t="shared" ref="AH3" si="4">Y3</f>
        <v>9.0909090909090912E-2</v>
      </c>
      <c r="AI3" s="74">
        <f t="shared" ref="AI3" si="5">Z3</f>
        <v>0.72727272727272729</v>
      </c>
      <c r="AJ3" s="74">
        <f t="shared" ref="AJ3" si="6">AA3</f>
        <v>0.81818181818181823</v>
      </c>
      <c r="AK3" s="74">
        <f t="shared" ref="AK3" si="7">AB3</f>
        <v>-0.81818181818181823</v>
      </c>
      <c r="AL3" s="75">
        <f t="shared" ref="AL3" si="8">AC3</f>
        <v>0.78090909090909089</v>
      </c>
      <c r="AM3" s="61">
        <f>AD3*5</f>
        <v>4.040909090909091</v>
      </c>
      <c r="AN3" s="9">
        <f>AE3*2</f>
        <v>9.6363636363636367</v>
      </c>
      <c r="AO3" s="9">
        <f>AF3*6</f>
        <v>8.2611570247933894</v>
      </c>
      <c r="AP3" s="9">
        <f>AG3*7</f>
        <v>3.5509090909090912</v>
      </c>
      <c r="AQ3" s="9">
        <f>AH3*9</f>
        <v>0.81818181818181823</v>
      </c>
      <c r="AR3" s="9">
        <f>AI3*8</f>
        <v>5.8181818181818183</v>
      </c>
      <c r="AS3" s="9">
        <f>AJ3*4</f>
        <v>3.2727272727272729</v>
      </c>
      <c r="AT3" s="9">
        <f>AK3*1</f>
        <v>-0.81818181818181823</v>
      </c>
      <c r="AU3" s="62">
        <f>AL3*3</f>
        <v>2.3427272727272728</v>
      </c>
      <c r="AV3" s="122">
        <f>AVERAGE(AD3:AU3)</f>
        <v>2.5573645546372825</v>
      </c>
      <c r="AW3" s="119">
        <f>RANK(AV3,AV:AV,0)</f>
        <v>1</v>
      </c>
      <c r="AX3" s="174">
        <f>AV3*D3</f>
        <v>28.131010101010109</v>
      </c>
    </row>
    <row r="4" spans="1:50" x14ac:dyDescent="0.25">
      <c r="U4" s="86"/>
      <c r="V4" s="82"/>
      <c r="W4" s="82"/>
      <c r="X4" s="82"/>
      <c r="Y4" s="82"/>
      <c r="Z4" s="82"/>
      <c r="AA4" s="82"/>
      <c r="AB4" s="82"/>
      <c r="AC4" s="87"/>
      <c r="AD4" s="52"/>
      <c r="AE4" s="53"/>
      <c r="AF4" s="53"/>
      <c r="AG4" s="53"/>
      <c r="AH4" s="53"/>
      <c r="AI4" s="53"/>
      <c r="AJ4" s="53"/>
      <c r="AK4" s="53"/>
      <c r="AL4" s="54"/>
      <c r="AM4" s="61"/>
      <c r="AN4" s="9"/>
      <c r="AO4" s="9"/>
      <c r="AP4" s="9"/>
      <c r="AQ4" s="9"/>
      <c r="AR4" s="9"/>
      <c r="AS4" s="9"/>
      <c r="AT4" s="9"/>
      <c r="AU4" s="62"/>
      <c r="AV4" s="79"/>
      <c r="AW4" s="119">
        <v>3</v>
      </c>
      <c r="AX4" s="174">
        <f t="shared" ref="AX4:AX21" si="9">AV4*D4</f>
        <v>0</v>
      </c>
    </row>
    <row r="5" spans="1:50" x14ac:dyDescent="0.25">
      <c r="U5" s="86"/>
      <c r="V5" s="82"/>
      <c r="W5" s="82"/>
      <c r="X5" s="82"/>
      <c r="Y5" s="82"/>
      <c r="Z5" s="82"/>
      <c r="AA5" s="82"/>
      <c r="AB5" s="82"/>
      <c r="AC5" s="87"/>
      <c r="AD5" s="52"/>
      <c r="AE5" s="53"/>
      <c r="AF5" s="53"/>
      <c r="AG5" s="53"/>
      <c r="AH5" s="53"/>
      <c r="AI5" s="53"/>
      <c r="AJ5" s="53"/>
      <c r="AK5" s="53"/>
      <c r="AL5" s="54"/>
      <c r="AM5" s="61"/>
      <c r="AN5" s="9"/>
      <c r="AO5" s="9"/>
      <c r="AP5" s="9"/>
      <c r="AQ5" s="9"/>
      <c r="AR5" s="9"/>
      <c r="AS5" s="9"/>
      <c r="AT5" s="9"/>
      <c r="AU5" s="62"/>
      <c r="AV5" s="79"/>
      <c r="AW5" s="119">
        <v>4</v>
      </c>
      <c r="AX5" s="174">
        <f t="shared" si="9"/>
        <v>0</v>
      </c>
    </row>
    <row r="6" spans="1:50" x14ac:dyDescent="0.25">
      <c r="U6" s="86"/>
      <c r="V6" s="82"/>
      <c r="W6" s="82"/>
      <c r="X6" s="82"/>
      <c r="Y6" s="82"/>
      <c r="Z6" s="82"/>
      <c r="AA6" s="82"/>
      <c r="AB6" s="82"/>
      <c r="AC6" s="87"/>
      <c r="AD6" s="52"/>
      <c r="AE6" s="53"/>
      <c r="AF6" s="53"/>
      <c r="AG6" s="53"/>
      <c r="AH6" s="53"/>
      <c r="AI6" s="53"/>
      <c r="AJ6" s="53"/>
      <c r="AK6" s="53"/>
      <c r="AL6" s="54"/>
      <c r="AM6" s="61"/>
      <c r="AN6" s="9"/>
      <c r="AO6" s="9"/>
      <c r="AP6" s="9"/>
      <c r="AQ6" s="9"/>
      <c r="AR6" s="9"/>
      <c r="AS6" s="9"/>
      <c r="AT6" s="9"/>
      <c r="AU6" s="62"/>
      <c r="AV6" s="79"/>
      <c r="AW6" s="119">
        <v>5</v>
      </c>
      <c r="AX6" s="174">
        <f t="shared" si="9"/>
        <v>0</v>
      </c>
    </row>
    <row r="7" spans="1:50" x14ac:dyDescent="0.25">
      <c r="U7" s="86"/>
      <c r="V7" s="82"/>
      <c r="W7" s="82"/>
      <c r="X7" s="82"/>
      <c r="Y7" s="82"/>
      <c r="Z7" s="82"/>
      <c r="AA7" s="82"/>
      <c r="AB7" s="82"/>
      <c r="AC7" s="87"/>
      <c r="AD7" s="52"/>
      <c r="AE7" s="53"/>
      <c r="AF7" s="53"/>
      <c r="AG7" s="53"/>
      <c r="AH7" s="53"/>
      <c r="AI7" s="53"/>
      <c r="AJ7" s="53"/>
      <c r="AK7" s="53"/>
      <c r="AL7" s="54"/>
      <c r="AM7" s="61"/>
      <c r="AN7" s="9"/>
      <c r="AO7" s="9"/>
      <c r="AP7" s="9"/>
      <c r="AQ7" s="9"/>
      <c r="AR7" s="9"/>
      <c r="AS7" s="9"/>
      <c r="AT7" s="9"/>
      <c r="AU7" s="62"/>
      <c r="AV7" s="79"/>
      <c r="AW7" s="119">
        <v>6</v>
      </c>
      <c r="AX7" s="174">
        <f t="shared" si="9"/>
        <v>0</v>
      </c>
    </row>
    <row r="8" spans="1:50" x14ac:dyDescent="0.25">
      <c r="U8" s="86"/>
      <c r="V8" s="82"/>
      <c r="W8" s="82"/>
      <c r="X8" s="82"/>
      <c r="Y8" s="82"/>
      <c r="Z8" s="82"/>
      <c r="AA8" s="82"/>
      <c r="AB8" s="82"/>
      <c r="AC8" s="87"/>
      <c r="AD8" s="52"/>
      <c r="AE8" s="53"/>
      <c r="AF8" s="53"/>
      <c r="AG8" s="53"/>
      <c r="AH8" s="53"/>
      <c r="AI8" s="53"/>
      <c r="AJ8" s="53"/>
      <c r="AK8" s="53"/>
      <c r="AL8" s="54"/>
      <c r="AM8" s="61"/>
      <c r="AN8" s="9"/>
      <c r="AO8" s="9"/>
      <c r="AP8" s="9"/>
      <c r="AQ8" s="9"/>
      <c r="AR8" s="9"/>
      <c r="AS8" s="9"/>
      <c r="AT8" s="9"/>
      <c r="AU8" s="62"/>
      <c r="AV8" s="79"/>
      <c r="AW8" s="119">
        <v>7</v>
      </c>
      <c r="AX8" s="174">
        <f t="shared" si="9"/>
        <v>0</v>
      </c>
    </row>
    <row r="9" spans="1:50" x14ac:dyDescent="0.25">
      <c r="U9" s="86"/>
      <c r="V9" s="82"/>
      <c r="W9" s="82"/>
      <c r="X9" s="82"/>
      <c r="Y9" s="82"/>
      <c r="Z9" s="82"/>
      <c r="AA9" s="82"/>
      <c r="AB9" s="82"/>
      <c r="AC9" s="87"/>
      <c r="AD9" s="52"/>
      <c r="AE9" s="53"/>
      <c r="AF9" s="53"/>
      <c r="AG9" s="53"/>
      <c r="AH9" s="53"/>
      <c r="AI9" s="53"/>
      <c r="AJ9" s="53"/>
      <c r="AK9" s="53"/>
      <c r="AL9" s="54"/>
      <c r="AM9" s="61"/>
      <c r="AN9" s="9"/>
      <c r="AO9" s="9"/>
      <c r="AP9" s="9"/>
      <c r="AQ9" s="9"/>
      <c r="AR9" s="9"/>
      <c r="AS9" s="9"/>
      <c r="AT9" s="9"/>
      <c r="AU9" s="62"/>
      <c r="AV9" s="79"/>
      <c r="AW9" s="119">
        <v>8</v>
      </c>
      <c r="AX9" s="174">
        <f t="shared" si="9"/>
        <v>0</v>
      </c>
    </row>
    <row r="10" spans="1:50" x14ac:dyDescent="0.25">
      <c r="U10" s="86"/>
      <c r="V10" s="82"/>
      <c r="W10" s="82"/>
      <c r="X10" s="82"/>
      <c r="Y10" s="82"/>
      <c r="Z10" s="82"/>
      <c r="AA10" s="82"/>
      <c r="AB10" s="82"/>
      <c r="AC10" s="87"/>
      <c r="AD10" s="52"/>
      <c r="AE10" s="53"/>
      <c r="AF10" s="53"/>
      <c r="AG10" s="53"/>
      <c r="AH10" s="53"/>
      <c r="AI10" s="53"/>
      <c r="AJ10" s="53"/>
      <c r="AK10" s="53"/>
      <c r="AL10" s="54"/>
      <c r="AM10" s="61"/>
      <c r="AN10" s="9"/>
      <c r="AO10" s="9"/>
      <c r="AP10" s="9"/>
      <c r="AQ10" s="9"/>
      <c r="AR10" s="9"/>
      <c r="AS10" s="9"/>
      <c r="AT10" s="9"/>
      <c r="AU10" s="62"/>
      <c r="AV10" s="79"/>
      <c r="AW10" s="119">
        <v>9</v>
      </c>
      <c r="AX10" s="174">
        <f t="shared" si="9"/>
        <v>0</v>
      </c>
    </row>
    <row r="11" spans="1:50" x14ac:dyDescent="0.25">
      <c r="U11" s="86"/>
      <c r="V11" s="82"/>
      <c r="W11" s="82"/>
      <c r="X11" s="82"/>
      <c r="Y11" s="82"/>
      <c r="Z11" s="82"/>
      <c r="AA11" s="82"/>
      <c r="AB11" s="82"/>
      <c r="AC11" s="87"/>
      <c r="AD11" s="52"/>
      <c r="AE11" s="53"/>
      <c r="AF11" s="53"/>
      <c r="AG11" s="53"/>
      <c r="AH11" s="53"/>
      <c r="AI11" s="53"/>
      <c r="AJ11" s="53"/>
      <c r="AK11" s="53"/>
      <c r="AL11" s="54"/>
      <c r="AM11" s="61"/>
      <c r="AN11" s="9"/>
      <c r="AO11" s="9"/>
      <c r="AP11" s="9"/>
      <c r="AQ11" s="9"/>
      <c r="AR11" s="9"/>
      <c r="AS11" s="9"/>
      <c r="AT11" s="9"/>
      <c r="AU11" s="62"/>
      <c r="AV11" s="79"/>
      <c r="AW11" s="119">
        <v>10</v>
      </c>
      <c r="AX11" s="174">
        <f t="shared" si="9"/>
        <v>0</v>
      </c>
    </row>
    <row r="12" spans="1:50" x14ac:dyDescent="0.25">
      <c r="U12" s="86"/>
      <c r="V12" s="82"/>
      <c r="W12" s="82"/>
      <c r="X12" s="82"/>
      <c r="Y12" s="82"/>
      <c r="Z12" s="82"/>
      <c r="AA12" s="82"/>
      <c r="AB12" s="82"/>
      <c r="AC12" s="87"/>
      <c r="AD12" s="52"/>
      <c r="AE12" s="53"/>
      <c r="AF12" s="53"/>
      <c r="AG12" s="53"/>
      <c r="AH12" s="53"/>
      <c r="AI12" s="53"/>
      <c r="AJ12" s="53"/>
      <c r="AK12" s="53"/>
      <c r="AL12" s="54"/>
      <c r="AM12" s="61"/>
      <c r="AN12" s="9"/>
      <c r="AO12" s="9"/>
      <c r="AP12" s="9"/>
      <c r="AQ12" s="9"/>
      <c r="AR12" s="9"/>
      <c r="AS12" s="9"/>
      <c r="AT12" s="9"/>
      <c r="AU12" s="62"/>
      <c r="AV12" s="79"/>
      <c r="AW12" s="119">
        <v>11</v>
      </c>
      <c r="AX12" s="174">
        <f t="shared" si="9"/>
        <v>0</v>
      </c>
    </row>
    <row r="13" spans="1:50" x14ac:dyDescent="0.25">
      <c r="U13" s="86"/>
      <c r="V13" s="82"/>
      <c r="W13" s="82"/>
      <c r="X13" s="82"/>
      <c r="Y13" s="82"/>
      <c r="Z13" s="82"/>
      <c r="AA13" s="82"/>
      <c r="AB13" s="82"/>
      <c r="AC13" s="87"/>
      <c r="AD13" s="52"/>
      <c r="AE13" s="53"/>
      <c r="AF13" s="53"/>
      <c r="AG13" s="53"/>
      <c r="AH13" s="53"/>
      <c r="AI13" s="53"/>
      <c r="AJ13" s="53"/>
      <c r="AK13" s="53"/>
      <c r="AL13" s="54"/>
      <c r="AM13" s="61"/>
      <c r="AN13" s="9"/>
      <c r="AO13" s="9"/>
      <c r="AP13" s="9"/>
      <c r="AQ13" s="9"/>
      <c r="AR13" s="9"/>
      <c r="AS13" s="9"/>
      <c r="AT13" s="9"/>
      <c r="AU13" s="62"/>
      <c r="AV13" s="79"/>
      <c r="AW13" s="119">
        <v>12</v>
      </c>
      <c r="AX13" s="174">
        <f t="shared" si="9"/>
        <v>0</v>
      </c>
    </row>
    <row r="14" spans="1:50" x14ac:dyDescent="0.25">
      <c r="U14" s="86"/>
      <c r="V14" s="82"/>
      <c r="W14" s="82"/>
      <c r="X14" s="82"/>
      <c r="Y14" s="82"/>
      <c r="Z14" s="82"/>
      <c r="AA14" s="82"/>
      <c r="AB14" s="82"/>
      <c r="AC14" s="87"/>
      <c r="AD14" s="52"/>
      <c r="AE14" s="53"/>
      <c r="AF14" s="53"/>
      <c r="AG14" s="53"/>
      <c r="AH14" s="53"/>
      <c r="AI14" s="53"/>
      <c r="AJ14" s="53"/>
      <c r="AK14" s="53"/>
      <c r="AL14" s="54"/>
      <c r="AM14" s="61"/>
      <c r="AN14" s="9"/>
      <c r="AO14" s="9"/>
      <c r="AP14" s="9"/>
      <c r="AQ14" s="9"/>
      <c r="AR14" s="9"/>
      <c r="AS14" s="9"/>
      <c r="AT14" s="9"/>
      <c r="AU14" s="62"/>
      <c r="AV14" s="79"/>
      <c r="AW14" s="119">
        <v>13</v>
      </c>
      <c r="AX14" s="174">
        <f t="shared" si="9"/>
        <v>0</v>
      </c>
    </row>
    <row r="15" spans="1:50" x14ac:dyDescent="0.25">
      <c r="U15" s="86"/>
      <c r="V15" s="82"/>
      <c r="W15" s="82"/>
      <c r="X15" s="82"/>
      <c r="Y15" s="82"/>
      <c r="Z15" s="82"/>
      <c r="AA15" s="82"/>
      <c r="AB15" s="82"/>
      <c r="AC15" s="87"/>
      <c r="AD15" s="52"/>
      <c r="AE15" s="53"/>
      <c r="AF15" s="53"/>
      <c r="AG15" s="53"/>
      <c r="AH15" s="53"/>
      <c r="AI15" s="53"/>
      <c r="AJ15" s="53"/>
      <c r="AK15" s="53"/>
      <c r="AL15" s="54"/>
      <c r="AM15" s="61"/>
      <c r="AN15" s="9"/>
      <c r="AO15" s="9"/>
      <c r="AP15" s="9"/>
      <c r="AQ15" s="9"/>
      <c r="AR15" s="9"/>
      <c r="AS15" s="9"/>
      <c r="AT15" s="9"/>
      <c r="AU15" s="62"/>
      <c r="AV15" s="79"/>
      <c r="AW15" s="119">
        <v>14</v>
      </c>
      <c r="AX15" s="174">
        <f t="shared" si="9"/>
        <v>0</v>
      </c>
    </row>
    <row r="16" spans="1:50" x14ac:dyDescent="0.25">
      <c r="U16" s="86"/>
      <c r="V16" s="82"/>
      <c r="W16" s="82"/>
      <c r="X16" s="82"/>
      <c r="Y16" s="82"/>
      <c r="Z16" s="82"/>
      <c r="AA16" s="82"/>
      <c r="AB16" s="82"/>
      <c r="AC16" s="87"/>
      <c r="AD16" s="52"/>
      <c r="AE16" s="53"/>
      <c r="AF16" s="53"/>
      <c r="AG16" s="53"/>
      <c r="AH16" s="53"/>
      <c r="AI16" s="53"/>
      <c r="AJ16" s="53"/>
      <c r="AK16" s="53"/>
      <c r="AL16" s="54"/>
      <c r="AM16" s="61"/>
      <c r="AN16" s="9"/>
      <c r="AO16" s="9"/>
      <c r="AP16" s="9"/>
      <c r="AQ16" s="9"/>
      <c r="AR16" s="9"/>
      <c r="AS16" s="9"/>
      <c r="AT16" s="9"/>
      <c r="AU16" s="62"/>
      <c r="AV16" s="79"/>
      <c r="AW16" s="119">
        <v>15</v>
      </c>
      <c r="AX16" s="174">
        <f t="shared" si="9"/>
        <v>0</v>
      </c>
    </row>
    <row r="17" spans="1:50" x14ac:dyDescent="0.25">
      <c r="U17" s="86"/>
      <c r="V17" s="82"/>
      <c r="W17" s="82"/>
      <c r="X17" s="82"/>
      <c r="Y17" s="82"/>
      <c r="Z17" s="82"/>
      <c r="AA17" s="82"/>
      <c r="AB17" s="82"/>
      <c r="AC17" s="87"/>
      <c r="AD17" s="52"/>
      <c r="AE17" s="53"/>
      <c r="AF17" s="53"/>
      <c r="AG17" s="53"/>
      <c r="AH17" s="53"/>
      <c r="AI17" s="53"/>
      <c r="AJ17" s="53"/>
      <c r="AK17" s="53"/>
      <c r="AL17" s="54"/>
      <c r="AM17" s="61"/>
      <c r="AN17" s="9"/>
      <c r="AO17" s="9"/>
      <c r="AP17" s="9"/>
      <c r="AQ17" s="9"/>
      <c r="AR17" s="9"/>
      <c r="AS17" s="9"/>
      <c r="AT17" s="9"/>
      <c r="AU17" s="62"/>
      <c r="AV17" s="79"/>
      <c r="AW17" s="119">
        <v>16</v>
      </c>
      <c r="AX17" s="174">
        <f t="shared" si="9"/>
        <v>0</v>
      </c>
    </row>
    <row r="18" spans="1:50" x14ac:dyDescent="0.25">
      <c r="U18" s="86"/>
      <c r="V18" s="82"/>
      <c r="W18" s="82"/>
      <c r="X18" s="82"/>
      <c r="Y18" s="82"/>
      <c r="Z18" s="82"/>
      <c r="AA18" s="82"/>
      <c r="AB18" s="82"/>
      <c r="AC18" s="87"/>
      <c r="AD18" s="52"/>
      <c r="AE18" s="53"/>
      <c r="AF18" s="53"/>
      <c r="AG18" s="53"/>
      <c r="AH18" s="53"/>
      <c r="AI18" s="53"/>
      <c r="AJ18" s="53"/>
      <c r="AK18" s="53"/>
      <c r="AL18" s="54"/>
      <c r="AM18" s="61"/>
      <c r="AN18" s="9"/>
      <c r="AO18" s="9"/>
      <c r="AP18" s="9"/>
      <c r="AQ18" s="9"/>
      <c r="AR18" s="9"/>
      <c r="AS18" s="9"/>
      <c r="AT18" s="9"/>
      <c r="AU18" s="62"/>
      <c r="AV18" s="79"/>
      <c r="AW18" s="119">
        <v>17</v>
      </c>
      <c r="AX18" s="174">
        <f t="shared" si="9"/>
        <v>0</v>
      </c>
    </row>
    <row r="19" spans="1:50" x14ac:dyDescent="0.25">
      <c r="U19" s="86"/>
      <c r="V19" s="82"/>
      <c r="W19" s="82"/>
      <c r="X19" s="82"/>
      <c r="Y19" s="82"/>
      <c r="Z19" s="82"/>
      <c r="AA19" s="82"/>
      <c r="AB19" s="82"/>
      <c r="AC19" s="87"/>
      <c r="AD19" s="52"/>
      <c r="AE19" s="53"/>
      <c r="AF19" s="53"/>
      <c r="AG19" s="53"/>
      <c r="AH19" s="53"/>
      <c r="AI19" s="53"/>
      <c r="AJ19" s="53"/>
      <c r="AK19" s="53"/>
      <c r="AL19" s="54"/>
      <c r="AM19" s="61"/>
      <c r="AN19" s="9"/>
      <c r="AO19" s="9"/>
      <c r="AP19" s="9"/>
      <c r="AQ19" s="9"/>
      <c r="AR19" s="9"/>
      <c r="AS19" s="9"/>
      <c r="AT19" s="9"/>
      <c r="AU19" s="62"/>
      <c r="AV19" s="79"/>
      <c r="AW19" s="119">
        <v>18</v>
      </c>
      <c r="AX19" s="174">
        <f t="shared" si="9"/>
        <v>0</v>
      </c>
    </row>
    <row r="20" spans="1:50" x14ac:dyDescent="0.25">
      <c r="U20" s="86"/>
      <c r="V20" s="82"/>
      <c r="W20" s="82"/>
      <c r="X20" s="82"/>
      <c r="Y20" s="82"/>
      <c r="Z20" s="82"/>
      <c r="AA20" s="82"/>
      <c r="AB20" s="82"/>
      <c r="AC20" s="87"/>
      <c r="AD20" s="52"/>
      <c r="AE20" s="53"/>
      <c r="AF20" s="53"/>
      <c r="AG20" s="53"/>
      <c r="AH20" s="53"/>
      <c r="AI20" s="53"/>
      <c r="AJ20" s="53"/>
      <c r="AK20" s="53"/>
      <c r="AL20" s="54"/>
      <c r="AM20" s="61"/>
      <c r="AN20" s="9"/>
      <c r="AO20" s="9"/>
      <c r="AP20" s="9"/>
      <c r="AQ20" s="9"/>
      <c r="AR20" s="9"/>
      <c r="AS20" s="9"/>
      <c r="AT20" s="9"/>
      <c r="AU20" s="62"/>
      <c r="AV20" s="79"/>
      <c r="AW20" s="119">
        <v>19</v>
      </c>
      <c r="AX20" s="174">
        <f t="shared" si="9"/>
        <v>0</v>
      </c>
    </row>
    <row r="21" spans="1:50" ht="15.75" thickBot="1" x14ac:dyDescent="0.3">
      <c r="U21" s="88"/>
      <c r="V21" s="89"/>
      <c r="W21" s="89"/>
      <c r="X21" s="89"/>
      <c r="Y21" s="89"/>
      <c r="Z21" s="89"/>
      <c r="AA21" s="89"/>
      <c r="AB21" s="89"/>
      <c r="AC21" s="90"/>
      <c r="AD21" s="55"/>
      <c r="AE21" s="56"/>
      <c r="AF21" s="56"/>
      <c r="AG21" s="56"/>
      <c r="AH21" s="56"/>
      <c r="AI21" s="56"/>
      <c r="AJ21" s="56"/>
      <c r="AK21" s="56"/>
      <c r="AL21" s="57"/>
      <c r="AM21" s="63"/>
      <c r="AN21" s="64"/>
      <c r="AO21" s="64"/>
      <c r="AP21" s="64"/>
      <c r="AQ21" s="64"/>
      <c r="AR21" s="64"/>
      <c r="AS21" s="64"/>
      <c r="AT21" s="64"/>
      <c r="AU21" s="65"/>
      <c r="AV21" s="80"/>
      <c r="AW21" s="120">
        <v>20</v>
      </c>
      <c r="AX21" s="174">
        <f t="shared" si="9"/>
        <v>0</v>
      </c>
    </row>
    <row r="22" spans="1:50" ht="18.75" x14ac:dyDescent="0.3">
      <c r="A22" s="98" t="s">
        <v>96</v>
      </c>
    </row>
  </sheetData>
  <conditionalFormatting sqref="A1">
    <cfRule type="duplicateValues" dxfId="18" priority="3"/>
  </conditionalFormatting>
  <conditionalFormatting sqref="AW2:AW21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  <cfRule type="colorScale" priority="2">
      <colorScale>
        <cfvo type="min"/>
        <cfvo type="percentile" val="50"/>
        <cfvo type="max"/>
        <color rgb="FFFF0000"/>
        <color rgb="FFFFFF00"/>
        <color theme="9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60EFE-0409-4F43-BC8F-C0ED7BFE07DE}">
  <dimension ref="A1:AX21"/>
  <sheetViews>
    <sheetView topLeftCell="K1" zoomScale="70" zoomScaleNormal="70" workbookViewId="0">
      <pane ySplit="1" topLeftCell="A2" activePane="bottomLeft" state="frozen"/>
      <selection pane="bottomLeft" activeCell="A2" sqref="A2:C4"/>
    </sheetView>
  </sheetViews>
  <sheetFormatPr defaultRowHeight="15" x14ac:dyDescent="0.25"/>
  <cols>
    <col min="1" max="1" width="35.7109375" customWidth="1"/>
    <col min="2" max="2" width="36.5703125" customWidth="1"/>
    <col min="3" max="3" width="17" customWidth="1"/>
    <col min="4" max="4" width="26" customWidth="1"/>
    <col min="23" max="23" width="12" customWidth="1"/>
    <col min="28" max="28" width="11.85546875" customWidth="1"/>
    <col min="32" max="32" width="11" customWidth="1"/>
    <col min="48" max="48" width="13" customWidth="1"/>
    <col min="49" max="49" width="12.140625" customWidth="1"/>
  </cols>
  <sheetData>
    <row r="1" spans="1:50" ht="63.75" customHeight="1" thickBot="1" x14ac:dyDescent="0.3">
      <c r="A1" s="1" t="s">
        <v>0</v>
      </c>
      <c r="B1" s="1" t="s">
        <v>1</v>
      </c>
      <c r="C1" s="1" t="s">
        <v>3</v>
      </c>
      <c r="D1" s="1" t="s">
        <v>2</v>
      </c>
      <c r="E1" s="8" t="s">
        <v>9</v>
      </c>
      <c r="F1" s="8" t="s">
        <v>17</v>
      </c>
      <c r="G1" s="12" t="s">
        <v>15</v>
      </c>
      <c r="H1" s="8" t="s">
        <v>24</v>
      </c>
      <c r="I1" s="13" t="s">
        <v>29</v>
      </c>
      <c r="J1" s="2" t="s">
        <v>16</v>
      </c>
      <c r="K1" s="14" t="s">
        <v>28</v>
      </c>
      <c r="L1" s="2" t="s">
        <v>25</v>
      </c>
      <c r="M1" s="3" t="s">
        <v>18</v>
      </c>
      <c r="N1" s="4" t="s">
        <v>8</v>
      </c>
      <c r="O1" s="15" t="s">
        <v>27</v>
      </c>
      <c r="P1" s="11" t="s">
        <v>10</v>
      </c>
      <c r="Q1" s="4" t="s">
        <v>12</v>
      </c>
      <c r="R1" s="11" t="s">
        <v>11</v>
      </c>
      <c r="S1" s="4" t="s">
        <v>26</v>
      </c>
      <c r="T1" s="5" t="s">
        <v>9</v>
      </c>
      <c r="U1" s="39" t="s">
        <v>76</v>
      </c>
      <c r="V1" s="39" t="s">
        <v>75</v>
      </c>
      <c r="W1" s="97" t="s">
        <v>74</v>
      </c>
      <c r="X1" s="39" t="s">
        <v>78</v>
      </c>
      <c r="Y1" s="39" t="s">
        <v>79</v>
      </c>
      <c r="Z1" s="39" t="s">
        <v>80</v>
      </c>
      <c r="AA1" s="39" t="s">
        <v>77</v>
      </c>
      <c r="AB1" s="97" t="s">
        <v>144</v>
      </c>
      <c r="AC1" s="40" t="s">
        <v>30</v>
      </c>
      <c r="AD1" s="41" t="s">
        <v>67</v>
      </c>
      <c r="AE1" s="41" t="s">
        <v>68</v>
      </c>
      <c r="AF1" s="97" t="s">
        <v>81</v>
      </c>
      <c r="AG1" s="41" t="s">
        <v>69</v>
      </c>
      <c r="AH1" s="41" t="s">
        <v>70</v>
      </c>
      <c r="AI1" s="41" t="s">
        <v>71</v>
      </c>
      <c r="AJ1" s="41" t="s">
        <v>72</v>
      </c>
      <c r="AK1" s="97" t="s">
        <v>92</v>
      </c>
      <c r="AL1" s="42" t="s">
        <v>73</v>
      </c>
      <c r="AM1" s="6" t="s">
        <v>85</v>
      </c>
      <c r="AN1" s="6" t="s">
        <v>84</v>
      </c>
      <c r="AO1" s="97" t="s">
        <v>82</v>
      </c>
      <c r="AP1" s="6" t="s">
        <v>88</v>
      </c>
      <c r="AQ1" s="6" t="s">
        <v>83</v>
      </c>
      <c r="AR1" s="6" t="s">
        <v>86</v>
      </c>
      <c r="AS1" s="6" t="s">
        <v>87</v>
      </c>
      <c r="AT1" s="97" t="s">
        <v>129</v>
      </c>
      <c r="AU1" s="6" t="s">
        <v>117</v>
      </c>
      <c r="AV1" s="132" t="s">
        <v>142</v>
      </c>
      <c r="AW1" s="76" t="s">
        <v>89</v>
      </c>
      <c r="AX1" s="175" t="s">
        <v>143</v>
      </c>
    </row>
    <row r="2" spans="1:50" x14ac:dyDescent="0.25">
      <c r="A2" t="s">
        <v>59</v>
      </c>
      <c r="B2" t="s">
        <v>6</v>
      </c>
      <c r="C2" t="s">
        <v>7</v>
      </c>
      <c r="D2">
        <f>SUM('STATS REF'!K4,'STATS REF'!K18,'STATS REF'!K32,'STATS REF'!K46,'STATS REF'!K60,'STATS REF'!K74,'STATS REF'!K88,'STATS REF'!K102,'STATS REF'!K116,'STATS REF'!K130,'STATS REF'!K144,'STATS REF'!K158,'STATS REF'!K172)</f>
        <v>11</v>
      </c>
      <c r="E2">
        <f>AVERAGE('STATS REF'!L4,'STATS REF'!L18,'STATS REF'!L32,'STATS REF'!L46,'STATS REF'!L60,'STATS REF'!L74,'STATS REF'!L88,'STATS REF'!L102,'STATS REF'!L116,'STATS REF'!L130,'STATS REF'!L144,'STATS REF'!L158,'STATS REF'!L172)</f>
        <v>7.8181818181818183</v>
      </c>
      <c r="F2" s="38">
        <f>AVERAGE('STATS REF'!M4,'STATS REF'!M18,'STATS REF'!M32,'STATS REF'!M46,'STATS REF'!M60,'STATS REF'!M74,'STATS REF'!M88,'STATS REF'!M102,'STATS REF'!M116,'STATS REF'!M130,'STATS REF'!M144,'STATS REF'!M158,'STATS REF'!M172)</f>
        <v>0.9518181818181819</v>
      </c>
      <c r="G2">
        <f>SUM('STATS REF'!N4,'STATS REF'!N18,'STATS REF'!N32,'STATS REF'!N46,'STATS REF'!N60,'STATS REF'!N74,'STATS REF'!N88,'STATS REF'!N102,'STATS REF'!N116,'STATS REF'!N130,'STATS REF'!N144,'STATS REF'!N158,'STATS REF'!N172)</f>
        <v>45</v>
      </c>
      <c r="H2">
        <f>AVERAGE('STATS REF'!O4,'STATS REF'!O18,'STATS REF'!O32,'STATS REF'!O46,'STATS REF'!O60,'STATS REF'!O74,'STATS REF'!O88,'STATS REF'!O102,'STATS REF'!O116,'STATS REF'!O130,'STATS REF'!O144,'STATS REF'!O158,'STATS REF'!O172)</f>
        <v>0</v>
      </c>
      <c r="I2">
        <f>SUM('STATS REF'!P4,'STATS REF'!P18,'STATS REF'!P32,'STATS REF'!P46,'STATS REF'!P60,'STATS REF'!P74,'STATS REF'!P88,'STATS REF'!P102,'STATS REF'!P116,'STATS REF'!P130,'STATS REF'!P144,'STATS REF'!P158,'STATS REF'!P172)</f>
        <v>20</v>
      </c>
      <c r="J2" s="38">
        <f>AVERAGE('STATS REF'!Q4,'STATS REF'!Q18,'STATS REF'!Q32,'STATS REF'!Q46,'STATS REF'!Q60,'STATS REF'!Q74,'STATS REF'!Q88,'STATS REF'!Q102,'STATS REF'!Q116,'STATS REF'!Q130,'STATS REF'!Q144,'STATS REF'!Q158,'STATS REF'!Q172)</f>
        <v>0.57545454545454544</v>
      </c>
      <c r="K2" s="38">
        <f>AVERAGE('STATS REF'!R4,'STATS REF'!R18,'STATS REF'!R32,'STATS REF'!R46,'STATS REF'!R60,'STATS REF'!R74,'STATS REF'!R88,'STATS REF'!R102,'STATS REF'!R116,'STATS REF'!R130,'STATS REF'!R144,'STATS REF'!R158,'STATS REF'!R172)</f>
        <v>0.66545454545454552</v>
      </c>
      <c r="L2">
        <f>SUM('STATS REF'!S4,'STATS REF'!S18,'STATS REF'!S32,'STATS REF'!S46,'STATS REF'!S60,'STATS REF'!S74,'STATS REF'!S88,'STATS REF'!S102,'STATS REF'!S116,'STATS REF'!S130,'STATS REF'!S144,'STATS REF'!S158,'STATS REF'!S172)</f>
        <v>16</v>
      </c>
      <c r="M2">
        <f>SUM('STATS REF'!T4,'STATS REF'!T18,'STATS REF'!T32,'STATS REF'!T46,'STATS REF'!T60,'STATS REF'!T74,'STATS REF'!T88,'STATS REF'!T102,'STATS REF'!T116,'STATS REF'!T130,'STATS REF'!T144,'STATS REF'!T158,'STATS REF'!T172)</f>
        <v>51</v>
      </c>
      <c r="N2">
        <f>SUM('STATS REF'!U4,'STATS REF'!U18,'STATS REF'!U32,'STATS REF'!U46,'STATS REF'!U60,'STATS REF'!U74,'STATS REF'!U88,'STATS REF'!U102,'STATS REF'!U116,'STATS REF'!U130,'STATS REF'!U144,'STATS REF'!U158,'STATS REF'!U172)</f>
        <v>1</v>
      </c>
      <c r="O2">
        <f>SUM('STATS REF'!V4,'STATS REF'!V18,'STATS REF'!V32,'STATS REF'!V46,'STATS REF'!V60,'STATS REF'!V74,'STATS REF'!V88,'STATS REF'!V102,'STATS REF'!V116,'STATS REF'!V130,'STATS REF'!V144,'STATS REF'!V158,'STATS REF'!V172)</f>
        <v>1</v>
      </c>
      <c r="P2">
        <f>SUM('STATS REF'!W4,'STATS REF'!W18,'STATS REF'!W32,'STATS REF'!W46,'STATS REF'!W60,'STATS REF'!W74,'STATS REF'!W88,'STATS REF'!W102,'STATS REF'!W116,'STATS REF'!W130,'STATS REF'!W144,'STATS REF'!W158,'STATS REF'!W172)</f>
        <v>1</v>
      </c>
      <c r="Q2">
        <f>SUM('STATS REF'!X4,'STATS REF'!X18,'STATS REF'!X32,'STATS REF'!X46,'STATS REF'!X60,'STATS REF'!X74,'STATS REF'!X88,'STATS REF'!X102,'STATS REF'!X116,'STATS REF'!X130,'STATS REF'!X144,'STATS REF'!X158,'STATS REF'!X172)</f>
        <v>0</v>
      </c>
      <c r="R2">
        <f>SUM('STATS REF'!Y4,'STATS REF'!Y18,'STATS REF'!Y32,'STATS REF'!Y46,'STATS REF'!Y60,'STATS REF'!Y74,'STATS REF'!Y88,'STATS REF'!Y102,'STATS REF'!Y116,'STATS REF'!Y130,'STATS REF'!Y144,'STATS REF'!Y158,'STATS REF'!Y172)</f>
        <v>0</v>
      </c>
      <c r="S2">
        <f>SUM('STATS REF'!Z4,'STATS REF'!Z18,'STATS REF'!Z32,'STATS REF'!Z46,'STATS REF'!Z60,'STATS REF'!Z74,'STATS REF'!Z88,'STATS REF'!Z102,'STATS REF'!Z116,'STATS REF'!Z130,'STATS REF'!Z144,'STATS REF'!Z158,'STATS REF'!Z172)</f>
        <v>9</v>
      </c>
      <c r="T2">
        <f>SUM('STATS REF'!L4,'STATS REF'!L18,'STATS REF'!L32,'STATS REF'!L46,'STATS REF'!L60,'STATS REF'!L74,'STATS REF'!L88,'STATS REF'!L102,'STATS REF'!L116,'STATS REF'!L130,'STATS REF'!L144,'STATS REF'!L158,'STATS REF'!L172)</f>
        <v>86</v>
      </c>
      <c r="U2" s="43">
        <f>F2</f>
        <v>0.9518181818181819</v>
      </c>
      <c r="V2" s="66">
        <f>G2/D2</f>
        <v>4.0909090909090908</v>
      </c>
      <c r="W2" s="66">
        <f>(I2/D2)*J2</f>
        <v>1.0462809917355371</v>
      </c>
      <c r="X2" s="66">
        <f>K2</f>
        <v>0.66545454545454552</v>
      </c>
      <c r="Y2" s="66">
        <f>N2/D2</f>
        <v>9.0909090909090912E-2</v>
      </c>
      <c r="Z2" s="66">
        <f>Q2/D2</f>
        <v>0</v>
      </c>
      <c r="AA2" s="44">
        <f>S2/D2</f>
        <v>0.81818181818181823</v>
      </c>
      <c r="AB2" s="66">
        <f>(M2-L2)/D2</f>
        <v>3.1818181818181817</v>
      </c>
      <c r="AC2" s="67">
        <f>(T2/D2)/10</f>
        <v>0.78181818181818186</v>
      </c>
      <c r="AD2" s="70">
        <f t="shared" ref="AD2:AL4" si="0">U2</f>
        <v>0.9518181818181819</v>
      </c>
      <c r="AE2" s="71">
        <f t="shared" si="0"/>
        <v>4.0909090909090908</v>
      </c>
      <c r="AF2" s="71">
        <f t="shared" si="0"/>
        <v>1.0462809917355371</v>
      </c>
      <c r="AG2" s="71">
        <f t="shared" si="0"/>
        <v>0.66545454545454552</v>
      </c>
      <c r="AH2" s="71">
        <f t="shared" si="0"/>
        <v>9.0909090909090912E-2</v>
      </c>
      <c r="AI2" s="71">
        <f t="shared" si="0"/>
        <v>0</v>
      </c>
      <c r="AJ2" s="71">
        <f t="shared" si="0"/>
        <v>0.81818181818181823</v>
      </c>
      <c r="AK2" s="71">
        <f t="shared" si="0"/>
        <v>3.1818181818181817</v>
      </c>
      <c r="AL2" s="72">
        <f t="shared" si="0"/>
        <v>0.78181818181818186</v>
      </c>
      <c r="AM2" s="58">
        <f>AD2*2</f>
        <v>1.9036363636363638</v>
      </c>
      <c r="AN2" s="59">
        <f>AE2*1</f>
        <v>4.0909090909090908</v>
      </c>
      <c r="AO2" s="59">
        <f>AF2*6</f>
        <v>6.2776859504132227</v>
      </c>
      <c r="AP2" s="59">
        <f>AG2*9</f>
        <v>5.9890909090909101</v>
      </c>
      <c r="AQ2" s="59">
        <f>AH2*8</f>
        <v>0.72727272727272729</v>
      </c>
      <c r="AR2" s="59">
        <f>AI2*4</f>
        <v>0</v>
      </c>
      <c r="AS2" s="59">
        <f>AJ2*7</f>
        <v>5.7272727272727275</v>
      </c>
      <c r="AT2" s="59">
        <f>AK2*3</f>
        <v>9.545454545454545</v>
      </c>
      <c r="AU2" s="60">
        <f>AL2*5</f>
        <v>3.9090909090909092</v>
      </c>
      <c r="AV2" s="77">
        <f>AVERAGE(AD2:AU2)</f>
        <v>2.7665335169880625</v>
      </c>
      <c r="AW2">
        <f>RANK(AV2,AV:AV,0)</f>
        <v>1</v>
      </c>
      <c r="AX2" s="173">
        <f>AV2*D2</f>
        <v>30.431868686868686</v>
      </c>
    </row>
    <row r="3" spans="1:50" x14ac:dyDescent="0.25">
      <c r="A3" t="s">
        <v>57</v>
      </c>
      <c r="B3" t="s">
        <v>6</v>
      </c>
      <c r="C3" t="s">
        <v>7</v>
      </c>
      <c r="D3">
        <f>SUM('STATS REF'!K3,'STATS REF'!K17,'STATS REF'!K31,'STATS REF'!K45,'STATS REF'!K59,'STATS REF'!K73,'STATS REF'!K87,'STATS REF'!K101,'STATS REF'!K115,'STATS REF'!K129,'STATS REF'!K143,'STATS REF'!K157,'STATS REF'!K171)</f>
        <v>11</v>
      </c>
      <c r="E3">
        <f>AVERAGE('STATS REF'!L3,'STATS REF'!L17,'STATS REF'!L31,'STATS REF'!L45,'STATS REF'!L59,'STATS REF'!L74,'STATS REF'!L87,'STATS REF'!L101,'STATS REF'!L115,'STATS REF'!L129,'STATS REF'!L143,'STATS REF'!L157,'STATS REF'!L171)</f>
        <v>7.5454545454545459</v>
      </c>
      <c r="F3" s="38">
        <f>AVERAGE('STATS REF'!M3,'STATS REF'!M17,'STATS REF'!M31,'STATS REF'!M45,'STATS REF'!M59,'STATS REF'!M73,'STATS REF'!M87,'STATS REF'!M101,'STATS REF'!M115,'STATS REF'!M129,'STATS REF'!M143,'STATS REF'!M157,'STATS REF'!M171)</f>
        <v>0.84090909090909105</v>
      </c>
      <c r="G3">
        <f>SUM('STATS REF'!N3,'STATS REF'!N17,'STATS REF'!N31,'STATS REF'!N45,'STATS REF'!N59,'STATS REF'!N73,'STATS REF'!N87,'STATS REF'!N101,'STATS REF'!N115,'STATS REF'!N129,'STATS REF'!N143,'STATS REF'!N157,'STATS REF'!N171)</f>
        <v>53</v>
      </c>
      <c r="H3">
        <f>AVERAGE('STATS REF'!O3,'STATS REF'!O17,'STATS REF'!O31,'STATS REF'!O45,'STATS REF'!O59,'STATS REF'!O73,'STATS REF'!O87,'STATS REF'!O101,'STATS REF'!O115,'STATS REF'!O129,'STATS REF'!O143,'STATS REF'!O157,'STATS REF'!O171)</f>
        <v>0</v>
      </c>
      <c r="I3">
        <f>SUM('STATS REF'!P3,'STATS REF'!P17,'STATS REF'!P31,'STATS REF'!P45,'STATS REF'!P59,'STATS REF'!P73,'STATS REF'!P87,'STATS REF'!P101,'STATS REF'!P115,'STATS REF'!P129,'STATS REF'!P143,'STATS REF'!P157,'STATS REF'!P171)</f>
        <v>47</v>
      </c>
      <c r="J3" s="38">
        <f>AVERAGE('STATS REF'!Q3,'STATS REF'!Q17,'STATS REF'!Q31,'STATS REF'!Q45,'STATS REF'!Q59,'STATS REF'!Q73,'STATS REF'!Q87,'STATS REF'!Q101,'STATS REF'!Q115,'STATS REF'!Q129,'STATS REF'!Q143,'STATS REF'!Q157,'STATS REF'!Q171)</f>
        <v>0.41636363636363638</v>
      </c>
      <c r="K3" s="38">
        <f>AVERAGE('STATS REF'!R3,'STATS REF'!R17,'STATS REF'!R31,'STATS REF'!R45,'STATS REF'!R59,'STATS REF'!R73,'STATS REF'!R87,'STATS REF'!R101,'STATS REF'!R115,'STATS REF'!R129,'STATS REF'!R143,'STATS REF'!R157,'STATS REF'!R171)</f>
        <v>0.62818181818181817</v>
      </c>
      <c r="L3">
        <f>SUM('STATS REF'!S3,'STATS REF'!S17,'STATS REF'!S31,'STATS REF'!S45,'STATS REF'!S59,'STATS REF'!S73,'STATS REF'!S87,'STATS REF'!S101,'STATS REF'!S115,'STATS REF'!S129,'STATS REF'!S143,'STATS REF'!S157,'STATS REF'!S171)</f>
        <v>29</v>
      </c>
      <c r="M3">
        <f>SUM('STATS REF'!T3,'STATS REF'!T17,'STATS REF'!T31,'STATS REF'!T45,'STATS REF'!T59,'STATS REF'!T73,'STATS REF'!T87,'STATS REF'!T101,'STATS REF'!T115,'STATS REF'!T129,'STATS REF'!T143,'STATS REF'!T157,'STATS REF'!T171)</f>
        <v>49</v>
      </c>
      <c r="N3">
        <f>SUM('STATS REF'!U3,'STATS REF'!U17,'STATS REF'!U31,'STATS REF'!U45,'STATS REF'!U59,'STATS REF'!U73,'STATS REF'!U87,'STATS REF'!U101,'STATS REF'!U115,'STATS REF'!U129,'STATS REF'!U143,'STATS REF'!U157,'STATS REF'!U171)</f>
        <v>0</v>
      </c>
      <c r="O3">
        <f>SUM('STATS REF'!V3,'STATS REF'!V17,'STATS REF'!V31,'STATS REF'!V45,'STATS REF'!V59,'STATS REF'!V73,'STATS REF'!V87,'STATS REF'!V101,'STATS REF'!V115,'STATS REF'!V129,'STATS REF'!V143,'STATS REF'!V157,'STATS REF'!V171)</f>
        <v>0</v>
      </c>
      <c r="P3">
        <f>SUM('STATS REF'!W3,'STATS REF'!W17,'STATS REF'!W31,'STATS REF'!W45,'STATS REF'!W59,'STATS REF'!W73,'STATS REF'!W87,'STATS REF'!W101,'STATS REF'!W115,'STATS REF'!W129,'STATS REF'!W143,'STATS REF'!W157,'STATS REF'!W171)</f>
        <v>0.8</v>
      </c>
      <c r="Q3">
        <f>SUM('STATS REF'!X3,'STATS REF'!X17,'STATS REF'!X31,'STATS REF'!X45,'STATS REF'!X59,'STATS REF'!X73,'STATS REF'!X87,'STATS REF'!X101,'STATS REF'!X115,'STATS REF'!X129,'STATS REF'!X143,'STATS REF'!X157,'STATS REF'!X171)</f>
        <v>0</v>
      </c>
      <c r="R3">
        <f>SUM('STATS REF'!Y3,'STATS REF'!Y17,'STATS REF'!Y31,'STATS REF'!Y45,'STATS REF'!Y59,'STATS REF'!Y73,'STATS REF'!Y87,'STATS REF'!Y101,'STATS REF'!Y115,'STATS REF'!Y129,'STATS REF'!Y143,'STATS REF'!Y157,'STATS REF'!Y171)</f>
        <v>0.5</v>
      </c>
      <c r="S3">
        <f>SUM('STATS REF'!Z3,'STATS REF'!Z17,'STATS REF'!Z31,'STATS REF'!Z45,'STATS REF'!Z59,'STATS REF'!Z73,'STATS REF'!Z87,'STATS REF'!Z101,'STATS REF'!Z115,'STATS REF'!Z129,'STATS REF'!Z143,'STATS REF'!Z157,'STATS REF'!Z171)</f>
        <v>9</v>
      </c>
      <c r="T3">
        <f>SUM('STATS REF'!L3,'STATS REF'!L17,'STATS REF'!L31,'STATS REF'!L45,'STATS REF'!L59,'STATS REF'!L74,'STATS REF'!L87,'STATS REF'!L101,'STATS REF'!L115,'STATS REF'!L129,'STATS REF'!L143,'STATS REF'!L157,'STATS REF'!L171)</f>
        <v>83</v>
      </c>
      <c r="U3" s="45">
        <f>F3</f>
        <v>0.84090909090909105</v>
      </c>
      <c r="V3" s="68">
        <f>G3/D3</f>
        <v>4.8181818181818183</v>
      </c>
      <c r="W3" s="68">
        <f>(I3/D3)*J3</f>
        <v>1.7790082644628098</v>
      </c>
      <c r="X3" s="68">
        <f>K3</f>
        <v>0.62818181818181817</v>
      </c>
      <c r="Y3" s="68">
        <f>N3/D3</f>
        <v>0</v>
      </c>
      <c r="Z3" s="68">
        <f>Q3/D3</f>
        <v>0</v>
      </c>
      <c r="AA3" s="46">
        <f>S3/D3</f>
        <v>0.81818181818181823</v>
      </c>
      <c r="AB3" s="68">
        <f>(M3-L3)/D3</f>
        <v>1.8181818181818181</v>
      </c>
      <c r="AC3" s="69">
        <f>(T3/D3)/10</f>
        <v>0.75454545454545463</v>
      </c>
      <c r="AD3" s="73">
        <f t="shared" si="0"/>
        <v>0.84090909090909105</v>
      </c>
      <c r="AE3" s="74">
        <f t="shared" si="0"/>
        <v>4.8181818181818183</v>
      </c>
      <c r="AF3" s="74">
        <f t="shared" si="0"/>
        <v>1.7790082644628098</v>
      </c>
      <c r="AG3" s="74">
        <f t="shared" si="0"/>
        <v>0.62818181818181817</v>
      </c>
      <c r="AH3" s="74">
        <f t="shared" si="0"/>
        <v>0</v>
      </c>
      <c r="AI3" s="74">
        <f t="shared" si="0"/>
        <v>0</v>
      </c>
      <c r="AJ3" s="74">
        <f t="shared" si="0"/>
        <v>0.81818181818181823</v>
      </c>
      <c r="AK3" s="74">
        <f t="shared" si="0"/>
        <v>1.8181818181818181</v>
      </c>
      <c r="AL3" s="75">
        <f t="shared" si="0"/>
        <v>0.75454545454545463</v>
      </c>
      <c r="AM3" s="61">
        <f>AD3*2</f>
        <v>1.6818181818181821</v>
      </c>
      <c r="AN3" s="9">
        <f>AE3*1</f>
        <v>4.8181818181818183</v>
      </c>
      <c r="AO3" s="9">
        <f>AF3*6</f>
        <v>10.674049586776858</v>
      </c>
      <c r="AP3" s="9">
        <f>AG3*9</f>
        <v>5.6536363636363633</v>
      </c>
      <c r="AQ3" s="9">
        <f>AH3*8</f>
        <v>0</v>
      </c>
      <c r="AR3" s="9">
        <f>AI3*4</f>
        <v>0</v>
      </c>
      <c r="AS3" s="9">
        <f>AJ3*7</f>
        <v>5.7272727272727275</v>
      </c>
      <c r="AT3" s="9">
        <f>AK3*3</f>
        <v>5.4545454545454541</v>
      </c>
      <c r="AU3" s="62">
        <f>AL3*5</f>
        <v>3.7727272727272734</v>
      </c>
      <c r="AV3" s="78">
        <f>AVERAGE(AD3:AU3)</f>
        <v>2.7355234159779616</v>
      </c>
      <c r="AW3">
        <f>RANK(AV3,AV:AV,0)</f>
        <v>2</v>
      </c>
      <c r="AX3" s="174">
        <f>AV3*D3</f>
        <v>30.090757575757578</v>
      </c>
    </row>
    <row r="4" spans="1:50" x14ac:dyDescent="0.25">
      <c r="A4" t="s">
        <v>58</v>
      </c>
      <c r="B4" t="s">
        <v>6</v>
      </c>
      <c r="C4" t="s">
        <v>7</v>
      </c>
      <c r="D4">
        <f>SUM('STATS REF'!K5,'STATS REF'!K19,'STATS REF'!K33,'STATS REF'!K47,'STATS REF'!K61,'STATS REF'!K75,'STATS REF'!K89,'STATS REF'!K103,'STATS REF'!K117,'STATS REF'!K131,'STATS REF'!K145,'STATS REF'!K159,'STATS REF'!K173)</f>
        <v>11</v>
      </c>
      <c r="E4">
        <f>AVERAGE('STATS REF'!L5,'STATS REF'!L19,'STATS REF'!L33,'STATS REF'!L47,'STATS REF'!L61,'STATS REF'!L75,'STATS REF'!L89,'STATS REF'!L103,'STATS REF'!L117,'STATS REF'!L131,'STATS REF'!L145,'STATS REF'!L159,'STATS REF'!L173)</f>
        <v>7.4636363636363647</v>
      </c>
      <c r="F4" s="38">
        <f>AVERAGE('STATS REF'!M5,'STATS REF'!M19,'STATS REF'!M33,'STATS REF'!M47,'STATS REF'!M61,'STATS REF'!M75,'STATS REF'!M89,'STATS REF'!M103,'STATS REF'!M117,'STATS REF'!M131,'STATS REF'!M145,'STATS REF'!M159,'STATS REF'!M173)</f>
        <v>0.91272727272727261</v>
      </c>
      <c r="G4">
        <f>SUM('STATS REF'!N5,'STATS REF'!N19,'STATS REF'!N33,'STATS REF'!N47,'STATS REF'!N61,'STATS REF'!N75,'STATS REF'!N89,'STATS REF'!N103,'STATS REF'!N117,'STATS REF'!N131,'STATS REF'!N145,'STATS REF'!N159,'STATS REF'!N173)</f>
        <v>39</v>
      </c>
      <c r="H4">
        <f>AVERAGE('STATS REF'!O5,'STATS REF'!O19,'STATS REF'!O33,'STATS REF'!O47,'STATS REF'!O61,'STATS REF'!O75,'STATS REF'!O89,'STATS REF'!O103,'STATS REF'!O117,'STATS REF'!O131,'STATS REF'!O145,'STATS REF'!O159,'STATS REF'!O173)</f>
        <v>0</v>
      </c>
      <c r="I4">
        <f>SUM('STATS REF'!P5,'STATS REF'!P19,'STATS REF'!P33,'STATS REF'!P47,'STATS REF'!P61,'STATS REF'!P75,'STATS REF'!P89,'STATS REF'!P103,'STATS REF'!P117,'STATS REF'!P131,'STATS REF'!P145,'STATS REF'!P159,'STATS REF'!P173)</f>
        <v>31</v>
      </c>
      <c r="J4" s="38">
        <f>AVERAGE('STATS REF'!Q5,'STATS REF'!Q19,'STATS REF'!Q33,'STATS REF'!Q47,'STATS REF'!Q61,'STATS REF'!Q75,'STATS REF'!Q89,'STATS REF'!Q103,'STATS REF'!Q117,'STATS REF'!Q131,'STATS REF'!Q145,'STATS REF'!Q159,'STATS REF'!Q173)</f>
        <v>0.2972727272727273</v>
      </c>
      <c r="K4" s="38">
        <f>AVERAGE('STATS REF'!R5,'STATS REF'!R19,'STATS REF'!R33,'STATS REF'!R47,'STATS REF'!R61,'STATS REF'!R75,'STATS REF'!R89,'STATS REF'!R103,'STATS REF'!R117,'STATS REF'!R131,'STATS REF'!R145,'STATS REF'!R159,'STATS REF'!R173)</f>
        <v>0.54727272727272724</v>
      </c>
      <c r="L4">
        <f>SUM('STATS REF'!S5,'STATS REF'!S19,'STATS REF'!S33,'STATS REF'!S47,'STATS REF'!S61,'STATS REF'!S75,'STATS REF'!S89,'STATS REF'!S103,'STATS REF'!S117,'STATS REF'!S131,'STATS REF'!S145,'STATS REF'!S159,'STATS REF'!S173)</f>
        <v>20</v>
      </c>
      <c r="M4">
        <f>SUM('STATS REF'!T5,'STATS REF'!T19,'STATS REF'!T33,'STATS REF'!T47,'STATS REF'!T61,'STATS REF'!T75,'STATS REF'!T89,'STATS REF'!T103,'STATS REF'!T117,'STATS REF'!T131,'STATS REF'!T145,'STATS REF'!T159,'STATS REF'!T173)</f>
        <v>50</v>
      </c>
      <c r="N4">
        <f>SUM('STATS REF'!U5,'STATS REF'!U19,'STATS REF'!U33,'STATS REF'!U47,'STATS REF'!U61,'STATS REF'!U75,'STATS REF'!U89,'STATS REF'!U103,'STATS REF'!U117,'STATS REF'!U131,'STATS REF'!U145,'STATS REF'!U159,'STATS REF'!U173)</f>
        <v>0</v>
      </c>
      <c r="O4">
        <f>SUM('STATS REF'!V5,'STATS REF'!V19,'STATS REF'!V33,'STATS REF'!V47,'STATS REF'!V61,'STATS REF'!V75,'STATS REF'!V89,'STATS REF'!V103,'STATS REF'!V117,'STATS REF'!V131,'STATS REF'!V145,'STATS REF'!V159,'STATS REF'!V173)</f>
        <v>0</v>
      </c>
      <c r="P4">
        <f>SUM('STATS REF'!W5,'STATS REF'!W19,'STATS REF'!W33,'STATS REF'!W47,'STATS REF'!W61,'STATS REF'!W75,'STATS REF'!W89,'STATS REF'!W103,'STATS REF'!W117,'STATS REF'!W131,'STATS REF'!W145,'STATS REF'!W159,'STATS REF'!W173)</f>
        <v>1</v>
      </c>
      <c r="Q4">
        <f>SUM('STATS REF'!X5,'STATS REF'!X19,'STATS REF'!X33,'STATS REF'!X47,'STATS REF'!X61,'STATS REF'!X75,'STATS REF'!X89,'STATS REF'!X103,'STATS REF'!X117,'STATS REF'!X131,'STATS REF'!X145,'STATS REF'!X159,'STATS REF'!X173)</f>
        <v>0</v>
      </c>
      <c r="R4">
        <f>SUM('STATS REF'!Y5,'STATS REF'!Y19,'STATS REF'!Y33,'STATS REF'!Y47,'STATS REF'!Y61,'STATS REF'!Y75,'STATS REF'!Y89,'STATS REF'!Y103,'STATS REF'!Y117,'STATS REF'!Y131,'STATS REF'!Y145,'STATS REF'!Y159,'STATS REF'!Y173)</f>
        <v>0.4</v>
      </c>
      <c r="S4">
        <f>SUM('STATS REF'!Z5,'STATS REF'!Z19,'STATS REF'!Z33,'STATS REF'!Z47,'STATS REF'!Z61,'STATS REF'!Z75,'STATS REF'!Z89,'STATS REF'!Z103,'STATS REF'!Z117,'STATS REF'!Z131,'STATS REF'!Z145,'STATS REF'!Z159,'STATS REF'!Z173)</f>
        <v>9</v>
      </c>
      <c r="T4">
        <f>SUM('STATS REF'!L5,'STATS REF'!L19,'STATS REF'!L33,'STATS REF'!L47,'STATS REF'!L61,'STATS REF'!L75,'STATS REF'!L89,'STATS REF'!L103,'STATS REF'!L117,'STATS REF'!L131,'STATS REF'!L145,'STATS REF'!L159,'STATS REF'!L173)</f>
        <v>82.100000000000009</v>
      </c>
      <c r="U4" s="45">
        <f>F4</f>
        <v>0.91272727272727261</v>
      </c>
      <c r="V4" s="68">
        <f>G4/D4</f>
        <v>3.5454545454545454</v>
      </c>
      <c r="W4" s="68">
        <f>(I4/D4)*J4</f>
        <v>0.83776859504132239</v>
      </c>
      <c r="X4" s="68">
        <f>K4</f>
        <v>0.54727272727272724</v>
      </c>
      <c r="Y4" s="68">
        <f>N4/D4</f>
        <v>0</v>
      </c>
      <c r="Z4" s="68">
        <f>Q4/D4</f>
        <v>0</v>
      </c>
      <c r="AA4" s="46">
        <f>S4/D4</f>
        <v>0.81818181818181823</v>
      </c>
      <c r="AB4" s="68">
        <f>(M4-L4)/D4</f>
        <v>2.7272727272727271</v>
      </c>
      <c r="AC4" s="69">
        <f>(T4/D4)/10</f>
        <v>0.74636363636363645</v>
      </c>
      <c r="AD4" s="73">
        <f t="shared" si="0"/>
        <v>0.91272727272727261</v>
      </c>
      <c r="AE4" s="74">
        <f t="shared" si="0"/>
        <v>3.5454545454545454</v>
      </c>
      <c r="AF4" s="74">
        <f t="shared" si="0"/>
        <v>0.83776859504132239</v>
      </c>
      <c r="AG4" s="74">
        <f t="shared" si="0"/>
        <v>0.54727272727272724</v>
      </c>
      <c r="AH4" s="74">
        <f t="shared" si="0"/>
        <v>0</v>
      </c>
      <c r="AI4" s="74">
        <f t="shared" si="0"/>
        <v>0</v>
      </c>
      <c r="AJ4" s="74">
        <f t="shared" si="0"/>
        <v>0.81818181818181823</v>
      </c>
      <c r="AK4" s="74">
        <f t="shared" si="0"/>
        <v>2.7272727272727271</v>
      </c>
      <c r="AL4" s="75">
        <f t="shared" si="0"/>
        <v>0.74636363636363645</v>
      </c>
      <c r="AM4" s="61">
        <f>AD4*2</f>
        <v>1.8254545454545452</v>
      </c>
      <c r="AN4" s="9">
        <f>AE4*1</f>
        <v>3.5454545454545454</v>
      </c>
      <c r="AO4" s="9">
        <f>AF4*6</f>
        <v>5.0266115702479341</v>
      </c>
      <c r="AP4" s="9">
        <f>AG4*9</f>
        <v>4.9254545454545449</v>
      </c>
      <c r="AQ4" s="9">
        <f>AH4*8</f>
        <v>0</v>
      </c>
      <c r="AR4" s="9">
        <f>AI4*4</f>
        <v>0</v>
      </c>
      <c r="AS4" s="9">
        <f>AJ4*7</f>
        <v>5.7272727272727275</v>
      </c>
      <c r="AT4" s="9">
        <f>AK4*3</f>
        <v>8.1818181818181817</v>
      </c>
      <c r="AU4" s="62">
        <f>AL4*5</f>
        <v>3.7318181818181824</v>
      </c>
      <c r="AV4" s="78">
        <f>AVERAGE(AD4:AU4)</f>
        <v>2.3943847566574838</v>
      </c>
      <c r="AW4">
        <f>RANK(AV4,AV:AV,0)</f>
        <v>3</v>
      </c>
      <c r="AX4" s="174">
        <f t="shared" ref="AX4:AX21" si="1">AV4*D4</f>
        <v>26.338232323232322</v>
      </c>
    </row>
    <row r="5" spans="1:50" x14ac:dyDescent="0.25">
      <c r="U5" s="48"/>
      <c r="V5" s="46"/>
      <c r="W5" s="46"/>
      <c r="X5" s="46"/>
      <c r="Y5" s="46"/>
      <c r="Z5" s="46"/>
      <c r="AA5" s="46"/>
      <c r="AB5" s="46"/>
      <c r="AC5" s="47"/>
      <c r="AD5" s="52"/>
      <c r="AE5" s="53"/>
      <c r="AF5" s="53"/>
      <c r="AG5" s="53"/>
      <c r="AH5" s="53"/>
      <c r="AI5" s="53"/>
      <c r="AJ5" s="53"/>
      <c r="AK5" s="53"/>
      <c r="AL5" s="54"/>
      <c r="AM5" s="61"/>
      <c r="AN5" s="9"/>
      <c r="AO5" s="9"/>
      <c r="AP5" s="9"/>
      <c r="AQ5" s="9"/>
      <c r="AR5" s="9"/>
      <c r="AS5" s="9"/>
      <c r="AT5" s="9"/>
      <c r="AU5" s="62"/>
      <c r="AV5" s="79"/>
      <c r="AW5">
        <v>4</v>
      </c>
      <c r="AX5" s="174">
        <f t="shared" si="1"/>
        <v>0</v>
      </c>
    </row>
    <row r="6" spans="1:50" x14ac:dyDescent="0.25">
      <c r="U6" s="48"/>
      <c r="V6" s="46"/>
      <c r="W6" s="46"/>
      <c r="X6" s="46"/>
      <c r="Y6" s="46"/>
      <c r="Z6" s="46"/>
      <c r="AA6" s="46"/>
      <c r="AB6" s="46"/>
      <c r="AC6" s="47"/>
      <c r="AD6" s="52"/>
      <c r="AE6" s="53"/>
      <c r="AF6" s="53"/>
      <c r="AG6" s="53"/>
      <c r="AH6" s="53"/>
      <c r="AI6" s="53"/>
      <c r="AJ6" s="53"/>
      <c r="AK6" s="53"/>
      <c r="AL6" s="54"/>
      <c r="AM6" s="61"/>
      <c r="AN6" s="9"/>
      <c r="AO6" s="9"/>
      <c r="AP6" s="9"/>
      <c r="AQ6" s="9"/>
      <c r="AR6" s="9"/>
      <c r="AS6" s="9"/>
      <c r="AT6" s="9"/>
      <c r="AU6" s="62"/>
      <c r="AV6" s="79"/>
      <c r="AW6">
        <v>5</v>
      </c>
      <c r="AX6" s="174">
        <f t="shared" si="1"/>
        <v>0</v>
      </c>
    </row>
    <row r="7" spans="1:50" x14ac:dyDescent="0.25">
      <c r="U7" s="48"/>
      <c r="V7" s="46"/>
      <c r="W7" s="46"/>
      <c r="X7" s="46"/>
      <c r="Y7" s="46"/>
      <c r="Z7" s="46"/>
      <c r="AA7" s="46"/>
      <c r="AB7" s="46"/>
      <c r="AC7" s="47"/>
      <c r="AD7" s="52"/>
      <c r="AE7" s="53"/>
      <c r="AF7" s="53"/>
      <c r="AG7" s="53"/>
      <c r="AH7" s="53"/>
      <c r="AI7" s="53"/>
      <c r="AJ7" s="53"/>
      <c r="AK7" s="53"/>
      <c r="AL7" s="54"/>
      <c r="AM7" s="61"/>
      <c r="AN7" s="9"/>
      <c r="AO7" s="9"/>
      <c r="AP7" s="9"/>
      <c r="AQ7" s="9"/>
      <c r="AR7" s="9"/>
      <c r="AS7" s="9"/>
      <c r="AT7" s="9"/>
      <c r="AU7" s="62"/>
      <c r="AV7" s="79"/>
      <c r="AW7">
        <v>6</v>
      </c>
      <c r="AX7" s="174">
        <f t="shared" si="1"/>
        <v>0</v>
      </c>
    </row>
    <row r="8" spans="1:50" x14ac:dyDescent="0.25">
      <c r="U8" s="48"/>
      <c r="V8" s="46"/>
      <c r="W8" s="46"/>
      <c r="X8" s="46"/>
      <c r="Y8" s="46"/>
      <c r="Z8" s="46"/>
      <c r="AA8" s="46"/>
      <c r="AB8" s="46"/>
      <c r="AC8" s="47"/>
      <c r="AD8" s="52"/>
      <c r="AE8" s="53"/>
      <c r="AF8" s="53"/>
      <c r="AG8" s="53"/>
      <c r="AH8" s="53"/>
      <c r="AI8" s="53"/>
      <c r="AJ8" s="53"/>
      <c r="AK8" s="53"/>
      <c r="AL8" s="54"/>
      <c r="AM8" s="61"/>
      <c r="AN8" s="9"/>
      <c r="AO8" s="9"/>
      <c r="AP8" s="9"/>
      <c r="AQ8" s="9"/>
      <c r="AR8" s="9"/>
      <c r="AS8" s="9"/>
      <c r="AT8" s="9"/>
      <c r="AU8" s="62"/>
      <c r="AV8" s="79"/>
      <c r="AW8">
        <v>7</v>
      </c>
      <c r="AX8" s="174">
        <f t="shared" si="1"/>
        <v>0</v>
      </c>
    </row>
    <row r="9" spans="1:50" x14ac:dyDescent="0.25">
      <c r="U9" s="48"/>
      <c r="V9" s="46"/>
      <c r="W9" s="46"/>
      <c r="X9" s="46"/>
      <c r="Y9" s="46"/>
      <c r="Z9" s="46"/>
      <c r="AA9" s="46"/>
      <c r="AB9" s="46"/>
      <c r="AC9" s="47"/>
      <c r="AD9" s="52"/>
      <c r="AE9" s="53"/>
      <c r="AF9" s="53"/>
      <c r="AG9" s="53"/>
      <c r="AH9" s="53"/>
      <c r="AI9" s="53"/>
      <c r="AJ9" s="53"/>
      <c r="AK9" s="53"/>
      <c r="AL9" s="54"/>
      <c r="AM9" s="61"/>
      <c r="AN9" s="9"/>
      <c r="AO9" s="9"/>
      <c r="AP9" s="9"/>
      <c r="AQ9" s="9"/>
      <c r="AR9" s="9"/>
      <c r="AS9" s="9"/>
      <c r="AT9" s="9"/>
      <c r="AU9" s="62"/>
      <c r="AV9" s="79"/>
      <c r="AW9">
        <v>8</v>
      </c>
      <c r="AX9" s="174">
        <f t="shared" si="1"/>
        <v>0</v>
      </c>
    </row>
    <row r="10" spans="1:50" x14ac:dyDescent="0.25">
      <c r="U10" s="48"/>
      <c r="V10" s="46"/>
      <c r="W10" s="46"/>
      <c r="X10" s="46"/>
      <c r="Y10" s="46"/>
      <c r="Z10" s="46"/>
      <c r="AA10" s="46"/>
      <c r="AB10" s="46"/>
      <c r="AC10" s="47"/>
      <c r="AD10" s="52"/>
      <c r="AE10" s="53"/>
      <c r="AF10" s="53"/>
      <c r="AG10" s="53"/>
      <c r="AH10" s="53"/>
      <c r="AI10" s="53"/>
      <c r="AJ10" s="53"/>
      <c r="AK10" s="53"/>
      <c r="AL10" s="54"/>
      <c r="AM10" s="61"/>
      <c r="AN10" s="9"/>
      <c r="AO10" s="9"/>
      <c r="AP10" s="9"/>
      <c r="AQ10" s="9"/>
      <c r="AR10" s="9"/>
      <c r="AS10" s="9"/>
      <c r="AT10" s="9"/>
      <c r="AU10" s="62"/>
      <c r="AV10" s="79"/>
      <c r="AW10">
        <v>9</v>
      </c>
      <c r="AX10" s="174">
        <f t="shared" si="1"/>
        <v>0</v>
      </c>
    </row>
    <row r="11" spans="1:50" x14ac:dyDescent="0.25">
      <c r="U11" s="48"/>
      <c r="V11" s="46"/>
      <c r="W11" s="46"/>
      <c r="X11" s="46"/>
      <c r="Y11" s="46"/>
      <c r="Z11" s="46"/>
      <c r="AA11" s="46"/>
      <c r="AB11" s="46"/>
      <c r="AC11" s="47"/>
      <c r="AD11" s="52"/>
      <c r="AE11" s="53"/>
      <c r="AF11" s="53"/>
      <c r="AG11" s="53"/>
      <c r="AH11" s="53"/>
      <c r="AI11" s="53"/>
      <c r="AJ11" s="53"/>
      <c r="AK11" s="53"/>
      <c r="AL11" s="54"/>
      <c r="AM11" s="61"/>
      <c r="AN11" s="9"/>
      <c r="AO11" s="9"/>
      <c r="AP11" s="9"/>
      <c r="AQ11" s="9"/>
      <c r="AR11" s="9"/>
      <c r="AS11" s="9"/>
      <c r="AT11" s="9"/>
      <c r="AU11" s="62"/>
      <c r="AV11" s="79"/>
      <c r="AW11">
        <v>10</v>
      </c>
      <c r="AX11" s="174">
        <f t="shared" si="1"/>
        <v>0</v>
      </c>
    </row>
    <row r="12" spans="1:50" x14ac:dyDescent="0.25">
      <c r="U12" s="48"/>
      <c r="V12" s="46"/>
      <c r="W12" s="46"/>
      <c r="X12" s="46"/>
      <c r="Y12" s="46"/>
      <c r="Z12" s="46"/>
      <c r="AA12" s="46"/>
      <c r="AB12" s="46"/>
      <c r="AC12" s="47"/>
      <c r="AD12" s="52"/>
      <c r="AE12" s="53"/>
      <c r="AF12" s="53"/>
      <c r="AG12" s="53"/>
      <c r="AH12" s="53"/>
      <c r="AI12" s="53"/>
      <c r="AJ12" s="53"/>
      <c r="AK12" s="53"/>
      <c r="AL12" s="54"/>
      <c r="AM12" s="61"/>
      <c r="AN12" s="9"/>
      <c r="AO12" s="9"/>
      <c r="AP12" s="9"/>
      <c r="AQ12" s="9"/>
      <c r="AR12" s="9"/>
      <c r="AS12" s="9"/>
      <c r="AT12" s="9"/>
      <c r="AU12" s="62"/>
      <c r="AV12" s="79"/>
      <c r="AW12">
        <v>11</v>
      </c>
      <c r="AX12" s="174">
        <f t="shared" si="1"/>
        <v>0</v>
      </c>
    </row>
    <row r="13" spans="1:50" x14ac:dyDescent="0.25">
      <c r="U13" s="48"/>
      <c r="V13" s="46"/>
      <c r="W13" s="46"/>
      <c r="X13" s="46"/>
      <c r="Y13" s="46"/>
      <c r="Z13" s="46"/>
      <c r="AA13" s="46"/>
      <c r="AB13" s="46"/>
      <c r="AC13" s="47"/>
      <c r="AD13" s="52"/>
      <c r="AE13" s="53"/>
      <c r="AF13" s="53"/>
      <c r="AG13" s="53"/>
      <c r="AH13" s="53"/>
      <c r="AI13" s="53"/>
      <c r="AJ13" s="53"/>
      <c r="AK13" s="53"/>
      <c r="AL13" s="54"/>
      <c r="AM13" s="61"/>
      <c r="AN13" s="9"/>
      <c r="AO13" s="9"/>
      <c r="AP13" s="9"/>
      <c r="AQ13" s="9"/>
      <c r="AR13" s="9"/>
      <c r="AS13" s="9"/>
      <c r="AT13" s="9"/>
      <c r="AU13" s="62"/>
      <c r="AV13" s="79"/>
      <c r="AW13">
        <v>12</v>
      </c>
      <c r="AX13" s="174">
        <f t="shared" si="1"/>
        <v>0</v>
      </c>
    </row>
    <row r="14" spans="1:50" x14ac:dyDescent="0.25">
      <c r="U14" s="48"/>
      <c r="V14" s="46"/>
      <c r="W14" s="46"/>
      <c r="X14" s="46"/>
      <c r="Y14" s="46"/>
      <c r="Z14" s="46"/>
      <c r="AA14" s="46"/>
      <c r="AB14" s="46"/>
      <c r="AC14" s="47"/>
      <c r="AD14" s="52"/>
      <c r="AE14" s="53"/>
      <c r="AF14" s="53"/>
      <c r="AG14" s="53"/>
      <c r="AH14" s="53"/>
      <c r="AI14" s="53"/>
      <c r="AJ14" s="53"/>
      <c r="AK14" s="53"/>
      <c r="AL14" s="54"/>
      <c r="AM14" s="61"/>
      <c r="AN14" s="9"/>
      <c r="AO14" s="9"/>
      <c r="AP14" s="9"/>
      <c r="AQ14" s="9"/>
      <c r="AR14" s="9"/>
      <c r="AS14" s="9"/>
      <c r="AT14" s="9"/>
      <c r="AU14" s="62"/>
      <c r="AV14" s="79"/>
      <c r="AW14">
        <v>13</v>
      </c>
      <c r="AX14" s="174">
        <f t="shared" si="1"/>
        <v>0</v>
      </c>
    </row>
    <row r="15" spans="1:50" x14ac:dyDescent="0.25">
      <c r="U15" s="48"/>
      <c r="V15" s="46"/>
      <c r="W15" s="46"/>
      <c r="X15" s="46"/>
      <c r="Y15" s="46"/>
      <c r="Z15" s="46"/>
      <c r="AA15" s="46"/>
      <c r="AB15" s="46"/>
      <c r="AC15" s="47"/>
      <c r="AD15" s="52"/>
      <c r="AE15" s="53"/>
      <c r="AF15" s="53"/>
      <c r="AG15" s="53"/>
      <c r="AH15" s="53"/>
      <c r="AI15" s="53"/>
      <c r="AJ15" s="53"/>
      <c r="AK15" s="53"/>
      <c r="AL15" s="54"/>
      <c r="AM15" s="61"/>
      <c r="AN15" s="9"/>
      <c r="AO15" s="9"/>
      <c r="AP15" s="9"/>
      <c r="AQ15" s="9"/>
      <c r="AR15" s="9"/>
      <c r="AS15" s="9"/>
      <c r="AT15" s="9"/>
      <c r="AU15" s="62"/>
      <c r="AV15" s="79"/>
      <c r="AW15">
        <v>14</v>
      </c>
      <c r="AX15" s="174">
        <f t="shared" si="1"/>
        <v>0</v>
      </c>
    </row>
    <row r="16" spans="1:50" x14ac:dyDescent="0.25">
      <c r="U16" s="48"/>
      <c r="V16" s="46"/>
      <c r="W16" s="46"/>
      <c r="X16" s="46"/>
      <c r="Y16" s="46"/>
      <c r="Z16" s="46"/>
      <c r="AA16" s="46"/>
      <c r="AB16" s="46"/>
      <c r="AC16" s="47"/>
      <c r="AD16" s="52"/>
      <c r="AE16" s="53"/>
      <c r="AF16" s="53"/>
      <c r="AG16" s="53"/>
      <c r="AH16" s="53"/>
      <c r="AI16" s="53"/>
      <c r="AJ16" s="53"/>
      <c r="AK16" s="53"/>
      <c r="AL16" s="54"/>
      <c r="AM16" s="61"/>
      <c r="AN16" s="9"/>
      <c r="AO16" s="9"/>
      <c r="AP16" s="9"/>
      <c r="AQ16" s="9"/>
      <c r="AR16" s="9"/>
      <c r="AS16" s="9"/>
      <c r="AT16" s="9"/>
      <c r="AU16" s="62"/>
      <c r="AV16" s="79"/>
      <c r="AW16">
        <v>15</v>
      </c>
      <c r="AX16" s="174">
        <f t="shared" si="1"/>
        <v>0</v>
      </c>
    </row>
    <row r="17" spans="21:50" x14ac:dyDescent="0.25">
      <c r="U17" s="48"/>
      <c r="V17" s="46"/>
      <c r="W17" s="46"/>
      <c r="X17" s="46"/>
      <c r="Y17" s="46"/>
      <c r="Z17" s="46"/>
      <c r="AA17" s="46"/>
      <c r="AB17" s="46"/>
      <c r="AC17" s="47"/>
      <c r="AD17" s="52"/>
      <c r="AE17" s="53"/>
      <c r="AF17" s="53"/>
      <c r="AG17" s="53"/>
      <c r="AH17" s="53"/>
      <c r="AI17" s="53"/>
      <c r="AJ17" s="53"/>
      <c r="AK17" s="53"/>
      <c r="AL17" s="54"/>
      <c r="AM17" s="61"/>
      <c r="AN17" s="9"/>
      <c r="AO17" s="9"/>
      <c r="AP17" s="9"/>
      <c r="AQ17" s="9"/>
      <c r="AR17" s="9"/>
      <c r="AS17" s="9"/>
      <c r="AT17" s="9"/>
      <c r="AU17" s="62"/>
      <c r="AV17" s="79"/>
      <c r="AW17">
        <v>16</v>
      </c>
      <c r="AX17" s="174">
        <f t="shared" si="1"/>
        <v>0</v>
      </c>
    </row>
    <row r="18" spans="21:50" x14ac:dyDescent="0.25">
      <c r="U18" s="48"/>
      <c r="V18" s="46"/>
      <c r="W18" s="46"/>
      <c r="X18" s="46"/>
      <c r="Y18" s="46"/>
      <c r="Z18" s="46"/>
      <c r="AA18" s="46"/>
      <c r="AB18" s="46"/>
      <c r="AC18" s="47"/>
      <c r="AD18" s="52"/>
      <c r="AE18" s="53"/>
      <c r="AF18" s="53"/>
      <c r="AG18" s="53"/>
      <c r="AH18" s="53"/>
      <c r="AI18" s="53"/>
      <c r="AJ18" s="53"/>
      <c r="AK18" s="53"/>
      <c r="AL18" s="54"/>
      <c r="AM18" s="61"/>
      <c r="AN18" s="9"/>
      <c r="AO18" s="9"/>
      <c r="AP18" s="9"/>
      <c r="AQ18" s="9"/>
      <c r="AR18" s="9"/>
      <c r="AS18" s="9"/>
      <c r="AT18" s="9"/>
      <c r="AU18" s="62"/>
      <c r="AV18" s="79"/>
      <c r="AW18">
        <v>17</v>
      </c>
      <c r="AX18" s="174">
        <f t="shared" si="1"/>
        <v>0</v>
      </c>
    </row>
    <row r="19" spans="21:50" x14ac:dyDescent="0.25">
      <c r="U19" s="48"/>
      <c r="V19" s="46"/>
      <c r="W19" s="46"/>
      <c r="X19" s="46"/>
      <c r="Y19" s="46"/>
      <c r="Z19" s="46"/>
      <c r="AA19" s="46"/>
      <c r="AB19" s="46"/>
      <c r="AC19" s="47"/>
      <c r="AD19" s="52"/>
      <c r="AE19" s="53"/>
      <c r="AF19" s="53"/>
      <c r="AG19" s="53"/>
      <c r="AH19" s="53"/>
      <c r="AI19" s="53"/>
      <c r="AJ19" s="53"/>
      <c r="AK19" s="53"/>
      <c r="AL19" s="54"/>
      <c r="AM19" s="61"/>
      <c r="AN19" s="9"/>
      <c r="AO19" s="9"/>
      <c r="AP19" s="9"/>
      <c r="AQ19" s="9"/>
      <c r="AR19" s="9"/>
      <c r="AS19" s="9"/>
      <c r="AT19" s="9"/>
      <c r="AU19" s="62"/>
      <c r="AV19" s="79"/>
      <c r="AW19">
        <v>18</v>
      </c>
      <c r="AX19" s="174">
        <f t="shared" si="1"/>
        <v>0</v>
      </c>
    </row>
    <row r="20" spans="21:50" x14ac:dyDescent="0.25">
      <c r="U20" s="48"/>
      <c r="V20" s="46"/>
      <c r="W20" s="46"/>
      <c r="X20" s="46"/>
      <c r="Y20" s="46"/>
      <c r="Z20" s="46"/>
      <c r="AA20" s="46"/>
      <c r="AB20" s="46"/>
      <c r="AC20" s="47"/>
      <c r="AD20" s="52"/>
      <c r="AE20" s="53"/>
      <c r="AF20" s="53"/>
      <c r="AG20" s="53"/>
      <c r="AH20" s="53"/>
      <c r="AI20" s="53"/>
      <c r="AJ20" s="53"/>
      <c r="AK20" s="53"/>
      <c r="AL20" s="54"/>
      <c r="AM20" s="61"/>
      <c r="AN20" s="9"/>
      <c r="AO20" s="9"/>
      <c r="AP20" s="9"/>
      <c r="AQ20" s="9"/>
      <c r="AR20" s="9"/>
      <c r="AS20" s="9"/>
      <c r="AT20" s="9"/>
      <c r="AU20" s="62"/>
      <c r="AV20" s="79"/>
      <c r="AW20">
        <v>19</v>
      </c>
      <c r="AX20" s="174">
        <f t="shared" si="1"/>
        <v>0</v>
      </c>
    </row>
    <row r="21" spans="21:50" ht="15.75" thickBot="1" x14ac:dyDescent="0.3">
      <c r="U21" s="49"/>
      <c r="V21" s="50"/>
      <c r="W21" s="50"/>
      <c r="X21" s="50"/>
      <c r="Y21" s="50"/>
      <c r="Z21" s="50"/>
      <c r="AA21" s="50"/>
      <c r="AB21" s="50"/>
      <c r="AC21" s="51"/>
      <c r="AD21" s="55"/>
      <c r="AE21" s="56"/>
      <c r="AF21" s="56"/>
      <c r="AG21" s="56"/>
      <c r="AH21" s="56"/>
      <c r="AI21" s="56"/>
      <c r="AJ21" s="56"/>
      <c r="AK21" s="56"/>
      <c r="AL21" s="57"/>
      <c r="AM21" s="63"/>
      <c r="AN21" s="64"/>
      <c r="AO21" s="64"/>
      <c r="AP21" s="64"/>
      <c r="AQ21" s="64"/>
      <c r="AR21" s="64"/>
      <c r="AS21" s="64"/>
      <c r="AT21" s="64"/>
      <c r="AU21" s="65"/>
      <c r="AV21" s="80"/>
      <c r="AW21">
        <v>20</v>
      </c>
      <c r="AX21" s="174">
        <f t="shared" si="1"/>
        <v>0</v>
      </c>
    </row>
  </sheetData>
  <autoFilter ref="A1:AW21" xr:uid="{07C60EFE-0409-4F43-BC8F-C0ED7BFE07DE}">
    <sortState xmlns:xlrd2="http://schemas.microsoft.com/office/spreadsheetml/2017/richdata2" ref="A2:AW21">
      <sortCondition ref="AW1:AW21"/>
    </sortState>
  </autoFilter>
  <conditionalFormatting sqref="A1">
    <cfRule type="duplicateValues" dxfId="17" priority="3"/>
  </conditionalFormatting>
  <conditionalFormatting sqref="AW2:AW21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  <cfRule type="colorScale" priority="2">
      <colorScale>
        <cfvo type="min"/>
        <cfvo type="percentile" val="50"/>
        <cfvo type="max"/>
        <color rgb="FFFF0000"/>
        <color rgb="FFFFFF00"/>
        <color theme="9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E5BF7-6A2E-4CC0-8A90-07A405888CC8}">
  <dimension ref="A1:AU21"/>
  <sheetViews>
    <sheetView topLeftCell="I1" zoomScale="70" zoomScaleNormal="70" workbookViewId="0">
      <selection activeCell="AT2" sqref="AT2:AT13"/>
    </sheetView>
  </sheetViews>
  <sheetFormatPr defaultRowHeight="15" x14ac:dyDescent="0.25"/>
  <cols>
    <col min="1" max="1" width="35.7109375" customWidth="1"/>
    <col min="2" max="2" width="36.5703125" customWidth="1"/>
    <col min="3" max="3" width="17" customWidth="1"/>
    <col min="4" max="4" width="26" customWidth="1"/>
    <col min="20" max="20" width="11.5703125" customWidth="1"/>
    <col min="22" max="22" width="12" customWidth="1"/>
    <col min="25" max="25" width="13.140625" bestFit="1" customWidth="1"/>
    <col min="46" max="46" width="11.42578125" customWidth="1"/>
    <col min="47" max="47" width="12.42578125" customWidth="1"/>
  </cols>
  <sheetData>
    <row r="1" spans="1:47" ht="63.75" customHeight="1" thickBot="1" x14ac:dyDescent="0.3">
      <c r="A1" s="1" t="s">
        <v>0</v>
      </c>
      <c r="B1" s="1" t="s">
        <v>1</v>
      </c>
      <c r="C1" s="1" t="s">
        <v>3</v>
      </c>
      <c r="D1" s="1" t="s">
        <v>2</v>
      </c>
      <c r="E1" s="8" t="s">
        <v>9</v>
      </c>
      <c r="F1" s="8" t="s">
        <v>17</v>
      </c>
      <c r="G1" s="12" t="s">
        <v>15</v>
      </c>
      <c r="H1" s="8" t="s">
        <v>24</v>
      </c>
      <c r="I1" s="13" t="s">
        <v>29</v>
      </c>
      <c r="J1" s="2" t="s">
        <v>16</v>
      </c>
      <c r="K1" s="14" t="s">
        <v>28</v>
      </c>
      <c r="L1" s="2" t="s">
        <v>25</v>
      </c>
      <c r="M1" s="3" t="s">
        <v>18</v>
      </c>
      <c r="N1" s="4" t="s">
        <v>8</v>
      </c>
      <c r="O1" s="15" t="s">
        <v>27</v>
      </c>
      <c r="P1" s="11" t="s">
        <v>10</v>
      </c>
      <c r="Q1" s="4" t="s">
        <v>12</v>
      </c>
      <c r="R1" s="11" t="s">
        <v>11</v>
      </c>
      <c r="S1" s="4" t="s">
        <v>26</v>
      </c>
      <c r="T1" s="4" t="s">
        <v>32</v>
      </c>
      <c r="U1" s="4" t="s">
        <v>33</v>
      </c>
      <c r="V1" s="4" t="s">
        <v>34</v>
      </c>
      <c r="W1" s="5" t="s">
        <v>9</v>
      </c>
      <c r="X1" s="83" t="s">
        <v>76</v>
      </c>
      <c r="Y1" s="83" t="s">
        <v>145</v>
      </c>
      <c r="Z1" s="83" t="s">
        <v>77</v>
      </c>
      <c r="AA1" s="83" t="s">
        <v>146</v>
      </c>
      <c r="AB1" s="83" t="s">
        <v>147</v>
      </c>
      <c r="AC1" s="97" t="s">
        <v>91</v>
      </c>
      <c r="AD1" s="84" t="s">
        <v>90</v>
      </c>
      <c r="AE1" s="110" t="s">
        <v>67</v>
      </c>
      <c r="AF1" s="110" t="s">
        <v>148</v>
      </c>
      <c r="AG1" s="110" t="s">
        <v>72</v>
      </c>
      <c r="AH1" s="110" t="s">
        <v>149</v>
      </c>
      <c r="AI1" s="110" t="s">
        <v>150</v>
      </c>
      <c r="AJ1" s="97" t="s">
        <v>92</v>
      </c>
      <c r="AK1" s="112" t="s">
        <v>73</v>
      </c>
      <c r="AL1" s="6" t="s">
        <v>157</v>
      </c>
      <c r="AM1" s="6" t="s">
        <v>156</v>
      </c>
      <c r="AN1" s="6" t="s">
        <v>155</v>
      </c>
      <c r="AO1" s="6" t="s">
        <v>154</v>
      </c>
      <c r="AP1" s="6" t="s">
        <v>153</v>
      </c>
      <c r="AQ1" s="97" t="s">
        <v>151</v>
      </c>
      <c r="AR1" s="81" t="s">
        <v>152</v>
      </c>
      <c r="AS1" s="16" t="s">
        <v>119</v>
      </c>
      <c r="AT1" s="76" t="s">
        <v>89</v>
      </c>
      <c r="AU1" s="175" t="s">
        <v>143</v>
      </c>
    </row>
    <row r="2" spans="1:47" x14ac:dyDescent="0.25">
      <c r="A2" t="str">
        <f>'STATS REF'!H2</f>
        <v>Ashveer Harilall</v>
      </c>
      <c r="B2" t="s">
        <v>6</v>
      </c>
      <c r="C2" t="s">
        <v>7</v>
      </c>
      <c r="D2">
        <f>SUM('STATS REF'!K2,'STATS REF'!K16,'STATS REF'!K30,'STATS REF'!K44,'STATS REF'!K58,'STATS REF'!K72,'STATS REF'!K86,'STATS REF'!K100,'STATS REF'!K114,'STATS REF'!K128,'STATS REF'!K142,'STATS REF'!K156,'STATS REF'!K170)</f>
        <v>11</v>
      </c>
      <c r="E2">
        <f>AVERAGE('STATS REF'!L2,'STATS REF'!L16,'STATS REF'!L30,'STATS REF'!L44,'STATS REF'!L58,'STATS REF'!L72,'STATS REF'!L86,'STATS REF'!L100,'STATS REF'!L114,'STATS REF'!L128,'STATS REF'!L142,'STATS REF'!L156,'STATS REF'!L170)</f>
        <v>7.7727272727272716</v>
      </c>
      <c r="F2" s="38">
        <f>AVERAGE('STATS REF'!M2,'STATS REF'!M16,'STATS REF'!M30,'STATS REF'!M44,'STATS REF'!M58,'STATS REF'!M72,'STATS REF'!M86,'STATS REF'!M100,'STATS REF'!M114,'STATS REF'!M128,'STATS REF'!M142,'STATS REF'!M156,'STATS REF'!M170)</f>
        <v>0.80909090909090908</v>
      </c>
      <c r="G2">
        <f>SUM('STATS REF'!N2,'STATS REF'!N16,'STATS REF'!N30,'STATS REF'!N44,'STATS REF'!N58,'STATS REF'!N72,'STATS REF'!N86,'STATS REF'!N100,'STATS REF'!N114,'STATS REF'!N128,'STATS REF'!N142,'STATS REF'!N156,'STATS REF'!N170)</f>
        <v>20</v>
      </c>
      <c r="H2" s="37">
        <f>AVERAGE('STATS REF'!O2,'STATS REF'!O16,'STATS REF'!O30,'STATS REF'!O44,'STATS REF'!O58,'STATS REF'!O72,'STATS REF'!O86,'STATS REF'!O100,'STATS REF'!O114,'STATS REF'!O128,'STATS REF'!O142,'STATS REF'!O156,'STATS REF'!O170)</f>
        <v>0.75818181818181818</v>
      </c>
      <c r="I2">
        <f>SUM('STATS REF'!P2,'STATS REF'!P16,'STATS REF'!P30,'STATS REF'!P44,'STATS REF'!P58,'STATS REF'!P72,'STATS REF'!P86,'STATS REF'!P100,'STATS REF'!P114,'STATS REF'!P128,'STATS REF'!P142,'STATS REF'!P156,'STATS REF'!P170)</f>
        <v>0</v>
      </c>
      <c r="J2" s="38">
        <f>AVERAGE('STATS REF'!Q2,'STATS REF'!Q16,'STATS REF'!Q30,'STATS REF'!Q44,'STATS REF'!Q58,'STATS REF'!Q72,'STATS REF'!Q86,'STATS REF'!Q100,'STATS REF'!Q114,'STATS REF'!Q128,'STATS REF'!Q142,'STATS REF'!Q156,'STATS REF'!Q170)</f>
        <v>0</v>
      </c>
      <c r="K2" s="38">
        <f>AVERAGE('STATS REF'!R2,'STATS REF'!R16,'STATS REF'!R30,'STATS REF'!R44,'STATS REF'!R58,'STATS REF'!R72,'STATS REF'!R86,'STATS REF'!R100,'STATS REF'!R114,'STATS REF'!R128,'STATS REF'!R142,'STATS REF'!R156,'STATS REF'!R170)</f>
        <v>0</v>
      </c>
      <c r="L2">
        <f>SUM('STATS REF'!S2,'STATS REF'!S16,'STATS REF'!S30,'STATS REF'!S44,'STATS REF'!S58,'STATS REF'!S72,'STATS REF'!S86,'STATS REF'!S100,'STATS REF'!S114,'STATS REF'!S128,'STATS REF'!S142,'STATS REF'!S156,'STATS REF'!S170)</f>
        <v>2</v>
      </c>
      <c r="M2">
        <f>SUM('STATS REF'!T2,'STATS REF'!T16,'STATS REF'!T30,'STATS REF'!T44,'STATS REF'!T58,'STATS REF'!T72,'STATS REF'!T86,'STATS REF'!T100,'STATS REF'!T114,'STATS REF'!T128,'STATS REF'!T142,'STATS REF'!T156,'STATS REF'!T170)</f>
        <v>23</v>
      </c>
      <c r="N2">
        <f>SUM('STATS REF'!U2,'STATS REF'!U16,'STATS REF'!U30,'STATS REF'!U44,'STATS REF'!U58,'STATS REF'!U72,'STATS REF'!U86,'STATS REF'!U100,'STATS REF'!U114,'STATS REF'!U128,'STATS REF'!U142,'STATS REF'!U156,'STATS REF'!U170)</f>
        <v>0</v>
      </c>
      <c r="O2">
        <f>SUM('STATS REF'!U2,'STATS REF'!U16,'STATS REF'!U30,'STATS REF'!U44,'STATS REF'!U58,'STATS REF'!U72,'STATS REF'!U86,'STATS REF'!U100,'STATS REF'!U114,'STATS REF'!U128,'STATS REF'!U142,'STATS REF'!U156,'STATS REF'!U170)</f>
        <v>0</v>
      </c>
      <c r="P2">
        <f>SUM('STATS REF'!W2,'STATS REF'!W16,'STATS REF'!W30,'STATS REF'!W44,'STATS REF'!W58,'STATS REF'!W72,'STATS REF'!W86,'STATS REF'!W100,'STATS REF'!W114,'STATS REF'!W128,'STATS REF'!W142,'STATS REF'!W156,'STATS REF'!W170)</f>
        <v>0</v>
      </c>
      <c r="Q2">
        <f>SUM('STATS REF'!X2,'STATS REF'!X16,'STATS REF'!X30,'STATS REF'!X44,'STATS REF'!X58,'STATS REF'!X72,'STATS REF'!X86,'STATS REF'!X100,'STATS REF'!X114,'STATS REF'!X128,'STATS REF'!X142,'STATS REF'!X156,'STATS REF'!X170)</f>
        <v>0</v>
      </c>
      <c r="R2">
        <f>SUM('STATS REF'!Y2,'STATS REF'!Y16,'STATS REF'!Y30,'STATS REF'!Y44,'STATS REF'!Y58,'STATS REF'!Y72,'STATS REF'!Y86,'STATS REF'!Y100,'STATS REF'!Y114,'STATS REF'!Y128,'STATS REF'!Y142,'STATS REF'!Y156,'STATS REF'!Y170)</f>
        <v>0</v>
      </c>
      <c r="S2">
        <f>SUM('STATS REF'!Z2,'STATS REF'!Z16,'STATS REF'!Z30,'STATS REF'!Z44,'STATS REF'!Z58,'STATS REF'!Z72,'STATS REF'!Z86,'STATS REF'!Z100,'STATS REF'!Z114,'STATS REF'!Z128,'STATS REF'!Z142,'STATS REF'!Z156,'STATS REF'!Z170)</f>
        <v>9</v>
      </c>
      <c r="T2">
        <f>SUM('STATS REF'!AA2,'STATS REF'!AA16,'STATS REF'!AA30,'STATS REF'!AA44,'STATS REF'!AA58,'STATS REF'!AA72,'STATS REF'!AA86,'STATS REF'!AA100,'STATS REF'!AA114,'STATS REF'!AA128,'STATS REF'!AA142,'STATS REF'!AA156,'STATS REF'!AA170)</f>
        <v>20</v>
      </c>
      <c r="U2">
        <f>SUM('STATS REF'!AB2,'STATS REF'!AB16,'STATS REF'!AB30,'STATS REF'!AB44,'STATS REF'!AB58,'STATS REF'!AB72,'STATS REF'!AB86,'STATS REF'!AB100,'STATS REF'!AB114,'STATS REF'!AB128,'STATS REF'!AB142,'STATS REF'!AB156,'STATS REF'!AB170)</f>
        <v>834</v>
      </c>
      <c r="V2">
        <f>SUM('STATS REF'!AC2,'STATS REF'!AC16,'STATS REF'!AC30,'STATS REF'!AC44,'STATS REF'!AC58,'STATS REF'!AC72,'STATS REF'!AC86,'STATS REF'!AC100,'STATS REF'!AC114,'STATS REF'!AC128,'STATS REF'!AC142,'STATS REF'!AC156,'STATS REF'!AC170)</f>
        <v>3</v>
      </c>
      <c r="W2">
        <f>SUM('STATS REF'!L2,'STATS REF'!L16,'STATS REF'!L30,'STATS REF'!L44,'STATS REF'!L58,'STATS REF'!L72,'STATS REF'!L86,'STATS REF'!L100,'STATS REF'!L114,'STATS REF'!L128,'STATS REF'!L142,'STATS REF'!L156,'STATS REF'!L170)</f>
        <v>85.499999999999986</v>
      </c>
      <c r="X2" s="134">
        <f>F2</f>
        <v>0.80909090909090908</v>
      </c>
      <c r="Y2" s="135">
        <f>H2</f>
        <v>0.75818181818181818</v>
      </c>
      <c r="Z2" s="135">
        <f>S2/D2</f>
        <v>0.81818181818181823</v>
      </c>
      <c r="AA2" s="135">
        <f>T2/D2</f>
        <v>1.8181818181818181</v>
      </c>
      <c r="AB2" s="135">
        <f>-V2/D2</f>
        <v>-0.27272727272727271</v>
      </c>
      <c r="AC2" s="135">
        <f>(M2/D2)-(L2/D2)</f>
        <v>1.9090909090909089</v>
      </c>
      <c r="AD2" s="136">
        <f>E2/10</f>
        <v>0.77727272727272712</v>
      </c>
      <c r="AE2" s="166">
        <v>0.80909090909090908</v>
      </c>
      <c r="AF2" s="167">
        <v>0.75818181818181818</v>
      </c>
      <c r="AG2" s="167">
        <v>0.81818181818181823</v>
      </c>
      <c r="AH2" s="167">
        <v>1.8181818181818181</v>
      </c>
      <c r="AI2" s="167">
        <v>-0.27272727272727271</v>
      </c>
      <c r="AJ2" s="167">
        <v>1.9090909090909089</v>
      </c>
      <c r="AK2" s="168">
        <v>0.77727272727272712</v>
      </c>
      <c r="AL2" s="58">
        <f>AE2*2</f>
        <v>1.6181818181818182</v>
      </c>
      <c r="AM2" s="59">
        <f>AF2*3</f>
        <v>2.2745454545454544</v>
      </c>
      <c r="AN2" s="59">
        <f>AG2*6</f>
        <v>4.9090909090909092</v>
      </c>
      <c r="AO2" s="59">
        <f>AH2*7</f>
        <v>12.727272727272727</v>
      </c>
      <c r="AP2" s="59">
        <f>AI2*4</f>
        <v>-1.0909090909090908</v>
      </c>
      <c r="AQ2" s="59">
        <f>AJ2*1</f>
        <v>1.9090909090909089</v>
      </c>
      <c r="AR2" s="60">
        <f>AK2*5</f>
        <v>3.8863636363636358</v>
      </c>
      <c r="AS2" s="171">
        <f>AVERAGE(AE2:AR2)</f>
        <v>2.3464935064935064</v>
      </c>
      <c r="AT2">
        <f>RANK(AS2,AS:AS,0)</f>
        <v>1</v>
      </c>
      <c r="AU2" s="173">
        <f>AS2*D2</f>
        <v>25.811428571428571</v>
      </c>
    </row>
    <row r="3" spans="1:47" x14ac:dyDescent="0.25">
      <c r="X3" s="86"/>
      <c r="Y3" s="165"/>
      <c r="Z3" s="165"/>
      <c r="AA3" s="165"/>
      <c r="AB3" s="165"/>
      <c r="AC3" s="165"/>
      <c r="AD3" s="87"/>
      <c r="AE3" s="127"/>
      <c r="AF3" s="169"/>
      <c r="AG3" s="169"/>
      <c r="AH3" s="169"/>
      <c r="AI3" s="169"/>
      <c r="AJ3" s="169"/>
      <c r="AK3" s="126"/>
      <c r="AL3" s="61"/>
      <c r="AM3" s="170"/>
      <c r="AN3" s="170"/>
      <c r="AO3" s="170"/>
      <c r="AP3" s="170"/>
      <c r="AQ3" s="170"/>
      <c r="AR3" s="62"/>
      <c r="AS3" s="79"/>
      <c r="AT3">
        <v>2</v>
      </c>
      <c r="AU3" s="174">
        <f>AS3*D3</f>
        <v>0</v>
      </c>
    </row>
    <row r="4" spans="1:47" x14ac:dyDescent="0.25">
      <c r="X4" s="86"/>
      <c r="Y4" s="165"/>
      <c r="Z4" s="165"/>
      <c r="AA4" s="165"/>
      <c r="AB4" s="165"/>
      <c r="AC4" s="165"/>
      <c r="AD4" s="87"/>
      <c r="AE4" s="127"/>
      <c r="AF4" s="169"/>
      <c r="AG4" s="169"/>
      <c r="AH4" s="169"/>
      <c r="AI4" s="169"/>
      <c r="AJ4" s="169"/>
      <c r="AK4" s="126"/>
      <c r="AL4" s="61"/>
      <c r="AM4" s="170"/>
      <c r="AN4" s="170"/>
      <c r="AO4" s="170"/>
      <c r="AP4" s="170"/>
      <c r="AQ4" s="170"/>
      <c r="AR4" s="62"/>
      <c r="AS4" s="79"/>
      <c r="AT4">
        <v>3</v>
      </c>
      <c r="AU4" s="174">
        <f t="shared" ref="AU4:AU21" si="0">AS4*D4</f>
        <v>0</v>
      </c>
    </row>
    <row r="5" spans="1:47" x14ac:dyDescent="0.25">
      <c r="X5" s="86"/>
      <c r="Y5" s="165"/>
      <c r="Z5" s="165"/>
      <c r="AA5" s="165"/>
      <c r="AB5" s="165"/>
      <c r="AC5" s="165"/>
      <c r="AD5" s="87"/>
      <c r="AE5" s="127"/>
      <c r="AF5" s="169"/>
      <c r="AG5" s="169"/>
      <c r="AH5" s="169"/>
      <c r="AI5" s="169"/>
      <c r="AJ5" s="169"/>
      <c r="AK5" s="126"/>
      <c r="AL5" s="61"/>
      <c r="AM5" s="170"/>
      <c r="AN5" s="170"/>
      <c r="AO5" s="170"/>
      <c r="AP5" s="170"/>
      <c r="AQ5" s="170"/>
      <c r="AR5" s="62"/>
      <c r="AS5" s="79"/>
      <c r="AT5">
        <v>4</v>
      </c>
      <c r="AU5" s="174">
        <f t="shared" si="0"/>
        <v>0</v>
      </c>
    </row>
    <row r="6" spans="1:47" x14ac:dyDescent="0.25">
      <c r="X6" s="86"/>
      <c r="Y6" s="165"/>
      <c r="Z6" s="165"/>
      <c r="AA6" s="165"/>
      <c r="AB6" s="165"/>
      <c r="AC6" s="165"/>
      <c r="AD6" s="87"/>
      <c r="AE6" s="127"/>
      <c r="AF6" s="169"/>
      <c r="AG6" s="169"/>
      <c r="AH6" s="169"/>
      <c r="AI6" s="169"/>
      <c r="AJ6" s="169"/>
      <c r="AK6" s="126"/>
      <c r="AL6" s="61"/>
      <c r="AM6" s="170"/>
      <c r="AN6" s="170"/>
      <c r="AO6" s="170"/>
      <c r="AP6" s="170"/>
      <c r="AQ6" s="170"/>
      <c r="AR6" s="62"/>
      <c r="AS6" s="79"/>
      <c r="AT6">
        <v>5</v>
      </c>
      <c r="AU6" s="174">
        <f t="shared" si="0"/>
        <v>0</v>
      </c>
    </row>
    <row r="7" spans="1:47" x14ac:dyDescent="0.25">
      <c r="X7" s="86"/>
      <c r="Y7" s="165"/>
      <c r="Z7" s="165"/>
      <c r="AA7" s="165"/>
      <c r="AB7" s="165"/>
      <c r="AC7" s="165"/>
      <c r="AD7" s="87"/>
      <c r="AE7" s="127"/>
      <c r="AF7" s="169"/>
      <c r="AG7" s="169"/>
      <c r="AH7" s="169"/>
      <c r="AI7" s="169"/>
      <c r="AJ7" s="169"/>
      <c r="AK7" s="126"/>
      <c r="AL7" s="61"/>
      <c r="AM7" s="170"/>
      <c r="AN7" s="170"/>
      <c r="AO7" s="170"/>
      <c r="AP7" s="170"/>
      <c r="AQ7" s="170"/>
      <c r="AR7" s="62"/>
      <c r="AS7" s="79"/>
      <c r="AT7">
        <v>6</v>
      </c>
      <c r="AU7" s="174">
        <f t="shared" si="0"/>
        <v>0</v>
      </c>
    </row>
    <row r="8" spans="1:47" x14ac:dyDescent="0.25">
      <c r="X8" s="86"/>
      <c r="Y8" s="165"/>
      <c r="Z8" s="165"/>
      <c r="AA8" s="165"/>
      <c r="AB8" s="165"/>
      <c r="AC8" s="165"/>
      <c r="AD8" s="87"/>
      <c r="AE8" s="127"/>
      <c r="AF8" s="169"/>
      <c r="AG8" s="169"/>
      <c r="AH8" s="169"/>
      <c r="AI8" s="169"/>
      <c r="AJ8" s="169"/>
      <c r="AK8" s="126"/>
      <c r="AL8" s="61"/>
      <c r="AM8" s="170"/>
      <c r="AN8" s="170"/>
      <c r="AO8" s="170"/>
      <c r="AP8" s="170"/>
      <c r="AQ8" s="170"/>
      <c r="AR8" s="62"/>
      <c r="AS8" s="79"/>
      <c r="AT8">
        <v>7</v>
      </c>
      <c r="AU8" s="174">
        <f t="shared" si="0"/>
        <v>0</v>
      </c>
    </row>
    <row r="9" spans="1:47" x14ac:dyDescent="0.25">
      <c r="X9" s="86"/>
      <c r="Y9" s="165"/>
      <c r="Z9" s="165"/>
      <c r="AA9" s="165"/>
      <c r="AB9" s="165"/>
      <c r="AC9" s="165"/>
      <c r="AD9" s="87"/>
      <c r="AE9" s="127"/>
      <c r="AF9" s="169"/>
      <c r="AG9" s="169"/>
      <c r="AH9" s="169"/>
      <c r="AI9" s="169"/>
      <c r="AJ9" s="169"/>
      <c r="AK9" s="126"/>
      <c r="AL9" s="61"/>
      <c r="AM9" s="170"/>
      <c r="AN9" s="170"/>
      <c r="AO9" s="170"/>
      <c r="AP9" s="170"/>
      <c r="AQ9" s="170"/>
      <c r="AR9" s="62"/>
      <c r="AS9" s="79"/>
      <c r="AT9">
        <v>8</v>
      </c>
      <c r="AU9" s="174">
        <f t="shared" si="0"/>
        <v>0</v>
      </c>
    </row>
    <row r="10" spans="1:47" x14ac:dyDescent="0.25">
      <c r="X10" s="86"/>
      <c r="Y10" s="165"/>
      <c r="Z10" s="165"/>
      <c r="AA10" s="165"/>
      <c r="AB10" s="165"/>
      <c r="AC10" s="165"/>
      <c r="AD10" s="87"/>
      <c r="AE10" s="127"/>
      <c r="AF10" s="169"/>
      <c r="AG10" s="169"/>
      <c r="AH10" s="169"/>
      <c r="AI10" s="169"/>
      <c r="AJ10" s="169"/>
      <c r="AK10" s="126"/>
      <c r="AL10" s="61"/>
      <c r="AM10" s="170"/>
      <c r="AN10" s="170"/>
      <c r="AO10" s="170"/>
      <c r="AP10" s="170"/>
      <c r="AQ10" s="170"/>
      <c r="AR10" s="62"/>
      <c r="AS10" s="79"/>
      <c r="AT10">
        <v>9</v>
      </c>
      <c r="AU10" s="174">
        <f t="shared" si="0"/>
        <v>0</v>
      </c>
    </row>
    <row r="11" spans="1:47" x14ac:dyDescent="0.25">
      <c r="X11" s="86"/>
      <c r="Y11" s="165"/>
      <c r="Z11" s="165"/>
      <c r="AA11" s="165"/>
      <c r="AB11" s="165"/>
      <c r="AC11" s="165"/>
      <c r="AD11" s="87"/>
      <c r="AE11" s="127"/>
      <c r="AF11" s="169"/>
      <c r="AG11" s="169"/>
      <c r="AH11" s="169"/>
      <c r="AI11" s="169"/>
      <c r="AJ11" s="169"/>
      <c r="AK11" s="126"/>
      <c r="AL11" s="61"/>
      <c r="AM11" s="170"/>
      <c r="AN11" s="170"/>
      <c r="AO11" s="170"/>
      <c r="AP11" s="170"/>
      <c r="AQ11" s="170"/>
      <c r="AR11" s="62"/>
      <c r="AS11" s="79"/>
      <c r="AT11">
        <v>10</v>
      </c>
      <c r="AU11" s="174">
        <f t="shared" si="0"/>
        <v>0</v>
      </c>
    </row>
    <row r="12" spans="1:47" x14ac:dyDescent="0.25">
      <c r="X12" s="86"/>
      <c r="Y12" s="165"/>
      <c r="Z12" s="165"/>
      <c r="AA12" s="165"/>
      <c r="AB12" s="165"/>
      <c r="AC12" s="165"/>
      <c r="AD12" s="87"/>
      <c r="AE12" s="127"/>
      <c r="AF12" s="169"/>
      <c r="AG12" s="169"/>
      <c r="AH12" s="169"/>
      <c r="AI12" s="169"/>
      <c r="AJ12" s="169"/>
      <c r="AK12" s="126"/>
      <c r="AL12" s="61"/>
      <c r="AM12" s="170"/>
      <c r="AN12" s="170"/>
      <c r="AO12" s="170"/>
      <c r="AP12" s="170"/>
      <c r="AQ12" s="170"/>
      <c r="AR12" s="62"/>
      <c r="AS12" s="79"/>
      <c r="AT12">
        <v>11</v>
      </c>
      <c r="AU12" s="174">
        <f t="shared" si="0"/>
        <v>0</v>
      </c>
    </row>
    <row r="13" spans="1:47" x14ac:dyDescent="0.25">
      <c r="X13" s="86"/>
      <c r="Y13" s="165"/>
      <c r="Z13" s="165"/>
      <c r="AA13" s="165"/>
      <c r="AB13" s="165"/>
      <c r="AC13" s="165"/>
      <c r="AD13" s="87"/>
      <c r="AE13" s="127"/>
      <c r="AF13" s="169"/>
      <c r="AG13" s="169"/>
      <c r="AH13" s="169"/>
      <c r="AI13" s="169"/>
      <c r="AJ13" s="169"/>
      <c r="AK13" s="126"/>
      <c r="AL13" s="61"/>
      <c r="AM13" s="170"/>
      <c r="AN13" s="170"/>
      <c r="AO13" s="170"/>
      <c r="AP13" s="170"/>
      <c r="AQ13" s="170"/>
      <c r="AR13" s="62"/>
      <c r="AS13" s="79"/>
      <c r="AT13">
        <v>12</v>
      </c>
      <c r="AU13" s="174">
        <f t="shared" si="0"/>
        <v>0</v>
      </c>
    </row>
    <row r="14" spans="1:47" x14ac:dyDescent="0.25">
      <c r="X14" s="86"/>
      <c r="Y14" s="165"/>
      <c r="Z14" s="165"/>
      <c r="AA14" s="165"/>
      <c r="AB14" s="165"/>
      <c r="AC14" s="165"/>
      <c r="AD14" s="87"/>
      <c r="AE14" s="127"/>
      <c r="AF14" s="169"/>
      <c r="AG14" s="169"/>
      <c r="AH14" s="169"/>
      <c r="AI14" s="169"/>
      <c r="AJ14" s="169"/>
      <c r="AK14" s="126"/>
      <c r="AL14" s="61"/>
      <c r="AM14" s="170"/>
      <c r="AN14" s="170"/>
      <c r="AO14" s="170"/>
      <c r="AP14" s="170"/>
      <c r="AQ14" s="170"/>
      <c r="AR14" s="62"/>
      <c r="AS14" s="79"/>
      <c r="AT14">
        <v>13</v>
      </c>
      <c r="AU14" s="174">
        <f t="shared" si="0"/>
        <v>0</v>
      </c>
    </row>
    <row r="15" spans="1:47" x14ac:dyDescent="0.25">
      <c r="X15" s="86"/>
      <c r="Y15" s="165"/>
      <c r="Z15" s="165"/>
      <c r="AA15" s="165"/>
      <c r="AB15" s="165"/>
      <c r="AC15" s="165"/>
      <c r="AD15" s="87"/>
      <c r="AE15" s="127"/>
      <c r="AF15" s="169"/>
      <c r="AG15" s="169"/>
      <c r="AH15" s="169"/>
      <c r="AI15" s="169"/>
      <c r="AJ15" s="169"/>
      <c r="AK15" s="126"/>
      <c r="AL15" s="61"/>
      <c r="AM15" s="170"/>
      <c r="AN15" s="170"/>
      <c r="AO15" s="170"/>
      <c r="AP15" s="170"/>
      <c r="AQ15" s="170"/>
      <c r="AR15" s="62"/>
      <c r="AS15" s="79"/>
      <c r="AT15">
        <v>14</v>
      </c>
      <c r="AU15" s="174">
        <f t="shared" si="0"/>
        <v>0</v>
      </c>
    </row>
    <row r="16" spans="1:47" x14ac:dyDescent="0.25">
      <c r="X16" s="86"/>
      <c r="Y16" s="165"/>
      <c r="Z16" s="165"/>
      <c r="AA16" s="165"/>
      <c r="AB16" s="165"/>
      <c r="AC16" s="165"/>
      <c r="AD16" s="87"/>
      <c r="AE16" s="127"/>
      <c r="AF16" s="169"/>
      <c r="AG16" s="169"/>
      <c r="AH16" s="169"/>
      <c r="AI16" s="169"/>
      <c r="AJ16" s="169"/>
      <c r="AK16" s="126"/>
      <c r="AL16" s="61"/>
      <c r="AM16" s="170"/>
      <c r="AN16" s="170"/>
      <c r="AO16" s="170"/>
      <c r="AP16" s="170"/>
      <c r="AQ16" s="170"/>
      <c r="AR16" s="62"/>
      <c r="AS16" s="79"/>
      <c r="AT16">
        <v>15</v>
      </c>
      <c r="AU16" s="174">
        <f t="shared" si="0"/>
        <v>0</v>
      </c>
    </row>
    <row r="17" spans="24:47" x14ac:dyDescent="0.25">
      <c r="X17" s="86"/>
      <c r="Y17" s="165"/>
      <c r="Z17" s="165"/>
      <c r="AA17" s="165"/>
      <c r="AB17" s="165"/>
      <c r="AC17" s="165"/>
      <c r="AD17" s="87"/>
      <c r="AE17" s="127"/>
      <c r="AF17" s="169"/>
      <c r="AG17" s="169"/>
      <c r="AH17" s="169"/>
      <c r="AI17" s="169"/>
      <c r="AJ17" s="169"/>
      <c r="AK17" s="126"/>
      <c r="AL17" s="61"/>
      <c r="AM17" s="170"/>
      <c r="AN17" s="170"/>
      <c r="AO17" s="170"/>
      <c r="AP17" s="170"/>
      <c r="AQ17" s="170"/>
      <c r="AR17" s="62"/>
      <c r="AS17" s="79"/>
      <c r="AT17">
        <v>16</v>
      </c>
      <c r="AU17" s="174">
        <f t="shared" si="0"/>
        <v>0</v>
      </c>
    </row>
    <row r="18" spans="24:47" x14ac:dyDescent="0.25">
      <c r="X18" s="86"/>
      <c r="Y18" s="165"/>
      <c r="Z18" s="165"/>
      <c r="AA18" s="165"/>
      <c r="AB18" s="165"/>
      <c r="AC18" s="165"/>
      <c r="AD18" s="87"/>
      <c r="AE18" s="127"/>
      <c r="AF18" s="169"/>
      <c r="AG18" s="169"/>
      <c r="AH18" s="169"/>
      <c r="AI18" s="169"/>
      <c r="AJ18" s="169"/>
      <c r="AK18" s="126"/>
      <c r="AL18" s="61"/>
      <c r="AM18" s="170"/>
      <c r="AN18" s="170"/>
      <c r="AO18" s="170"/>
      <c r="AP18" s="170"/>
      <c r="AQ18" s="170"/>
      <c r="AR18" s="62"/>
      <c r="AS18" s="79"/>
      <c r="AT18">
        <v>17</v>
      </c>
      <c r="AU18" s="174">
        <f t="shared" si="0"/>
        <v>0</v>
      </c>
    </row>
    <row r="19" spans="24:47" x14ac:dyDescent="0.25">
      <c r="X19" s="86"/>
      <c r="Y19" s="165"/>
      <c r="Z19" s="165"/>
      <c r="AA19" s="165"/>
      <c r="AB19" s="165"/>
      <c r="AC19" s="165"/>
      <c r="AD19" s="87"/>
      <c r="AE19" s="127"/>
      <c r="AF19" s="169"/>
      <c r="AG19" s="169"/>
      <c r="AH19" s="169"/>
      <c r="AI19" s="169"/>
      <c r="AJ19" s="169"/>
      <c r="AK19" s="126"/>
      <c r="AL19" s="61"/>
      <c r="AM19" s="170"/>
      <c r="AN19" s="170"/>
      <c r="AO19" s="170"/>
      <c r="AP19" s="170"/>
      <c r="AQ19" s="170"/>
      <c r="AR19" s="62"/>
      <c r="AS19" s="79"/>
      <c r="AT19">
        <v>18</v>
      </c>
      <c r="AU19" s="174">
        <f t="shared" si="0"/>
        <v>0</v>
      </c>
    </row>
    <row r="20" spans="24:47" x14ac:dyDescent="0.25">
      <c r="X20" s="86"/>
      <c r="Y20" s="165"/>
      <c r="Z20" s="165"/>
      <c r="AA20" s="165"/>
      <c r="AB20" s="165"/>
      <c r="AC20" s="165"/>
      <c r="AD20" s="87"/>
      <c r="AE20" s="127"/>
      <c r="AF20" s="169"/>
      <c r="AG20" s="169"/>
      <c r="AH20" s="169"/>
      <c r="AI20" s="169"/>
      <c r="AJ20" s="169"/>
      <c r="AK20" s="126"/>
      <c r="AL20" s="61"/>
      <c r="AM20" s="170"/>
      <c r="AN20" s="170"/>
      <c r="AO20" s="170"/>
      <c r="AP20" s="170"/>
      <c r="AQ20" s="170"/>
      <c r="AR20" s="62"/>
      <c r="AS20" s="79"/>
      <c r="AT20">
        <v>19</v>
      </c>
      <c r="AU20" s="174">
        <f t="shared" si="0"/>
        <v>0</v>
      </c>
    </row>
    <row r="21" spans="24:47" ht="15.75" thickBot="1" x14ac:dyDescent="0.3">
      <c r="X21" s="88"/>
      <c r="Y21" s="89"/>
      <c r="Z21" s="89"/>
      <c r="AA21" s="89"/>
      <c r="AB21" s="89"/>
      <c r="AC21" s="89"/>
      <c r="AD21" s="90"/>
      <c r="AE21" s="128"/>
      <c r="AF21" s="129"/>
      <c r="AG21" s="129"/>
      <c r="AH21" s="129"/>
      <c r="AI21" s="129"/>
      <c r="AJ21" s="129"/>
      <c r="AK21" s="130"/>
      <c r="AL21" s="63"/>
      <c r="AM21" s="64"/>
      <c r="AN21" s="64"/>
      <c r="AO21" s="64"/>
      <c r="AP21" s="64"/>
      <c r="AQ21" s="64"/>
      <c r="AR21" s="65"/>
      <c r="AS21" s="80"/>
      <c r="AT21">
        <v>20</v>
      </c>
      <c r="AU21" s="174">
        <f t="shared" si="0"/>
        <v>0</v>
      </c>
    </row>
  </sheetData>
  <conditionalFormatting sqref="A1">
    <cfRule type="duplicateValues" dxfId="16" priority="3"/>
  </conditionalFormatting>
  <conditionalFormatting sqref="AT2:AT21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  <cfRule type="colorScale" priority="2">
      <colorScale>
        <cfvo type="min"/>
        <cfvo type="percentile" val="50"/>
        <cfvo type="max"/>
        <color rgb="FFFF0000"/>
        <color rgb="FFFFFF00"/>
        <color theme="9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95976-A148-4A9D-9057-E91BA0927BAE}">
  <dimension ref="A1:E12"/>
  <sheetViews>
    <sheetView workbookViewId="0">
      <selection activeCell="B16" sqref="B16"/>
    </sheetView>
  </sheetViews>
  <sheetFormatPr defaultRowHeight="15" x14ac:dyDescent="0.25"/>
  <cols>
    <col min="2" max="2" width="17.28515625" customWidth="1"/>
    <col min="3" max="3" width="17" customWidth="1"/>
    <col min="4" max="4" width="18.28515625" customWidth="1"/>
    <col min="5" max="5" width="16.5703125" customWidth="1"/>
  </cols>
  <sheetData>
    <row r="1" spans="1:5" ht="38.25" customHeight="1" x14ac:dyDescent="0.25">
      <c r="A1" s="10" t="s">
        <v>19</v>
      </c>
      <c r="B1" s="10" t="s">
        <v>22</v>
      </c>
      <c r="C1" s="10" t="s">
        <v>20</v>
      </c>
      <c r="D1" s="10" t="s">
        <v>21</v>
      </c>
      <c r="E1" s="10" t="s">
        <v>48</v>
      </c>
    </row>
    <row r="2" spans="1:5" x14ac:dyDescent="0.25">
      <c r="A2">
        <v>1</v>
      </c>
      <c r="B2" t="s">
        <v>23</v>
      </c>
      <c r="C2">
        <v>8</v>
      </c>
      <c r="D2">
        <v>0</v>
      </c>
      <c r="E2" t="str">
        <f>IF(C2&gt;D2,"Home Win",IF(C2&lt;D2,"Away Win"))</f>
        <v>Home Win</v>
      </c>
    </row>
    <row r="3" spans="1:5" x14ac:dyDescent="0.25">
      <c r="A3">
        <v>2</v>
      </c>
      <c r="B3" t="s">
        <v>39</v>
      </c>
      <c r="C3">
        <v>8</v>
      </c>
      <c r="D3">
        <v>1</v>
      </c>
      <c r="E3" t="str">
        <f t="shared" ref="E3:E14" si="0">IF(C3&gt;D3,"Home Win",IF(C3&lt;D3,"Away Win"))</f>
        <v>Home Win</v>
      </c>
    </row>
    <row r="4" spans="1:5" x14ac:dyDescent="0.25">
      <c r="A4">
        <v>3</v>
      </c>
      <c r="B4" t="s">
        <v>40</v>
      </c>
      <c r="C4">
        <v>4</v>
      </c>
      <c r="D4">
        <v>0</v>
      </c>
      <c r="E4" t="str">
        <f t="shared" si="0"/>
        <v>Home Win</v>
      </c>
    </row>
    <row r="5" spans="1:5" x14ac:dyDescent="0.25">
      <c r="A5">
        <v>4</v>
      </c>
      <c r="B5" t="s">
        <v>41</v>
      </c>
      <c r="C5">
        <v>13</v>
      </c>
      <c r="D5">
        <v>0</v>
      </c>
      <c r="E5" t="str">
        <f t="shared" si="0"/>
        <v>Home Win</v>
      </c>
    </row>
    <row r="6" spans="1:5" x14ac:dyDescent="0.25">
      <c r="A6">
        <v>5</v>
      </c>
      <c r="B6" t="s">
        <v>42</v>
      </c>
      <c r="C6">
        <v>5</v>
      </c>
      <c r="D6">
        <v>0</v>
      </c>
      <c r="E6" t="str">
        <f t="shared" si="0"/>
        <v>Home Win</v>
      </c>
    </row>
    <row r="7" spans="1:5" x14ac:dyDescent="0.25">
      <c r="A7">
        <v>6</v>
      </c>
      <c r="B7" t="s">
        <v>43</v>
      </c>
      <c r="C7">
        <v>7</v>
      </c>
      <c r="D7">
        <v>0</v>
      </c>
      <c r="E7" t="str">
        <f t="shared" si="0"/>
        <v>Home Win</v>
      </c>
    </row>
    <row r="8" spans="1:5" x14ac:dyDescent="0.25">
      <c r="A8">
        <v>7</v>
      </c>
      <c r="B8" t="s">
        <v>44</v>
      </c>
      <c r="C8">
        <v>1</v>
      </c>
      <c r="D8">
        <v>2</v>
      </c>
      <c r="E8" t="str">
        <f t="shared" si="0"/>
        <v>Away Win</v>
      </c>
    </row>
    <row r="9" spans="1:5" x14ac:dyDescent="0.25">
      <c r="A9">
        <v>8</v>
      </c>
      <c r="B9" t="s">
        <v>45</v>
      </c>
      <c r="C9">
        <v>4</v>
      </c>
      <c r="D9">
        <v>0</v>
      </c>
      <c r="E9" t="str">
        <f t="shared" si="0"/>
        <v>Home Win</v>
      </c>
    </row>
    <row r="10" spans="1:5" x14ac:dyDescent="0.25">
      <c r="A10">
        <v>9</v>
      </c>
      <c r="B10" t="s">
        <v>46</v>
      </c>
      <c r="C10">
        <v>3</v>
      </c>
      <c r="D10">
        <v>0</v>
      </c>
      <c r="E10" t="str">
        <f t="shared" si="0"/>
        <v>Home Win</v>
      </c>
    </row>
    <row r="11" spans="1:5" x14ac:dyDescent="0.25">
      <c r="A11">
        <v>10</v>
      </c>
      <c r="B11" t="s">
        <v>47</v>
      </c>
      <c r="C11">
        <v>6</v>
      </c>
      <c r="D11">
        <v>0</v>
      </c>
      <c r="E11" t="str">
        <f t="shared" si="0"/>
        <v>Home Win</v>
      </c>
    </row>
    <row r="12" spans="1:5" x14ac:dyDescent="0.25">
      <c r="A12">
        <v>11</v>
      </c>
      <c r="B12" t="s">
        <v>43</v>
      </c>
      <c r="C12">
        <v>4</v>
      </c>
      <c r="D12">
        <v>0</v>
      </c>
      <c r="E12" t="str">
        <f t="shared" si="0"/>
        <v>Home Win</v>
      </c>
    </row>
  </sheetData>
  <conditionalFormatting sqref="E2:E14">
    <cfRule type="containsText" dxfId="15" priority="1" operator="containsText" text="Away Win">
      <formula>NOT(ISERROR(SEARCH("Away Win",E2)))</formula>
    </cfRule>
    <cfRule type="containsText" dxfId="14" priority="2" operator="containsText" text="Home Win">
      <formula>NOT(ISERROR(SEARCH("Home Win",E2)))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23916-7FC1-416C-9754-5B03AFB8F229}">
  <dimension ref="A1:AD180"/>
  <sheetViews>
    <sheetView topLeftCell="A118" zoomScale="70" zoomScaleNormal="70" workbookViewId="0">
      <selection activeCell="T143" sqref="T143"/>
    </sheetView>
  </sheetViews>
  <sheetFormatPr defaultRowHeight="15" x14ac:dyDescent="0.25"/>
  <cols>
    <col min="1" max="1" width="9.140625" style="17"/>
    <col min="2" max="2" width="15.140625" customWidth="1"/>
    <col min="3" max="3" width="13.140625" customWidth="1"/>
    <col min="4" max="4" width="13.28515625" customWidth="1"/>
    <col min="5" max="5" width="13.5703125" customWidth="1"/>
    <col min="8" max="8" width="22.7109375" customWidth="1"/>
    <col min="9" max="9" width="26.7109375" customWidth="1"/>
    <col min="10" max="10" width="19.140625" customWidth="1"/>
    <col min="13" max="13" width="12" bestFit="1" customWidth="1"/>
    <col min="14" max="14" width="12" customWidth="1"/>
    <col min="15" max="15" width="12" bestFit="1" customWidth="1"/>
    <col min="16" max="16" width="10.42578125" customWidth="1"/>
    <col min="17" max="17" width="12" bestFit="1" customWidth="1"/>
    <col min="18" max="18" width="12" customWidth="1"/>
    <col min="19" max="19" width="12.140625" customWidth="1"/>
    <col min="20" max="20" width="11.5703125" customWidth="1"/>
    <col min="22" max="22" width="11.85546875" customWidth="1"/>
    <col min="27" max="27" width="12" customWidth="1"/>
    <col min="28" max="28" width="13.28515625" customWidth="1"/>
    <col min="29" max="29" width="12.5703125" customWidth="1"/>
  </cols>
  <sheetData>
    <row r="1" spans="1:30" ht="42" customHeight="1" thickBot="1" x14ac:dyDescent="0.3">
      <c r="A1" s="18" t="s">
        <v>19</v>
      </c>
      <c r="B1" s="21" t="s">
        <v>35</v>
      </c>
      <c r="C1" s="21" t="s">
        <v>36</v>
      </c>
      <c r="D1" s="21" t="s">
        <v>37</v>
      </c>
      <c r="E1" s="21" t="s">
        <v>38</v>
      </c>
      <c r="F1" s="21" t="s">
        <v>66</v>
      </c>
      <c r="G1" s="33" t="s">
        <v>49</v>
      </c>
      <c r="H1" s="33" t="s">
        <v>0</v>
      </c>
      <c r="I1" s="34" t="s">
        <v>1</v>
      </c>
      <c r="J1" s="34" t="s">
        <v>3</v>
      </c>
      <c r="K1" s="32" t="s">
        <v>2</v>
      </c>
      <c r="L1" s="22" t="s">
        <v>9</v>
      </c>
      <c r="M1" s="36" t="s">
        <v>17</v>
      </c>
      <c r="N1" s="35" t="s">
        <v>15</v>
      </c>
      <c r="O1" s="22" t="s">
        <v>24</v>
      </c>
      <c r="P1" s="23" t="s">
        <v>29</v>
      </c>
      <c r="Q1" s="24" t="s">
        <v>16</v>
      </c>
      <c r="R1" s="25" t="s">
        <v>28</v>
      </c>
      <c r="S1" s="24" t="s">
        <v>25</v>
      </c>
      <c r="T1" s="30" t="s">
        <v>18</v>
      </c>
      <c r="U1" s="27" t="s">
        <v>8</v>
      </c>
      <c r="V1" s="28" t="s">
        <v>27</v>
      </c>
      <c r="W1" s="29" t="s">
        <v>10</v>
      </c>
      <c r="X1" s="27" t="s">
        <v>12</v>
      </c>
      <c r="Y1" s="29" t="s">
        <v>11</v>
      </c>
      <c r="Z1" s="31" t="s">
        <v>26</v>
      </c>
      <c r="AA1" s="27" t="s">
        <v>32</v>
      </c>
      <c r="AB1" s="27" t="s">
        <v>33</v>
      </c>
      <c r="AC1" s="27" t="s">
        <v>34</v>
      </c>
      <c r="AD1" s="26" t="s">
        <v>9</v>
      </c>
    </row>
    <row r="2" spans="1:30" x14ac:dyDescent="0.25">
      <c r="A2" s="19">
        <f>RESULTS!A2</f>
        <v>1</v>
      </c>
      <c r="B2" t="s">
        <v>7</v>
      </c>
      <c r="C2" t="str">
        <f>RESULTS!B2</f>
        <v>The Herbalists</v>
      </c>
      <c r="D2">
        <f>RESULTS!C2</f>
        <v>8</v>
      </c>
      <c r="E2">
        <f>RESULTS!D2</f>
        <v>0</v>
      </c>
      <c r="F2">
        <v>1</v>
      </c>
      <c r="G2" t="s">
        <v>14</v>
      </c>
      <c r="H2" t="s">
        <v>56</v>
      </c>
      <c r="I2" t="s">
        <v>6</v>
      </c>
      <c r="J2" t="s">
        <v>7</v>
      </c>
      <c r="K2">
        <v>1</v>
      </c>
      <c r="L2">
        <v>7.4</v>
      </c>
      <c r="M2" s="38">
        <v>1</v>
      </c>
      <c r="N2">
        <v>2</v>
      </c>
      <c r="O2" s="37">
        <v>0</v>
      </c>
      <c r="P2">
        <v>0</v>
      </c>
      <c r="Q2" s="38">
        <v>0</v>
      </c>
      <c r="R2" s="38">
        <v>0</v>
      </c>
      <c r="S2">
        <v>0</v>
      </c>
      <c r="T2">
        <v>2</v>
      </c>
      <c r="U2">
        <v>0</v>
      </c>
      <c r="V2">
        <v>0</v>
      </c>
      <c r="W2">
        <v>0</v>
      </c>
      <c r="X2">
        <v>0</v>
      </c>
      <c r="Y2">
        <v>0</v>
      </c>
      <c r="Z2">
        <f>IF($E$2=0,1,0)</f>
        <v>1</v>
      </c>
      <c r="AA2">
        <v>0</v>
      </c>
      <c r="AB2">
        <v>0</v>
      </c>
      <c r="AC2">
        <f>$E$2</f>
        <v>0</v>
      </c>
    </row>
    <row r="3" spans="1:30" x14ac:dyDescent="0.25">
      <c r="A3" s="19">
        <f>RESULTS!A3</f>
        <v>2</v>
      </c>
      <c r="B3" t="s">
        <v>7</v>
      </c>
      <c r="C3" t="str">
        <f>RESULTS!B3</f>
        <v>Isicathulo FC</v>
      </c>
      <c r="D3">
        <f>RESULTS!C3</f>
        <v>8</v>
      </c>
      <c r="E3">
        <f>RESULTS!D3</f>
        <v>1</v>
      </c>
      <c r="G3" t="s">
        <v>50</v>
      </c>
      <c r="H3" t="s">
        <v>57</v>
      </c>
      <c r="I3" t="s">
        <v>6</v>
      </c>
      <c r="J3" t="s">
        <v>7</v>
      </c>
      <c r="K3">
        <v>1</v>
      </c>
      <c r="L3">
        <v>7.8</v>
      </c>
      <c r="M3" s="38">
        <v>0.64</v>
      </c>
      <c r="N3">
        <v>1</v>
      </c>
      <c r="O3" s="37">
        <v>0</v>
      </c>
      <c r="P3">
        <v>3</v>
      </c>
      <c r="Q3" s="38">
        <v>0.33</v>
      </c>
      <c r="R3" s="38">
        <v>0.67</v>
      </c>
      <c r="S3">
        <v>3</v>
      </c>
      <c r="T3">
        <v>5</v>
      </c>
      <c r="U3">
        <v>0</v>
      </c>
      <c r="V3">
        <v>0</v>
      </c>
      <c r="W3">
        <v>0</v>
      </c>
      <c r="X3">
        <v>0</v>
      </c>
      <c r="Y3">
        <v>0</v>
      </c>
      <c r="Z3">
        <f t="shared" ref="Z3:Z10" si="0">IF($E$2=0,1,0)</f>
        <v>1</v>
      </c>
      <c r="AC3">
        <f t="shared" ref="AC3:AC10" si="1">$E$2</f>
        <v>0</v>
      </c>
    </row>
    <row r="4" spans="1:30" x14ac:dyDescent="0.25">
      <c r="A4" s="19">
        <f>RESULTS!A4</f>
        <v>3</v>
      </c>
      <c r="B4" t="s">
        <v>7</v>
      </c>
      <c r="C4" t="str">
        <f>RESULTS!B4</f>
        <v>Ke Nyovi FC</v>
      </c>
      <c r="D4">
        <f>RESULTS!C4</f>
        <v>4</v>
      </c>
      <c r="E4">
        <f>RESULTS!D4</f>
        <v>0</v>
      </c>
      <c r="G4" t="s">
        <v>50</v>
      </c>
      <c r="H4" t="s">
        <v>59</v>
      </c>
      <c r="I4" t="s">
        <v>6</v>
      </c>
      <c r="J4" t="s">
        <v>7</v>
      </c>
      <c r="K4">
        <v>1</v>
      </c>
      <c r="L4">
        <v>7.8</v>
      </c>
      <c r="M4" s="38">
        <v>1</v>
      </c>
      <c r="N4">
        <v>2</v>
      </c>
      <c r="O4" s="37">
        <v>0</v>
      </c>
      <c r="P4">
        <v>1</v>
      </c>
      <c r="Q4" s="38">
        <v>1</v>
      </c>
      <c r="R4" s="38">
        <v>1</v>
      </c>
      <c r="S4">
        <v>2</v>
      </c>
      <c r="T4">
        <v>4</v>
      </c>
      <c r="U4">
        <v>0</v>
      </c>
      <c r="V4">
        <v>0</v>
      </c>
      <c r="W4">
        <v>0</v>
      </c>
      <c r="X4">
        <v>0</v>
      </c>
      <c r="Y4">
        <v>0</v>
      </c>
      <c r="Z4">
        <f t="shared" si="0"/>
        <v>1</v>
      </c>
      <c r="AC4">
        <f t="shared" si="1"/>
        <v>0</v>
      </c>
    </row>
    <row r="5" spans="1:30" x14ac:dyDescent="0.25">
      <c r="A5" s="19">
        <f>RESULTS!A5</f>
        <v>4</v>
      </c>
      <c r="B5" t="s">
        <v>7</v>
      </c>
      <c r="C5" t="str">
        <f>RESULTS!B5</f>
        <v>SCL eSports</v>
      </c>
      <c r="D5">
        <f>RESULTS!C5</f>
        <v>13</v>
      </c>
      <c r="E5">
        <f>RESULTS!D5</f>
        <v>0</v>
      </c>
      <c r="G5" t="s">
        <v>50</v>
      </c>
      <c r="H5" t="s">
        <v>58</v>
      </c>
      <c r="I5" t="s">
        <v>6</v>
      </c>
      <c r="J5" t="s">
        <v>7</v>
      </c>
      <c r="K5">
        <v>1</v>
      </c>
      <c r="L5">
        <v>7.1</v>
      </c>
      <c r="M5" s="38">
        <v>0.71</v>
      </c>
      <c r="N5">
        <v>2</v>
      </c>
      <c r="O5" s="37">
        <v>0</v>
      </c>
      <c r="P5">
        <v>1</v>
      </c>
      <c r="Q5" s="38">
        <v>0</v>
      </c>
      <c r="R5" s="38">
        <v>0.5</v>
      </c>
      <c r="S5">
        <v>5</v>
      </c>
      <c r="T5">
        <v>4</v>
      </c>
      <c r="U5">
        <v>0</v>
      </c>
      <c r="V5">
        <v>0</v>
      </c>
      <c r="W5">
        <v>0.3</v>
      </c>
      <c r="X5">
        <v>0</v>
      </c>
      <c r="Y5">
        <v>0</v>
      </c>
      <c r="Z5">
        <f t="shared" si="0"/>
        <v>1</v>
      </c>
      <c r="AC5">
        <f t="shared" si="1"/>
        <v>0</v>
      </c>
    </row>
    <row r="6" spans="1:30" x14ac:dyDescent="0.25">
      <c r="A6" s="19">
        <f>RESULTS!A6</f>
        <v>5</v>
      </c>
      <c r="B6" t="s">
        <v>7</v>
      </c>
      <c r="C6" t="str">
        <f>RESULTS!B6</f>
        <v>RB Redz</v>
      </c>
      <c r="D6">
        <f>RESULTS!C6</f>
        <v>5</v>
      </c>
      <c r="E6">
        <f>RESULTS!D6</f>
        <v>0</v>
      </c>
      <c r="G6" t="s">
        <v>51</v>
      </c>
      <c r="H6" t="s">
        <v>60</v>
      </c>
      <c r="I6" t="s">
        <v>6</v>
      </c>
      <c r="J6" t="s">
        <v>7</v>
      </c>
      <c r="K6">
        <v>1</v>
      </c>
      <c r="L6">
        <v>8.8000000000000007</v>
      </c>
      <c r="M6" s="38">
        <v>0.92</v>
      </c>
      <c r="N6">
        <v>5</v>
      </c>
      <c r="O6" s="37">
        <v>0</v>
      </c>
      <c r="P6">
        <v>8</v>
      </c>
      <c r="Q6" s="38">
        <v>0.25</v>
      </c>
      <c r="R6" s="38">
        <v>0.67</v>
      </c>
      <c r="S6">
        <v>3</v>
      </c>
      <c r="T6">
        <v>8</v>
      </c>
      <c r="U6">
        <v>0</v>
      </c>
      <c r="V6">
        <v>0</v>
      </c>
      <c r="W6">
        <v>0</v>
      </c>
      <c r="X6">
        <v>0</v>
      </c>
      <c r="Y6">
        <v>0.1</v>
      </c>
      <c r="Z6">
        <f t="shared" si="0"/>
        <v>1</v>
      </c>
      <c r="AC6">
        <f t="shared" si="1"/>
        <v>0</v>
      </c>
    </row>
    <row r="7" spans="1:30" x14ac:dyDescent="0.25">
      <c r="A7" s="19">
        <f>RESULTS!A7</f>
        <v>6</v>
      </c>
      <c r="B7" t="s">
        <v>7</v>
      </c>
      <c r="C7" t="str">
        <f>RESULTS!B7</f>
        <v>TMT FC</v>
      </c>
      <c r="D7">
        <f>RESULTS!C7</f>
        <v>7</v>
      </c>
      <c r="E7">
        <f>RESULTS!D7</f>
        <v>0</v>
      </c>
      <c r="G7" t="s">
        <v>51</v>
      </c>
      <c r="H7" t="s">
        <v>61</v>
      </c>
      <c r="I7" t="s">
        <v>6</v>
      </c>
      <c r="J7" t="s">
        <v>7</v>
      </c>
      <c r="K7">
        <v>1</v>
      </c>
      <c r="L7">
        <v>9</v>
      </c>
      <c r="M7" s="38">
        <v>0.88</v>
      </c>
      <c r="N7">
        <v>3</v>
      </c>
      <c r="O7" s="37">
        <v>0</v>
      </c>
      <c r="P7">
        <v>5</v>
      </c>
      <c r="Q7" s="38">
        <v>0.4</v>
      </c>
      <c r="R7" s="38">
        <v>0.75</v>
      </c>
      <c r="S7">
        <v>3</v>
      </c>
      <c r="T7">
        <v>4</v>
      </c>
      <c r="U7">
        <v>0</v>
      </c>
      <c r="V7">
        <v>0</v>
      </c>
      <c r="W7">
        <v>0</v>
      </c>
      <c r="X7">
        <v>1</v>
      </c>
      <c r="Y7">
        <v>0.9</v>
      </c>
      <c r="Z7">
        <f t="shared" si="0"/>
        <v>1</v>
      </c>
      <c r="AC7">
        <f t="shared" si="1"/>
        <v>0</v>
      </c>
    </row>
    <row r="8" spans="1:30" x14ac:dyDescent="0.25">
      <c r="A8" s="19">
        <f>RESULTS!A8</f>
        <v>7</v>
      </c>
      <c r="B8" t="s">
        <v>7</v>
      </c>
      <c r="C8" t="str">
        <f>RESULTS!B8</f>
        <v>La Furia FC</v>
      </c>
      <c r="D8">
        <f>RESULTS!C8</f>
        <v>1</v>
      </c>
      <c r="E8">
        <f>RESULTS!D8</f>
        <v>2</v>
      </c>
      <c r="G8" t="s">
        <v>52</v>
      </c>
      <c r="H8" t="s">
        <v>62</v>
      </c>
      <c r="I8" t="s">
        <v>6</v>
      </c>
      <c r="J8" t="s">
        <v>7</v>
      </c>
      <c r="K8">
        <v>1</v>
      </c>
      <c r="L8">
        <v>8.5</v>
      </c>
      <c r="M8" s="38">
        <v>0.93</v>
      </c>
      <c r="N8">
        <v>3</v>
      </c>
      <c r="O8" s="37">
        <v>0</v>
      </c>
      <c r="P8">
        <v>1</v>
      </c>
      <c r="Q8" s="38">
        <v>0</v>
      </c>
      <c r="R8" s="38">
        <v>0</v>
      </c>
      <c r="S8">
        <v>3</v>
      </c>
      <c r="T8">
        <v>0</v>
      </c>
      <c r="U8">
        <v>2</v>
      </c>
      <c r="V8">
        <v>2</v>
      </c>
      <c r="W8">
        <v>1.1000000000000001</v>
      </c>
      <c r="X8">
        <v>0</v>
      </c>
      <c r="Y8">
        <v>0</v>
      </c>
      <c r="Z8">
        <f t="shared" si="0"/>
        <v>1</v>
      </c>
      <c r="AC8">
        <f t="shared" si="1"/>
        <v>0</v>
      </c>
    </row>
    <row r="9" spans="1:30" x14ac:dyDescent="0.25">
      <c r="A9" s="19">
        <f>RESULTS!A9</f>
        <v>8</v>
      </c>
      <c r="B9" t="s">
        <v>7</v>
      </c>
      <c r="C9" t="str">
        <f>RESULTS!B9</f>
        <v>FC Cyber</v>
      </c>
      <c r="D9">
        <f>RESULTS!C9</f>
        <v>4</v>
      </c>
      <c r="E9">
        <f>RESULTS!D9</f>
        <v>0</v>
      </c>
      <c r="G9" t="s">
        <v>53</v>
      </c>
      <c r="H9" t="s">
        <v>63</v>
      </c>
      <c r="I9" t="s">
        <v>6</v>
      </c>
      <c r="J9" t="s">
        <v>7</v>
      </c>
      <c r="K9">
        <v>1</v>
      </c>
      <c r="L9">
        <v>8.6</v>
      </c>
      <c r="M9" s="38">
        <v>0.72</v>
      </c>
      <c r="N9">
        <v>11</v>
      </c>
      <c r="O9" s="37">
        <v>0</v>
      </c>
      <c r="P9">
        <v>4</v>
      </c>
      <c r="Q9" s="38">
        <v>0.5</v>
      </c>
      <c r="R9" s="38">
        <v>0.5</v>
      </c>
      <c r="S9">
        <v>4</v>
      </c>
      <c r="T9">
        <v>3</v>
      </c>
      <c r="U9">
        <v>0</v>
      </c>
      <c r="V9">
        <v>0</v>
      </c>
      <c r="W9">
        <v>0</v>
      </c>
      <c r="X9">
        <v>1</v>
      </c>
      <c r="Y9">
        <v>1.7</v>
      </c>
      <c r="Z9">
        <f t="shared" si="0"/>
        <v>1</v>
      </c>
      <c r="AC9">
        <f t="shared" si="1"/>
        <v>0</v>
      </c>
    </row>
    <row r="10" spans="1:30" x14ac:dyDescent="0.25">
      <c r="A10" s="19">
        <f>RESULTS!A10</f>
        <v>9</v>
      </c>
      <c r="B10" t="s">
        <v>7</v>
      </c>
      <c r="C10" t="str">
        <f>RESULTS!B10</f>
        <v>Trillmatic X</v>
      </c>
      <c r="D10">
        <f>RESULTS!C10</f>
        <v>3</v>
      </c>
      <c r="E10">
        <f>RESULTS!D10</f>
        <v>0</v>
      </c>
      <c r="G10" t="s">
        <v>54</v>
      </c>
      <c r="H10" t="s">
        <v>64</v>
      </c>
      <c r="I10" t="s">
        <v>6</v>
      </c>
      <c r="J10" t="s">
        <v>7</v>
      </c>
      <c r="K10">
        <v>1</v>
      </c>
      <c r="L10">
        <v>9.6</v>
      </c>
      <c r="M10" s="38">
        <v>0.73</v>
      </c>
      <c r="N10">
        <v>9</v>
      </c>
      <c r="O10" s="37">
        <v>0</v>
      </c>
      <c r="P10">
        <v>5</v>
      </c>
      <c r="Q10" s="38">
        <v>0.2</v>
      </c>
      <c r="R10" s="38">
        <v>0.86</v>
      </c>
      <c r="S10">
        <v>10</v>
      </c>
      <c r="T10">
        <v>4</v>
      </c>
      <c r="U10">
        <v>0</v>
      </c>
      <c r="V10">
        <v>0</v>
      </c>
      <c r="W10">
        <v>0</v>
      </c>
      <c r="X10">
        <v>0</v>
      </c>
      <c r="Y10">
        <v>0.2</v>
      </c>
      <c r="Z10">
        <f t="shared" si="0"/>
        <v>1</v>
      </c>
      <c r="AC10">
        <f t="shared" si="1"/>
        <v>0</v>
      </c>
    </row>
    <row r="11" spans="1:30" x14ac:dyDescent="0.25">
      <c r="A11" s="19">
        <f>RESULTS!A11</f>
        <v>10</v>
      </c>
      <c r="B11" t="s">
        <v>7</v>
      </c>
      <c r="C11" t="str">
        <f>RESULTS!B11</f>
        <v>Evolution Lords</v>
      </c>
      <c r="D11">
        <f>RESULTS!C11</f>
        <v>6</v>
      </c>
      <c r="E11">
        <f>RESULTS!D11</f>
        <v>0</v>
      </c>
      <c r="G11" t="s">
        <v>55</v>
      </c>
      <c r="H11" t="s">
        <v>5</v>
      </c>
      <c r="I11" t="s">
        <v>6</v>
      </c>
      <c r="J11" t="s">
        <v>7</v>
      </c>
      <c r="K11">
        <v>1</v>
      </c>
      <c r="L11">
        <v>10</v>
      </c>
      <c r="M11" s="38">
        <v>0.77</v>
      </c>
      <c r="N11">
        <v>9</v>
      </c>
      <c r="O11" s="37">
        <v>0</v>
      </c>
      <c r="P11">
        <v>3</v>
      </c>
      <c r="Q11" s="38">
        <v>1</v>
      </c>
      <c r="R11" s="38">
        <v>0.8</v>
      </c>
      <c r="S11">
        <v>5</v>
      </c>
      <c r="T11">
        <v>4</v>
      </c>
      <c r="U11">
        <v>0</v>
      </c>
      <c r="V11">
        <v>0</v>
      </c>
      <c r="W11">
        <v>1.1000000000000001</v>
      </c>
      <c r="X11">
        <v>4</v>
      </c>
      <c r="Y11">
        <v>3.1</v>
      </c>
    </row>
    <row r="12" spans="1:30" x14ac:dyDescent="0.25">
      <c r="A12" s="19">
        <f>RESULTS!A12</f>
        <v>11</v>
      </c>
      <c r="B12" t="s">
        <v>7</v>
      </c>
      <c r="C12" t="str">
        <f>RESULTS!B12</f>
        <v>TMT FC</v>
      </c>
      <c r="D12">
        <f>RESULTS!C12</f>
        <v>4</v>
      </c>
      <c r="E12">
        <f>RESULTS!D12</f>
        <v>0</v>
      </c>
      <c r="G12" t="s">
        <v>55</v>
      </c>
      <c r="H12" t="s">
        <v>65</v>
      </c>
      <c r="I12" t="s">
        <v>6</v>
      </c>
      <c r="J12" t="s">
        <v>7</v>
      </c>
      <c r="K12">
        <v>1</v>
      </c>
      <c r="L12">
        <v>10</v>
      </c>
      <c r="M12" s="38">
        <v>0.63</v>
      </c>
      <c r="N12">
        <v>1</v>
      </c>
      <c r="O12" s="37">
        <v>0</v>
      </c>
      <c r="P12">
        <v>6</v>
      </c>
      <c r="Q12" s="38">
        <v>0.5</v>
      </c>
      <c r="R12" s="38">
        <v>0.86</v>
      </c>
      <c r="S12">
        <v>7</v>
      </c>
      <c r="T12">
        <v>6</v>
      </c>
      <c r="U12">
        <v>6</v>
      </c>
      <c r="V12">
        <v>6</v>
      </c>
      <c r="W12">
        <v>5.3</v>
      </c>
      <c r="X12">
        <v>0</v>
      </c>
      <c r="Y12">
        <v>0</v>
      </c>
    </row>
    <row r="13" spans="1:30" x14ac:dyDescent="0.25">
      <c r="A13" s="19">
        <f>RESULTS!A13</f>
        <v>0</v>
      </c>
      <c r="B13" t="s">
        <v>7</v>
      </c>
      <c r="C13">
        <f>RESULTS!B13</f>
        <v>0</v>
      </c>
      <c r="D13">
        <f>RESULTS!C13</f>
        <v>0</v>
      </c>
      <c r="E13">
        <f>RESULTS!D13</f>
        <v>0</v>
      </c>
    </row>
    <row r="14" spans="1:30" ht="15.75" thickBot="1" x14ac:dyDescent="0.3">
      <c r="A14" s="19">
        <f>RESULTS!A14</f>
        <v>0</v>
      </c>
      <c r="B14" t="s">
        <v>7</v>
      </c>
      <c r="C14">
        <f>RESULTS!B14</f>
        <v>0</v>
      </c>
      <c r="D14">
        <f>RESULTS!C14</f>
        <v>0</v>
      </c>
      <c r="E14">
        <f>RESULTS!D14</f>
        <v>0</v>
      </c>
    </row>
    <row r="15" spans="1:30" ht="46.5" customHeight="1" thickBot="1" x14ac:dyDescent="0.3">
      <c r="A15" s="19"/>
      <c r="G15" s="33" t="s">
        <v>49</v>
      </c>
      <c r="H15" s="33" t="s">
        <v>0</v>
      </c>
      <c r="I15" s="34" t="s">
        <v>1</v>
      </c>
      <c r="J15" s="34" t="s">
        <v>3</v>
      </c>
      <c r="K15" s="32" t="s">
        <v>2</v>
      </c>
      <c r="L15" s="22" t="s">
        <v>9</v>
      </c>
      <c r="M15" s="36" t="s">
        <v>17</v>
      </c>
      <c r="N15" s="35" t="s">
        <v>15</v>
      </c>
      <c r="O15" s="22" t="s">
        <v>24</v>
      </c>
      <c r="P15" s="23" t="s">
        <v>29</v>
      </c>
      <c r="Q15" s="24" t="s">
        <v>16</v>
      </c>
      <c r="R15" s="25" t="s">
        <v>28</v>
      </c>
      <c r="S15" s="24" t="s">
        <v>25</v>
      </c>
      <c r="T15" s="30" t="s">
        <v>18</v>
      </c>
      <c r="U15" s="27" t="s">
        <v>8</v>
      </c>
      <c r="V15" s="28" t="s">
        <v>27</v>
      </c>
      <c r="W15" s="29" t="s">
        <v>10</v>
      </c>
      <c r="X15" s="27" t="s">
        <v>12</v>
      </c>
      <c r="Y15" s="29" t="s">
        <v>11</v>
      </c>
      <c r="Z15" s="31" t="s">
        <v>26</v>
      </c>
      <c r="AA15" s="27" t="s">
        <v>32</v>
      </c>
      <c r="AB15" s="27" t="s">
        <v>33</v>
      </c>
      <c r="AC15" s="27" t="s">
        <v>34</v>
      </c>
      <c r="AD15" s="26" t="s">
        <v>9</v>
      </c>
    </row>
    <row r="16" spans="1:30" x14ac:dyDescent="0.25">
      <c r="A16" s="19"/>
      <c r="F16">
        <v>2</v>
      </c>
      <c r="G16" t="s">
        <v>14</v>
      </c>
      <c r="H16" t="s">
        <v>56</v>
      </c>
      <c r="I16" t="s">
        <v>6</v>
      </c>
      <c r="J16" t="s">
        <v>7</v>
      </c>
      <c r="K16">
        <v>1</v>
      </c>
      <c r="L16">
        <v>6.8</v>
      </c>
      <c r="M16" s="37">
        <v>0.5</v>
      </c>
      <c r="N16">
        <v>1</v>
      </c>
      <c r="O16" s="37">
        <v>0.67</v>
      </c>
      <c r="P16">
        <v>0</v>
      </c>
      <c r="Q16" s="37">
        <v>0</v>
      </c>
      <c r="R16" s="37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f>IF($E$3=0,1,0)</f>
        <v>0</v>
      </c>
      <c r="AA16">
        <v>2</v>
      </c>
      <c r="AB16">
        <v>67</v>
      </c>
      <c r="AC16">
        <f>$E$3</f>
        <v>1</v>
      </c>
    </row>
    <row r="17" spans="1:30" x14ac:dyDescent="0.25">
      <c r="A17" s="19"/>
      <c r="G17" t="s">
        <v>50</v>
      </c>
      <c r="H17" t="s">
        <v>57</v>
      </c>
      <c r="I17" t="s">
        <v>6</v>
      </c>
      <c r="J17" t="s">
        <v>7</v>
      </c>
      <c r="K17">
        <v>1</v>
      </c>
      <c r="L17">
        <v>7.6</v>
      </c>
      <c r="M17" s="37">
        <v>0.73</v>
      </c>
      <c r="N17">
        <v>6</v>
      </c>
      <c r="O17" s="37">
        <v>0</v>
      </c>
      <c r="P17">
        <v>2</v>
      </c>
      <c r="Q17" s="37">
        <v>0.5</v>
      </c>
      <c r="R17" s="37">
        <v>1</v>
      </c>
      <c r="S17">
        <v>4</v>
      </c>
      <c r="T17">
        <v>3</v>
      </c>
      <c r="U17">
        <v>0</v>
      </c>
      <c r="V17">
        <v>0</v>
      </c>
      <c r="W17">
        <v>0</v>
      </c>
      <c r="X17">
        <v>0</v>
      </c>
      <c r="Y17">
        <v>0</v>
      </c>
      <c r="Z17">
        <f t="shared" ref="Z17:Z24" si="2">IF($E$3=0,1,0)</f>
        <v>0</v>
      </c>
      <c r="AC17">
        <f t="shared" ref="AC17:AC24" si="3">$E$3</f>
        <v>1</v>
      </c>
    </row>
    <row r="18" spans="1:30" x14ac:dyDescent="0.25">
      <c r="A18" s="19"/>
      <c r="G18" t="s">
        <v>50</v>
      </c>
      <c r="H18" t="s">
        <v>59</v>
      </c>
      <c r="I18" t="s">
        <v>6</v>
      </c>
      <c r="J18" t="s">
        <v>7</v>
      </c>
      <c r="K18">
        <v>1</v>
      </c>
      <c r="L18">
        <v>7.9</v>
      </c>
      <c r="M18" s="37">
        <v>0.89</v>
      </c>
      <c r="N18">
        <v>4</v>
      </c>
      <c r="O18" s="37">
        <v>0</v>
      </c>
      <c r="P18">
        <v>1</v>
      </c>
      <c r="Q18" s="37">
        <v>1</v>
      </c>
      <c r="R18" s="37">
        <v>1</v>
      </c>
      <c r="S18">
        <v>4</v>
      </c>
      <c r="T18">
        <v>7</v>
      </c>
      <c r="U18">
        <v>0</v>
      </c>
      <c r="V18">
        <v>0</v>
      </c>
      <c r="W18">
        <v>0</v>
      </c>
      <c r="X18">
        <v>0</v>
      </c>
      <c r="Y18">
        <v>0</v>
      </c>
      <c r="Z18">
        <f t="shared" si="2"/>
        <v>0</v>
      </c>
      <c r="AC18">
        <f t="shared" si="3"/>
        <v>1</v>
      </c>
    </row>
    <row r="19" spans="1:30" x14ac:dyDescent="0.25">
      <c r="A19" s="19"/>
      <c r="G19" t="s">
        <v>50</v>
      </c>
      <c r="H19" t="s">
        <v>58</v>
      </c>
      <c r="I19" t="s">
        <v>6</v>
      </c>
      <c r="J19" t="s">
        <v>7</v>
      </c>
      <c r="K19">
        <v>1</v>
      </c>
      <c r="L19">
        <v>7.8</v>
      </c>
      <c r="M19" s="37">
        <v>0.93</v>
      </c>
      <c r="N19">
        <v>7</v>
      </c>
      <c r="O19" s="37">
        <v>0</v>
      </c>
      <c r="P19">
        <v>5</v>
      </c>
      <c r="Q19" s="37">
        <v>0.2</v>
      </c>
      <c r="R19" s="37">
        <v>0</v>
      </c>
      <c r="S19">
        <v>0</v>
      </c>
      <c r="T19">
        <v>6</v>
      </c>
      <c r="U19">
        <v>0</v>
      </c>
      <c r="V19">
        <v>0</v>
      </c>
      <c r="W19">
        <v>0</v>
      </c>
      <c r="X19">
        <v>0</v>
      </c>
      <c r="Y19">
        <v>0</v>
      </c>
      <c r="Z19">
        <f t="shared" si="2"/>
        <v>0</v>
      </c>
      <c r="AC19">
        <f t="shared" si="3"/>
        <v>1</v>
      </c>
    </row>
    <row r="20" spans="1:30" x14ac:dyDescent="0.25">
      <c r="A20" s="20"/>
      <c r="G20" t="s">
        <v>51</v>
      </c>
      <c r="H20" t="s">
        <v>60</v>
      </c>
      <c r="I20" t="s">
        <v>6</v>
      </c>
      <c r="J20" t="s">
        <v>7</v>
      </c>
      <c r="K20">
        <v>1</v>
      </c>
      <c r="L20">
        <v>8</v>
      </c>
      <c r="M20" s="37">
        <v>1</v>
      </c>
      <c r="N20">
        <v>6</v>
      </c>
      <c r="O20" s="37">
        <v>0</v>
      </c>
      <c r="P20">
        <v>2</v>
      </c>
      <c r="Q20" s="37">
        <v>0.5</v>
      </c>
      <c r="R20" s="37">
        <v>0.5</v>
      </c>
      <c r="S20">
        <v>0</v>
      </c>
      <c r="T20">
        <v>4</v>
      </c>
      <c r="U20">
        <v>0</v>
      </c>
      <c r="V20">
        <v>0</v>
      </c>
      <c r="W20">
        <v>0</v>
      </c>
      <c r="X20">
        <v>0</v>
      </c>
      <c r="Y20">
        <v>0</v>
      </c>
      <c r="Z20">
        <f t="shared" si="2"/>
        <v>0</v>
      </c>
      <c r="AC20">
        <f t="shared" si="3"/>
        <v>1</v>
      </c>
    </row>
    <row r="21" spans="1:30" x14ac:dyDescent="0.25">
      <c r="A21" s="20"/>
      <c r="G21" t="s">
        <v>51</v>
      </c>
      <c r="H21" t="s">
        <v>61</v>
      </c>
      <c r="I21" t="s">
        <v>6</v>
      </c>
      <c r="J21" t="s">
        <v>7</v>
      </c>
      <c r="K21">
        <v>1</v>
      </c>
      <c r="L21">
        <v>8.1999999999999993</v>
      </c>
      <c r="M21" s="37">
        <v>0.95</v>
      </c>
      <c r="N21">
        <v>1</v>
      </c>
      <c r="O21" s="37">
        <v>0</v>
      </c>
      <c r="P21">
        <v>2</v>
      </c>
      <c r="Q21" s="37">
        <v>0.5</v>
      </c>
      <c r="R21" s="37">
        <v>1</v>
      </c>
      <c r="S21">
        <v>2</v>
      </c>
      <c r="T21">
        <v>4</v>
      </c>
      <c r="U21">
        <v>0</v>
      </c>
      <c r="V21">
        <v>0</v>
      </c>
      <c r="W21">
        <v>0</v>
      </c>
      <c r="X21">
        <v>0</v>
      </c>
      <c r="Y21">
        <v>0</v>
      </c>
      <c r="Z21">
        <f t="shared" si="2"/>
        <v>0</v>
      </c>
      <c r="AC21">
        <f t="shared" si="3"/>
        <v>1</v>
      </c>
    </row>
    <row r="22" spans="1:30" x14ac:dyDescent="0.25">
      <c r="A22" s="20"/>
      <c r="G22" t="s">
        <v>52</v>
      </c>
      <c r="H22" t="s">
        <v>62</v>
      </c>
      <c r="I22" t="s">
        <v>6</v>
      </c>
      <c r="J22" t="s">
        <v>7</v>
      </c>
      <c r="K22">
        <v>1</v>
      </c>
      <c r="L22">
        <v>8.6999999999999993</v>
      </c>
      <c r="M22" s="37">
        <v>0.94</v>
      </c>
      <c r="N22">
        <v>1</v>
      </c>
      <c r="O22" s="37">
        <v>0</v>
      </c>
      <c r="P22">
        <v>1</v>
      </c>
      <c r="Q22" s="37">
        <v>0</v>
      </c>
      <c r="R22" s="37">
        <v>0</v>
      </c>
      <c r="S22">
        <v>0</v>
      </c>
      <c r="T22">
        <v>0</v>
      </c>
      <c r="U22">
        <v>1</v>
      </c>
      <c r="V22">
        <v>1</v>
      </c>
      <c r="W22">
        <v>0.6</v>
      </c>
      <c r="X22">
        <v>0</v>
      </c>
      <c r="Y22">
        <v>0.9</v>
      </c>
      <c r="Z22">
        <f t="shared" si="2"/>
        <v>0</v>
      </c>
      <c r="AC22">
        <f t="shared" si="3"/>
        <v>1</v>
      </c>
    </row>
    <row r="23" spans="1:30" x14ac:dyDescent="0.25">
      <c r="A23" s="20"/>
      <c r="G23" t="s">
        <v>53</v>
      </c>
      <c r="H23" t="s">
        <v>63</v>
      </c>
      <c r="I23" t="s">
        <v>6</v>
      </c>
      <c r="J23" t="s">
        <v>7</v>
      </c>
      <c r="K23">
        <v>1</v>
      </c>
      <c r="L23">
        <v>8.6999999999999993</v>
      </c>
      <c r="M23" s="37">
        <v>0.82</v>
      </c>
      <c r="N23">
        <v>3</v>
      </c>
      <c r="O23" s="37">
        <v>0</v>
      </c>
      <c r="P23">
        <v>6</v>
      </c>
      <c r="Q23" s="37">
        <v>0</v>
      </c>
      <c r="R23" s="37">
        <v>0.67</v>
      </c>
      <c r="S23">
        <v>2</v>
      </c>
      <c r="T23">
        <v>1</v>
      </c>
      <c r="U23">
        <v>0</v>
      </c>
      <c r="V23">
        <v>0</v>
      </c>
      <c r="W23">
        <v>0.2</v>
      </c>
      <c r="X23">
        <v>3</v>
      </c>
      <c r="Y23">
        <v>1.6</v>
      </c>
      <c r="Z23">
        <f t="shared" si="2"/>
        <v>0</v>
      </c>
      <c r="AC23">
        <f t="shared" si="3"/>
        <v>1</v>
      </c>
    </row>
    <row r="24" spans="1:30" x14ac:dyDescent="0.25">
      <c r="A24" s="20"/>
      <c r="G24" t="s">
        <v>54</v>
      </c>
      <c r="H24" t="s">
        <v>64</v>
      </c>
      <c r="I24" t="s">
        <v>6</v>
      </c>
      <c r="J24" t="s">
        <v>7</v>
      </c>
      <c r="K24">
        <v>1</v>
      </c>
      <c r="L24">
        <v>10</v>
      </c>
      <c r="M24" s="37">
        <v>0.87</v>
      </c>
      <c r="N24">
        <v>5</v>
      </c>
      <c r="O24" s="37">
        <v>0</v>
      </c>
      <c r="P24">
        <v>0</v>
      </c>
      <c r="Q24" s="37">
        <v>1</v>
      </c>
      <c r="R24" s="37">
        <v>0</v>
      </c>
      <c r="S24">
        <v>7</v>
      </c>
      <c r="T24">
        <v>3</v>
      </c>
      <c r="U24">
        <v>1</v>
      </c>
      <c r="V24">
        <v>1</v>
      </c>
      <c r="W24">
        <v>0.8</v>
      </c>
      <c r="X24">
        <v>3</v>
      </c>
      <c r="Y24">
        <v>1</v>
      </c>
      <c r="Z24">
        <f t="shared" si="2"/>
        <v>0</v>
      </c>
      <c r="AC24">
        <f t="shared" si="3"/>
        <v>1</v>
      </c>
    </row>
    <row r="25" spans="1:30" x14ac:dyDescent="0.25">
      <c r="A25" s="20"/>
      <c r="G25" t="s">
        <v>55</v>
      </c>
      <c r="H25" t="s">
        <v>5</v>
      </c>
      <c r="I25" t="s">
        <v>6</v>
      </c>
      <c r="J25" t="s">
        <v>7</v>
      </c>
      <c r="K25">
        <v>1</v>
      </c>
      <c r="L25">
        <v>10</v>
      </c>
      <c r="M25" s="37">
        <v>0.79</v>
      </c>
      <c r="N25">
        <v>0</v>
      </c>
      <c r="O25" s="37">
        <v>0</v>
      </c>
      <c r="P25">
        <v>2</v>
      </c>
      <c r="Q25" s="37">
        <v>0</v>
      </c>
      <c r="R25" s="37">
        <v>0.83</v>
      </c>
      <c r="S25">
        <v>8</v>
      </c>
      <c r="T25">
        <v>3</v>
      </c>
      <c r="U25">
        <v>3</v>
      </c>
      <c r="V25">
        <v>3</v>
      </c>
      <c r="W25">
        <v>2.7</v>
      </c>
      <c r="X25">
        <v>0</v>
      </c>
      <c r="Y25">
        <v>0</v>
      </c>
    </row>
    <row r="26" spans="1:30" x14ac:dyDescent="0.25">
      <c r="A26" s="20"/>
      <c r="G26" t="s">
        <v>55</v>
      </c>
      <c r="H26" t="s">
        <v>65</v>
      </c>
      <c r="I26" t="s">
        <v>6</v>
      </c>
      <c r="J26" t="s">
        <v>7</v>
      </c>
      <c r="K26">
        <v>1</v>
      </c>
      <c r="L26">
        <v>10</v>
      </c>
      <c r="M26" s="37">
        <v>0.94</v>
      </c>
      <c r="N26">
        <v>7</v>
      </c>
      <c r="O26" s="37">
        <v>0</v>
      </c>
      <c r="P26">
        <v>6</v>
      </c>
      <c r="Q26" s="37">
        <v>0.17</v>
      </c>
      <c r="R26" s="37">
        <v>0.6</v>
      </c>
      <c r="S26">
        <v>5</v>
      </c>
      <c r="T26">
        <v>1</v>
      </c>
      <c r="U26">
        <v>3</v>
      </c>
      <c r="V26">
        <v>2</v>
      </c>
      <c r="W26">
        <v>2.2999999999999998</v>
      </c>
      <c r="X26">
        <v>1</v>
      </c>
      <c r="Y26">
        <v>1.4</v>
      </c>
    </row>
    <row r="27" spans="1:30" x14ac:dyDescent="0.25">
      <c r="A27" s="20"/>
    </row>
    <row r="28" spans="1:30" ht="15.75" thickBot="1" x14ac:dyDescent="0.3">
      <c r="A28" s="20"/>
    </row>
    <row r="29" spans="1:30" ht="60.75" thickBot="1" x14ac:dyDescent="0.3">
      <c r="A29" s="20"/>
      <c r="G29" s="33" t="s">
        <v>49</v>
      </c>
      <c r="H29" s="33" t="s">
        <v>0</v>
      </c>
      <c r="I29" s="34" t="s">
        <v>1</v>
      </c>
      <c r="J29" s="34" t="s">
        <v>3</v>
      </c>
      <c r="K29" s="32" t="s">
        <v>2</v>
      </c>
      <c r="L29" s="22" t="s">
        <v>9</v>
      </c>
      <c r="M29" s="36" t="s">
        <v>17</v>
      </c>
      <c r="N29" s="35" t="s">
        <v>15</v>
      </c>
      <c r="O29" s="22" t="s">
        <v>24</v>
      </c>
      <c r="P29" s="23" t="s">
        <v>29</v>
      </c>
      <c r="Q29" s="24" t="s">
        <v>16</v>
      </c>
      <c r="R29" s="25" t="s">
        <v>28</v>
      </c>
      <c r="S29" s="24" t="s">
        <v>25</v>
      </c>
      <c r="T29" s="30" t="s">
        <v>18</v>
      </c>
      <c r="U29" s="27" t="s">
        <v>8</v>
      </c>
      <c r="V29" s="28" t="s">
        <v>27</v>
      </c>
      <c r="W29" s="29" t="s">
        <v>10</v>
      </c>
      <c r="X29" s="27" t="s">
        <v>12</v>
      </c>
      <c r="Y29" s="29" t="s">
        <v>11</v>
      </c>
      <c r="Z29" s="31" t="s">
        <v>26</v>
      </c>
      <c r="AA29" s="27" t="s">
        <v>32</v>
      </c>
      <c r="AB29" s="27" t="s">
        <v>33</v>
      </c>
      <c r="AC29" s="27" t="s">
        <v>34</v>
      </c>
      <c r="AD29" s="26" t="s">
        <v>9</v>
      </c>
    </row>
    <row r="30" spans="1:30" x14ac:dyDescent="0.25">
      <c r="F30">
        <v>3</v>
      </c>
      <c r="G30" t="s">
        <v>14</v>
      </c>
      <c r="H30" t="s">
        <v>56</v>
      </c>
      <c r="I30" t="s">
        <v>6</v>
      </c>
      <c r="J30" t="s">
        <v>7</v>
      </c>
      <c r="K30">
        <v>1</v>
      </c>
      <c r="L30">
        <v>8.3000000000000007</v>
      </c>
      <c r="M30" s="37">
        <v>1</v>
      </c>
      <c r="N30">
        <v>0</v>
      </c>
      <c r="O30" s="37">
        <v>1</v>
      </c>
      <c r="P30">
        <v>0</v>
      </c>
      <c r="Q30" s="37">
        <v>0</v>
      </c>
      <c r="R30" s="37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f>IF($E$4=0,1,0)</f>
        <v>1</v>
      </c>
      <c r="AA30">
        <v>2</v>
      </c>
      <c r="AB30">
        <v>100</v>
      </c>
      <c r="AC30">
        <f>$E$4</f>
        <v>0</v>
      </c>
    </row>
    <row r="31" spans="1:30" x14ac:dyDescent="0.25">
      <c r="G31" t="s">
        <v>50</v>
      </c>
      <c r="H31" t="s">
        <v>57</v>
      </c>
      <c r="I31" t="s">
        <v>6</v>
      </c>
      <c r="J31" t="s">
        <v>7</v>
      </c>
      <c r="K31">
        <v>1</v>
      </c>
      <c r="L31">
        <v>7.6</v>
      </c>
      <c r="M31" s="37">
        <v>0.86</v>
      </c>
      <c r="N31">
        <v>10</v>
      </c>
      <c r="O31" s="37">
        <v>0</v>
      </c>
      <c r="P31">
        <v>7</v>
      </c>
      <c r="Q31" s="37">
        <v>0.14000000000000001</v>
      </c>
      <c r="R31" s="37">
        <v>0.67</v>
      </c>
      <c r="S31">
        <v>4</v>
      </c>
      <c r="T31">
        <v>4</v>
      </c>
      <c r="U31">
        <v>0</v>
      </c>
      <c r="V31">
        <v>0</v>
      </c>
      <c r="W31">
        <v>0</v>
      </c>
      <c r="X31">
        <v>0</v>
      </c>
      <c r="Y31">
        <v>0.2</v>
      </c>
      <c r="Z31">
        <f t="shared" ref="Z31:Z38" si="4">IF($E$4=0,1,0)</f>
        <v>1</v>
      </c>
      <c r="AC31">
        <f t="shared" ref="AC31:AC38" si="5">$E$4</f>
        <v>0</v>
      </c>
    </row>
    <row r="32" spans="1:30" x14ac:dyDescent="0.25">
      <c r="G32" t="s">
        <v>50</v>
      </c>
      <c r="H32" t="s">
        <v>59</v>
      </c>
      <c r="I32" t="s">
        <v>6</v>
      </c>
      <c r="J32" t="s">
        <v>7</v>
      </c>
      <c r="K32">
        <v>1</v>
      </c>
      <c r="L32">
        <v>7.8</v>
      </c>
      <c r="M32" s="37">
        <v>0.94</v>
      </c>
      <c r="N32">
        <v>4</v>
      </c>
      <c r="O32" s="37">
        <v>0</v>
      </c>
      <c r="P32">
        <v>1</v>
      </c>
      <c r="Q32" s="37">
        <v>0</v>
      </c>
      <c r="R32" s="37">
        <v>0.5</v>
      </c>
      <c r="S32">
        <v>1</v>
      </c>
      <c r="T32">
        <v>4</v>
      </c>
      <c r="U32">
        <v>0</v>
      </c>
      <c r="V32">
        <v>0</v>
      </c>
      <c r="W32">
        <v>0</v>
      </c>
      <c r="X32">
        <v>0</v>
      </c>
      <c r="Y32">
        <v>0</v>
      </c>
      <c r="Z32">
        <f t="shared" si="4"/>
        <v>1</v>
      </c>
      <c r="AC32">
        <f t="shared" si="5"/>
        <v>0</v>
      </c>
    </row>
    <row r="33" spans="6:30" x14ac:dyDescent="0.25">
      <c r="G33" t="s">
        <v>50</v>
      </c>
      <c r="H33" t="s">
        <v>58</v>
      </c>
      <c r="I33" t="s">
        <v>6</v>
      </c>
      <c r="J33" t="s">
        <v>7</v>
      </c>
      <c r="K33">
        <v>1</v>
      </c>
      <c r="L33">
        <v>7</v>
      </c>
      <c r="M33" s="37">
        <v>1</v>
      </c>
      <c r="N33">
        <v>2</v>
      </c>
      <c r="O33" s="37">
        <v>0</v>
      </c>
      <c r="P33">
        <v>2</v>
      </c>
      <c r="Q33" s="37">
        <v>0</v>
      </c>
      <c r="R33" s="37">
        <v>0.6</v>
      </c>
      <c r="S33">
        <v>1</v>
      </c>
      <c r="T33">
        <v>5</v>
      </c>
      <c r="U33">
        <v>0</v>
      </c>
      <c r="V33">
        <v>0</v>
      </c>
      <c r="W33">
        <v>0</v>
      </c>
      <c r="X33">
        <v>0</v>
      </c>
      <c r="Y33">
        <v>0</v>
      </c>
      <c r="Z33">
        <f t="shared" si="4"/>
        <v>1</v>
      </c>
      <c r="AC33">
        <f t="shared" si="5"/>
        <v>0</v>
      </c>
    </row>
    <row r="34" spans="6:30" x14ac:dyDescent="0.25">
      <c r="G34" t="s">
        <v>51</v>
      </c>
      <c r="H34" t="s">
        <v>60</v>
      </c>
      <c r="I34" t="s">
        <v>6</v>
      </c>
      <c r="J34" t="s">
        <v>7</v>
      </c>
      <c r="K34">
        <v>1</v>
      </c>
      <c r="L34">
        <v>8.1999999999999993</v>
      </c>
      <c r="M34" s="37">
        <v>0.89</v>
      </c>
      <c r="N34">
        <v>7</v>
      </c>
      <c r="O34" s="37">
        <v>0</v>
      </c>
      <c r="P34">
        <v>2</v>
      </c>
      <c r="Q34" s="37">
        <v>0.5</v>
      </c>
      <c r="R34" s="37">
        <v>1</v>
      </c>
      <c r="S34">
        <v>4</v>
      </c>
      <c r="T34">
        <v>6</v>
      </c>
      <c r="U34">
        <v>0</v>
      </c>
      <c r="V34">
        <v>0</v>
      </c>
      <c r="W34">
        <v>0</v>
      </c>
      <c r="X34">
        <v>0</v>
      </c>
      <c r="Y34">
        <v>0</v>
      </c>
      <c r="Z34">
        <f t="shared" si="4"/>
        <v>1</v>
      </c>
      <c r="AC34">
        <f t="shared" si="5"/>
        <v>0</v>
      </c>
    </row>
    <row r="35" spans="6:30" x14ac:dyDescent="0.25">
      <c r="G35" t="s">
        <v>51</v>
      </c>
      <c r="H35" t="s">
        <v>61</v>
      </c>
      <c r="I35" t="s">
        <v>6</v>
      </c>
      <c r="J35" t="s">
        <v>7</v>
      </c>
      <c r="K35">
        <v>1</v>
      </c>
      <c r="L35">
        <v>7.6</v>
      </c>
      <c r="M35" s="37">
        <v>0.89</v>
      </c>
      <c r="N35">
        <v>3</v>
      </c>
      <c r="O35" s="37">
        <v>0</v>
      </c>
      <c r="P35">
        <v>3</v>
      </c>
      <c r="Q35" s="37">
        <v>0.33</v>
      </c>
      <c r="R35" s="37">
        <v>0.5</v>
      </c>
      <c r="S35">
        <v>2</v>
      </c>
      <c r="T35">
        <v>4</v>
      </c>
      <c r="U35">
        <v>0</v>
      </c>
      <c r="V35">
        <v>0</v>
      </c>
      <c r="W35">
        <v>0</v>
      </c>
      <c r="X35">
        <v>0</v>
      </c>
      <c r="Y35">
        <v>0</v>
      </c>
      <c r="Z35">
        <f t="shared" si="4"/>
        <v>1</v>
      </c>
      <c r="AC35">
        <f t="shared" si="5"/>
        <v>0</v>
      </c>
    </row>
    <row r="36" spans="6:30" x14ac:dyDescent="0.25">
      <c r="G36" t="s">
        <v>52</v>
      </c>
      <c r="H36" t="s">
        <v>62</v>
      </c>
      <c r="I36" t="s">
        <v>6</v>
      </c>
      <c r="J36" t="s">
        <v>7</v>
      </c>
      <c r="K36">
        <v>1</v>
      </c>
      <c r="L36">
        <v>7.9</v>
      </c>
      <c r="M36" s="37">
        <v>0.67</v>
      </c>
      <c r="N36">
        <v>4</v>
      </c>
      <c r="O36" s="37">
        <v>0</v>
      </c>
      <c r="P36">
        <v>1</v>
      </c>
      <c r="Q36" s="37">
        <v>1</v>
      </c>
      <c r="R36" s="37">
        <v>0.8</v>
      </c>
      <c r="S36">
        <v>6</v>
      </c>
      <c r="T36">
        <v>9</v>
      </c>
      <c r="U36">
        <v>0</v>
      </c>
      <c r="V36">
        <v>0</v>
      </c>
      <c r="W36">
        <v>0.8</v>
      </c>
      <c r="X36">
        <v>0</v>
      </c>
      <c r="Y36">
        <v>0</v>
      </c>
      <c r="Z36">
        <f t="shared" si="4"/>
        <v>1</v>
      </c>
      <c r="AC36">
        <f t="shared" si="5"/>
        <v>0</v>
      </c>
    </row>
    <row r="37" spans="6:30" x14ac:dyDescent="0.25">
      <c r="G37" t="s">
        <v>53</v>
      </c>
      <c r="H37" t="s">
        <v>63</v>
      </c>
      <c r="I37" t="s">
        <v>6</v>
      </c>
      <c r="J37" t="s">
        <v>7</v>
      </c>
      <c r="K37">
        <v>1</v>
      </c>
      <c r="L37">
        <v>6.9</v>
      </c>
      <c r="M37" s="37">
        <v>0.82</v>
      </c>
      <c r="N37">
        <v>6</v>
      </c>
      <c r="O37" s="37">
        <v>0</v>
      </c>
      <c r="P37">
        <v>6</v>
      </c>
      <c r="Q37" s="37">
        <v>0.17</v>
      </c>
      <c r="R37" s="37">
        <v>0.5</v>
      </c>
      <c r="S37">
        <v>2</v>
      </c>
      <c r="T37">
        <v>1</v>
      </c>
      <c r="U37">
        <v>0</v>
      </c>
      <c r="V37">
        <v>0</v>
      </c>
      <c r="W37">
        <v>0</v>
      </c>
      <c r="X37">
        <v>0</v>
      </c>
      <c r="Y37">
        <v>0.4</v>
      </c>
      <c r="Z37">
        <f t="shared" si="4"/>
        <v>1</v>
      </c>
      <c r="AC37">
        <f t="shared" si="5"/>
        <v>0</v>
      </c>
    </row>
    <row r="38" spans="6:30" x14ac:dyDescent="0.25">
      <c r="G38" t="s">
        <v>54</v>
      </c>
      <c r="H38" t="s">
        <v>64</v>
      </c>
      <c r="I38" t="s">
        <v>6</v>
      </c>
      <c r="J38" t="s">
        <v>7</v>
      </c>
      <c r="K38">
        <v>1</v>
      </c>
      <c r="L38">
        <v>8.9</v>
      </c>
      <c r="M38" s="37">
        <v>0.71</v>
      </c>
      <c r="N38">
        <v>2</v>
      </c>
      <c r="O38" s="37">
        <v>0</v>
      </c>
      <c r="P38">
        <v>1</v>
      </c>
      <c r="Q38" s="37">
        <v>1</v>
      </c>
      <c r="R38" s="37">
        <v>1</v>
      </c>
      <c r="S38">
        <v>7</v>
      </c>
      <c r="T38">
        <v>1</v>
      </c>
      <c r="U38">
        <v>1</v>
      </c>
      <c r="V38">
        <v>1</v>
      </c>
      <c r="W38">
        <v>0.5</v>
      </c>
      <c r="X38">
        <v>1</v>
      </c>
      <c r="Y38">
        <v>0.4</v>
      </c>
      <c r="Z38">
        <f t="shared" si="4"/>
        <v>1</v>
      </c>
      <c r="AC38">
        <f t="shared" si="5"/>
        <v>0</v>
      </c>
    </row>
    <row r="39" spans="6:30" x14ac:dyDescent="0.25">
      <c r="G39" t="s">
        <v>55</v>
      </c>
      <c r="H39" t="s">
        <v>5</v>
      </c>
      <c r="I39" t="s">
        <v>6</v>
      </c>
      <c r="J39" t="s">
        <v>7</v>
      </c>
      <c r="K39">
        <v>1</v>
      </c>
      <c r="L39">
        <v>7.1</v>
      </c>
      <c r="M39" s="37">
        <v>0.67</v>
      </c>
      <c r="N39">
        <v>0</v>
      </c>
      <c r="O39" s="37">
        <v>0</v>
      </c>
      <c r="P39">
        <v>2</v>
      </c>
      <c r="Q39" s="37">
        <v>0.5</v>
      </c>
      <c r="R39" s="37">
        <v>1</v>
      </c>
      <c r="S39">
        <v>8</v>
      </c>
      <c r="T39">
        <v>3</v>
      </c>
      <c r="U39">
        <v>0</v>
      </c>
      <c r="V39">
        <v>0</v>
      </c>
      <c r="W39">
        <v>0.1</v>
      </c>
      <c r="X39">
        <v>0</v>
      </c>
      <c r="Y39">
        <v>0</v>
      </c>
    </row>
    <row r="40" spans="6:30" x14ac:dyDescent="0.25">
      <c r="G40" t="s">
        <v>55</v>
      </c>
      <c r="H40" t="s">
        <v>65</v>
      </c>
      <c r="I40" t="s">
        <v>6</v>
      </c>
      <c r="J40" t="s">
        <v>7</v>
      </c>
      <c r="K40">
        <v>1</v>
      </c>
      <c r="L40">
        <v>9.9</v>
      </c>
      <c r="M40" s="37">
        <v>0.89</v>
      </c>
      <c r="N40">
        <v>0</v>
      </c>
      <c r="O40" s="37">
        <v>0</v>
      </c>
      <c r="P40">
        <v>9</v>
      </c>
      <c r="Q40" s="37">
        <v>0.11</v>
      </c>
      <c r="R40" s="37">
        <v>0.75</v>
      </c>
      <c r="S40">
        <v>6</v>
      </c>
      <c r="T40">
        <v>2</v>
      </c>
      <c r="U40">
        <v>3</v>
      </c>
      <c r="V40">
        <v>2</v>
      </c>
      <c r="W40">
        <v>1.9</v>
      </c>
      <c r="X40">
        <v>0</v>
      </c>
      <c r="Y40">
        <v>0</v>
      </c>
    </row>
    <row r="42" spans="6:30" ht="15.75" thickBot="1" x14ac:dyDescent="0.3"/>
    <row r="43" spans="6:30" ht="45.75" thickBot="1" x14ac:dyDescent="0.3">
      <c r="G43" s="33" t="s">
        <v>49</v>
      </c>
      <c r="H43" s="33" t="s">
        <v>0</v>
      </c>
      <c r="I43" s="34" t="s">
        <v>1</v>
      </c>
      <c r="J43" s="34" t="s">
        <v>3</v>
      </c>
      <c r="K43" s="32" t="s">
        <v>2</v>
      </c>
      <c r="L43" s="22" t="s">
        <v>9</v>
      </c>
      <c r="M43" s="36" t="s">
        <v>17</v>
      </c>
      <c r="N43" s="35" t="s">
        <v>15</v>
      </c>
      <c r="O43" s="22" t="s">
        <v>24</v>
      </c>
      <c r="P43" s="23" t="s">
        <v>29</v>
      </c>
      <c r="Q43" s="24" t="s">
        <v>16</v>
      </c>
      <c r="R43" s="25" t="s">
        <v>28</v>
      </c>
      <c r="S43" s="24" t="s">
        <v>25</v>
      </c>
      <c r="T43" s="30" t="s">
        <v>18</v>
      </c>
      <c r="U43" s="27" t="s">
        <v>8</v>
      </c>
      <c r="V43" s="28" t="s">
        <v>27</v>
      </c>
      <c r="W43" s="29" t="s">
        <v>10</v>
      </c>
      <c r="X43" s="27" t="s">
        <v>12</v>
      </c>
      <c r="Y43" s="29" t="s">
        <v>11</v>
      </c>
      <c r="Z43" s="31" t="s">
        <v>26</v>
      </c>
      <c r="AA43" s="27" t="s">
        <v>32</v>
      </c>
      <c r="AB43" s="27" t="s">
        <v>33</v>
      </c>
      <c r="AC43" s="27" t="s">
        <v>34</v>
      </c>
      <c r="AD43" s="26" t="s">
        <v>9</v>
      </c>
    </row>
    <row r="44" spans="6:30" x14ac:dyDescent="0.25">
      <c r="F44">
        <v>4</v>
      </c>
      <c r="G44" t="s">
        <v>14</v>
      </c>
      <c r="H44" t="s">
        <v>56</v>
      </c>
      <c r="I44" t="s">
        <v>6</v>
      </c>
      <c r="J44" t="s">
        <v>7</v>
      </c>
      <c r="K44">
        <v>1</v>
      </c>
      <c r="L44">
        <v>8</v>
      </c>
      <c r="M44" s="37">
        <v>0.8</v>
      </c>
      <c r="N44">
        <v>1</v>
      </c>
      <c r="O44" s="37">
        <v>1</v>
      </c>
      <c r="P44">
        <v>0</v>
      </c>
      <c r="Q44" s="37">
        <v>0</v>
      </c>
      <c r="R44" s="37">
        <v>0</v>
      </c>
      <c r="S44">
        <v>0</v>
      </c>
      <c r="T44">
        <v>2</v>
      </c>
      <c r="U44">
        <v>0</v>
      </c>
      <c r="V44">
        <v>0</v>
      </c>
      <c r="W44">
        <v>0</v>
      </c>
      <c r="X44">
        <v>0</v>
      </c>
      <c r="Y44">
        <v>0</v>
      </c>
      <c r="Z44">
        <f>IF($E$5=0,1,0)</f>
        <v>1</v>
      </c>
      <c r="AA44">
        <v>1</v>
      </c>
      <c r="AB44">
        <v>100</v>
      </c>
      <c r="AC44">
        <f>$E$5</f>
        <v>0</v>
      </c>
    </row>
    <row r="45" spans="6:30" x14ac:dyDescent="0.25">
      <c r="G45" t="s">
        <v>50</v>
      </c>
      <c r="H45" t="s">
        <v>57</v>
      </c>
      <c r="I45" t="s">
        <v>6</v>
      </c>
      <c r="J45" t="s">
        <v>7</v>
      </c>
      <c r="K45">
        <v>1</v>
      </c>
      <c r="L45">
        <v>7.1</v>
      </c>
      <c r="M45" s="37">
        <v>1</v>
      </c>
      <c r="N45">
        <v>6</v>
      </c>
      <c r="O45" s="37">
        <v>0</v>
      </c>
      <c r="P45">
        <v>4</v>
      </c>
      <c r="Q45" s="37">
        <v>0.75</v>
      </c>
      <c r="R45" s="37">
        <v>0</v>
      </c>
      <c r="S45">
        <v>1</v>
      </c>
      <c r="T45">
        <v>4</v>
      </c>
      <c r="U45">
        <v>0</v>
      </c>
      <c r="V45">
        <v>0</v>
      </c>
      <c r="W45">
        <v>0</v>
      </c>
      <c r="X45">
        <v>0</v>
      </c>
      <c r="Y45">
        <v>0</v>
      </c>
      <c r="Z45">
        <f t="shared" ref="Z45:Z52" si="6">IF($E$5=0,1,0)</f>
        <v>1</v>
      </c>
      <c r="AC45">
        <f t="shared" ref="AC45:AC52" si="7">$E$5</f>
        <v>0</v>
      </c>
    </row>
    <row r="46" spans="6:30" x14ac:dyDescent="0.25">
      <c r="G46" t="s">
        <v>50</v>
      </c>
      <c r="H46" t="s">
        <v>59</v>
      </c>
      <c r="I46" t="s">
        <v>6</v>
      </c>
      <c r="J46" t="s">
        <v>7</v>
      </c>
      <c r="K46">
        <v>1</v>
      </c>
      <c r="L46">
        <v>9.1999999999999993</v>
      </c>
      <c r="M46" s="37">
        <v>0.93</v>
      </c>
      <c r="N46">
        <v>2</v>
      </c>
      <c r="O46" s="37">
        <v>0</v>
      </c>
      <c r="P46">
        <v>2</v>
      </c>
      <c r="Q46" s="37">
        <v>1</v>
      </c>
      <c r="R46" s="37">
        <v>1</v>
      </c>
      <c r="S46">
        <v>1</v>
      </c>
      <c r="T46">
        <v>11</v>
      </c>
      <c r="U46">
        <v>1</v>
      </c>
      <c r="V46">
        <v>1</v>
      </c>
      <c r="W46">
        <v>0.5</v>
      </c>
      <c r="X46">
        <v>0</v>
      </c>
      <c r="Y46">
        <v>0</v>
      </c>
      <c r="Z46">
        <f t="shared" si="6"/>
        <v>1</v>
      </c>
      <c r="AC46">
        <f t="shared" si="7"/>
        <v>0</v>
      </c>
    </row>
    <row r="47" spans="6:30" x14ac:dyDescent="0.25">
      <c r="G47" t="s">
        <v>50</v>
      </c>
      <c r="H47" t="s">
        <v>58</v>
      </c>
      <c r="I47" t="s">
        <v>6</v>
      </c>
      <c r="J47" t="s">
        <v>7</v>
      </c>
      <c r="K47">
        <v>1</v>
      </c>
      <c r="L47">
        <v>7.1</v>
      </c>
      <c r="M47" s="37">
        <v>0.88</v>
      </c>
      <c r="N47">
        <v>2</v>
      </c>
      <c r="O47" s="37">
        <v>0</v>
      </c>
      <c r="P47">
        <v>6</v>
      </c>
      <c r="Q47" s="37">
        <v>0.17</v>
      </c>
      <c r="R47" s="37">
        <v>0</v>
      </c>
      <c r="S47">
        <v>2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f t="shared" si="6"/>
        <v>1</v>
      </c>
      <c r="AC47">
        <f t="shared" si="7"/>
        <v>0</v>
      </c>
    </row>
    <row r="48" spans="6:30" x14ac:dyDescent="0.25">
      <c r="G48" t="s">
        <v>51</v>
      </c>
      <c r="H48" t="s">
        <v>60</v>
      </c>
      <c r="I48" t="s">
        <v>6</v>
      </c>
      <c r="J48" t="s">
        <v>7</v>
      </c>
      <c r="K48">
        <v>1</v>
      </c>
      <c r="L48">
        <v>8.4</v>
      </c>
      <c r="M48" s="37">
        <v>0.79</v>
      </c>
      <c r="N48">
        <v>7</v>
      </c>
      <c r="O48" s="37">
        <v>0</v>
      </c>
      <c r="P48">
        <v>0</v>
      </c>
      <c r="Q48" s="37">
        <v>0</v>
      </c>
      <c r="R48" s="37">
        <v>0</v>
      </c>
      <c r="S48">
        <v>3</v>
      </c>
      <c r="T48">
        <v>5</v>
      </c>
      <c r="U48">
        <v>0</v>
      </c>
      <c r="V48">
        <v>0</v>
      </c>
      <c r="W48">
        <v>0</v>
      </c>
      <c r="X48">
        <v>1</v>
      </c>
      <c r="Y48">
        <v>0.1</v>
      </c>
      <c r="Z48">
        <f t="shared" si="6"/>
        <v>1</v>
      </c>
      <c r="AC48">
        <f t="shared" si="7"/>
        <v>0</v>
      </c>
    </row>
    <row r="49" spans="6:30" x14ac:dyDescent="0.25">
      <c r="G49" t="s">
        <v>51</v>
      </c>
      <c r="H49" t="s">
        <v>61</v>
      </c>
      <c r="I49" t="s">
        <v>6</v>
      </c>
      <c r="J49" t="s">
        <v>7</v>
      </c>
      <c r="K49">
        <v>1</v>
      </c>
      <c r="L49">
        <v>9</v>
      </c>
      <c r="M49" s="37">
        <v>0.84</v>
      </c>
      <c r="N49">
        <v>6</v>
      </c>
      <c r="O49" s="37">
        <v>0</v>
      </c>
      <c r="P49">
        <v>9</v>
      </c>
      <c r="Q49" s="37">
        <v>0.11</v>
      </c>
      <c r="R49" s="37">
        <v>0.8</v>
      </c>
      <c r="S49">
        <v>4</v>
      </c>
      <c r="T49">
        <v>7</v>
      </c>
      <c r="U49">
        <v>0</v>
      </c>
      <c r="V49">
        <v>0</v>
      </c>
      <c r="W49">
        <v>0</v>
      </c>
      <c r="X49">
        <v>1</v>
      </c>
      <c r="Y49">
        <v>0.2</v>
      </c>
      <c r="Z49">
        <f t="shared" si="6"/>
        <v>1</v>
      </c>
      <c r="AC49">
        <f t="shared" si="7"/>
        <v>0</v>
      </c>
    </row>
    <row r="50" spans="6:30" x14ac:dyDescent="0.25">
      <c r="G50" t="s">
        <v>52</v>
      </c>
      <c r="H50" t="s">
        <v>62</v>
      </c>
      <c r="I50" t="s">
        <v>6</v>
      </c>
      <c r="J50" t="s">
        <v>7</v>
      </c>
      <c r="K50">
        <v>1</v>
      </c>
      <c r="L50">
        <v>8.1999999999999993</v>
      </c>
      <c r="M50" s="37">
        <v>0.88</v>
      </c>
      <c r="N50">
        <v>5</v>
      </c>
      <c r="O50" s="37">
        <v>0</v>
      </c>
      <c r="P50">
        <v>0</v>
      </c>
      <c r="Q50" s="37">
        <v>0</v>
      </c>
      <c r="R50" s="37">
        <v>1</v>
      </c>
      <c r="S50">
        <v>2</v>
      </c>
      <c r="T50">
        <v>6</v>
      </c>
      <c r="U50">
        <v>0</v>
      </c>
      <c r="V50">
        <v>0</v>
      </c>
      <c r="W50">
        <v>1</v>
      </c>
      <c r="X50">
        <v>0</v>
      </c>
      <c r="Y50">
        <v>0</v>
      </c>
      <c r="Z50">
        <f t="shared" si="6"/>
        <v>1</v>
      </c>
      <c r="AC50">
        <f t="shared" si="7"/>
        <v>0</v>
      </c>
    </row>
    <row r="51" spans="6:30" x14ac:dyDescent="0.25">
      <c r="G51" t="s">
        <v>53</v>
      </c>
      <c r="H51" t="s">
        <v>63</v>
      </c>
      <c r="I51" t="s">
        <v>6</v>
      </c>
      <c r="J51" t="s">
        <v>7</v>
      </c>
      <c r="K51">
        <v>1</v>
      </c>
      <c r="L51">
        <v>8.1</v>
      </c>
      <c r="M51" s="37">
        <v>0.83</v>
      </c>
      <c r="N51">
        <v>5</v>
      </c>
      <c r="O51" s="37">
        <v>0</v>
      </c>
      <c r="P51">
        <v>4</v>
      </c>
      <c r="Q51" s="37">
        <v>0.25</v>
      </c>
      <c r="R51" s="37">
        <v>0.33</v>
      </c>
      <c r="S51">
        <v>3</v>
      </c>
      <c r="T51">
        <v>3</v>
      </c>
      <c r="U51">
        <v>0</v>
      </c>
      <c r="V51">
        <v>0</v>
      </c>
      <c r="W51">
        <v>0</v>
      </c>
      <c r="X51">
        <v>1</v>
      </c>
      <c r="Y51">
        <v>1.3</v>
      </c>
      <c r="Z51">
        <f t="shared" si="6"/>
        <v>1</v>
      </c>
      <c r="AC51">
        <f t="shared" si="7"/>
        <v>0</v>
      </c>
    </row>
    <row r="52" spans="6:30" x14ac:dyDescent="0.25">
      <c r="G52" t="s">
        <v>54</v>
      </c>
      <c r="H52" t="s">
        <v>64</v>
      </c>
      <c r="I52" t="s">
        <v>6</v>
      </c>
      <c r="J52" t="s">
        <v>7</v>
      </c>
      <c r="K52">
        <v>1</v>
      </c>
      <c r="L52">
        <v>10</v>
      </c>
      <c r="M52" s="37">
        <v>0.85</v>
      </c>
      <c r="N52">
        <v>5</v>
      </c>
      <c r="O52" s="37">
        <v>0</v>
      </c>
      <c r="P52">
        <v>2</v>
      </c>
      <c r="Q52" s="37">
        <v>1</v>
      </c>
      <c r="R52" s="37">
        <v>0.75</v>
      </c>
      <c r="S52">
        <v>10</v>
      </c>
      <c r="T52">
        <v>3</v>
      </c>
      <c r="U52">
        <v>2</v>
      </c>
      <c r="V52">
        <v>2</v>
      </c>
      <c r="W52">
        <v>1.6</v>
      </c>
      <c r="X52">
        <v>1</v>
      </c>
      <c r="Y52">
        <v>2.8</v>
      </c>
      <c r="Z52">
        <f t="shared" si="6"/>
        <v>1</v>
      </c>
      <c r="AC52">
        <f t="shared" si="7"/>
        <v>0</v>
      </c>
    </row>
    <row r="53" spans="6:30" x14ac:dyDescent="0.25">
      <c r="G53" t="s">
        <v>55</v>
      </c>
      <c r="H53" t="s">
        <v>5</v>
      </c>
      <c r="I53" t="s">
        <v>6</v>
      </c>
      <c r="J53" t="s">
        <v>7</v>
      </c>
      <c r="K53">
        <v>1</v>
      </c>
      <c r="L53">
        <v>10</v>
      </c>
      <c r="M53" s="37">
        <v>0.63</v>
      </c>
      <c r="N53">
        <v>5</v>
      </c>
      <c r="O53" s="37">
        <v>0</v>
      </c>
      <c r="P53">
        <v>4</v>
      </c>
      <c r="Q53" s="37">
        <v>0.5</v>
      </c>
      <c r="R53" s="37">
        <v>0.86</v>
      </c>
      <c r="S53">
        <v>9</v>
      </c>
      <c r="T53">
        <v>3</v>
      </c>
      <c r="U53">
        <v>3</v>
      </c>
      <c r="V53">
        <v>3</v>
      </c>
      <c r="W53">
        <v>3.4</v>
      </c>
      <c r="X53">
        <v>4</v>
      </c>
      <c r="Y53">
        <v>3.2</v>
      </c>
    </row>
    <row r="54" spans="6:30" x14ac:dyDescent="0.25">
      <c r="G54" t="s">
        <v>55</v>
      </c>
      <c r="H54" t="s">
        <v>65</v>
      </c>
      <c r="I54" t="s">
        <v>6</v>
      </c>
      <c r="J54" t="s">
        <v>7</v>
      </c>
      <c r="K54">
        <v>1</v>
      </c>
      <c r="L54">
        <v>10</v>
      </c>
      <c r="M54" s="37">
        <v>0.75</v>
      </c>
      <c r="N54">
        <v>5</v>
      </c>
      <c r="O54" s="37">
        <v>0</v>
      </c>
      <c r="P54">
        <v>6</v>
      </c>
      <c r="Q54" s="37">
        <v>0</v>
      </c>
      <c r="R54" s="37">
        <v>1</v>
      </c>
      <c r="S54">
        <v>5</v>
      </c>
      <c r="T54">
        <v>1</v>
      </c>
      <c r="U54">
        <v>7</v>
      </c>
      <c r="V54">
        <v>5</v>
      </c>
      <c r="W54">
        <v>4.2</v>
      </c>
      <c r="X54">
        <v>2</v>
      </c>
      <c r="Y54">
        <v>1.5</v>
      </c>
    </row>
    <row r="56" spans="6:30" ht="15.75" thickBot="1" x14ac:dyDescent="0.3"/>
    <row r="57" spans="6:30" ht="60.75" thickBot="1" x14ac:dyDescent="0.3">
      <c r="G57" s="33" t="s">
        <v>49</v>
      </c>
      <c r="H57" s="33" t="s">
        <v>0</v>
      </c>
      <c r="I57" s="34" t="s">
        <v>1</v>
      </c>
      <c r="J57" s="34" t="s">
        <v>3</v>
      </c>
      <c r="K57" s="32" t="s">
        <v>2</v>
      </c>
      <c r="L57" s="22" t="s">
        <v>9</v>
      </c>
      <c r="M57" s="36" t="s">
        <v>17</v>
      </c>
      <c r="N57" s="35" t="s">
        <v>15</v>
      </c>
      <c r="O57" s="22" t="s">
        <v>24</v>
      </c>
      <c r="P57" s="23" t="s">
        <v>29</v>
      </c>
      <c r="Q57" s="24" t="s">
        <v>16</v>
      </c>
      <c r="R57" s="25" t="s">
        <v>28</v>
      </c>
      <c r="S57" s="24" t="s">
        <v>25</v>
      </c>
      <c r="T57" s="30" t="s">
        <v>18</v>
      </c>
      <c r="U57" s="27" t="s">
        <v>8</v>
      </c>
      <c r="V57" s="28" t="s">
        <v>27</v>
      </c>
      <c r="W57" s="29" t="s">
        <v>10</v>
      </c>
      <c r="X57" s="27" t="s">
        <v>12</v>
      </c>
      <c r="Y57" s="29" t="s">
        <v>11</v>
      </c>
      <c r="Z57" s="31" t="s">
        <v>26</v>
      </c>
      <c r="AA57" s="27" t="s">
        <v>32</v>
      </c>
      <c r="AB57" s="27" t="s">
        <v>33</v>
      </c>
      <c r="AC57" s="27" t="s">
        <v>34</v>
      </c>
      <c r="AD57" s="26" t="s">
        <v>9</v>
      </c>
    </row>
    <row r="58" spans="6:30" x14ac:dyDescent="0.25">
      <c r="F58">
        <v>5</v>
      </c>
      <c r="G58" t="s">
        <v>14</v>
      </c>
      <c r="H58" t="s">
        <v>56</v>
      </c>
      <c r="I58" t="s">
        <v>6</v>
      </c>
      <c r="J58" t="s">
        <v>7</v>
      </c>
      <c r="K58">
        <v>1</v>
      </c>
      <c r="L58">
        <v>8.3000000000000007</v>
      </c>
      <c r="M58" s="37">
        <v>1</v>
      </c>
      <c r="N58">
        <v>0</v>
      </c>
      <c r="O58" s="37">
        <v>1</v>
      </c>
      <c r="P58">
        <v>0</v>
      </c>
      <c r="Q58" s="37">
        <v>0</v>
      </c>
      <c r="R58" s="37">
        <v>0</v>
      </c>
      <c r="S58">
        <v>0</v>
      </c>
      <c r="T58">
        <v>5</v>
      </c>
      <c r="U58">
        <v>0</v>
      </c>
      <c r="V58">
        <v>0</v>
      </c>
      <c r="W58">
        <v>0</v>
      </c>
      <c r="X58">
        <v>0</v>
      </c>
      <c r="Y58">
        <v>0</v>
      </c>
      <c r="Z58">
        <f>IF($E$6=0,1,0)</f>
        <v>1</v>
      </c>
      <c r="AA58">
        <v>4</v>
      </c>
      <c r="AB58">
        <v>100</v>
      </c>
      <c r="AC58">
        <f>$E$6</f>
        <v>0</v>
      </c>
    </row>
    <row r="59" spans="6:30" x14ac:dyDescent="0.25">
      <c r="G59" t="s">
        <v>50</v>
      </c>
      <c r="H59" t="s">
        <v>57</v>
      </c>
      <c r="I59" t="s">
        <v>6</v>
      </c>
      <c r="J59" t="s">
        <v>7</v>
      </c>
      <c r="K59">
        <v>1</v>
      </c>
      <c r="L59">
        <v>7.7</v>
      </c>
      <c r="M59" s="37">
        <v>0.71</v>
      </c>
      <c r="N59">
        <v>2</v>
      </c>
      <c r="O59" s="37">
        <v>0</v>
      </c>
      <c r="P59">
        <v>5</v>
      </c>
      <c r="Q59" s="37">
        <v>0.2</v>
      </c>
      <c r="R59" s="37">
        <v>0.25</v>
      </c>
      <c r="S59">
        <v>3</v>
      </c>
      <c r="T59">
        <v>4</v>
      </c>
      <c r="U59">
        <v>0</v>
      </c>
      <c r="V59">
        <v>0</v>
      </c>
      <c r="W59">
        <v>0</v>
      </c>
      <c r="X59">
        <v>0</v>
      </c>
      <c r="Y59">
        <v>0</v>
      </c>
      <c r="Z59">
        <f t="shared" ref="Z59:Z66" si="8">IF($E$6=0,1,0)</f>
        <v>1</v>
      </c>
      <c r="AC59">
        <f t="shared" ref="AC59:AC66" si="9">$E$6</f>
        <v>0</v>
      </c>
    </row>
    <row r="60" spans="6:30" x14ac:dyDescent="0.25">
      <c r="G60" t="s">
        <v>50</v>
      </c>
      <c r="H60" t="s">
        <v>59</v>
      </c>
      <c r="I60" t="s">
        <v>6</v>
      </c>
      <c r="J60" t="s">
        <v>7</v>
      </c>
      <c r="K60">
        <v>1</v>
      </c>
      <c r="L60">
        <v>7.3</v>
      </c>
      <c r="M60" s="37">
        <v>0.92</v>
      </c>
      <c r="N60">
        <v>6</v>
      </c>
      <c r="O60" s="37">
        <v>0</v>
      </c>
      <c r="P60">
        <v>2</v>
      </c>
      <c r="Q60" s="37">
        <v>0.5</v>
      </c>
      <c r="R60" s="37">
        <v>1</v>
      </c>
      <c r="S60">
        <v>1</v>
      </c>
      <c r="T60">
        <v>4</v>
      </c>
      <c r="U60">
        <v>0</v>
      </c>
      <c r="V60">
        <v>0</v>
      </c>
      <c r="W60">
        <v>0</v>
      </c>
      <c r="X60">
        <v>0</v>
      </c>
      <c r="Y60">
        <v>0</v>
      </c>
      <c r="Z60">
        <f t="shared" si="8"/>
        <v>1</v>
      </c>
      <c r="AC60">
        <f t="shared" si="9"/>
        <v>0</v>
      </c>
    </row>
    <row r="61" spans="6:30" x14ac:dyDescent="0.25">
      <c r="G61" t="s">
        <v>50</v>
      </c>
      <c r="H61" t="s">
        <v>58</v>
      </c>
      <c r="I61" t="s">
        <v>6</v>
      </c>
      <c r="J61" t="s">
        <v>7</v>
      </c>
      <c r="K61">
        <v>1</v>
      </c>
      <c r="L61">
        <v>7.5</v>
      </c>
      <c r="M61" s="37">
        <v>0.83</v>
      </c>
      <c r="N61">
        <v>1</v>
      </c>
      <c r="O61" s="37">
        <v>0</v>
      </c>
      <c r="P61">
        <v>2</v>
      </c>
      <c r="Q61" s="37">
        <v>0</v>
      </c>
      <c r="R61" s="37">
        <v>0.56999999999999995</v>
      </c>
      <c r="S61">
        <v>2</v>
      </c>
      <c r="T61">
        <v>5</v>
      </c>
      <c r="U61">
        <v>0</v>
      </c>
      <c r="V61">
        <v>0</v>
      </c>
      <c r="W61">
        <v>0.7</v>
      </c>
      <c r="X61">
        <v>0</v>
      </c>
      <c r="Y61">
        <v>0</v>
      </c>
      <c r="Z61">
        <f t="shared" si="8"/>
        <v>1</v>
      </c>
      <c r="AC61">
        <f t="shared" si="9"/>
        <v>0</v>
      </c>
    </row>
    <row r="62" spans="6:30" x14ac:dyDescent="0.25">
      <c r="G62" t="s">
        <v>51</v>
      </c>
      <c r="H62" t="s">
        <v>60</v>
      </c>
      <c r="I62" t="s">
        <v>6</v>
      </c>
      <c r="J62" t="s">
        <v>7</v>
      </c>
      <c r="K62">
        <v>1</v>
      </c>
      <c r="L62">
        <v>7.8</v>
      </c>
      <c r="M62" s="37">
        <v>0.95</v>
      </c>
      <c r="N62">
        <v>2</v>
      </c>
      <c r="O62" s="37">
        <v>0</v>
      </c>
      <c r="P62">
        <v>7</v>
      </c>
      <c r="Q62" s="37">
        <v>0.28999999999999998</v>
      </c>
      <c r="R62" s="37">
        <v>0.5</v>
      </c>
      <c r="S62">
        <v>2</v>
      </c>
      <c r="T62">
        <v>2</v>
      </c>
      <c r="U62">
        <v>0</v>
      </c>
      <c r="V62">
        <v>0</v>
      </c>
      <c r="W62">
        <v>0</v>
      </c>
      <c r="X62">
        <v>0</v>
      </c>
      <c r="Y62">
        <v>0</v>
      </c>
      <c r="Z62">
        <f t="shared" si="8"/>
        <v>1</v>
      </c>
      <c r="AC62">
        <f t="shared" si="9"/>
        <v>0</v>
      </c>
    </row>
    <row r="63" spans="6:30" x14ac:dyDescent="0.25">
      <c r="G63" t="s">
        <v>51</v>
      </c>
      <c r="H63" t="s">
        <v>61</v>
      </c>
      <c r="I63" t="s">
        <v>6</v>
      </c>
      <c r="J63" t="s">
        <v>7</v>
      </c>
      <c r="K63">
        <v>1</v>
      </c>
      <c r="L63">
        <v>10</v>
      </c>
      <c r="M63" s="37">
        <v>0.93</v>
      </c>
      <c r="N63">
        <v>13</v>
      </c>
      <c r="O63" s="37">
        <v>0</v>
      </c>
      <c r="P63">
        <v>3</v>
      </c>
      <c r="Q63" s="37">
        <v>1</v>
      </c>
      <c r="R63" s="37">
        <v>0.5</v>
      </c>
      <c r="S63">
        <v>7</v>
      </c>
      <c r="T63">
        <v>2</v>
      </c>
      <c r="U63">
        <v>0</v>
      </c>
      <c r="V63">
        <v>0</v>
      </c>
      <c r="W63">
        <v>0</v>
      </c>
      <c r="X63">
        <v>1</v>
      </c>
      <c r="Y63">
        <v>0.7</v>
      </c>
      <c r="Z63">
        <f t="shared" si="8"/>
        <v>1</v>
      </c>
      <c r="AC63">
        <f t="shared" si="9"/>
        <v>0</v>
      </c>
    </row>
    <row r="64" spans="6:30" x14ac:dyDescent="0.25">
      <c r="G64" t="s">
        <v>52</v>
      </c>
      <c r="H64" t="s">
        <v>62</v>
      </c>
      <c r="I64" t="s">
        <v>6</v>
      </c>
      <c r="J64" t="s">
        <v>7</v>
      </c>
      <c r="K64">
        <v>1</v>
      </c>
      <c r="L64">
        <v>7.5</v>
      </c>
      <c r="M64" s="37">
        <v>0.88</v>
      </c>
      <c r="N64">
        <v>5</v>
      </c>
      <c r="O64" s="37">
        <v>0</v>
      </c>
      <c r="P64">
        <v>3</v>
      </c>
      <c r="Q64" s="37">
        <v>0.67</v>
      </c>
      <c r="R64" s="37">
        <v>0.67</v>
      </c>
      <c r="S64">
        <v>3</v>
      </c>
      <c r="T64">
        <v>3</v>
      </c>
      <c r="U64">
        <v>0</v>
      </c>
      <c r="V64">
        <v>0</v>
      </c>
      <c r="W64">
        <v>0</v>
      </c>
      <c r="X64">
        <v>1</v>
      </c>
      <c r="Y64">
        <v>1</v>
      </c>
      <c r="Z64">
        <f t="shared" si="8"/>
        <v>1</v>
      </c>
      <c r="AC64">
        <f t="shared" si="9"/>
        <v>0</v>
      </c>
    </row>
    <row r="65" spans="6:30" x14ac:dyDescent="0.25">
      <c r="G65" t="s">
        <v>53</v>
      </c>
      <c r="H65" t="s">
        <v>63</v>
      </c>
      <c r="I65" t="s">
        <v>6</v>
      </c>
      <c r="J65" t="s">
        <v>7</v>
      </c>
      <c r="K65">
        <v>1</v>
      </c>
      <c r="L65">
        <v>8.6999999999999993</v>
      </c>
      <c r="M65" s="37">
        <v>0.78</v>
      </c>
      <c r="N65">
        <v>8</v>
      </c>
      <c r="O65" s="37">
        <v>0</v>
      </c>
      <c r="P65">
        <v>4</v>
      </c>
      <c r="Q65" s="37">
        <v>0.25</v>
      </c>
      <c r="R65" s="37">
        <v>0.75</v>
      </c>
      <c r="S65">
        <v>3</v>
      </c>
      <c r="T65">
        <v>4</v>
      </c>
      <c r="U65">
        <v>0</v>
      </c>
      <c r="V65">
        <v>0</v>
      </c>
      <c r="W65">
        <v>1</v>
      </c>
      <c r="X65">
        <v>1</v>
      </c>
      <c r="Y65">
        <v>0.5</v>
      </c>
      <c r="Z65">
        <f t="shared" si="8"/>
        <v>1</v>
      </c>
      <c r="AC65">
        <f t="shared" si="9"/>
        <v>0</v>
      </c>
    </row>
    <row r="66" spans="6:30" x14ac:dyDescent="0.25">
      <c r="G66" t="s">
        <v>54</v>
      </c>
      <c r="H66" t="s">
        <v>64</v>
      </c>
      <c r="I66" t="s">
        <v>6</v>
      </c>
      <c r="J66" t="s">
        <v>7</v>
      </c>
      <c r="K66">
        <v>1</v>
      </c>
      <c r="L66">
        <v>8</v>
      </c>
      <c r="M66" s="37">
        <v>0.8</v>
      </c>
      <c r="N66">
        <v>3</v>
      </c>
      <c r="O66" s="37">
        <v>0</v>
      </c>
      <c r="P66">
        <v>2</v>
      </c>
      <c r="Q66" s="37">
        <v>0</v>
      </c>
      <c r="R66" s="37">
        <v>1</v>
      </c>
      <c r="S66">
        <v>6</v>
      </c>
      <c r="T66">
        <v>1</v>
      </c>
      <c r="U66">
        <v>0</v>
      </c>
      <c r="V66">
        <v>0</v>
      </c>
      <c r="W66">
        <v>0.3</v>
      </c>
      <c r="X66">
        <v>0</v>
      </c>
      <c r="Y66">
        <v>0.5</v>
      </c>
      <c r="Z66">
        <f t="shared" si="8"/>
        <v>1</v>
      </c>
      <c r="AC66">
        <f t="shared" si="9"/>
        <v>0</v>
      </c>
    </row>
    <row r="67" spans="6:30" x14ac:dyDescent="0.25">
      <c r="G67" t="s">
        <v>55</v>
      </c>
      <c r="H67" t="s">
        <v>5</v>
      </c>
      <c r="I67" t="s">
        <v>6</v>
      </c>
      <c r="J67" t="s">
        <v>7</v>
      </c>
      <c r="K67">
        <v>1</v>
      </c>
      <c r="L67">
        <v>8.8000000000000007</v>
      </c>
      <c r="M67" s="37">
        <v>0.73</v>
      </c>
      <c r="N67">
        <v>3</v>
      </c>
      <c r="O67" s="37">
        <v>0</v>
      </c>
      <c r="P67">
        <v>3</v>
      </c>
      <c r="Q67" s="37">
        <v>0</v>
      </c>
      <c r="R67" s="37">
        <v>0.33</v>
      </c>
      <c r="S67">
        <v>11</v>
      </c>
      <c r="T67">
        <v>1</v>
      </c>
      <c r="U67">
        <v>1</v>
      </c>
      <c r="V67">
        <v>1</v>
      </c>
      <c r="W67">
        <v>1.1000000000000001</v>
      </c>
      <c r="X67">
        <v>1</v>
      </c>
      <c r="Y67">
        <v>0.3</v>
      </c>
    </row>
    <row r="68" spans="6:30" x14ac:dyDescent="0.25">
      <c r="G68" t="s">
        <v>55</v>
      </c>
      <c r="H68" t="s">
        <v>65</v>
      </c>
      <c r="I68" t="s">
        <v>6</v>
      </c>
      <c r="J68" t="s">
        <v>7</v>
      </c>
      <c r="K68">
        <v>1</v>
      </c>
      <c r="L68">
        <v>10</v>
      </c>
      <c r="M68" s="37">
        <v>0.81</v>
      </c>
      <c r="N68">
        <v>2</v>
      </c>
      <c r="O68" s="37">
        <v>0</v>
      </c>
      <c r="P68">
        <v>6</v>
      </c>
      <c r="Q68" s="37">
        <v>0</v>
      </c>
      <c r="R68" s="37">
        <v>1</v>
      </c>
      <c r="S68">
        <v>6</v>
      </c>
      <c r="T68">
        <v>1</v>
      </c>
      <c r="U68">
        <v>4</v>
      </c>
      <c r="V68">
        <v>3</v>
      </c>
      <c r="W68">
        <v>3</v>
      </c>
      <c r="X68">
        <v>0</v>
      </c>
      <c r="Y68">
        <v>0.5</v>
      </c>
    </row>
    <row r="70" spans="6:30" ht="15.75" thickBot="1" x14ac:dyDescent="0.3"/>
    <row r="71" spans="6:30" ht="60.75" thickBot="1" x14ac:dyDescent="0.3">
      <c r="G71" s="33" t="s">
        <v>49</v>
      </c>
      <c r="H71" s="33" t="s">
        <v>0</v>
      </c>
      <c r="I71" s="34" t="s">
        <v>1</v>
      </c>
      <c r="J71" s="34" t="s">
        <v>3</v>
      </c>
      <c r="K71" s="32" t="s">
        <v>2</v>
      </c>
      <c r="L71" s="22" t="s">
        <v>9</v>
      </c>
      <c r="M71" s="36" t="s">
        <v>17</v>
      </c>
      <c r="N71" s="35" t="s">
        <v>15</v>
      </c>
      <c r="O71" s="22" t="s">
        <v>24</v>
      </c>
      <c r="P71" s="23" t="s">
        <v>29</v>
      </c>
      <c r="Q71" s="24" t="s">
        <v>16</v>
      </c>
      <c r="R71" s="25" t="s">
        <v>28</v>
      </c>
      <c r="S71" s="24" t="s">
        <v>25</v>
      </c>
      <c r="T71" s="30" t="s">
        <v>18</v>
      </c>
      <c r="U71" s="27" t="s">
        <v>8</v>
      </c>
      <c r="V71" s="28" t="s">
        <v>27</v>
      </c>
      <c r="W71" s="29" t="s">
        <v>10</v>
      </c>
      <c r="X71" s="27" t="s">
        <v>12</v>
      </c>
      <c r="Y71" s="29" t="s">
        <v>11</v>
      </c>
      <c r="Z71" s="31" t="s">
        <v>26</v>
      </c>
      <c r="AA71" s="27" t="s">
        <v>32</v>
      </c>
      <c r="AB71" s="27" t="s">
        <v>33</v>
      </c>
      <c r="AC71" s="27" t="s">
        <v>34</v>
      </c>
      <c r="AD71" s="26" t="s">
        <v>9</v>
      </c>
    </row>
    <row r="72" spans="6:30" x14ac:dyDescent="0.25">
      <c r="F72">
        <v>6</v>
      </c>
      <c r="G72" t="s">
        <v>14</v>
      </c>
      <c r="H72" t="s">
        <v>56</v>
      </c>
      <c r="I72" t="s">
        <v>6</v>
      </c>
      <c r="J72" t="s">
        <v>7</v>
      </c>
      <c r="K72">
        <v>1</v>
      </c>
      <c r="L72">
        <v>8.4</v>
      </c>
      <c r="M72" s="37">
        <v>0.83</v>
      </c>
      <c r="N72">
        <v>1</v>
      </c>
      <c r="O72" s="37">
        <v>1</v>
      </c>
      <c r="P72">
        <v>0</v>
      </c>
      <c r="Q72" s="37">
        <v>0</v>
      </c>
      <c r="R72" s="37">
        <v>0</v>
      </c>
      <c r="S72">
        <v>0</v>
      </c>
      <c r="T72">
        <v>2</v>
      </c>
      <c r="U72">
        <v>0</v>
      </c>
      <c r="V72">
        <v>0</v>
      </c>
      <c r="W72">
        <v>0</v>
      </c>
      <c r="X72">
        <v>0</v>
      </c>
      <c r="Y72">
        <v>0</v>
      </c>
      <c r="Z72">
        <f>IF($E$7=0,1,0)</f>
        <v>1</v>
      </c>
      <c r="AA72">
        <v>2</v>
      </c>
      <c r="AB72">
        <v>100</v>
      </c>
      <c r="AC72">
        <f>$E$7</f>
        <v>0</v>
      </c>
    </row>
    <row r="73" spans="6:30" x14ac:dyDescent="0.25">
      <c r="G73" t="s">
        <v>50</v>
      </c>
      <c r="H73" t="s">
        <v>57</v>
      </c>
      <c r="I73" t="s">
        <v>6</v>
      </c>
      <c r="J73" t="s">
        <v>7</v>
      </c>
      <c r="K73">
        <v>1</v>
      </c>
      <c r="L73">
        <v>8</v>
      </c>
      <c r="M73" s="37">
        <v>0.93</v>
      </c>
      <c r="N73">
        <v>1</v>
      </c>
      <c r="O73" s="37">
        <v>0</v>
      </c>
      <c r="P73">
        <v>5</v>
      </c>
      <c r="Q73" s="37">
        <v>0.4</v>
      </c>
      <c r="R73" s="37">
        <v>0.67</v>
      </c>
      <c r="S73">
        <v>1</v>
      </c>
      <c r="T73">
        <v>5</v>
      </c>
      <c r="U73">
        <v>0</v>
      </c>
      <c r="V73">
        <v>0</v>
      </c>
      <c r="W73">
        <v>0</v>
      </c>
      <c r="X73">
        <v>0</v>
      </c>
      <c r="Y73">
        <v>0</v>
      </c>
      <c r="Z73">
        <f t="shared" ref="Z73:Z80" si="10">IF($E$7=0,1,0)</f>
        <v>1</v>
      </c>
      <c r="AC73">
        <f t="shared" ref="AC73:AC80" si="11">$E$7</f>
        <v>0</v>
      </c>
    </row>
    <row r="74" spans="6:30" x14ac:dyDescent="0.25">
      <c r="G74" t="s">
        <v>50</v>
      </c>
      <c r="H74" t="s">
        <v>59</v>
      </c>
      <c r="I74" t="s">
        <v>6</v>
      </c>
      <c r="J74" t="s">
        <v>7</v>
      </c>
      <c r="K74">
        <v>1</v>
      </c>
      <c r="L74">
        <v>7.2</v>
      </c>
      <c r="M74" s="37">
        <v>0.9</v>
      </c>
      <c r="N74">
        <v>2</v>
      </c>
      <c r="O74" s="37">
        <v>0</v>
      </c>
      <c r="P74">
        <v>1</v>
      </c>
      <c r="Q74" s="37">
        <v>1</v>
      </c>
      <c r="R74" s="37">
        <v>0.67</v>
      </c>
      <c r="S74">
        <v>1</v>
      </c>
      <c r="T74">
        <v>2</v>
      </c>
      <c r="U74">
        <v>0</v>
      </c>
      <c r="V74">
        <v>0</v>
      </c>
      <c r="W74">
        <v>0</v>
      </c>
      <c r="X74">
        <v>0</v>
      </c>
      <c r="Y74">
        <v>0</v>
      </c>
      <c r="Z74">
        <f t="shared" si="10"/>
        <v>1</v>
      </c>
      <c r="AC74">
        <f t="shared" si="11"/>
        <v>0</v>
      </c>
    </row>
    <row r="75" spans="6:30" x14ac:dyDescent="0.25">
      <c r="G75" t="s">
        <v>50</v>
      </c>
      <c r="H75" t="s">
        <v>58</v>
      </c>
      <c r="I75" t="s">
        <v>6</v>
      </c>
      <c r="J75" t="s">
        <v>7</v>
      </c>
      <c r="K75">
        <v>1</v>
      </c>
      <c r="L75">
        <v>8.3000000000000007</v>
      </c>
      <c r="M75" s="37">
        <v>0.94</v>
      </c>
      <c r="N75">
        <v>5</v>
      </c>
      <c r="O75" s="37">
        <v>0</v>
      </c>
      <c r="P75">
        <v>3</v>
      </c>
      <c r="Q75" s="37">
        <v>1</v>
      </c>
      <c r="R75" s="37">
        <v>0.75</v>
      </c>
      <c r="S75">
        <v>2</v>
      </c>
      <c r="T75">
        <v>9</v>
      </c>
      <c r="U75">
        <v>0</v>
      </c>
      <c r="V75">
        <v>0</v>
      </c>
      <c r="W75">
        <v>0</v>
      </c>
      <c r="X75">
        <v>0</v>
      </c>
      <c r="Y75">
        <v>0</v>
      </c>
      <c r="Z75">
        <f t="shared" si="10"/>
        <v>1</v>
      </c>
      <c r="AC75">
        <f t="shared" si="11"/>
        <v>0</v>
      </c>
    </row>
    <row r="76" spans="6:30" x14ac:dyDescent="0.25">
      <c r="G76" t="s">
        <v>51</v>
      </c>
      <c r="H76" t="s">
        <v>60</v>
      </c>
      <c r="I76" t="s">
        <v>6</v>
      </c>
      <c r="J76" t="s">
        <v>7</v>
      </c>
      <c r="K76">
        <v>1</v>
      </c>
      <c r="L76">
        <v>7.1</v>
      </c>
      <c r="M76" s="37">
        <v>0.73</v>
      </c>
      <c r="N76">
        <v>1</v>
      </c>
      <c r="O76" s="37">
        <v>0</v>
      </c>
      <c r="P76">
        <v>4</v>
      </c>
      <c r="Q76" s="37">
        <v>0.25</v>
      </c>
      <c r="R76" s="37">
        <v>0.4</v>
      </c>
      <c r="S76">
        <v>3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f t="shared" si="10"/>
        <v>1</v>
      </c>
      <c r="AC76">
        <f t="shared" si="11"/>
        <v>0</v>
      </c>
    </row>
    <row r="77" spans="6:30" x14ac:dyDescent="0.25">
      <c r="G77" t="s">
        <v>51</v>
      </c>
      <c r="H77" t="s">
        <v>61</v>
      </c>
      <c r="I77" t="s">
        <v>6</v>
      </c>
      <c r="J77" t="s">
        <v>7</v>
      </c>
      <c r="K77">
        <v>1</v>
      </c>
      <c r="L77">
        <v>8.4</v>
      </c>
      <c r="M77" s="37">
        <v>0.92</v>
      </c>
      <c r="N77">
        <v>2</v>
      </c>
      <c r="O77" s="37">
        <v>0</v>
      </c>
      <c r="P77">
        <v>6</v>
      </c>
      <c r="Q77" s="37">
        <v>0.67</v>
      </c>
      <c r="R77" s="37">
        <v>0.5</v>
      </c>
      <c r="S77">
        <v>2</v>
      </c>
      <c r="T77">
        <v>4</v>
      </c>
      <c r="U77">
        <v>0</v>
      </c>
      <c r="V77">
        <v>0</v>
      </c>
      <c r="W77">
        <v>0</v>
      </c>
      <c r="X77">
        <v>0</v>
      </c>
      <c r="Y77">
        <v>0</v>
      </c>
      <c r="Z77">
        <f t="shared" si="10"/>
        <v>1</v>
      </c>
      <c r="AC77">
        <f t="shared" si="11"/>
        <v>0</v>
      </c>
    </row>
    <row r="78" spans="6:30" x14ac:dyDescent="0.25">
      <c r="G78" t="s">
        <v>52</v>
      </c>
      <c r="H78" t="s">
        <v>62</v>
      </c>
      <c r="I78" t="s">
        <v>6</v>
      </c>
      <c r="J78" t="s">
        <v>7</v>
      </c>
      <c r="K78">
        <v>1</v>
      </c>
      <c r="L78">
        <v>7.6</v>
      </c>
      <c r="M78" s="37">
        <v>0.83</v>
      </c>
      <c r="N78">
        <v>2</v>
      </c>
      <c r="O78" s="37">
        <v>0</v>
      </c>
      <c r="P78">
        <v>0</v>
      </c>
      <c r="Q78" s="37">
        <v>0</v>
      </c>
      <c r="R78" s="37">
        <v>0</v>
      </c>
      <c r="S78">
        <v>4</v>
      </c>
      <c r="T78">
        <v>2</v>
      </c>
      <c r="U78">
        <v>1</v>
      </c>
      <c r="V78">
        <v>1</v>
      </c>
      <c r="W78">
        <v>0.7</v>
      </c>
      <c r="X78">
        <v>0</v>
      </c>
      <c r="Y78">
        <v>0</v>
      </c>
      <c r="Z78">
        <f t="shared" si="10"/>
        <v>1</v>
      </c>
      <c r="AC78">
        <f t="shared" si="11"/>
        <v>0</v>
      </c>
    </row>
    <row r="79" spans="6:30" x14ac:dyDescent="0.25">
      <c r="G79" t="s">
        <v>53</v>
      </c>
      <c r="H79" t="s">
        <v>63</v>
      </c>
      <c r="I79" t="s">
        <v>6</v>
      </c>
      <c r="J79" t="s">
        <v>7</v>
      </c>
      <c r="K79">
        <v>1</v>
      </c>
      <c r="L79">
        <v>8</v>
      </c>
      <c r="M79" s="37">
        <v>0.8</v>
      </c>
      <c r="N79">
        <v>6</v>
      </c>
      <c r="O79" s="37">
        <v>0</v>
      </c>
      <c r="P79">
        <v>4</v>
      </c>
      <c r="Q79" s="37">
        <v>0.75</v>
      </c>
      <c r="R79" s="37">
        <v>0</v>
      </c>
      <c r="S79">
        <v>6</v>
      </c>
      <c r="T79">
        <v>2</v>
      </c>
      <c r="U79">
        <v>1</v>
      </c>
      <c r="V79">
        <v>1</v>
      </c>
      <c r="W79">
        <v>0.4</v>
      </c>
      <c r="X79">
        <v>0</v>
      </c>
      <c r="Y79">
        <v>0</v>
      </c>
      <c r="Z79">
        <f t="shared" si="10"/>
        <v>1</v>
      </c>
      <c r="AC79">
        <f t="shared" si="11"/>
        <v>0</v>
      </c>
    </row>
    <row r="80" spans="6:30" x14ac:dyDescent="0.25">
      <c r="G80" t="s">
        <v>54</v>
      </c>
      <c r="H80" t="s">
        <v>64</v>
      </c>
      <c r="I80" t="s">
        <v>6</v>
      </c>
      <c r="J80" t="s">
        <v>7</v>
      </c>
      <c r="K80">
        <v>1</v>
      </c>
      <c r="L80">
        <v>10</v>
      </c>
      <c r="M80" s="37">
        <v>0.9</v>
      </c>
      <c r="N80">
        <v>11</v>
      </c>
      <c r="O80" s="37">
        <v>0</v>
      </c>
      <c r="P80">
        <v>5</v>
      </c>
      <c r="Q80" s="37">
        <v>0.2</v>
      </c>
      <c r="R80" s="37">
        <v>0.6</v>
      </c>
      <c r="S80">
        <v>9</v>
      </c>
      <c r="T80">
        <v>4</v>
      </c>
      <c r="U80">
        <v>2</v>
      </c>
      <c r="V80">
        <v>2</v>
      </c>
      <c r="W80">
        <v>0.8</v>
      </c>
      <c r="X80">
        <v>3</v>
      </c>
      <c r="Y80">
        <v>1</v>
      </c>
      <c r="Z80">
        <f t="shared" si="10"/>
        <v>1</v>
      </c>
      <c r="AC80">
        <f t="shared" si="11"/>
        <v>0</v>
      </c>
    </row>
    <row r="81" spans="6:30" x14ac:dyDescent="0.25">
      <c r="G81" t="s">
        <v>55</v>
      </c>
      <c r="H81" t="s">
        <v>5</v>
      </c>
      <c r="I81" t="s">
        <v>6</v>
      </c>
      <c r="J81" t="s">
        <v>7</v>
      </c>
      <c r="K81">
        <v>1</v>
      </c>
      <c r="L81">
        <v>10</v>
      </c>
      <c r="M81" s="37">
        <v>0.71</v>
      </c>
      <c r="N81">
        <v>3</v>
      </c>
      <c r="O81" s="37">
        <v>0</v>
      </c>
      <c r="P81">
        <v>3</v>
      </c>
      <c r="Q81" s="37">
        <v>1</v>
      </c>
      <c r="R81" s="37">
        <v>1</v>
      </c>
      <c r="S81">
        <v>5</v>
      </c>
      <c r="T81">
        <v>3</v>
      </c>
      <c r="U81">
        <v>2</v>
      </c>
      <c r="V81">
        <v>2</v>
      </c>
      <c r="W81">
        <v>0.9</v>
      </c>
      <c r="X81">
        <v>2</v>
      </c>
      <c r="Y81">
        <v>0.7</v>
      </c>
    </row>
    <row r="82" spans="6:30" x14ac:dyDescent="0.25">
      <c r="G82" t="s">
        <v>55</v>
      </c>
      <c r="H82" t="s">
        <v>65</v>
      </c>
      <c r="I82" t="s">
        <v>6</v>
      </c>
      <c r="J82" t="s">
        <v>7</v>
      </c>
      <c r="K82">
        <v>1</v>
      </c>
      <c r="L82">
        <v>9.6999999999999993</v>
      </c>
      <c r="M82" s="37">
        <v>0.88</v>
      </c>
      <c r="N82">
        <v>4</v>
      </c>
      <c r="O82" s="37">
        <v>0</v>
      </c>
      <c r="P82">
        <v>9</v>
      </c>
      <c r="Q82" s="37">
        <v>0</v>
      </c>
      <c r="R82" s="37">
        <v>0.55000000000000004</v>
      </c>
      <c r="S82">
        <v>5</v>
      </c>
      <c r="T82">
        <v>4</v>
      </c>
      <c r="U82">
        <v>1</v>
      </c>
      <c r="V82">
        <v>0</v>
      </c>
      <c r="W82">
        <v>0.2</v>
      </c>
      <c r="X82">
        <v>1</v>
      </c>
      <c r="Y82">
        <v>0.4</v>
      </c>
    </row>
    <row r="84" spans="6:30" ht="15.75" thickBot="1" x14ac:dyDescent="0.3"/>
    <row r="85" spans="6:30" ht="45.75" thickBot="1" x14ac:dyDescent="0.3">
      <c r="G85" s="33" t="s">
        <v>49</v>
      </c>
      <c r="H85" s="33" t="s">
        <v>0</v>
      </c>
      <c r="I85" s="34" t="s">
        <v>1</v>
      </c>
      <c r="J85" s="34" t="s">
        <v>3</v>
      </c>
      <c r="K85" s="32" t="s">
        <v>2</v>
      </c>
      <c r="L85" s="22" t="s">
        <v>9</v>
      </c>
      <c r="M85" s="36" t="s">
        <v>17</v>
      </c>
      <c r="N85" s="35" t="s">
        <v>15</v>
      </c>
      <c r="O85" s="22" t="s">
        <v>24</v>
      </c>
      <c r="P85" s="23" t="s">
        <v>29</v>
      </c>
      <c r="Q85" s="24" t="s">
        <v>16</v>
      </c>
      <c r="R85" s="25" t="s">
        <v>28</v>
      </c>
      <c r="S85" s="24" t="s">
        <v>25</v>
      </c>
      <c r="T85" s="30" t="s">
        <v>18</v>
      </c>
      <c r="U85" s="27" t="s">
        <v>8</v>
      </c>
      <c r="V85" s="28" t="s">
        <v>27</v>
      </c>
      <c r="W85" s="29" t="s">
        <v>10</v>
      </c>
      <c r="X85" s="27" t="s">
        <v>12</v>
      </c>
      <c r="Y85" s="29" t="s">
        <v>11</v>
      </c>
      <c r="Z85" s="31" t="s">
        <v>26</v>
      </c>
      <c r="AA85" s="27" t="s">
        <v>32</v>
      </c>
      <c r="AB85" s="27" t="s">
        <v>33</v>
      </c>
      <c r="AC85" s="27" t="s">
        <v>34</v>
      </c>
      <c r="AD85" s="26" t="s">
        <v>9</v>
      </c>
    </row>
    <row r="86" spans="6:30" x14ac:dyDescent="0.25">
      <c r="F86">
        <v>7</v>
      </c>
      <c r="G86" t="s">
        <v>14</v>
      </c>
      <c r="H86" t="s">
        <v>56</v>
      </c>
      <c r="I86" t="s">
        <v>6</v>
      </c>
      <c r="J86" t="s">
        <v>7</v>
      </c>
      <c r="K86">
        <v>1</v>
      </c>
      <c r="L86">
        <v>6.8</v>
      </c>
      <c r="M86" s="37">
        <v>1</v>
      </c>
      <c r="N86">
        <v>7</v>
      </c>
      <c r="O86" s="37">
        <v>0.67</v>
      </c>
      <c r="P86">
        <v>0</v>
      </c>
      <c r="Q86" s="37">
        <v>0</v>
      </c>
      <c r="R86" s="37">
        <v>0</v>
      </c>
      <c r="S86">
        <v>0</v>
      </c>
      <c r="T86">
        <v>3</v>
      </c>
      <c r="U86">
        <v>0</v>
      </c>
      <c r="V86">
        <v>0</v>
      </c>
      <c r="W86">
        <v>0</v>
      </c>
      <c r="X86">
        <v>0</v>
      </c>
      <c r="Y86">
        <v>0</v>
      </c>
      <c r="Z86">
        <f>IF($E$8=0,1,0)</f>
        <v>0</v>
      </c>
      <c r="AA86">
        <v>4</v>
      </c>
      <c r="AB86">
        <v>67</v>
      </c>
      <c r="AC86">
        <f>$E$8</f>
        <v>2</v>
      </c>
    </row>
    <row r="87" spans="6:30" x14ac:dyDescent="0.25">
      <c r="G87" t="s">
        <v>50</v>
      </c>
      <c r="H87" t="s">
        <v>57</v>
      </c>
      <c r="I87" t="s">
        <v>6</v>
      </c>
      <c r="J87" t="s">
        <v>7</v>
      </c>
      <c r="K87">
        <v>1</v>
      </c>
      <c r="L87">
        <v>6.9</v>
      </c>
      <c r="M87" s="37">
        <v>0.92</v>
      </c>
      <c r="N87">
        <v>2</v>
      </c>
      <c r="O87" s="37">
        <v>0</v>
      </c>
      <c r="P87">
        <v>5</v>
      </c>
      <c r="Q87" s="37">
        <v>0.2</v>
      </c>
      <c r="R87" s="37">
        <v>1</v>
      </c>
      <c r="S87">
        <v>3</v>
      </c>
      <c r="T87">
        <v>3</v>
      </c>
      <c r="U87">
        <v>0</v>
      </c>
      <c r="V87">
        <v>0</v>
      </c>
      <c r="W87">
        <v>0.4</v>
      </c>
      <c r="X87">
        <v>0</v>
      </c>
      <c r="Y87">
        <v>0.3</v>
      </c>
      <c r="Z87">
        <f t="shared" ref="Z87:Z94" si="12">IF($E$8=0,1,0)</f>
        <v>0</v>
      </c>
      <c r="AC87">
        <f t="shared" ref="AC87:AC94" si="13">$E$8</f>
        <v>2</v>
      </c>
    </row>
    <row r="88" spans="6:30" x14ac:dyDescent="0.25">
      <c r="G88" t="s">
        <v>50</v>
      </c>
      <c r="H88" t="s">
        <v>59</v>
      </c>
      <c r="I88" t="s">
        <v>6</v>
      </c>
      <c r="J88" t="s">
        <v>7</v>
      </c>
      <c r="K88">
        <v>1</v>
      </c>
      <c r="L88">
        <v>7.4</v>
      </c>
      <c r="M88" s="37">
        <v>1</v>
      </c>
      <c r="N88">
        <v>6</v>
      </c>
      <c r="O88" s="37">
        <v>0</v>
      </c>
      <c r="P88">
        <v>2</v>
      </c>
      <c r="Q88" s="37">
        <v>0.5</v>
      </c>
      <c r="R88" s="37">
        <v>0.5</v>
      </c>
      <c r="S88">
        <v>3</v>
      </c>
      <c r="T88">
        <v>1</v>
      </c>
      <c r="U88">
        <v>0</v>
      </c>
      <c r="V88">
        <v>0</v>
      </c>
      <c r="W88">
        <v>0.3</v>
      </c>
      <c r="X88">
        <v>0</v>
      </c>
      <c r="Y88">
        <v>0</v>
      </c>
      <c r="Z88">
        <f t="shared" si="12"/>
        <v>0</v>
      </c>
      <c r="AC88">
        <f t="shared" si="13"/>
        <v>2</v>
      </c>
    </row>
    <row r="89" spans="6:30" x14ac:dyDescent="0.25">
      <c r="G89" t="s">
        <v>50</v>
      </c>
      <c r="H89" t="s">
        <v>58</v>
      </c>
      <c r="I89" t="s">
        <v>6</v>
      </c>
      <c r="J89" t="s">
        <v>7</v>
      </c>
      <c r="K89">
        <v>1</v>
      </c>
      <c r="L89">
        <v>6.9</v>
      </c>
      <c r="M89" s="37">
        <v>0.92</v>
      </c>
      <c r="N89">
        <v>5</v>
      </c>
      <c r="O89" s="37">
        <v>0</v>
      </c>
      <c r="P89">
        <v>1</v>
      </c>
      <c r="Q89" s="37">
        <v>0</v>
      </c>
      <c r="R89" s="37">
        <v>0.5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0.4</v>
      </c>
      <c r="Z89">
        <f t="shared" si="12"/>
        <v>0</v>
      </c>
      <c r="AC89">
        <f t="shared" si="13"/>
        <v>2</v>
      </c>
    </row>
    <row r="90" spans="6:30" x14ac:dyDescent="0.25">
      <c r="G90" t="s">
        <v>51</v>
      </c>
      <c r="H90" t="s">
        <v>60</v>
      </c>
      <c r="I90" t="s">
        <v>6</v>
      </c>
      <c r="J90" t="s">
        <v>7</v>
      </c>
      <c r="K90">
        <v>1</v>
      </c>
      <c r="L90">
        <v>7.8</v>
      </c>
      <c r="M90" s="37">
        <v>0.81</v>
      </c>
      <c r="N90">
        <v>10</v>
      </c>
      <c r="O90" s="37">
        <v>0</v>
      </c>
      <c r="P90">
        <v>4</v>
      </c>
      <c r="Q90" s="37">
        <v>0.75</v>
      </c>
      <c r="R90" s="37">
        <v>1</v>
      </c>
      <c r="S90">
        <v>8</v>
      </c>
      <c r="T90">
        <v>5</v>
      </c>
      <c r="U90">
        <v>0</v>
      </c>
      <c r="V90">
        <v>0</v>
      </c>
      <c r="W90" s="37">
        <v>0</v>
      </c>
      <c r="X90">
        <v>0</v>
      </c>
      <c r="Y90">
        <v>0</v>
      </c>
      <c r="Z90">
        <f t="shared" si="12"/>
        <v>0</v>
      </c>
      <c r="AC90">
        <f t="shared" si="13"/>
        <v>2</v>
      </c>
    </row>
    <row r="91" spans="6:30" x14ac:dyDescent="0.25">
      <c r="G91" t="s">
        <v>51</v>
      </c>
      <c r="H91" t="s">
        <v>61</v>
      </c>
      <c r="I91" t="s">
        <v>6</v>
      </c>
      <c r="J91" t="s">
        <v>7</v>
      </c>
      <c r="K91">
        <v>1</v>
      </c>
      <c r="L91">
        <v>8</v>
      </c>
      <c r="M91" s="37">
        <v>0.8</v>
      </c>
      <c r="N91">
        <v>3</v>
      </c>
      <c r="O91" s="37">
        <v>0</v>
      </c>
      <c r="P91">
        <v>13</v>
      </c>
      <c r="Q91" s="37">
        <v>0.23</v>
      </c>
      <c r="R91" s="37">
        <v>0.63</v>
      </c>
      <c r="S91">
        <v>4</v>
      </c>
      <c r="T91">
        <v>7</v>
      </c>
      <c r="U91">
        <v>0</v>
      </c>
      <c r="V91">
        <v>0</v>
      </c>
      <c r="W91">
        <v>0</v>
      </c>
      <c r="X91">
        <v>1</v>
      </c>
      <c r="Y91">
        <v>0.4</v>
      </c>
      <c r="Z91">
        <f t="shared" si="12"/>
        <v>0</v>
      </c>
      <c r="AC91">
        <f t="shared" si="13"/>
        <v>2</v>
      </c>
    </row>
    <row r="92" spans="6:30" x14ac:dyDescent="0.25">
      <c r="G92" t="s">
        <v>52</v>
      </c>
      <c r="H92" t="s">
        <v>62</v>
      </c>
      <c r="I92" t="s">
        <v>6</v>
      </c>
      <c r="J92" t="s">
        <v>7</v>
      </c>
      <c r="K92">
        <v>1</v>
      </c>
      <c r="L92">
        <v>6.7</v>
      </c>
      <c r="M92" s="37">
        <v>0.78</v>
      </c>
      <c r="N92">
        <v>4</v>
      </c>
      <c r="O92" s="37">
        <v>0</v>
      </c>
      <c r="P92">
        <v>3</v>
      </c>
      <c r="Q92" s="37">
        <v>1</v>
      </c>
      <c r="R92" s="37">
        <v>1</v>
      </c>
      <c r="S92">
        <v>6</v>
      </c>
      <c r="T92">
        <v>4</v>
      </c>
      <c r="U92">
        <v>0</v>
      </c>
      <c r="V92">
        <v>0</v>
      </c>
      <c r="W92">
        <v>0.4</v>
      </c>
      <c r="X92">
        <v>0</v>
      </c>
      <c r="Y92">
        <v>0</v>
      </c>
      <c r="Z92">
        <f t="shared" si="12"/>
        <v>0</v>
      </c>
      <c r="AC92">
        <f t="shared" si="13"/>
        <v>2</v>
      </c>
    </row>
    <row r="93" spans="6:30" x14ac:dyDescent="0.25">
      <c r="G93" t="s">
        <v>53</v>
      </c>
      <c r="H93" t="s">
        <v>63</v>
      </c>
      <c r="I93" t="s">
        <v>6</v>
      </c>
      <c r="J93" t="s">
        <v>7</v>
      </c>
      <c r="K93">
        <v>1</v>
      </c>
      <c r="L93">
        <v>6.9</v>
      </c>
      <c r="M93" s="37">
        <v>0.76</v>
      </c>
      <c r="N93">
        <v>4</v>
      </c>
      <c r="O93" s="37">
        <v>0</v>
      </c>
      <c r="P93">
        <v>5</v>
      </c>
      <c r="Q93" s="37">
        <v>0.2</v>
      </c>
      <c r="R93" s="37">
        <v>1</v>
      </c>
      <c r="S93">
        <v>6</v>
      </c>
      <c r="T93">
        <v>3</v>
      </c>
      <c r="U93">
        <v>0</v>
      </c>
      <c r="V93">
        <v>0</v>
      </c>
      <c r="W93">
        <v>0</v>
      </c>
      <c r="X93">
        <v>0</v>
      </c>
      <c r="Y93">
        <v>0</v>
      </c>
      <c r="Z93">
        <f t="shared" si="12"/>
        <v>0</v>
      </c>
      <c r="AC93">
        <f t="shared" si="13"/>
        <v>2</v>
      </c>
    </row>
    <row r="94" spans="6:30" x14ac:dyDescent="0.25">
      <c r="G94" t="s">
        <v>54</v>
      </c>
      <c r="H94" t="s">
        <v>64</v>
      </c>
      <c r="I94" t="s">
        <v>6</v>
      </c>
      <c r="J94" t="s">
        <v>7</v>
      </c>
      <c r="K94">
        <v>1</v>
      </c>
      <c r="L94">
        <v>7.9</v>
      </c>
      <c r="M94" s="37">
        <v>0.68</v>
      </c>
      <c r="N94">
        <v>2</v>
      </c>
      <c r="O94" s="37">
        <v>0</v>
      </c>
      <c r="P94">
        <v>5</v>
      </c>
      <c r="Q94" s="37">
        <v>0.4</v>
      </c>
      <c r="R94" s="37">
        <v>1</v>
      </c>
      <c r="S94">
        <v>11</v>
      </c>
      <c r="T94">
        <v>4</v>
      </c>
      <c r="U94">
        <v>1</v>
      </c>
      <c r="V94">
        <v>1</v>
      </c>
      <c r="W94">
        <v>1.1000000000000001</v>
      </c>
      <c r="X94">
        <v>0</v>
      </c>
      <c r="Y94">
        <v>0.4</v>
      </c>
      <c r="Z94">
        <f t="shared" si="12"/>
        <v>0</v>
      </c>
      <c r="AC94">
        <f t="shared" si="13"/>
        <v>2</v>
      </c>
    </row>
    <row r="95" spans="6:30" x14ac:dyDescent="0.25">
      <c r="G95" t="s">
        <v>55</v>
      </c>
      <c r="H95" t="s">
        <v>5</v>
      </c>
      <c r="I95" t="s">
        <v>6</v>
      </c>
      <c r="J95" t="s">
        <v>7</v>
      </c>
      <c r="K95">
        <v>1</v>
      </c>
      <c r="L95">
        <v>7.8</v>
      </c>
      <c r="M95" s="37">
        <v>0.78</v>
      </c>
      <c r="N95">
        <v>3</v>
      </c>
      <c r="O95" s="37">
        <v>0</v>
      </c>
      <c r="P95">
        <v>2</v>
      </c>
      <c r="Q95" s="37">
        <v>0.5</v>
      </c>
      <c r="R95" s="37">
        <v>0.4</v>
      </c>
      <c r="S95">
        <v>15</v>
      </c>
      <c r="T95">
        <v>5</v>
      </c>
      <c r="U95">
        <v>0</v>
      </c>
      <c r="V95">
        <v>0</v>
      </c>
      <c r="W95">
        <v>0.5</v>
      </c>
      <c r="X95">
        <v>0</v>
      </c>
      <c r="Y95">
        <v>0.5</v>
      </c>
    </row>
    <row r="96" spans="6:30" x14ac:dyDescent="0.25">
      <c r="G96" t="s">
        <v>55</v>
      </c>
      <c r="H96" t="s">
        <v>65</v>
      </c>
      <c r="I96" t="s">
        <v>6</v>
      </c>
      <c r="J96" t="s">
        <v>7</v>
      </c>
      <c r="K96">
        <v>1</v>
      </c>
      <c r="L96">
        <v>7.6</v>
      </c>
      <c r="M96" s="37">
        <v>0.83</v>
      </c>
      <c r="N96">
        <v>3</v>
      </c>
      <c r="O96" s="37">
        <v>0</v>
      </c>
      <c r="P96">
        <v>8</v>
      </c>
      <c r="Q96" s="37">
        <v>0.25</v>
      </c>
      <c r="R96" s="37">
        <v>0.56999999999999995</v>
      </c>
      <c r="S96">
        <v>8</v>
      </c>
      <c r="T96">
        <v>3</v>
      </c>
      <c r="U96">
        <v>0</v>
      </c>
      <c r="V96">
        <v>0</v>
      </c>
      <c r="W96">
        <v>1</v>
      </c>
      <c r="X96">
        <v>0</v>
      </c>
      <c r="Y96">
        <v>0.6</v>
      </c>
    </row>
    <row r="98" spans="6:30" ht="15.75" thickBot="1" x14ac:dyDescent="0.3"/>
    <row r="99" spans="6:30" ht="60.75" thickBot="1" x14ac:dyDescent="0.3">
      <c r="G99" s="33" t="s">
        <v>49</v>
      </c>
      <c r="H99" s="33" t="s">
        <v>0</v>
      </c>
      <c r="I99" s="34" t="s">
        <v>1</v>
      </c>
      <c r="J99" s="34" t="s">
        <v>3</v>
      </c>
      <c r="K99" s="32" t="s">
        <v>2</v>
      </c>
      <c r="L99" s="22" t="s">
        <v>9</v>
      </c>
      <c r="M99" s="36" t="s">
        <v>17</v>
      </c>
      <c r="N99" s="35" t="s">
        <v>15</v>
      </c>
      <c r="O99" s="22" t="s">
        <v>24</v>
      </c>
      <c r="P99" s="23" t="s">
        <v>29</v>
      </c>
      <c r="Q99" s="24" t="s">
        <v>16</v>
      </c>
      <c r="R99" s="25" t="s">
        <v>28</v>
      </c>
      <c r="S99" s="24" t="s">
        <v>25</v>
      </c>
      <c r="T99" s="30" t="s">
        <v>18</v>
      </c>
      <c r="U99" s="27" t="s">
        <v>8</v>
      </c>
      <c r="V99" s="28" t="s">
        <v>27</v>
      </c>
      <c r="W99" s="29" t="s">
        <v>10</v>
      </c>
      <c r="X99" s="27" t="s">
        <v>12</v>
      </c>
      <c r="Y99" s="29" t="s">
        <v>11</v>
      </c>
      <c r="Z99" s="31" t="s">
        <v>26</v>
      </c>
      <c r="AA99" s="27" t="s">
        <v>32</v>
      </c>
      <c r="AB99" s="27" t="s">
        <v>33</v>
      </c>
      <c r="AC99" s="27" t="s">
        <v>34</v>
      </c>
      <c r="AD99" s="26" t="s">
        <v>9</v>
      </c>
    </row>
    <row r="100" spans="6:30" x14ac:dyDescent="0.25">
      <c r="F100">
        <v>8</v>
      </c>
      <c r="G100" t="s">
        <v>14</v>
      </c>
      <c r="H100" t="s">
        <v>56</v>
      </c>
      <c r="I100" t="s">
        <v>6</v>
      </c>
      <c r="J100" t="s">
        <v>7</v>
      </c>
      <c r="K100">
        <v>1</v>
      </c>
      <c r="L100">
        <v>8.1999999999999993</v>
      </c>
      <c r="M100" s="37">
        <v>0.75</v>
      </c>
      <c r="N100">
        <v>4</v>
      </c>
      <c r="O100" s="37">
        <v>1</v>
      </c>
      <c r="P100">
        <v>0</v>
      </c>
      <c r="Q100" s="37">
        <v>0</v>
      </c>
      <c r="R100" s="37">
        <v>0</v>
      </c>
      <c r="S100">
        <v>1</v>
      </c>
      <c r="T100">
        <v>2</v>
      </c>
      <c r="U100">
        <v>0</v>
      </c>
      <c r="V100">
        <v>0</v>
      </c>
      <c r="W100">
        <v>0</v>
      </c>
      <c r="X100">
        <v>0</v>
      </c>
      <c r="Y100">
        <v>0</v>
      </c>
      <c r="Z100">
        <f>IF($E$9=0,1,0)</f>
        <v>1</v>
      </c>
      <c r="AA100">
        <v>3</v>
      </c>
      <c r="AB100">
        <v>100</v>
      </c>
      <c r="AC100">
        <f>$E$9</f>
        <v>0</v>
      </c>
    </row>
    <row r="101" spans="6:30" x14ac:dyDescent="0.25">
      <c r="G101" t="s">
        <v>50</v>
      </c>
      <c r="H101" t="s">
        <v>57</v>
      </c>
      <c r="I101" t="s">
        <v>6</v>
      </c>
      <c r="J101" t="s">
        <v>7</v>
      </c>
      <c r="K101">
        <v>1</v>
      </c>
      <c r="L101">
        <v>8.1999999999999993</v>
      </c>
      <c r="M101" s="37">
        <v>0.94</v>
      </c>
      <c r="N101">
        <v>7</v>
      </c>
      <c r="O101" s="37">
        <v>0</v>
      </c>
      <c r="P101">
        <v>5</v>
      </c>
      <c r="Q101" s="37">
        <v>0.2</v>
      </c>
      <c r="R101" s="37">
        <v>0.4</v>
      </c>
      <c r="S101">
        <v>1</v>
      </c>
      <c r="T101">
        <v>5</v>
      </c>
      <c r="U101">
        <v>0</v>
      </c>
      <c r="V101">
        <v>0</v>
      </c>
      <c r="W101">
        <v>0</v>
      </c>
      <c r="X101">
        <v>0</v>
      </c>
      <c r="Y101">
        <v>0</v>
      </c>
      <c r="Z101">
        <f t="shared" ref="Z101:Z108" si="14">IF($E$9=0,1,0)</f>
        <v>1</v>
      </c>
      <c r="AC101">
        <f t="shared" ref="AC101:AC108" si="15">$E$9</f>
        <v>0</v>
      </c>
    </row>
    <row r="102" spans="6:30" x14ac:dyDescent="0.25">
      <c r="G102" t="s">
        <v>50</v>
      </c>
      <c r="H102" t="s">
        <v>59</v>
      </c>
      <c r="I102" t="s">
        <v>6</v>
      </c>
      <c r="J102" t="s">
        <v>7</v>
      </c>
      <c r="K102">
        <v>1</v>
      </c>
      <c r="L102">
        <v>8</v>
      </c>
      <c r="M102" s="37">
        <v>1</v>
      </c>
      <c r="N102">
        <v>3</v>
      </c>
      <c r="O102" s="37">
        <v>0</v>
      </c>
      <c r="P102">
        <v>3</v>
      </c>
      <c r="Q102" s="37">
        <v>0.33</v>
      </c>
      <c r="R102" s="37">
        <v>0.25</v>
      </c>
      <c r="S102">
        <v>0</v>
      </c>
      <c r="T102">
        <v>4</v>
      </c>
      <c r="U102">
        <v>0</v>
      </c>
      <c r="V102">
        <v>0</v>
      </c>
      <c r="W102">
        <v>0</v>
      </c>
      <c r="X102">
        <v>0</v>
      </c>
      <c r="Y102">
        <v>0</v>
      </c>
      <c r="Z102">
        <f t="shared" si="14"/>
        <v>1</v>
      </c>
      <c r="AC102">
        <f t="shared" si="15"/>
        <v>0</v>
      </c>
    </row>
    <row r="103" spans="6:30" x14ac:dyDescent="0.25">
      <c r="G103" t="s">
        <v>50</v>
      </c>
      <c r="H103" t="s">
        <v>58</v>
      </c>
      <c r="I103" t="s">
        <v>6</v>
      </c>
      <c r="J103" t="s">
        <v>7</v>
      </c>
      <c r="K103">
        <v>1</v>
      </c>
      <c r="L103">
        <v>7.2</v>
      </c>
      <c r="M103" s="37">
        <v>0.93</v>
      </c>
      <c r="N103">
        <v>1</v>
      </c>
      <c r="O103" s="37">
        <v>0</v>
      </c>
      <c r="P103">
        <v>1</v>
      </c>
      <c r="Q103" s="37">
        <v>0</v>
      </c>
      <c r="R103" s="37">
        <v>1</v>
      </c>
      <c r="S103">
        <v>4</v>
      </c>
      <c r="T103">
        <v>2</v>
      </c>
      <c r="U103">
        <v>0</v>
      </c>
      <c r="V103">
        <v>0</v>
      </c>
      <c r="W103">
        <v>0</v>
      </c>
      <c r="X103">
        <v>0</v>
      </c>
      <c r="Y103">
        <v>0</v>
      </c>
      <c r="Z103">
        <f t="shared" si="14"/>
        <v>1</v>
      </c>
      <c r="AC103">
        <f t="shared" si="15"/>
        <v>0</v>
      </c>
    </row>
    <row r="104" spans="6:30" x14ac:dyDescent="0.25">
      <c r="G104" t="s">
        <v>51</v>
      </c>
      <c r="H104" t="s">
        <v>60</v>
      </c>
      <c r="I104" t="s">
        <v>6</v>
      </c>
      <c r="J104" t="s">
        <v>7</v>
      </c>
      <c r="K104">
        <v>1</v>
      </c>
      <c r="L104">
        <v>7.7</v>
      </c>
      <c r="M104" s="37">
        <v>0.91</v>
      </c>
      <c r="N104">
        <v>2</v>
      </c>
      <c r="O104" s="37">
        <v>0</v>
      </c>
      <c r="P104">
        <v>4</v>
      </c>
      <c r="Q104" s="37">
        <v>0.25</v>
      </c>
      <c r="R104" s="37">
        <v>0.33</v>
      </c>
      <c r="S104">
        <v>3</v>
      </c>
      <c r="T104">
        <v>4</v>
      </c>
      <c r="U104">
        <v>0</v>
      </c>
      <c r="V104">
        <v>0</v>
      </c>
      <c r="W104">
        <v>0</v>
      </c>
      <c r="X104">
        <v>0</v>
      </c>
      <c r="Y104">
        <v>1</v>
      </c>
      <c r="Z104">
        <f t="shared" si="14"/>
        <v>1</v>
      </c>
      <c r="AC104">
        <f t="shared" si="15"/>
        <v>0</v>
      </c>
    </row>
    <row r="105" spans="6:30" x14ac:dyDescent="0.25">
      <c r="G105" t="s">
        <v>51</v>
      </c>
      <c r="H105" t="s">
        <v>61</v>
      </c>
      <c r="I105" t="s">
        <v>6</v>
      </c>
      <c r="J105" t="s">
        <v>7</v>
      </c>
      <c r="K105">
        <v>1</v>
      </c>
      <c r="L105">
        <v>7.9</v>
      </c>
      <c r="M105" s="37">
        <v>0.89</v>
      </c>
      <c r="N105">
        <v>9</v>
      </c>
      <c r="O105" s="37">
        <v>0</v>
      </c>
      <c r="P105">
        <v>5</v>
      </c>
      <c r="Q105" s="37">
        <v>0.2</v>
      </c>
      <c r="R105" s="37">
        <v>1</v>
      </c>
      <c r="S105">
        <v>2</v>
      </c>
      <c r="T105">
        <v>6</v>
      </c>
      <c r="U105">
        <v>0</v>
      </c>
      <c r="V105">
        <v>0</v>
      </c>
      <c r="W105">
        <v>0</v>
      </c>
      <c r="X105">
        <v>0</v>
      </c>
      <c r="Y105">
        <v>0</v>
      </c>
      <c r="Z105">
        <f t="shared" si="14"/>
        <v>1</v>
      </c>
      <c r="AC105">
        <f t="shared" si="15"/>
        <v>0</v>
      </c>
    </row>
    <row r="106" spans="6:30" x14ac:dyDescent="0.25">
      <c r="G106" t="s">
        <v>52</v>
      </c>
      <c r="H106" t="s">
        <v>62</v>
      </c>
      <c r="I106" t="s">
        <v>6</v>
      </c>
      <c r="J106" t="s">
        <v>7</v>
      </c>
      <c r="K106">
        <v>1</v>
      </c>
      <c r="L106">
        <v>7.9</v>
      </c>
      <c r="M106" s="37">
        <v>0.82</v>
      </c>
      <c r="N106">
        <v>4</v>
      </c>
      <c r="O106" s="37">
        <v>0</v>
      </c>
      <c r="P106">
        <v>1</v>
      </c>
      <c r="Q106" s="37">
        <v>0</v>
      </c>
      <c r="R106" s="37">
        <v>0.25</v>
      </c>
      <c r="S106">
        <v>6</v>
      </c>
      <c r="T106">
        <v>2</v>
      </c>
      <c r="U106">
        <v>0</v>
      </c>
      <c r="V106">
        <v>0</v>
      </c>
      <c r="W106">
        <v>0.7</v>
      </c>
      <c r="X106">
        <v>1</v>
      </c>
      <c r="Y106">
        <v>0.9</v>
      </c>
      <c r="Z106">
        <f t="shared" si="14"/>
        <v>1</v>
      </c>
      <c r="AC106">
        <f t="shared" si="15"/>
        <v>0</v>
      </c>
    </row>
    <row r="107" spans="6:30" x14ac:dyDescent="0.25">
      <c r="G107" t="s">
        <v>53</v>
      </c>
      <c r="H107" t="s">
        <v>63</v>
      </c>
      <c r="I107" t="s">
        <v>6</v>
      </c>
      <c r="J107" t="s">
        <v>7</v>
      </c>
      <c r="K107">
        <v>1</v>
      </c>
      <c r="L107">
        <v>7.7</v>
      </c>
      <c r="M107" s="37">
        <v>0.79</v>
      </c>
      <c r="N107">
        <v>1</v>
      </c>
      <c r="O107" s="37">
        <v>0</v>
      </c>
      <c r="P107">
        <v>4</v>
      </c>
      <c r="Q107" s="37">
        <v>0.25</v>
      </c>
      <c r="R107" s="37">
        <v>0.25</v>
      </c>
      <c r="S107">
        <v>3</v>
      </c>
      <c r="T107">
        <v>2</v>
      </c>
      <c r="U107">
        <v>0</v>
      </c>
      <c r="V107">
        <v>0</v>
      </c>
      <c r="W107">
        <v>0.3</v>
      </c>
      <c r="X107">
        <v>1</v>
      </c>
      <c r="Y107">
        <v>1</v>
      </c>
      <c r="Z107">
        <f t="shared" si="14"/>
        <v>1</v>
      </c>
      <c r="AC107">
        <f t="shared" si="15"/>
        <v>0</v>
      </c>
    </row>
    <row r="108" spans="6:30" x14ac:dyDescent="0.25">
      <c r="G108" t="s">
        <v>54</v>
      </c>
      <c r="H108" t="s">
        <v>64</v>
      </c>
      <c r="I108" t="s">
        <v>6</v>
      </c>
      <c r="J108" t="s">
        <v>7</v>
      </c>
      <c r="K108">
        <v>1</v>
      </c>
      <c r="L108">
        <v>9.1</v>
      </c>
      <c r="M108" s="37">
        <v>0.85</v>
      </c>
      <c r="N108">
        <v>14</v>
      </c>
      <c r="O108" s="37">
        <v>0</v>
      </c>
      <c r="P108">
        <v>5</v>
      </c>
      <c r="Q108" s="37">
        <v>0.4</v>
      </c>
      <c r="R108" s="37">
        <v>0.25</v>
      </c>
      <c r="S108">
        <v>7</v>
      </c>
      <c r="T108">
        <v>2</v>
      </c>
      <c r="U108">
        <v>0</v>
      </c>
      <c r="V108">
        <v>0</v>
      </c>
      <c r="W108">
        <v>0.6</v>
      </c>
      <c r="X108">
        <v>0</v>
      </c>
      <c r="Y108">
        <v>0.5</v>
      </c>
      <c r="Z108">
        <f t="shared" si="14"/>
        <v>1</v>
      </c>
      <c r="AC108">
        <f t="shared" si="15"/>
        <v>0</v>
      </c>
    </row>
    <row r="109" spans="6:30" x14ac:dyDescent="0.25">
      <c r="G109" t="s">
        <v>55</v>
      </c>
      <c r="H109" t="s">
        <v>5</v>
      </c>
      <c r="I109" t="s">
        <v>6</v>
      </c>
      <c r="J109" t="s">
        <v>7</v>
      </c>
      <c r="K109">
        <v>1</v>
      </c>
      <c r="L109">
        <v>10</v>
      </c>
      <c r="M109" s="37">
        <v>0.78</v>
      </c>
      <c r="N109">
        <v>3</v>
      </c>
      <c r="O109" s="37">
        <v>0</v>
      </c>
      <c r="P109">
        <v>2</v>
      </c>
      <c r="Q109" s="37">
        <v>0.5</v>
      </c>
      <c r="R109" s="37">
        <v>1</v>
      </c>
      <c r="S109">
        <v>7</v>
      </c>
      <c r="T109">
        <v>2</v>
      </c>
      <c r="U109">
        <v>2</v>
      </c>
      <c r="V109">
        <v>2</v>
      </c>
      <c r="W109">
        <v>2</v>
      </c>
      <c r="X109">
        <v>1</v>
      </c>
      <c r="Y109">
        <v>1.3</v>
      </c>
    </row>
    <row r="110" spans="6:30" x14ac:dyDescent="0.25">
      <c r="G110" t="s">
        <v>55</v>
      </c>
      <c r="H110" t="s">
        <v>65</v>
      </c>
      <c r="I110" t="s">
        <v>6</v>
      </c>
      <c r="J110" t="s">
        <v>7</v>
      </c>
      <c r="K110">
        <v>1</v>
      </c>
      <c r="L110">
        <v>10</v>
      </c>
      <c r="M110" s="37">
        <v>0.78</v>
      </c>
      <c r="N110">
        <v>7</v>
      </c>
      <c r="O110" s="37">
        <v>0</v>
      </c>
      <c r="P110">
        <v>12</v>
      </c>
      <c r="Q110" s="37">
        <v>0.17</v>
      </c>
      <c r="R110" s="37">
        <v>0.5</v>
      </c>
      <c r="S110">
        <v>8</v>
      </c>
      <c r="T110">
        <v>3</v>
      </c>
      <c r="U110">
        <v>2</v>
      </c>
      <c r="V110">
        <v>2</v>
      </c>
      <c r="W110">
        <v>1.9</v>
      </c>
      <c r="X110">
        <v>0</v>
      </c>
      <c r="Y110">
        <v>1.1000000000000001</v>
      </c>
    </row>
    <row r="112" spans="6:30" ht="15.75" thickBot="1" x14ac:dyDescent="0.3"/>
    <row r="113" spans="6:30" ht="60.75" thickBot="1" x14ac:dyDescent="0.3">
      <c r="G113" s="33" t="s">
        <v>49</v>
      </c>
      <c r="H113" s="33" t="s">
        <v>0</v>
      </c>
      <c r="I113" s="34" t="s">
        <v>1</v>
      </c>
      <c r="J113" s="34" t="s">
        <v>3</v>
      </c>
      <c r="K113" s="32" t="s">
        <v>2</v>
      </c>
      <c r="L113" s="22" t="s">
        <v>9</v>
      </c>
      <c r="M113" s="36" t="s">
        <v>17</v>
      </c>
      <c r="N113" s="35" t="s">
        <v>15</v>
      </c>
      <c r="O113" s="22" t="s">
        <v>24</v>
      </c>
      <c r="P113" s="23" t="s">
        <v>29</v>
      </c>
      <c r="Q113" s="24" t="s">
        <v>16</v>
      </c>
      <c r="R113" s="25" t="s">
        <v>28</v>
      </c>
      <c r="S113" s="24" t="s">
        <v>25</v>
      </c>
      <c r="T113" s="30" t="s">
        <v>18</v>
      </c>
      <c r="U113" s="27" t="s">
        <v>8</v>
      </c>
      <c r="V113" s="28" t="s">
        <v>27</v>
      </c>
      <c r="W113" s="29" t="s">
        <v>10</v>
      </c>
      <c r="X113" s="27" t="s">
        <v>12</v>
      </c>
      <c r="Y113" s="29" t="s">
        <v>11</v>
      </c>
      <c r="Z113" s="31" t="s">
        <v>26</v>
      </c>
      <c r="AA113" s="27" t="s">
        <v>32</v>
      </c>
      <c r="AB113" s="27" t="s">
        <v>33</v>
      </c>
      <c r="AC113" s="27" t="s">
        <v>34</v>
      </c>
      <c r="AD113" s="26" t="s">
        <v>9</v>
      </c>
    </row>
    <row r="114" spans="6:30" x14ac:dyDescent="0.25">
      <c r="F114">
        <v>9</v>
      </c>
      <c r="G114" t="s">
        <v>14</v>
      </c>
      <c r="H114" t="s">
        <v>56</v>
      </c>
      <c r="I114" t="s">
        <v>6</v>
      </c>
      <c r="J114" t="s">
        <v>7</v>
      </c>
      <c r="K114">
        <v>1</v>
      </c>
      <c r="L114">
        <v>8.1999999999999993</v>
      </c>
      <c r="M114" s="37">
        <v>0.67</v>
      </c>
      <c r="N114">
        <v>0</v>
      </c>
      <c r="O114" s="37">
        <v>1</v>
      </c>
      <c r="P114">
        <v>0</v>
      </c>
      <c r="Q114" s="37">
        <v>0</v>
      </c>
      <c r="R114" s="37">
        <v>0</v>
      </c>
      <c r="S114">
        <v>0</v>
      </c>
      <c r="T114">
        <v>2</v>
      </c>
      <c r="U114">
        <v>0</v>
      </c>
      <c r="V114">
        <v>0</v>
      </c>
      <c r="W114">
        <v>0</v>
      </c>
      <c r="X114">
        <v>0</v>
      </c>
      <c r="Y114">
        <v>0</v>
      </c>
      <c r="Z114">
        <f>IF($E$10=0,1,0)</f>
        <v>1</v>
      </c>
      <c r="AA114">
        <v>1</v>
      </c>
      <c r="AB114">
        <v>100</v>
      </c>
      <c r="AC114">
        <f>$E$10</f>
        <v>0</v>
      </c>
    </row>
    <row r="115" spans="6:30" x14ac:dyDescent="0.25">
      <c r="G115" t="s">
        <v>50</v>
      </c>
      <c r="H115" t="s">
        <v>57</v>
      </c>
      <c r="I115" t="s">
        <v>6</v>
      </c>
      <c r="J115" t="s">
        <v>7</v>
      </c>
      <c r="K115">
        <v>1</v>
      </c>
      <c r="L115">
        <v>6.8</v>
      </c>
      <c r="M115" s="37">
        <v>0.82</v>
      </c>
      <c r="N115">
        <v>11</v>
      </c>
      <c r="O115" s="37">
        <v>0</v>
      </c>
      <c r="P115">
        <v>2</v>
      </c>
      <c r="Q115" s="37">
        <v>0</v>
      </c>
      <c r="R115" s="37">
        <v>0.75</v>
      </c>
      <c r="S115">
        <v>4</v>
      </c>
      <c r="T115">
        <v>6</v>
      </c>
      <c r="U115">
        <v>0</v>
      </c>
      <c r="V115">
        <v>0</v>
      </c>
      <c r="W115">
        <v>0</v>
      </c>
      <c r="X115">
        <v>0</v>
      </c>
      <c r="Y115">
        <v>0</v>
      </c>
      <c r="Z115">
        <f t="shared" ref="Z115:Z122" si="16">IF($E$10=0,1,0)</f>
        <v>1</v>
      </c>
      <c r="AC115">
        <f t="shared" ref="AC115:AC122" si="17">$E$10</f>
        <v>0</v>
      </c>
    </row>
    <row r="116" spans="6:30" x14ac:dyDescent="0.25">
      <c r="G116" t="s">
        <v>50</v>
      </c>
      <c r="H116" t="s">
        <v>59</v>
      </c>
      <c r="I116" t="s">
        <v>6</v>
      </c>
      <c r="J116" t="s">
        <v>7</v>
      </c>
      <c r="K116">
        <v>1</v>
      </c>
      <c r="L116">
        <v>7.9</v>
      </c>
      <c r="M116" s="37">
        <v>0.94</v>
      </c>
      <c r="N116">
        <v>4</v>
      </c>
      <c r="O116" s="37">
        <v>0</v>
      </c>
      <c r="P116">
        <v>1</v>
      </c>
      <c r="Q116" s="37">
        <v>0</v>
      </c>
      <c r="R116" s="37">
        <v>0.4</v>
      </c>
      <c r="S116">
        <v>1</v>
      </c>
      <c r="T116">
        <v>7</v>
      </c>
      <c r="U116">
        <v>0</v>
      </c>
      <c r="V116">
        <v>0</v>
      </c>
      <c r="W116">
        <v>0</v>
      </c>
      <c r="X116">
        <v>0</v>
      </c>
      <c r="Y116">
        <v>0</v>
      </c>
      <c r="Z116">
        <f t="shared" si="16"/>
        <v>1</v>
      </c>
      <c r="AC116">
        <f t="shared" si="17"/>
        <v>0</v>
      </c>
    </row>
    <row r="117" spans="6:30" x14ac:dyDescent="0.25">
      <c r="G117" t="s">
        <v>50</v>
      </c>
      <c r="H117" t="s">
        <v>58</v>
      </c>
      <c r="I117" t="s">
        <v>6</v>
      </c>
      <c r="J117" t="s">
        <v>7</v>
      </c>
      <c r="K117">
        <v>1</v>
      </c>
      <c r="L117">
        <v>7.5</v>
      </c>
      <c r="M117" s="37">
        <v>1</v>
      </c>
      <c r="N117">
        <v>7</v>
      </c>
      <c r="O117" s="37">
        <v>0</v>
      </c>
      <c r="P117">
        <v>3</v>
      </c>
      <c r="Q117" s="37">
        <v>1</v>
      </c>
      <c r="R117" s="37">
        <v>0.5</v>
      </c>
      <c r="S117">
        <v>2</v>
      </c>
      <c r="T117">
        <v>4</v>
      </c>
      <c r="U117">
        <v>0</v>
      </c>
      <c r="V117">
        <v>0</v>
      </c>
      <c r="W117">
        <v>0</v>
      </c>
      <c r="X117">
        <v>0</v>
      </c>
      <c r="Y117">
        <v>0</v>
      </c>
      <c r="Z117">
        <f t="shared" si="16"/>
        <v>1</v>
      </c>
      <c r="AC117">
        <f t="shared" si="17"/>
        <v>0</v>
      </c>
    </row>
    <row r="118" spans="6:30" x14ac:dyDescent="0.25">
      <c r="G118" t="s">
        <v>51</v>
      </c>
      <c r="H118" t="s">
        <v>60</v>
      </c>
      <c r="I118" t="s">
        <v>6</v>
      </c>
      <c r="J118" t="s">
        <v>7</v>
      </c>
      <c r="K118">
        <v>1</v>
      </c>
      <c r="L118">
        <v>8.1</v>
      </c>
      <c r="M118" s="37">
        <v>0.85</v>
      </c>
      <c r="N118">
        <v>4</v>
      </c>
      <c r="O118" s="37">
        <v>0</v>
      </c>
      <c r="P118">
        <v>4</v>
      </c>
      <c r="Q118" s="37">
        <v>0.25</v>
      </c>
      <c r="R118" s="37">
        <v>0.67</v>
      </c>
      <c r="S118">
        <v>3</v>
      </c>
      <c r="T118">
        <v>5</v>
      </c>
      <c r="U118">
        <v>0</v>
      </c>
      <c r="V118">
        <v>0</v>
      </c>
      <c r="W118">
        <v>0</v>
      </c>
      <c r="X118">
        <v>0</v>
      </c>
      <c r="Y118">
        <v>0</v>
      </c>
      <c r="Z118">
        <f t="shared" si="16"/>
        <v>1</v>
      </c>
      <c r="AC118">
        <f t="shared" si="17"/>
        <v>0</v>
      </c>
    </row>
    <row r="119" spans="6:30" x14ac:dyDescent="0.25">
      <c r="G119" t="s">
        <v>51</v>
      </c>
      <c r="H119" t="s">
        <v>61</v>
      </c>
      <c r="I119" t="s">
        <v>6</v>
      </c>
      <c r="J119" t="s">
        <v>7</v>
      </c>
      <c r="K119">
        <v>1</v>
      </c>
      <c r="L119">
        <v>8.6</v>
      </c>
      <c r="M119" s="37">
        <v>0.62</v>
      </c>
      <c r="N119">
        <v>6</v>
      </c>
      <c r="O119" s="37">
        <v>0</v>
      </c>
      <c r="P119">
        <v>5</v>
      </c>
      <c r="Q119" s="37">
        <v>0.2</v>
      </c>
      <c r="R119" s="37">
        <v>0.6</v>
      </c>
      <c r="S119">
        <v>4</v>
      </c>
      <c r="T119">
        <v>8</v>
      </c>
      <c r="U119">
        <v>0</v>
      </c>
      <c r="V119">
        <v>0</v>
      </c>
      <c r="W119">
        <v>0</v>
      </c>
      <c r="X119">
        <v>0</v>
      </c>
      <c r="Y119">
        <v>0</v>
      </c>
      <c r="Z119">
        <f t="shared" si="16"/>
        <v>1</v>
      </c>
      <c r="AC119">
        <f t="shared" si="17"/>
        <v>0</v>
      </c>
    </row>
    <row r="120" spans="6:30" x14ac:dyDescent="0.25">
      <c r="G120" t="s">
        <v>52</v>
      </c>
      <c r="H120" t="s">
        <v>62</v>
      </c>
      <c r="I120" t="s">
        <v>6</v>
      </c>
      <c r="J120" t="s">
        <v>7</v>
      </c>
      <c r="K120">
        <v>1</v>
      </c>
      <c r="L120">
        <v>7.8</v>
      </c>
      <c r="M120" s="37">
        <v>0.91</v>
      </c>
      <c r="N120">
        <v>1</v>
      </c>
      <c r="O120" s="37">
        <v>0</v>
      </c>
      <c r="P120">
        <v>2</v>
      </c>
      <c r="Q120" s="37">
        <v>0</v>
      </c>
      <c r="R120" s="37">
        <v>1</v>
      </c>
      <c r="S120">
        <v>3</v>
      </c>
      <c r="T120">
        <v>4</v>
      </c>
      <c r="U120">
        <v>0</v>
      </c>
      <c r="V120">
        <v>0</v>
      </c>
      <c r="W120">
        <v>0.4</v>
      </c>
      <c r="X120">
        <v>1</v>
      </c>
      <c r="Y120">
        <v>0.7</v>
      </c>
      <c r="Z120">
        <f t="shared" si="16"/>
        <v>1</v>
      </c>
      <c r="AC120">
        <f t="shared" si="17"/>
        <v>0</v>
      </c>
    </row>
    <row r="121" spans="6:30" x14ac:dyDescent="0.25">
      <c r="G121" t="s">
        <v>53</v>
      </c>
      <c r="H121" t="s">
        <v>63</v>
      </c>
      <c r="I121" t="s">
        <v>6</v>
      </c>
      <c r="J121" t="s">
        <v>7</v>
      </c>
      <c r="K121">
        <v>1</v>
      </c>
      <c r="L121">
        <v>7</v>
      </c>
      <c r="M121" s="37">
        <v>0.69</v>
      </c>
      <c r="N121">
        <v>3</v>
      </c>
      <c r="O121" s="37">
        <v>0</v>
      </c>
      <c r="P121">
        <v>4</v>
      </c>
      <c r="Q121" s="37">
        <v>0.2</v>
      </c>
      <c r="R121" s="37">
        <v>0.25</v>
      </c>
      <c r="S121">
        <v>4</v>
      </c>
      <c r="T121">
        <v>6</v>
      </c>
      <c r="U121">
        <v>0</v>
      </c>
      <c r="V121">
        <v>0</v>
      </c>
      <c r="W121">
        <v>0</v>
      </c>
      <c r="X121">
        <v>0</v>
      </c>
      <c r="Y121">
        <v>0.3</v>
      </c>
      <c r="Z121">
        <f t="shared" si="16"/>
        <v>1</v>
      </c>
      <c r="AC121">
        <f t="shared" si="17"/>
        <v>0</v>
      </c>
    </row>
    <row r="122" spans="6:30" x14ac:dyDescent="0.25">
      <c r="G122" t="s">
        <v>54</v>
      </c>
      <c r="H122" t="s">
        <v>64</v>
      </c>
      <c r="I122" t="s">
        <v>6</v>
      </c>
      <c r="J122" t="s">
        <v>7</v>
      </c>
      <c r="K122">
        <v>1</v>
      </c>
      <c r="L122">
        <v>9</v>
      </c>
      <c r="M122" s="37">
        <v>0.55000000000000004</v>
      </c>
      <c r="N122">
        <v>11</v>
      </c>
      <c r="O122" s="37">
        <v>0</v>
      </c>
      <c r="P122">
        <v>8</v>
      </c>
      <c r="Q122" s="37">
        <v>0.43</v>
      </c>
      <c r="R122" s="37">
        <v>0</v>
      </c>
      <c r="S122">
        <v>9</v>
      </c>
      <c r="T122">
        <v>5</v>
      </c>
      <c r="U122">
        <v>0</v>
      </c>
      <c r="V122">
        <v>0</v>
      </c>
      <c r="W122">
        <v>1.3</v>
      </c>
      <c r="X122">
        <v>1</v>
      </c>
      <c r="Y122">
        <v>1.1000000000000001</v>
      </c>
      <c r="Z122">
        <f t="shared" si="16"/>
        <v>1</v>
      </c>
      <c r="AC122">
        <f t="shared" si="17"/>
        <v>0</v>
      </c>
    </row>
    <row r="123" spans="6:30" x14ac:dyDescent="0.25">
      <c r="G123" t="s">
        <v>55</v>
      </c>
      <c r="H123" t="s">
        <v>5</v>
      </c>
      <c r="I123" t="s">
        <v>6</v>
      </c>
      <c r="J123" t="s">
        <v>7</v>
      </c>
      <c r="K123">
        <v>1</v>
      </c>
      <c r="L123">
        <v>8.3000000000000007</v>
      </c>
      <c r="M123" s="37">
        <v>0.56999999999999995</v>
      </c>
      <c r="N123">
        <v>9</v>
      </c>
      <c r="O123" s="37">
        <v>0</v>
      </c>
      <c r="P123">
        <v>4</v>
      </c>
      <c r="Q123" s="37">
        <v>0</v>
      </c>
      <c r="R123" s="37">
        <v>1</v>
      </c>
      <c r="S123">
        <v>6</v>
      </c>
      <c r="T123">
        <v>1</v>
      </c>
      <c r="U123">
        <v>1</v>
      </c>
      <c r="V123">
        <v>1</v>
      </c>
      <c r="W123">
        <v>0.9</v>
      </c>
      <c r="X123">
        <v>1</v>
      </c>
      <c r="Y123">
        <v>1.4</v>
      </c>
    </row>
    <row r="124" spans="6:30" x14ac:dyDescent="0.25">
      <c r="G124" t="s">
        <v>55</v>
      </c>
      <c r="H124" t="s">
        <v>65</v>
      </c>
      <c r="I124" t="s">
        <v>6</v>
      </c>
      <c r="J124" t="s">
        <v>7</v>
      </c>
      <c r="K124">
        <v>1</v>
      </c>
      <c r="L124">
        <v>9.5</v>
      </c>
      <c r="M124" s="37">
        <v>0.86</v>
      </c>
      <c r="N124">
        <v>4</v>
      </c>
      <c r="O124" s="37">
        <v>0</v>
      </c>
      <c r="P124">
        <v>8</v>
      </c>
      <c r="Q124" s="37">
        <v>0.5</v>
      </c>
      <c r="R124" s="37">
        <v>0.2</v>
      </c>
      <c r="S124">
        <v>4</v>
      </c>
      <c r="T124">
        <v>3</v>
      </c>
      <c r="U124">
        <v>2</v>
      </c>
      <c r="V124">
        <v>1</v>
      </c>
      <c r="W124">
        <v>2.1</v>
      </c>
      <c r="X124">
        <v>0</v>
      </c>
      <c r="Y124">
        <v>0.4</v>
      </c>
    </row>
    <row r="126" spans="6:30" ht="15.75" thickBot="1" x14ac:dyDescent="0.3"/>
    <row r="127" spans="6:30" ht="60.75" thickBot="1" x14ac:dyDescent="0.3">
      <c r="G127" s="33" t="s">
        <v>49</v>
      </c>
      <c r="H127" s="33" t="s">
        <v>0</v>
      </c>
      <c r="I127" s="34" t="s">
        <v>1</v>
      </c>
      <c r="J127" s="34" t="s">
        <v>3</v>
      </c>
      <c r="K127" s="32" t="s">
        <v>2</v>
      </c>
      <c r="L127" s="22" t="s">
        <v>9</v>
      </c>
      <c r="M127" s="36" t="s">
        <v>17</v>
      </c>
      <c r="N127" s="35" t="s">
        <v>15</v>
      </c>
      <c r="O127" s="22" t="s">
        <v>24</v>
      </c>
      <c r="P127" s="23" t="s">
        <v>29</v>
      </c>
      <c r="Q127" s="24" t="s">
        <v>16</v>
      </c>
      <c r="R127" s="25" t="s">
        <v>28</v>
      </c>
      <c r="S127" s="24" t="s">
        <v>25</v>
      </c>
      <c r="T127" s="30" t="s">
        <v>18</v>
      </c>
      <c r="U127" s="27" t="s">
        <v>8</v>
      </c>
      <c r="V127" s="28" t="s">
        <v>27</v>
      </c>
      <c r="W127" s="29" t="s">
        <v>10</v>
      </c>
      <c r="X127" s="27" t="s">
        <v>12</v>
      </c>
      <c r="Y127" s="29" t="s">
        <v>11</v>
      </c>
      <c r="Z127" s="31" t="s">
        <v>26</v>
      </c>
      <c r="AA127" s="27" t="s">
        <v>32</v>
      </c>
      <c r="AB127" s="27" t="s">
        <v>33</v>
      </c>
      <c r="AC127" s="27" t="s">
        <v>34</v>
      </c>
      <c r="AD127" s="26" t="s">
        <v>9</v>
      </c>
    </row>
    <row r="128" spans="6:30" x14ac:dyDescent="0.25">
      <c r="F128">
        <v>10</v>
      </c>
      <c r="G128" t="s">
        <v>14</v>
      </c>
      <c r="H128" t="s">
        <v>56</v>
      </c>
      <c r="I128" t="s">
        <v>6</v>
      </c>
      <c r="J128" t="s">
        <v>7</v>
      </c>
      <c r="K128">
        <v>1</v>
      </c>
      <c r="L128">
        <v>7.5</v>
      </c>
      <c r="M128" s="37">
        <v>0.6</v>
      </c>
      <c r="N128">
        <v>0</v>
      </c>
      <c r="O128" s="37">
        <v>1</v>
      </c>
      <c r="P128">
        <v>0</v>
      </c>
      <c r="Q128" s="37">
        <v>0</v>
      </c>
      <c r="R128" s="37">
        <v>0</v>
      </c>
      <c r="S128">
        <v>1</v>
      </c>
      <c r="T128">
        <v>2</v>
      </c>
      <c r="U128">
        <v>0</v>
      </c>
      <c r="V128">
        <v>0</v>
      </c>
      <c r="W128">
        <v>0</v>
      </c>
      <c r="X128">
        <v>0</v>
      </c>
      <c r="Y128">
        <v>0</v>
      </c>
      <c r="Z128">
        <f>IF($E$11=0,1,0)</f>
        <v>1</v>
      </c>
      <c r="AA128">
        <v>1</v>
      </c>
      <c r="AB128">
        <v>100</v>
      </c>
      <c r="AC128">
        <f>$E$11</f>
        <v>0</v>
      </c>
    </row>
    <row r="129" spans="6:30" x14ac:dyDescent="0.25">
      <c r="G129" t="s">
        <v>50</v>
      </c>
      <c r="H129" t="s">
        <v>57</v>
      </c>
      <c r="I129" t="s">
        <v>6</v>
      </c>
      <c r="J129" t="s">
        <v>7</v>
      </c>
      <c r="K129">
        <v>1</v>
      </c>
      <c r="L129">
        <v>8</v>
      </c>
      <c r="M129" s="37">
        <v>0.82</v>
      </c>
      <c r="N129">
        <v>3</v>
      </c>
      <c r="O129" s="37">
        <v>0</v>
      </c>
      <c r="P129">
        <v>7</v>
      </c>
      <c r="Q129" s="37">
        <v>0.86</v>
      </c>
      <c r="R129" s="37">
        <v>0.7</v>
      </c>
      <c r="S129">
        <v>2</v>
      </c>
      <c r="T129">
        <v>8</v>
      </c>
      <c r="U129">
        <v>0</v>
      </c>
      <c r="V129">
        <v>0</v>
      </c>
      <c r="W129">
        <v>0</v>
      </c>
      <c r="X129">
        <v>0</v>
      </c>
      <c r="Y129">
        <v>0</v>
      </c>
      <c r="Z129">
        <f t="shared" ref="Z129:Z136" si="18">IF($E$11=0,1,0)</f>
        <v>1</v>
      </c>
      <c r="AC129">
        <f t="shared" ref="AC129:AC136" si="19">$E$10</f>
        <v>0</v>
      </c>
    </row>
    <row r="130" spans="6:30" x14ac:dyDescent="0.25">
      <c r="G130" t="s">
        <v>50</v>
      </c>
      <c r="H130" t="s">
        <v>59</v>
      </c>
      <c r="I130" t="s">
        <v>6</v>
      </c>
      <c r="J130" t="s">
        <v>7</v>
      </c>
      <c r="K130">
        <v>1</v>
      </c>
      <c r="L130">
        <v>7.1</v>
      </c>
      <c r="M130" s="37">
        <v>1</v>
      </c>
      <c r="N130">
        <v>7</v>
      </c>
      <c r="O130" s="37">
        <v>0</v>
      </c>
      <c r="P130">
        <v>3</v>
      </c>
      <c r="Q130" s="37">
        <v>0.33</v>
      </c>
      <c r="R130" s="37">
        <v>0.5</v>
      </c>
      <c r="S130">
        <v>1</v>
      </c>
      <c r="T130">
        <v>2</v>
      </c>
      <c r="U130">
        <v>0</v>
      </c>
      <c r="V130">
        <v>0</v>
      </c>
      <c r="W130">
        <v>0</v>
      </c>
      <c r="X130">
        <v>0</v>
      </c>
      <c r="Y130">
        <v>0</v>
      </c>
      <c r="Z130">
        <f t="shared" si="18"/>
        <v>1</v>
      </c>
      <c r="AC130">
        <f t="shared" si="19"/>
        <v>0</v>
      </c>
    </row>
    <row r="131" spans="6:30" x14ac:dyDescent="0.25">
      <c r="G131" t="s">
        <v>50</v>
      </c>
      <c r="H131" t="s">
        <v>58</v>
      </c>
      <c r="I131" t="s">
        <v>6</v>
      </c>
      <c r="J131" t="s">
        <v>7</v>
      </c>
      <c r="K131">
        <v>1</v>
      </c>
      <c r="L131">
        <v>7.8</v>
      </c>
      <c r="M131" s="37">
        <v>1</v>
      </c>
      <c r="N131">
        <v>4</v>
      </c>
      <c r="O131" s="37">
        <v>0</v>
      </c>
      <c r="P131">
        <v>2</v>
      </c>
      <c r="Q131" s="37">
        <v>0.5</v>
      </c>
      <c r="R131" s="37">
        <v>1</v>
      </c>
      <c r="S131">
        <v>0</v>
      </c>
      <c r="T131">
        <v>6</v>
      </c>
      <c r="U131">
        <v>0</v>
      </c>
      <c r="V131">
        <v>0</v>
      </c>
      <c r="W131">
        <v>0</v>
      </c>
      <c r="X131">
        <v>0</v>
      </c>
      <c r="Y131">
        <v>0</v>
      </c>
      <c r="Z131">
        <f t="shared" si="18"/>
        <v>1</v>
      </c>
      <c r="AC131">
        <f t="shared" si="19"/>
        <v>0</v>
      </c>
    </row>
    <row r="132" spans="6:30" x14ac:dyDescent="0.25">
      <c r="G132" t="s">
        <v>51</v>
      </c>
      <c r="H132" t="s">
        <v>60</v>
      </c>
      <c r="I132" t="s">
        <v>6</v>
      </c>
      <c r="J132" t="s">
        <v>7</v>
      </c>
      <c r="K132">
        <v>1</v>
      </c>
      <c r="L132">
        <v>7.6</v>
      </c>
      <c r="M132" s="37">
        <v>0.85</v>
      </c>
      <c r="N132">
        <v>7</v>
      </c>
      <c r="O132" s="37">
        <v>0</v>
      </c>
      <c r="P132">
        <v>4</v>
      </c>
      <c r="Q132" s="37">
        <v>0.25</v>
      </c>
      <c r="R132" s="37">
        <v>0.6</v>
      </c>
      <c r="S132">
        <v>2</v>
      </c>
      <c r="T132">
        <v>6</v>
      </c>
      <c r="U132">
        <v>0</v>
      </c>
      <c r="V132">
        <v>0</v>
      </c>
      <c r="W132">
        <v>0</v>
      </c>
      <c r="X132">
        <v>0</v>
      </c>
      <c r="Y132">
        <v>0</v>
      </c>
      <c r="Z132">
        <f t="shared" si="18"/>
        <v>1</v>
      </c>
      <c r="AC132">
        <f t="shared" si="19"/>
        <v>0</v>
      </c>
    </row>
    <row r="133" spans="6:30" x14ac:dyDescent="0.25">
      <c r="G133" t="s">
        <v>51</v>
      </c>
      <c r="H133" t="s">
        <v>61</v>
      </c>
      <c r="I133" t="s">
        <v>6</v>
      </c>
      <c r="J133" t="s">
        <v>7</v>
      </c>
      <c r="K133">
        <v>1</v>
      </c>
      <c r="L133">
        <v>8.3000000000000007</v>
      </c>
      <c r="M133" s="37">
        <v>0.88</v>
      </c>
      <c r="N133">
        <v>6</v>
      </c>
      <c r="O133" s="37">
        <v>0</v>
      </c>
      <c r="P133">
        <v>8</v>
      </c>
      <c r="Q133" s="37">
        <v>0.25</v>
      </c>
      <c r="R133" s="37">
        <v>0.8</v>
      </c>
      <c r="S133">
        <v>4</v>
      </c>
      <c r="T133">
        <v>7</v>
      </c>
      <c r="U133">
        <v>0</v>
      </c>
      <c r="V133">
        <v>0</v>
      </c>
      <c r="W133">
        <v>0</v>
      </c>
      <c r="X133">
        <v>0</v>
      </c>
      <c r="Y133">
        <v>0.4</v>
      </c>
      <c r="Z133">
        <f t="shared" si="18"/>
        <v>1</v>
      </c>
      <c r="AC133">
        <f t="shared" si="19"/>
        <v>0</v>
      </c>
    </row>
    <row r="134" spans="6:30" x14ac:dyDescent="0.25">
      <c r="G134" t="s">
        <v>52</v>
      </c>
      <c r="H134" t="s">
        <v>62</v>
      </c>
      <c r="I134" t="s">
        <v>6</v>
      </c>
      <c r="J134" t="s">
        <v>7</v>
      </c>
      <c r="K134">
        <v>1</v>
      </c>
      <c r="L134">
        <v>6.9</v>
      </c>
      <c r="M134" s="37">
        <v>0.85</v>
      </c>
      <c r="N134">
        <v>7</v>
      </c>
      <c r="O134" s="37">
        <v>0</v>
      </c>
      <c r="P134">
        <v>3</v>
      </c>
      <c r="Q134" s="37">
        <v>1</v>
      </c>
      <c r="R134" s="37">
        <v>1</v>
      </c>
      <c r="S134">
        <v>4</v>
      </c>
      <c r="T134">
        <v>1</v>
      </c>
      <c r="U134">
        <v>0</v>
      </c>
      <c r="V134">
        <v>0</v>
      </c>
      <c r="W134">
        <v>1.3</v>
      </c>
      <c r="X134">
        <v>1</v>
      </c>
      <c r="Y134">
        <v>1.3</v>
      </c>
      <c r="Z134">
        <f t="shared" si="18"/>
        <v>1</v>
      </c>
      <c r="AC134">
        <f t="shared" si="19"/>
        <v>0</v>
      </c>
    </row>
    <row r="135" spans="6:30" x14ac:dyDescent="0.25">
      <c r="G135" t="s">
        <v>53</v>
      </c>
      <c r="H135" t="s">
        <v>63</v>
      </c>
      <c r="I135" t="s">
        <v>6</v>
      </c>
      <c r="J135" t="s">
        <v>7</v>
      </c>
      <c r="K135">
        <v>1</v>
      </c>
      <c r="L135">
        <v>7.8</v>
      </c>
      <c r="M135" s="37">
        <v>0.95</v>
      </c>
      <c r="N135">
        <v>3</v>
      </c>
      <c r="O135" s="37">
        <v>0</v>
      </c>
      <c r="P135">
        <v>6</v>
      </c>
      <c r="Q135" s="37">
        <v>0.33</v>
      </c>
      <c r="R135" s="37">
        <v>0.33</v>
      </c>
      <c r="S135">
        <v>5</v>
      </c>
      <c r="T135">
        <v>2</v>
      </c>
      <c r="U135">
        <v>0</v>
      </c>
      <c r="V135">
        <v>0</v>
      </c>
      <c r="W135">
        <v>0.7</v>
      </c>
      <c r="X135">
        <v>0</v>
      </c>
      <c r="Y135">
        <v>0.2</v>
      </c>
      <c r="Z135">
        <f t="shared" si="18"/>
        <v>1</v>
      </c>
      <c r="AC135">
        <f t="shared" si="19"/>
        <v>0</v>
      </c>
    </row>
    <row r="136" spans="6:30" x14ac:dyDescent="0.25">
      <c r="G136" t="s">
        <v>54</v>
      </c>
      <c r="H136" t="s">
        <v>64</v>
      </c>
      <c r="I136" t="s">
        <v>6</v>
      </c>
      <c r="J136" t="s">
        <v>7</v>
      </c>
      <c r="K136">
        <v>1</v>
      </c>
      <c r="L136">
        <v>10</v>
      </c>
      <c r="M136" s="37">
        <v>0.9</v>
      </c>
      <c r="N136">
        <v>15</v>
      </c>
      <c r="O136" s="37">
        <v>0</v>
      </c>
      <c r="P136">
        <v>5</v>
      </c>
      <c r="Q136" s="37">
        <v>0.4</v>
      </c>
      <c r="R136" s="37">
        <v>0.6</v>
      </c>
      <c r="S136">
        <v>8</v>
      </c>
      <c r="T136">
        <v>2</v>
      </c>
      <c r="U136">
        <v>2</v>
      </c>
      <c r="V136">
        <v>2</v>
      </c>
      <c r="W136">
        <v>1.6</v>
      </c>
      <c r="X136">
        <v>2</v>
      </c>
      <c r="Y136">
        <v>2.6</v>
      </c>
      <c r="Z136">
        <f t="shared" si="18"/>
        <v>1</v>
      </c>
      <c r="AC136">
        <f t="shared" si="19"/>
        <v>0</v>
      </c>
    </row>
    <row r="137" spans="6:30" x14ac:dyDescent="0.25">
      <c r="G137" t="s">
        <v>55</v>
      </c>
      <c r="H137" t="s">
        <v>5</v>
      </c>
      <c r="I137" t="s">
        <v>6</v>
      </c>
      <c r="J137" t="s">
        <v>7</v>
      </c>
      <c r="K137">
        <v>1</v>
      </c>
      <c r="L137">
        <v>9.6999999999999993</v>
      </c>
      <c r="M137" s="37">
        <v>0.88</v>
      </c>
      <c r="N137">
        <v>8</v>
      </c>
      <c r="O137" s="37">
        <v>0</v>
      </c>
      <c r="P137">
        <v>2</v>
      </c>
      <c r="Q137" s="37">
        <v>0</v>
      </c>
      <c r="R137" s="37">
        <v>0.2</v>
      </c>
      <c r="S137">
        <v>7</v>
      </c>
      <c r="T137">
        <v>3</v>
      </c>
      <c r="U137">
        <v>2</v>
      </c>
      <c r="V137">
        <v>2</v>
      </c>
      <c r="W137">
        <v>2.9</v>
      </c>
      <c r="X137">
        <v>0</v>
      </c>
      <c r="Y137">
        <v>1</v>
      </c>
    </row>
    <row r="138" spans="6:30" x14ac:dyDescent="0.25">
      <c r="G138" t="s">
        <v>55</v>
      </c>
      <c r="H138" t="s">
        <v>65</v>
      </c>
      <c r="I138" t="s">
        <v>6</v>
      </c>
      <c r="J138" t="s">
        <v>7</v>
      </c>
      <c r="K138">
        <v>1</v>
      </c>
      <c r="L138">
        <v>10</v>
      </c>
      <c r="M138" s="37">
        <v>0.71</v>
      </c>
      <c r="N138">
        <v>4</v>
      </c>
      <c r="O138" s="37">
        <v>0</v>
      </c>
      <c r="P138">
        <v>5</v>
      </c>
      <c r="Q138" s="37">
        <v>0.4</v>
      </c>
      <c r="R138" s="37">
        <v>0.2</v>
      </c>
      <c r="S138">
        <v>7</v>
      </c>
      <c r="T138">
        <v>4</v>
      </c>
      <c r="U138">
        <v>2</v>
      </c>
      <c r="V138">
        <v>1</v>
      </c>
      <c r="W138">
        <v>3.1</v>
      </c>
      <c r="X138">
        <v>1</v>
      </c>
      <c r="Y138">
        <v>0.7</v>
      </c>
    </row>
    <row r="140" spans="6:30" ht="15.75" thickBot="1" x14ac:dyDescent="0.3"/>
    <row r="141" spans="6:30" ht="60.75" thickBot="1" x14ac:dyDescent="0.3">
      <c r="G141" s="33" t="s">
        <v>49</v>
      </c>
      <c r="H141" s="33" t="s">
        <v>0</v>
      </c>
      <c r="I141" s="34" t="s">
        <v>1</v>
      </c>
      <c r="J141" s="34" t="s">
        <v>3</v>
      </c>
      <c r="K141" s="32" t="s">
        <v>2</v>
      </c>
      <c r="L141" s="22" t="s">
        <v>9</v>
      </c>
      <c r="M141" s="36" t="s">
        <v>17</v>
      </c>
      <c r="N141" s="35" t="s">
        <v>15</v>
      </c>
      <c r="O141" s="22" t="s">
        <v>24</v>
      </c>
      <c r="P141" s="23" t="s">
        <v>29</v>
      </c>
      <c r="Q141" s="24" t="s">
        <v>16</v>
      </c>
      <c r="R141" s="25" t="s">
        <v>28</v>
      </c>
      <c r="S141" s="24" t="s">
        <v>25</v>
      </c>
      <c r="T141" s="30" t="s">
        <v>18</v>
      </c>
      <c r="U141" s="27" t="s">
        <v>8</v>
      </c>
      <c r="V141" s="28" t="s">
        <v>27</v>
      </c>
      <c r="W141" s="29" t="s">
        <v>10</v>
      </c>
      <c r="X141" s="27" t="s">
        <v>12</v>
      </c>
      <c r="Y141" s="29" t="s">
        <v>11</v>
      </c>
      <c r="Z141" s="31" t="s">
        <v>26</v>
      </c>
      <c r="AA141" s="27" t="s">
        <v>32</v>
      </c>
      <c r="AB141" s="27" t="s">
        <v>33</v>
      </c>
      <c r="AC141" s="27" t="s">
        <v>34</v>
      </c>
      <c r="AD141" s="26" t="s">
        <v>9</v>
      </c>
    </row>
    <row r="142" spans="6:30" x14ac:dyDescent="0.25">
      <c r="F142">
        <v>11</v>
      </c>
      <c r="G142" t="s">
        <v>14</v>
      </c>
      <c r="H142" t="s">
        <v>56</v>
      </c>
      <c r="I142" t="s">
        <v>6</v>
      </c>
      <c r="J142" t="s">
        <v>7</v>
      </c>
      <c r="K142">
        <v>1</v>
      </c>
      <c r="L142">
        <v>7.6</v>
      </c>
      <c r="M142" s="37">
        <v>0.75</v>
      </c>
      <c r="N142">
        <v>4</v>
      </c>
      <c r="O142" s="37">
        <v>0</v>
      </c>
      <c r="P142">
        <v>0</v>
      </c>
      <c r="Q142" s="37">
        <v>0</v>
      </c>
      <c r="R142" s="37">
        <v>0</v>
      </c>
      <c r="S142">
        <v>0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0</v>
      </c>
      <c r="Z142">
        <f>IF($E$12=0,1,0)</f>
        <v>1</v>
      </c>
      <c r="AA142">
        <v>0</v>
      </c>
      <c r="AB142">
        <v>0</v>
      </c>
      <c r="AC142">
        <f>$E$12</f>
        <v>0</v>
      </c>
    </row>
    <row r="143" spans="6:30" x14ac:dyDescent="0.25">
      <c r="G143" t="s">
        <v>50</v>
      </c>
      <c r="H143" t="s">
        <v>57</v>
      </c>
      <c r="I143" t="s">
        <v>6</v>
      </c>
      <c r="J143" t="s">
        <v>7</v>
      </c>
      <c r="K143">
        <v>1</v>
      </c>
      <c r="L143">
        <v>8.1</v>
      </c>
      <c r="M143" s="37">
        <v>0.88</v>
      </c>
      <c r="N143">
        <v>4</v>
      </c>
      <c r="O143" s="37">
        <v>0</v>
      </c>
      <c r="P143">
        <v>2</v>
      </c>
      <c r="Q143" s="37">
        <v>1</v>
      </c>
      <c r="R143" s="37">
        <v>0.8</v>
      </c>
      <c r="S143">
        <v>3</v>
      </c>
      <c r="T143">
        <v>2</v>
      </c>
      <c r="U143">
        <v>0</v>
      </c>
      <c r="V143">
        <v>0</v>
      </c>
      <c r="W143">
        <v>0.4</v>
      </c>
      <c r="X143">
        <v>0</v>
      </c>
      <c r="Y143">
        <v>0</v>
      </c>
      <c r="Z143">
        <f t="shared" ref="Z143:Z150" si="20">IF($E$12=0,1,0)</f>
        <v>1</v>
      </c>
      <c r="AC143">
        <f t="shared" ref="AC143:AC150" si="21">$E$12</f>
        <v>0</v>
      </c>
    </row>
    <row r="144" spans="6:30" x14ac:dyDescent="0.25">
      <c r="G144" t="s">
        <v>50</v>
      </c>
      <c r="H144" t="s">
        <v>59</v>
      </c>
      <c r="I144" t="s">
        <v>6</v>
      </c>
      <c r="J144" t="s">
        <v>7</v>
      </c>
      <c r="K144">
        <v>1</v>
      </c>
      <c r="L144">
        <v>8.4</v>
      </c>
      <c r="M144" s="37">
        <v>0.95</v>
      </c>
      <c r="N144">
        <v>5</v>
      </c>
      <c r="O144" s="37">
        <v>0</v>
      </c>
      <c r="P144">
        <v>3</v>
      </c>
      <c r="Q144" s="37">
        <v>0.67</v>
      </c>
      <c r="R144" s="37">
        <v>0.5</v>
      </c>
      <c r="S144">
        <v>1</v>
      </c>
      <c r="T144">
        <v>5</v>
      </c>
      <c r="U144">
        <v>0</v>
      </c>
      <c r="V144">
        <v>0</v>
      </c>
      <c r="W144">
        <v>0.2</v>
      </c>
      <c r="X144">
        <v>0</v>
      </c>
      <c r="Y144">
        <v>0</v>
      </c>
      <c r="Z144">
        <f t="shared" si="20"/>
        <v>1</v>
      </c>
      <c r="AC144">
        <f t="shared" si="21"/>
        <v>0</v>
      </c>
    </row>
    <row r="145" spans="7:30" x14ac:dyDescent="0.25">
      <c r="G145" t="s">
        <v>50</v>
      </c>
      <c r="H145" t="s">
        <v>58</v>
      </c>
      <c r="I145" t="s">
        <v>6</v>
      </c>
      <c r="J145" t="s">
        <v>7</v>
      </c>
      <c r="K145">
        <v>1</v>
      </c>
      <c r="L145">
        <v>7.9</v>
      </c>
      <c r="M145" s="37">
        <v>0.9</v>
      </c>
      <c r="N145">
        <v>3</v>
      </c>
      <c r="O145" s="37">
        <v>0</v>
      </c>
      <c r="P145">
        <v>5</v>
      </c>
      <c r="Q145" s="37">
        <v>0.4</v>
      </c>
      <c r="R145" s="37">
        <v>0.6</v>
      </c>
      <c r="S145">
        <v>2</v>
      </c>
      <c r="T145">
        <v>7</v>
      </c>
      <c r="U145">
        <v>0</v>
      </c>
      <c r="V145">
        <v>0</v>
      </c>
      <c r="W145">
        <v>0</v>
      </c>
      <c r="X145">
        <v>0</v>
      </c>
      <c r="Y145">
        <v>0</v>
      </c>
      <c r="Z145">
        <f t="shared" si="20"/>
        <v>1</v>
      </c>
      <c r="AC145">
        <f t="shared" si="21"/>
        <v>0</v>
      </c>
    </row>
    <row r="146" spans="7:30" x14ac:dyDescent="0.25">
      <c r="G146" t="s">
        <v>51</v>
      </c>
      <c r="H146" t="s">
        <v>60</v>
      </c>
      <c r="I146" t="s">
        <v>6</v>
      </c>
      <c r="J146" t="s">
        <v>7</v>
      </c>
      <c r="K146">
        <v>1</v>
      </c>
      <c r="L146">
        <v>8.3000000000000007</v>
      </c>
      <c r="M146" s="37">
        <v>0.88</v>
      </c>
      <c r="N146">
        <v>9</v>
      </c>
      <c r="O146" s="37">
        <v>0</v>
      </c>
      <c r="P146">
        <v>2</v>
      </c>
      <c r="Q146" s="37">
        <v>1</v>
      </c>
      <c r="R146" s="37">
        <v>0.2</v>
      </c>
      <c r="S146">
        <v>4</v>
      </c>
      <c r="T146">
        <v>8</v>
      </c>
      <c r="U146">
        <v>0</v>
      </c>
      <c r="V146">
        <v>0</v>
      </c>
      <c r="W146">
        <v>0</v>
      </c>
      <c r="X146">
        <v>0</v>
      </c>
      <c r="Y146">
        <v>0</v>
      </c>
      <c r="Z146">
        <f t="shared" si="20"/>
        <v>1</v>
      </c>
      <c r="AC146">
        <f t="shared" si="21"/>
        <v>0</v>
      </c>
    </row>
    <row r="147" spans="7:30" x14ac:dyDescent="0.25">
      <c r="G147" t="s">
        <v>51</v>
      </c>
      <c r="H147" t="s">
        <v>61</v>
      </c>
      <c r="I147" t="s">
        <v>6</v>
      </c>
      <c r="J147" t="s">
        <v>7</v>
      </c>
      <c r="K147">
        <v>1</v>
      </c>
      <c r="L147">
        <v>8.4</v>
      </c>
      <c r="M147" s="37">
        <v>0.85</v>
      </c>
      <c r="N147">
        <v>7</v>
      </c>
      <c r="O147" s="37">
        <v>0</v>
      </c>
      <c r="P147">
        <v>5</v>
      </c>
      <c r="Q147" s="37">
        <v>0.6</v>
      </c>
      <c r="R147" s="37">
        <v>0.6</v>
      </c>
      <c r="S147">
        <v>5</v>
      </c>
      <c r="T147">
        <v>6</v>
      </c>
      <c r="U147">
        <v>0</v>
      </c>
      <c r="V147">
        <v>0</v>
      </c>
      <c r="W147">
        <v>0</v>
      </c>
      <c r="X147">
        <v>0</v>
      </c>
      <c r="Y147">
        <v>0.2</v>
      </c>
      <c r="Z147">
        <f t="shared" si="20"/>
        <v>1</v>
      </c>
      <c r="AC147">
        <f t="shared" si="21"/>
        <v>0</v>
      </c>
    </row>
    <row r="148" spans="7:30" x14ac:dyDescent="0.25">
      <c r="G148" t="s">
        <v>52</v>
      </c>
      <c r="H148" t="s">
        <v>62</v>
      </c>
      <c r="I148" t="s">
        <v>6</v>
      </c>
      <c r="J148" t="s">
        <v>7</v>
      </c>
      <c r="K148">
        <v>1</v>
      </c>
      <c r="L148">
        <v>7.6</v>
      </c>
      <c r="M148" s="37">
        <v>0.86</v>
      </c>
      <c r="N148">
        <v>5</v>
      </c>
      <c r="O148" s="37">
        <v>0</v>
      </c>
      <c r="P148">
        <v>3</v>
      </c>
      <c r="Q148" s="37">
        <v>1</v>
      </c>
      <c r="R148" s="37">
        <v>0.8</v>
      </c>
      <c r="S148">
        <v>5</v>
      </c>
      <c r="T148">
        <v>5</v>
      </c>
      <c r="U148">
        <v>0</v>
      </c>
      <c r="V148">
        <v>0</v>
      </c>
      <c r="W148">
        <v>0.7</v>
      </c>
      <c r="X148">
        <v>0</v>
      </c>
      <c r="Y148">
        <v>0.4</v>
      </c>
      <c r="Z148">
        <f t="shared" si="20"/>
        <v>1</v>
      </c>
      <c r="AC148">
        <f t="shared" si="21"/>
        <v>0</v>
      </c>
    </row>
    <row r="149" spans="7:30" x14ac:dyDescent="0.25">
      <c r="G149" t="s">
        <v>53</v>
      </c>
      <c r="H149" t="s">
        <v>63</v>
      </c>
      <c r="I149" t="s">
        <v>6</v>
      </c>
      <c r="J149" t="s">
        <v>7</v>
      </c>
      <c r="K149">
        <v>1</v>
      </c>
      <c r="L149">
        <v>7.5</v>
      </c>
      <c r="M149" s="37">
        <v>0.93</v>
      </c>
      <c r="N149">
        <v>3</v>
      </c>
      <c r="O149" s="37">
        <v>0</v>
      </c>
      <c r="P149">
        <v>2</v>
      </c>
      <c r="Q149" s="37">
        <v>0.5</v>
      </c>
      <c r="R149" s="37">
        <v>1</v>
      </c>
      <c r="S149">
        <v>2</v>
      </c>
      <c r="T149">
        <v>4</v>
      </c>
      <c r="U149">
        <v>0</v>
      </c>
      <c r="V149">
        <v>0</v>
      </c>
      <c r="W149">
        <v>0.2</v>
      </c>
      <c r="X149">
        <v>1</v>
      </c>
      <c r="Y149">
        <v>0.7</v>
      </c>
      <c r="Z149">
        <f t="shared" si="20"/>
        <v>1</v>
      </c>
      <c r="AC149">
        <f t="shared" si="21"/>
        <v>0</v>
      </c>
    </row>
    <row r="150" spans="7:30" x14ac:dyDescent="0.25">
      <c r="G150" t="s">
        <v>54</v>
      </c>
      <c r="H150" t="s">
        <v>64</v>
      </c>
      <c r="I150" t="s">
        <v>6</v>
      </c>
      <c r="J150" t="s">
        <v>7</v>
      </c>
      <c r="K150">
        <v>1</v>
      </c>
      <c r="L150">
        <v>10</v>
      </c>
      <c r="M150" s="37">
        <v>0.79</v>
      </c>
      <c r="N150">
        <v>11</v>
      </c>
      <c r="O150" s="37">
        <v>0</v>
      </c>
      <c r="P150">
        <v>6</v>
      </c>
      <c r="Q150" s="37">
        <v>0.33</v>
      </c>
      <c r="R150" s="37">
        <v>0.33</v>
      </c>
      <c r="S150">
        <v>8</v>
      </c>
      <c r="T150">
        <v>2</v>
      </c>
      <c r="U150">
        <v>2</v>
      </c>
      <c r="V150">
        <v>2</v>
      </c>
      <c r="W150">
        <v>1.3</v>
      </c>
      <c r="X150">
        <v>0</v>
      </c>
      <c r="Y150">
        <v>1</v>
      </c>
      <c r="Z150">
        <f t="shared" si="20"/>
        <v>1</v>
      </c>
      <c r="AC150">
        <f t="shared" si="21"/>
        <v>0</v>
      </c>
    </row>
    <row r="151" spans="7:30" x14ac:dyDescent="0.25">
      <c r="G151" t="s">
        <v>55</v>
      </c>
      <c r="H151" t="s">
        <v>5</v>
      </c>
      <c r="I151" t="s">
        <v>6</v>
      </c>
      <c r="J151" t="s">
        <v>7</v>
      </c>
      <c r="K151">
        <v>1</v>
      </c>
      <c r="L151">
        <v>9.6</v>
      </c>
      <c r="M151" s="37">
        <v>0.59</v>
      </c>
      <c r="N151">
        <v>7</v>
      </c>
      <c r="O151" s="37">
        <v>0</v>
      </c>
      <c r="P151">
        <v>9</v>
      </c>
      <c r="Q151" s="37">
        <v>0</v>
      </c>
      <c r="R151" s="37">
        <v>0.2</v>
      </c>
      <c r="S151">
        <v>13</v>
      </c>
      <c r="T151">
        <v>1</v>
      </c>
      <c r="U151">
        <v>2</v>
      </c>
      <c r="V151">
        <v>2</v>
      </c>
      <c r="W151">
        <v>2.2999999999999998</v>
      </c>
      <c r="X151">
        <v>0</v>
      </c>
      <c r="Y151">
        <v>1.2</v>
      </c>
    </row>
    <row r="152" spans="7:30" x14ac:dyDescent="0.25">
      <c r="G152" t="s">
        <v>55</v>
      </c>
      <c r="H152" t="s">
        <v>65</v>
      </c>
      <c r="I152" t="s">
        <v>6</v>
      </c>
      <c r="J152" t="s">
        <v>7</v>
      </c>
      <c r="K152">
        <v>1</v>
      </c>
      <c r="L152">
        <v>8</v>
      </c>
      <c r="M152" s="37">
        <v>0.6</v>
      </c>
      <c r="N152">
        <v>3</v>
      </c>
      <c r="O152" s="37">
        <v>0</v>
      </c>
      <c r="P152">
        <v>10</v>
      </c>
      <c r="Q152" s="37">
        <v>0.4</v>
      </c>
      <c r="R152" s="37">
        <v>0.2</v>
      </c>
      <c r="S152">
        <v>8</v>
      </c>
      <c r="T152">
        <v>2</v>
      </c>
      <c r="U152">
        <v>0</v>
      </c>
      <c r="V152">
        <v>0</v>
      </c>
      <c r="W152">
        <v>0.8</v>
      </c>
      <c r="X152">
        <v>1</v>
      </c>
      <c r="Y152">
        <v>0.9</v>
      </c>
    </row>
    <row r="154" spans="7:30" ht="15.75" thickBot="1" x14ac:dyDescent="0.3"/>
    <row r="155" spans="7:30" ht="15.75" thickBot="1" x14ac:dyDescent="0.3">
      <c r="G155" s="33"/>
      <c r="H155" s="33"/>
      <c r="I155" s="34"/>
      <c r="J155" s="34"/>
      <c r="K155" s="32"/>
      <c r="L155" s="22"/>
      <c r="M155" s="36"/>
      <c r="N155" s="35"/>
      <c r="O155" s="22"/>
      <c r="P155" s="23"/>
      <c r="Q155" s="24"/>
      <c r="R155" s="25"/>
      <c r="S155" s="24"/>
      <c r="T155" s="30"/>
      <c r="U155" s="27"/>
      <c r="V155" s="28"/>
      <c r="W155" s="29"/>
      <c r="X155" s="27"/>
      <c r="Y155" s="29"/>
      <c r="Z155" s="31"/>
      <c r="AA155" s="27"/>
      <c r="AB155" s="27"/>
      <c r="AC155" s="27"/>
      <c r="AD155" s="26"/>
    </row>
    <row r="156" spans="7:30" x14ac:dyDescent="0.25">
      <c r="M156" s="37"/>
      <c r="O156" s="37"/>
      <c r="Q156" s="37"/>
      <c r="R156" s="37"/>
    </row>
    <row r="157" spans="7:30" x14ac:dyDescent="0.25">
      <c r="M157" s="37"/>
      <c r="O157" s="37"/>
      <c r="Q157" s="37"/>
      <c r="R157" s="37"/>
    </row>
    <row r="158" spans="7:30" x14ac:dyDescent="0.25">
      <c r="M158" s="37"/>
      <c r="O158" s="37"/>
      <c r="Q158" s="37"/>
      <c r="R158" s="37"/>
    </row>
    <row r="159" spans="7:30" x14ac:dyDescent="0.25">
      <c r="M159" s="37"/>
      <c r="O159" s="37"/>
      <c r="Q159" s="37"/>
      <c r="R159" s="37"/>
    </row>
    <row r="160" spans="7:30" x14ac:dyDescent="0.25">
      <c r="M160" s="37"/>
      <c r="O160" s="37"/>
      <c r="Q160" s="37"/>
      <c r="R160" s="37"/>
    </row>
    <row r="161" spans="7:30" x14ac:dyDescent="0.25">
      <c r="M161" s="37"/>
      <c r="O161" s="37"/>
      <c r="Q161" s="37"/>
      <c r="R161" s="37"/>
    </row>
    <row r="162" spans="7:30" x14ac:dyDescent="0.25">
      <c r="M162" s="37"/>
      <c r="O162" s="37"/>
      <c r="Q162" s="37"/>
      <c r="R162" s="37"/>
    </row>
    <row r="163" spans="7:30" x14ac:dyDescent="0.25">
      <c r="M163" s="37"/>
      <c r="O163" s="37"/>
      <c r="Q163" s="37"/>
      <c r="R163" s="37"/>
    </row>
    <row r="164" spans="7:30" x14ac:dyDescent="0.25">
      <c r="M164" s="37"/>
      <c r="O164" s="37"/>
      <c r="Q164" s="37"/>
      <c r="R164" s="37"/>
    </row>
    <row r="165" spans="7:30" x14ac:dyDescent="0.25">
      <c r="M165" s="37"/>
      <c r="O165" s="37"/>
      <c r="Q165" s="37"/>
      <c r="R165" s="37"/>
    </row>
    <row r="166" spans="7:30" x14ac:dyDescent="0.25">
      <c r="M166" s="37"/>
      <c r="O166" s="37"/>
      <c r="Q166" s="37"/>
      <c r="R166" s="37"/>
    </row>
    <row r="168" spans="7:30" ht="15.75" thickBot="1" x14ac:dyDescent="0.3"/>
    <row r="169" spans="7:30" ht="15.75" thickBot="1" x14ac:dyDescent="0.3">
      <c r="G169" s="33"/>
      <c r="H169" s="33"/>
      <c r="I169" s="34"/>
      <c r="J169" s="34"/>
      <c r="K169" s="32"/>
      <c r="L169" s="22"/>
      <c r="M169" s="36"/>
      <c r="N169" s="35"/>
      <c r="O169" s="22"/>
      <c r="P169" s="23"/>
      <c r="Q169" s="24"/>
      <c r="R169" s="25"/>
      <c r="S169" s="24"/>
      <c r="T169" s="30"/>
      <c r="U169" s="27"/>
      <c r="V169" s="28"/>
      <c r="W169" s="29"/>
      <c r="X169" s="27"/>
      <c r="Y169" s="29"/>
      <c r="Z169" s="31"/>
      <c r="AA169" s="27"/>
      <c r="AB169" s="27"/>
      <c r="AC169" s="27"/>
      <c r="AD169" s="26"/>
    </row>
    <row r="170" spans="7:30" x14ac:dyDescent="0.25">
      <c r="M170" s="37"/>
      <c r="O170" s="37"/>
      <c r="Q170" s="37"/>
      <c r="R170" s="37"/>
    </row>
    <row r="171" spans="7:30" x14ac:dyDescent="0.25">
      <c r="M171" s="37"/>
      <c r="O171" s="37"/>
      <c r="Q171" s="37"/>
      <c r="R171" s="37"/>
    </row>
    <row r="172" spans="7:30" x14ac:dyDescent="0.25">
      <c r="M172" s="37"/>
      <c r="O172" s="37"/>
      <c r="Q172" s="37"/>
      <c r="R172" s="37"/>
    </row>
    <row r="173" spans="7:30" x14ac:dyDescent="0.25">
      <c r="M173" s="37"/>
      <c r="O173" s="37"/>
      <c r="Q173" s="37"/>
      <c r="R173" s="37"/>
    </row>
    <row r="174" spans="7:30" x14ac:dyDescent="0.25">
      <c r="M174" s="37"/>
      <c r="O174" s="37"/>
      <c r="Q174" s="37"/>
      <c r="R174" s="37"/>
    </row>
    <row r="175" spans="7:30" x14ac:dyDescent="0.25">
      <c r="M175" s="37"/>
      <c r="O175" s="37"/>
      <c r="Q175" s="37"/>
      <c r="R175" s="37"/>
    </row>
    <row r="176" spans="7:30" x14ac:dyDescent="0.25">
      <c r="M176" s="37"/>
      <c r="O176" s="37"/>
      <c r="Q176" s="37"/>
      <c r="R176" s="37"/>
    </row>
    <row r="177" spans="13:18" x14ac:dyDescent="0.25">
      <c r="M177" s="37"/>
      <c r="O177" s="37"/>
      <c r="Q177" s="37"/>
      <c r="R177" s="37"/>
    </row>
    <row r="178" spans="13:18" x14ac:dyDescent="0.25">
      <c r="M178" s="37"/>
      <c r="O178" s="37"/>
      <c r="Q178" s="37"/>
      <c r="R178" s="37"/>
    </row>
    <row r="179" spans="13:18" x14ac:dyDescent="0.25">
      <c r="M179" s="37"/>
      <c r="O179" s="37"/>
      <c r="Q179" s="37"/>
      <c r="R179" s="37"/>
    </row>
    <row r="180" spans="13:18" x14ac:dyDescent="0.25">
      <c r="M180" s="37"/>
      <c r="O180" s="37"/>
      <c r="Q180" s="37"/>
      <c r="R180" s="37"/>
    </row>
  </sheetData>
  <conditionalFormatting sqref="G1:H1">
    <cfRule type="duplicateValues" dxfId="13" priority="13"/>
  </conditionalFormatting>
  <conditionalFormatting sqref="G15:H15">
    <cfRule type="duplicateValues" dxfId="12" priority="12"/>
  </conditionalFormatting>
  <conditionalFormatting sqref="G29:H29">
    <cfRule type="duplicateValues" dxfId="11" priority="11"/>
  </conditionalFormatting>
  <conditionalFormatting sqref="G43:H43">
    <cfRule type="duplicateValues" dxfId="10" priority="10"/>
  </conditionalFormatting>
  <conditionalFormatting sqref="G57:H57">
    <cfRule type="duplicateValues" dxfId="9" priority="9"/>
  </conditionalFormatting>
  <conditionalFormatting sqref="G71:H71">
    <cfRule type="duplicateValues" dxfId="8" priority="8"/>
  </conditionalFormatting>
  <conditionalFormatting sqref="G85:H85">
    <cfRule type="duplicateValues" dxfId="7" priority="7"/>
  </conditionalFormatting>
  <conditionalFormatting sqref="G99:H99">
    <cfRule type="duplicateValues" dxfId="6" priority="6"/>
  </conditionalFormatting>
  <conditionalFormatting sqref="G113:H113">
    <cfRule type="duplicateValues" dxfId="5" priority="5"/>
  </conditionalFormatting>
  <conditionalFormatting sqref="G127:H127">
    <cfRule type="duplicateValues" dxfId="4" priority="4"/>
  </conditionalFormatting>
  <conditionalFormatting sqref="G141:H141">
    <cfRule type="duplicateValues" dxfId="3" priority="3"/>
  </conditionalFormatting>
  <conditionalFormatting sqref="G155:H155">
    <cfRule type="duplicateValues" dxfId="2" priority="2"/>
  </conditionalFormatting>
  <conditionalFormatting sqref="G169:H169">
    <cfRule type="duplicateValues" dxfId="1" priority="1"/>
  </conditionalFormatting>
  <dataValidations count="2">
    <dataValidation type="list" allowBlank="1" showInputMessage="1" showErrorMessage="1" sqref="G2:G12 G16:G26 G30:G40 G44:G54 G58:G68 G72:G82 G86:G96 G100:G110 G114:G124 G128:G138 G142:G152 G156:G166 G170:G180" xr:uid="{4843430E-4ACE-4D91-BFCC-9381571C4624}">
      <formula1>"GK, CB, DM, LM, RM, CAM, ST"</formula1>
    </dataValidation>
    <dataValidation type="list" allowBlank="1" showInputMessage="1" showErrorMessage="1" sqref="H2:H12 H16:H26 H30:H40 H44:H54 H58:H68 H72:H82 H86:H96 H100:H110 H114:H124 H128:H138 H142:H152 H156:H166 H170:H180" xr:uid="{ED763655-9E95-4057-BECD-8BC9A7320395}">
      <formula1>"Ashveer Harilall, Ompha Mukumela, Christos Angelopoulos, Aashik Desai, Keno de Jesus, Laneel Rajah, Marcel Lawrence, Stephan Claasen, Prishen Sookraj, John Paul Sikiotis, Lake Warren"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KEY</vt:lpstr>
      <vt:lpstr>ATT</vt:lpstr>
      <vt:lpstr>CAM</vt:lpstr>
      <vt:lpstr>DM</vt:lpstr>
      <vt:lpstr>WM</vt:lpstr>
      <vt:lpstr>DEF</vt:lpstr>
      <vt:lpstr>GK</vt:lpstr>
      <vt:lpstr>RESULTS</vt:lpstr>
      <vt:lpstr>STATS REF</vt:lpstr>
      <vt:lpstr>POTS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Bento</dc:creator>
  <cp:lastModifiedBy>Enzo Bento</cp:lastModifiedBy>
  <dcterms:created xsi:type="dcterms:W3CDTF">2025-08-01T16:12:55Z</dcterms:created>
  <dcterms:modified xsi:type="dcterms:W3CDTF">2025-08-27T17:05:55Z</dcterms:modified>
</cp:coreProperties>
</file>