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Работы_продажа\4сем\Моделирование программных систем\2 работа\"/>
    </mc:Choice>
  </mc:AlternateContent>
  <xr:revisionPtr revIDLastSave="0" documentId="8_{3BD0678C-D5E2-497A-A4EA-300A1381514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3" i="1" l="1"/>
  <c r="AD23" i="1"/>
  <c r="AE23" i="1"/>
  <c r="AF23" i="1"/>
  <c r="AG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D26" i="1"/>
  <c r="AE26" i="1"/>
  <c r="AF26" i="1"/>
  <c r="AG26" i="1"/>
  <c r="AH26" i="1"/>
  <c r="AI26" i="1"/>
  <c r="AD27" i="1"/>
  <c r="AE27" i="1"/>
  <c r="AF27" i="1"/>
  <c r="AG27" i="1"/>
  <c r="AH27" i="1"/>
  <c r="AI27" i="1"/>
  <c r="AC24" i="1"/>
  <c r="AC25" i="1"/>
  <c r="AC26" i="1"/>
  <c r="AC27" i="1"/>
  <c r="AC23" i="1"/>
  <c r="T24" i="1"/>
  <c r="T25" i="1"/>
  <c r="T26" i="1"/>
  <c r="T27" i="1"/>
  <c r="S24" i="1"/>
  <c r="S25" i="1"/>
  <c r="S26" i="1"/>
  <c r="S27" i="1"/>
  <c r="T23" i="1"/>
  <c r="S23" i="1"/>
  <c r="R24" i="1"/>
  <c r="R25" i="1"/>
  <c r="R26" i="1"/>
  <c r="R27" i="1"/>
  <c r="R23" i="1"/>
  <c r="Q24" i="1"/>
  <c r="Q25" i="1"/>
  <c r="Q26" i="1"/>
  <c r="Q27" i="1"/>
  <c r="Q23" i="1"/>
  <c r="P23" i="1"/>
  <c r="P24" i="1"/>
  <c r="P25" i="1"/>
  <c r="P26" i="1"/>
  <c r="P27" i="1"/>
  <c r="AD28" i="1" l="1"/>
  <c r="AD64" i="1" s="1"/>
  <c r="AD75" i="1" s="1"/>
  <c r="AE28" i="1"/>
  <c r="AE42" i="1" s="1"/>
  <c r="AE53" i="1" s="1"/>
  <c r="AF28" i="1"/>
  <c r="AF64" i="1" s="1"/>
  <c r="AF75" i="1" s="1"/>
  <c r="AG28" i="1"/>
  <c r="AG39" i="1" s="1"/>
  <c r="AG50" i="1" s="1"/>
  <c r="AH28" i="1"/>
  <c r="AH66" i="1" s="1"/>
  <c r="AH77" i="1" s="1"/>
  <c r="AI28" i="1"/>
  <c r="AI64" i="1" s="1"/>
  <c r="AI75" i="1" s="1"/>
  <c r="AC28" i="1"/>
  <c r="AC42" i="1" s="1"/>
  <c r="AC53" i="1" s="1"/>
  <c r="O23" i="1"/>
  <c r="U24" i="1"/>
  <c r="U25" i="1"/>
  <c r="U26" i="1"/>
  <c r="U27" i="1"/>
  <c r="U23" i="1"/>
  <c r="O24" i="1"/>
  <c r="O25" i="1"/>
  <c r="O26" i="1"/>
  <c r="O27" i="1"/>
  <c r="C23" i="1"/>
  <c r="C35" i="1" s="1"/>
  <c r="D23" i="1"/>
  <c r="D35" i="1" s="1"/>
  <c r="E23" i="1"/>
  <c r="E35" i="1" s="1"/>
  <c r="F23" i="1"/>
  <c r="G23" i="1"/>
  <c r="H23" i="1"/>
  <c r="H35" i="1" s="1"/>
  <c r="C24" i="1"/>
  <c r="C36" i="1" s="1"/>
  <c r="D24" i="1"/>
  <c r="D36" i="1" s="1"/>
  <c r="E24" i="1"/>
  <c r="F24" i="1"/>
  <c r="F36" i="1" s="1"/>
  <c r="G24" i="1"/>
  <c r="H24" i="1"/>
  <c r="H36" i="1" s="1"/>
  <c r="C25" i="1"/>
  <c r="C37" i="1" s="1"/>
  <c r="D25" i="1"/>
  <c r="D37" i="1" s="1"/>
  <c r="E25" i="1"/>
  <c r="E37" i="1" s="1"/>
  <c r="F25" i="1"/>
  <c r="F37" i="1" s="1"/>
  <c r="G25" i="1"/>
  <c r="G37" i="1" s="1"/>
  <c r="H25" i="1"/>
  <c r="H37" i="1" s="1"/>
  <c r="C26" i="1"/>
  <c r="C38" i="1" s="1"/>
  <c r="D26" i="1"/>
  <c r="D38" i="1" s="1"/>
  <c r="E26" i="1"/>
  <c r="F26" i="1"/>
  <c r="F38" i="1" s="1"/>
  <c r="G26" i="1"/>
  <c r="G38" i="1" s="1"/>
  <c r="H26" i="1"/>
  <c r="H38" i="1" s="1"/>
  <c r="C27" i="1"/>
  <c r="C39" i="1" s="1"/>
  <c r="D27" i="1"/>
  <c r="D39" i="1" s="1"/>
  <c r="E27" i="1"/>
  <c r="E39" i="1" s="1"/>
  <c r="F27" i="1"/>
  <c r="F39" i="1" s="1"/>
  <c r="G27" i="1"/>
  <c r="G39" i="1" s="1"/>
  <c r="H27" i="1"/>
  <c r="H39" i="1" s="1"/>
  <c r="B27" i="1"/>
  <c r="B39" i="1" s="1"/>
  <c r="B26" i="1"/>
  <c r="B38" i="1" s="1"/>
  <c r="B25" i="1"/>
  <c r="B37" i="1" s="1"/>
  <c r="B24" i="1"/>
  <c r="B36" i="1" s="1"/>
  <c r="B23" i="1"/>
  <c r="B35" i="1" s="1"/>
  <c r="G36" i="1"/>
  <c r="E36" i="1"/>
  <c r="E38" i="1"/>
  <c r="G35" i="1"/>
  <c r="F35" i="1"/>
  <c r="I8" i="1"/>
  <c r="G48" i="1" l="1"/>
  <c r="AC39" i="1"/>
  <c r="AC50" i="1" s="1"/>
  <c r="AH41" i="1"/>
  <c r="AH52" i="1" s="1"/>
  <c r="AG41" i="1"/>
  <c r="AG52" i="1" s="1"/>
  <c r="AH38" i="1"/>
  <c r="AH49" i="1" s="1"/>
  <c r="AG66" i="1"/>
  <c r="AG77" i="1" s="1"/>
  <c r="AH63" i="1"/>
  <c r="AH74" i="1" s="1"/>
  <c r="AG63" i="1"/>
  <c r="AG74" i="1" s="1"/>
  <c r="AH40" i="1"/>
  <c r="AH51" i="1" s="1"/>
  <c r="AG40" i="1"/>
  <c r="AG51" i="1" s="1"/>
  <c r="AE39" i="1"/>
  <c r="AE50" i="1" s="1"/>
  <c r="AI40" i="1"/>
  <c r="AI51" i="1" s="1"/>
  <c r="AI39" i="1"/>
  <c r="AI50" i="1" s="1"/>
  <c r="AC40" i="1"/>
  <c r="AC51" i="1" s="1"/>
  <c r="AC41" i="1"/>
  <c r="AC52" i="1" s="1"/>
  <c r="AC63" i="1"/>
  <c r="AC74" i="1" s="1"/>
  <c r="AC64" i="1"/>
  <c r="AC75" i="1" s="1"/>
  <c r="AD39" i="1"/>
  <c r="AD50" i="1" s="1"/>
  <c r="AF66" i="1"/>
  <c r="AF77" i="1" s="1"/>
  <c r="AF41" i="1"/>
  <c r="AF52" i="1" s="1"/>
  <c r="AE66" i="1"/>
  <c r="AE77" i="1" s="1"/>
  <c r="AF63" i="1"/>
  <c r="AF74" i="1" s="1"/>
  <c r="AC38" i="1"/>
  <c r="AC49" i="1" s="1"/>
  <c r="AE41" i="1"/>
  <c r="AE52" i="1" s="1"/>
  <c r="AG38" i="1"/>
  <c r="AG49" i="1" s="1"/>
  <c r="AC65" i="1"/>
  <c r="AC76" i="1" s="1"/>
  <c r="AD66" i="1"/>
  <c r="AD77" i="1" s="1"/>
  <c r="AE63" i="1"/>
  <c r="AE74" i="1" s="1"/>
  <c r="AD41" i="1"/>
  <c r="AD52" i="1" s="1"/>
  <c r="AF38" i="1"/>
  <c r="AF49" i="1" s="1"/>
  <c r="AC66" i="1"/>
  <c r="AC77" i="1" s="1"/>
  <c r="AH65" i="1"/>
  <c r="AH76" i="1" s="1"/>
  <c r="AD63" i="1"/>
  <c r="AD74" i="1" s="1"/>
  <c r="AE38" i="1"/>
  <c r="AE49" i="1" s="1"/>
  <c r="AC67" i="1"/>
  <c r="AC78" i="1" s="1"/>
  <c r="AF65" i="1"/>
  <c r="AF76" i="1" s="1"/>
  <c r="AE64" i="1"/>
  <c r="AE75" i="1" s="1"/>
  <c r="AD38" i="1"/>
  <c r="AD49" i="1" s="1"/>
  <c r="AH67" i="1"/>
  <c r="AH78" i="1" s="1"/>
  <c r="AE65" i="1"/>
  <c r="AE76" i="1" s="1"/>
  <c r="AG65" i="1"/>
  <c r="AG76" i="1" s="1"/>
  <c r="AF40" i="1"/>
  <c r="AF51" i="1" s="1"/>
  <c r="AD42" i="1"/>
  <c r="AD53" i="1" s="1"/>
  <c r="AG67" i="1"/>
  <c r="AG78" i="1" s="1"/>
  <c r="AD65" i="1"/>
  <c r="AD76" i="1" s="1"/>
  <c r="AI63" i="1"/>
  <c r="AI74" i="1" s="1"/>
  <c r="AD89" i="1" s="1"/>
  <c r="AH42" i="1"/>
  <c r="AH53" i="1" s="1"/>
  <c r="AE40" i="1"/>
  <c r="AE51" i="1" s="1"/>
  <c r="AF39" i="1"/>
  <c r="AF50" i="1" s="1"/>
  <c r="AF67" i="1"/>
  <c r="AF78" i="1" s="1"/>
  <c r="AH64" i="1"/>
  <c r="AH75" i="1" s="1"/>
  <c r="AI67" i="1"/>
  <c r="AI78" i="1" s="1"/>
  <c r="AG42" i="1"/>
  <c r="AG53" i="1" s="1"/>
  <c r="AD40" i="1"/>
  <c r="AD51" i="1" s="1"/>
  <c r="AI38" i="1"/>
  <c r="AI49" i="1" s="1"/>
  <c r="AE67" i="1"/>
  <c r="AE78" i="1" s="1"/>
  <c r="AG64" i="1"/>
  <c r="AG75" i="1" s="1"/>
  <c r="AI66" i="1"/>
  <c r="AI77" i="1" s="1"/>
  <c r="AD92" i="1" s="1"/>
  <c r="AF42" i="1"/>
  <c r="AF53" i="1" s="1"/>
  <c r="AH39" i="1"/>
  <c r="AH50" i="1" s="1"/>
  <c r="AI42" i="1"/>
  <c r="AI53" i="1" s="1"/>
  <c r="AD67" i="1"/>
  <c r="AD78" i="1" s="1"/>
  <c r="AI65" i="1"/>
  <c r="AI76" i="1" s="1"/>
  <c r="AI41" i="1"/>
  <c r="AI52" i="1" s="1"/>
  <c r="O41" i="1"/>
  <c r="O40" i="1"/>
  <c r="O39" i="1"/>
  <c r="O38" i="1"/>
  <c r="O37" i="1"/>
  <c r="F48" i="1"/>
  <c r="D48" i="1"/>
  <c r="D47" i="1"/>
  <c r="H48" i="1"/>
  <c r="C48" i="1"/>
  <c r="C47" i="1"/>
  <c r="E48" i="1"/>
  <c r="E47" i="1"/>
  <c r="H47" i="1"/>
  <c r="F47" i="1"/>
  <c r="G47" i="1"/>
  <c r="B47" i="1"/>
  <c r="B48" i="1"/>
  <c r="AC90" i="1" l="1"/>
  <c r="AD90" i="1"/>
  <c r="AD91" i="1"/>
  <c r="AC91" i="1"/>
  <c r="AC93" i="1"/>
  <c r="AC92" i="1"/>
  <c r="AE92" i="1" s="1"/>
  <c r="AD93" i="1"/>
  <c r="AC89" i="1"/>
  <c r="C58" i="1"/>
  <c r="C56" i="1"/>
  <c r="C57" i="1"/>
  <c r="C60" i="1"/>
  <c r="C59" i="1"/>
  <c r="B58" i="1"/>
  <c r="B57" i="1"/>
  <c r="B60" i="1"/>
  <c r="B59" i="1"/>
  <c r="B56" i="1"/>
  <c r="AF91" i="1" l="1"/>
  <c r="AF92" i="1"/>
  <c r="AG92" i="1"/>
  <c r="AE93" i="1"/>
  <c r="AF89" i="1"/>
  <c r="AF93" i="1"/>
  <c r="AG93" i="1" s="1"/>
  <c r="AF90" i="1"/>
  <c r="AE91" i="1"/>
  <c r="AG91" i="1" s="1"/>
  <c r="AE90" i="1"/>
  <c r="AG90" i="1" s="1"/>
  <c r="AE89" i="1"/>
  <c r="B69" i="1"/>
  <c r="B68" i="1"/>
  <c r="B70" i="1"/>
  <c r="B71" i="1"/>
  <c r="B72" i="1"/>
  <c r="AG89" i="1" l="1"/>
</calcChain>
</file>

<file path=xl/sharedStrings.xml><?xml version="1.0" encoding="utf-8"?>
<sst xmlns="http://schemas.openxmlformats.org/spreadsheetml/2006/main" count="193" uniqueCount="48">
  <si>
    <t>Google Chrome</t>
  </si>
  <si>
    <t>Браузеры</t>
  </si>
  <si>
    <t>Yandex Browser</t>
  </si>
  <si>
    <t>Microsoft Edge</t>
  </si>
  <si>
    <t>Internet Explorer</t>
  </si>
  <si>
    <t>Уровень производительности</t>
  </si>
  <si>
    <t>Надёжность</t>
  </si>
  <si>
    <t>Защищенность</t>
  </si>
  <si>
    <t>Совместимость</t>
  </si>
  <si>
    <t>Мобильность</t>
  </si>
  <si>
    <t>Удобство использования</t>
  </si>
  <si>
    <t>Цена</t>
  </si>
  <si>
    <t>Tor Browser</t>
  </si>
  <si>
    <t>Вес</t>
  </si>
  <si>
    <t>Характеристика</t>
  </si>
  <si>
    <t>TOPSIS</t>
  </si>
  <si>
    <t>ШАГ 1. СОСТАВИТЬ НОРМАЛИЗОВАННУЮ МАТРИЦУ ПО ФОРМУЛЕ</t>
  </si>
  <si>
    <t>Худший случай</t>
  </si>
  <si>
    <t>Лучший случай</t>
  </si>
  <si>
    <t>ШАГ 4. ВЫЧИСЛИТЬ ЕВКЛИДОВО РАССТОЯНИЕ ОТ КАЖДОГО АТРИБУТА ИЗ МАТРИЦЫ НА ШАГЕ 3 ДО ИДЕАЛЬНОГО И ХУДШЕГО СЛУЧАЯ</t>
  </si>
  <si>
    <t>Si+</t>
  </si>
  <si>
    <t>Si-</t>
  </si>
  <si>
    <t>ШАГ 2. СОСТАВИТЬ МАТРИЦУ ВЗВЕШЕННЫХ НОРМАЛИЗОВАННЫХ ЗНАЧЕНИЙ АТРИБУТОВ</t>
  </si>
  <si>
    <t>ШАГ 3. НАЙТИ ПОЗИТИВНОЕ И НЕГАТИВНОЕ ИДЕАЛЬНОЕ РЕШЕНИЕ (Т.Е. 1 - МИНИМАЛЬНАЯ ЦЕНА И МАКСИМАЛЬНОЕ УДОБСТВО 2 - МАКСИМАЛЬНАЯ ЦЕНА МИНИМАЛЬНОЕ УДОБСТВО)</t>
  </si>
  <si>
    <t>ШАГ 5. ОПРЕДЕЛИТЬ ОТНОСИТЕЛЬНУЮ БЛИЗОСТЬ К ПОЗИТИВНОМУ ИДЕАЛЬНОМУ РЕШЕНИЮ</t>
  </si>
  <si>
    <t>Pi</t>
  </si>
  <si>
    <t>P.S. Чем больше значение Pi и чем зеленее ячейка - лучше</t>
  </si>
  <si>
    <t>МЕТОД ПРОСТОГО АДДИТИВНОГО ВЗВЕШИВАНИЯ (SAW)</t>
  </si>
  <si>
    <t>Шаг 1. Составить нормализованную матрицу</t>
  </si>
  <si>
    <t>&lt;-если атрибут не цена</t>
  </si>
  <si>
    <t>&lt;-если атрибут цена</t>
  </si>
  <si>
    <t>Vi</t>
  </si>
  <si>
    <t>Шаг 2. Найти сумму всех умноженных нормализованных значений на их вес для каждого из браузеров</t>
  </si>
  <si>
    <t>EDAS (Оценка, основанная на расстоянии от среднего решения)</t>
  </si>
  <si>
    <t>Avj</t>
  </si>
  <si>
    <t>Шаг 1. Определение среднего значения для каждого атрибута</t>
  </si>
  <si>
    <t>&lt;- если атрибут не цена</t>
  </si>
  <si>
    <t>&lt;- если атрибут цена</t>
  </si>
  <si>
    <t>Шаг 2. Подсчитать положительное расстояние от среднего решения и найти взвешенную матрицу</t>
  </si>
  <si>
    <t>Шаг 3. Подсчитать отрицательное расстояние от среднего решения и найти взвешенную матрицу</t>
  </si>
  <si>
    <t>Умножим полученные значения из матрицы выше на их вес</t>
  </si>
  <si>
    <t>NSPi</t>
  </si>
  <si>
    <t>SNi</t>
  </si>
  <si>
    <t>SPi</t>
  </si>
  <si>
    <t>NSNi</t>
  </si>
  <si>
    <t>Asi</t>
  </si>
  <si>
    <t>Шаг 4. Подсчитать суммы полученных взвешенных матриц каждого браузера, найти нормализованное значение для сумм, найти полусумму нормализованных значений</t>
  </si>
  <si>
    <t>Сделал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</si>
</sst>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5" xfId="0" applyBorder="1"/>
    <xf numFmtId="0" fontId="0" fillId="0" borderId="20" xfId="0" applyBorder="1"/>
    <xf numFmtId="0" fontId="0" fillId="0" borderId="27" xfId="0" applyBorder="1"/>
    <xf numFmtId="0" fontId="0" fillId="0" borderId="15" xfId="0" applyBorder="1"/>
    <xf numFmtId="0" fontId="0" fillId="4" borderId="19" xfId="0" applyFill="1" applyBorder="1"/>
    <xf numFmtId="0" fontId="0" fillId="3" borderId="19" xfId="0" applyFill="1" applyBorder="1"/>
    <xf numFmtId="0" fontId="0" fillId="4" borderId="33" xfId="0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 wrapText="1"/>
    </xf>
    <xf numFmtId="0" fontId="8" fillId="8" borderId="26" xfId="0" applyFont="1" applyFill="1" applyBorder="1" applyAlignment="1">
      <alignment horizontal="center" vertical="center" wrapText="1"/>
    </xf>
    <xf numFmtId="0" fontId="8" fillId="8" borderId="27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8" fillId="8" borderId="23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10" borderId="18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13</xdr:row>
      <xdr:rowOff>9525</xdr:rowOff>
    </xdr:from>
    <xdr:to>
      <xdr:col>6</xdr:col>
      <xdr:colOff>942975</xdr:colOff>
      <xdr:row>20</xdr:row>
      <xdr:rowOff>190500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5635AF-2B2C-8BAF-015F-F468D445C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2867025"/>
          <a:ext cx="2066925" cy="15240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9526</xdr:colOff>
      <xdr:row>27</xdr:row>
      <xdr:rowOff>9525</xdr:rowOff>
    </xdr:from>
    <xdr:to>
      <xdr:col>7</xdr:col>
      <xdr:colOff>9525</xdr:colOff>
      <xdr:row>32</xdr:row>
      <xdr:rowOff>178594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5969F9-21FE-9909-A1A7-6275C77D3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1" y="5610225"/>
          <a:ext cx="2914649" cy="1133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48</xdr:row>
      <xdr:rowOff>9525</xdr:rowOff>
    </xdr:from>
    <xdr:to>
      <xdr:col>11</xdr:col>
      <xdr:colOff>596348</xdr:colOff>
      <xdr:row>53</xdr:row>
      <xdr:rowOff>148511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466A45E-10EF-9119-6E59-79A7CF7D5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9242" y="9675329"/>
          <a:ext cx="5953954" cy="11473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11</xdr:col>
      <xdr:colOff>596348</xdr:colOff>
      <xdr:row>60</xdr:row>
      <xdr:rowOff>8283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AAD241F-32ED-8CC4-0823-010631EC9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9717" y="10817087"/>
          <a:ext cx="5963479" cy="125067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198781</xdr:rowOff>
    </xdr:from>
    <xdr:to>
      <xdr:col>11</xdr:col>
      <xdr:colOff>596349</xdr:colOff>
      <xdr:row>65</xdr:row>
      <xdr:rowOff>151157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7EFC641-6F68-736E-C1CD-F6742088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49717" y="12059477"/>
          <a:ext cx="5963480" cy="1159565"/>
        </a:xfrm>
        <a:prstGeom prst="rect">
          <a:avLst/>
        </a:prstGeom>
      </xdr:spPr>
    </xdr:pic>
    <xdr:clientData/>
  </xdr:twoCellAnchor>
  <xdr:twoCellAnchor editAs="oneCell">
    <xdr:from>
      <xdr:col>21</xdr:col>
      <xdr:colOff>7327</xdr:colOff>
      <xdr:row>13</xdr:row>
      <xdr:rowOff>21981</xdr:rowOff>
    </xdr:from>
    <xdr:to>
      <xdr:col>22</xdr:col>
      <xdr:colOff>600807</xdr:colOff>
      <xdr:row>16</xdr:row>
      <xdr:rowOff>27214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54422EB-70C2-D5AB-C201-D2BCCF9CD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0" y="2857500"/>
          <a:ext cx="1201616" cy="584060"/>
        </a:xfrm>
        <a:prstGeom prst="rect">
          <a:avLst/>
        </a:prstGeom>
      </xdr:spPr>
    </xdr:pic>
    <xdr:clientData/>
  </xdr:twoCellAnchor>
  <xdr:twoCellAnchor editAs="oneCell">
    <xdr:from>
      <xdr:col>21</xdr:col>
      <xdr:colOff>7326</xdr:colOff>
      <xdr:row>17</xdr:row>
      <xdr:rowOff>0</xdr:rowOff>
    </xdr:from>
    <xdr:to>
      <xdr:col>22</xdr:col>
      <xdr:colOff>600805</xdr:colOff>
      <xdr:row>19</xdr:row>
      <xdr:rowOff>96481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A210729-F8DA-BE84-02E4-32A461E2D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7999" y="3604846"/>
          <a:ext cx="1201615" cy="477481"/>
        </a:xfrm>
        <a:prstGeom prst="rect">
          <a:avLst/>
        </a:prstGeom>
      </xdr:spPr>
    </xdr:pic>
    <xdr:clientData/>
  </xdr:twoCellAnchor>
  <xdr:twoCellAnchor editAs="oneCell">
    <xdr:from>
      <xdr:col>21</xdr:col>
      <xdr:colOff>22412</xdr:colOff>
      <xdr:row>27</xdr:row>
      <xdr:rowOff>179294</xdr:rowOff>
    </xdr:from>
    <xdr:to>
      <xdr:col>24</xdr:col>
      <xdr:colOff>247303</xdr:colOff>
      <xdr:row>33</xdr:row>
      <xdr:rowOff>88947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EEBD693-EDB9-C9EB-9E83-7E97E088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552088" y="5815853"/>
          <a:ext cx="2040244" cy="1075765"/>
        </a:xfrm>
        <a:prstGeom prst="rect">
          <a:avLst/>
        </a:prstGeom>
      </xdr:spPr>
    </xdr:pic>
    <xdr:clientData/>
  </xdr:twoCellAnchor>
  <xdr:twoCellAnchor editAs="oneCell">
    <xdr:from>
      <xdr:col>35</xdr:col>
      <xdr:colOff>23811</xdr:colOff>
      <xdr:row>13</xdr:row>
      <xdr:rowOff>11906</xdr:rowOff>
    </xdr:from>
    <xdr:to>
      <xdr:col>41</xdr:col>
      <xdr:colOff>351857</xdr:colOff>
      <xdr:row>20</xdr:row>
      <xdr:rowOff>154781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4ADB5E51-4A7E-496E-10C0-33097CAAA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075561" y="2893219"/>
          <a:ext cx="3971359" cy="1488281"/>
        </a:xfrm>
        <a:prstGeom prst="rect">
          <a:avLst/>
        </a:prstGeom>
      </xdr:spPr>
    </xdr:pic>
    <xdr:clientData/>
  </xdr:twoCellAnchor>
  <xdr:twoCellAnchor editAs="oneCell">
    <xdr:from>
      <xdr:col>35</xdr:col>
      <xdr:colOff>11907</xdr:colOff>
      <xdr:row>28</xdr:row>
      <xdr:rowOff>11906</xdr:rowOff>
    </xdr:from>
    <xdr:to>
      <xdr:col>40</xdr:col>
      <xdr:colOff>595313</xdr:colOff>
      <xdr:row>32</xdr:row>
      <xdr:rowOff>23812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DAFDD31-03AD-FBE7-8016-820E49BA1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04938" y="5857875"/>
          <a:ext cx="3619500" cy="773906"/>
        </a:xfrm>
        <a:prstGeom prst="rect">
          <a:avLst/>
        </a:prstGeom>
      </xdr:spPr>
    </xdr:pic>
    <xdr:clientData/>
  </xdr:twoCellAnchor>
  <xdr:twoCellAnchor editAs="oneCell">
    <xdr:from>
      <xdr:col>35</xdr:col>
      <xdr:colOff>23813</xdr:colOff>
      <xdr:row>32</xdr:row>
      <xdr:rowOff>23812</xdr:rowOff>
    </xdr:from>
    <xdr:to>
      <xdr:col>41</xdr:col>
      <xdr:colOff>11906</xdr:colOff>
      <xdr:row>35</xdr:row>
      <xdr:rowOff>242977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4DD8F5E-900F-4E9C-6340-75AB60343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516844" y="6631781"/>
          <a:ext cx="3631406" cy="826384"/>
        </a:xfrm>
        <a:prstGeom prst="rect">
          <a:avLst/>
        </a:prstGeom>
      </xdr:spPr>
    </xdr:pic>
    <xdr:clientData/>
  </xdr:twoCellAnchor>
  <xdr:twoCellAnchor editAs="oneCell">
    <xdr:from>
      <xdr:col>35</xdr:col>
      <xdr:colOff>11906</xdr:colOff>
      <xdr:row>53</xdr:row>
      <xdr:rowOff>0</xdr:rowOff>
    </xdr:from>
    <xdr:to>
      <xdr:col>41</xdr:col>
      <xdr:colOff>11906</xdr:colOff>
      <xdr:row>56</xdr:row>
      <xdr:rowOff>178593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B34FE58-F852-AF7A-E43B-7D38D31A9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504937" y="10894219"/>
          <a:ext cx="3643313" cy="833437"/>
        </a:xfrm>
        <a:prstGeom prst="rect">
          <a:avLst/>
        </a:prstGeom>
      </xdr:spPr>
    </xdr:pic>
    <xdr:clientData/>
  </xdr:twoCellAnchor>
  <xdr:twoCellAnchor editAs="oneCell">
    <xdr:from>
      <xdr:col>35</xdr:col>
      <xdr:colOff>23813</xdr:colOff>
      <xdr:row>57</xdr:row>
      <xdr:rowOff>0</xdr:rowOff>
    </xdr:from>
    <xdr:to>
      <xdr:col>41</xdr:col>
      <xdr:colOff>11906</xdr:colOff>
      <xdr:row>60</xdr:row>
      <xdr:rowOff>190499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C4CE5AD0-A017-B279-BE57-FE8F4A62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516844" y="11751469"/>
          <a:ext cx="3631406" cy="797718"/>
        </a:xfrm>
        <a:prstGeom prst="rect">
          <a:avLst/>
        </a:prstGeom>
      </xdr:spPr>
    </xdr:pic>
    <xdr:clientData/>
  </xdr:twoCellAnchor>
  <xdr:twoCellAnchor editAs="oneCell">
    <xdr:from>
      <xdr:col>35</xdr:col>
      <xdr:colOff>11906</xdr:colOff>
      <xdr:row>78</xdr:row>
      <xdr:rowOff>1</xdr:rowOff>
    </xdr:from>
    <xdr:to>
      <xdr:col>37</xdr:col>
      <xdr:colOff>609599</xdr:colOff>
      <xdr:row>81</xdr:row>
      <xdr:rowOff>11906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622EF3A-8C6A-A891-2B1F-30E43FC1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9504937" y="16049626"/>
          <a:ext cx="1809750" cy="583405"/>
        </a:xfrm>
        <a:prstGeom prst="rect">
          <a:avLst/>
        </a:prstGeom>
      </xdr:spPr>
    </xdr:pic>
    <xdr:clientData/>
  </xdr:twoCellAnchor>
  <xdr:twoCellAnchor editAs="oneCell">
    <xdr:from>
      <xdr:col>35</xdr:col>
      <xdr:colOff>23812</xdr:colOff>
      <xdr:row>81</xdr:row>
      <xdr:rowOff>0</xdr:rowOff>
    </xdr:from>
    <xdr:to>
      <xdr:col>37</xdr:col>
      <xdr:colOff>607217</xdr:colOff>
      <xdr:row>84</xdr:row>
      <xdr:rowOff>1605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A0E782C1-B734-64DB-37C1-D8E7CB297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516843" y="16621125"/>
          <a:ext cx="1797843" cy="57310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78</xdr:row>
      <xdr:rowOff>0</xdr:rowOff>
    </xdr:from>
    <xdr:to>
      <xdr:col>42</xdr:col>
      <xdr:colOff>11906</xdr:colOff>
      <xdr:row>84</xdr:row>
      <xdr:rowOff>143054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DDEDEDE0-596E-FCEE-C3E9-ABBB083C2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1314688" y="16049625"/>
          <a:ext cx="2440781" cy="1286054"/>
        </a:xfrm>
        <a:prstGeom prst="rect">
          <a:avLst/>
        </a:prstGeom>
      </xdr:spPr>
    </xdr:pic>
    <xdr:clientData/>
  </xdr:twoCellAnchor>
  <xdr:twoCellAnchor editAs="oneCell">
    <xdr:from>
      <xdr:col>38</xdr:col>
      <xdr:colOff>11906</xdr:colOff>
      <xdr:row>84</xdr:row>
      <xdr:rowOff>154782</xdr:rowOff>
    </xdr:from>
    <xdr:to>
      <xdr:col>41</xdr:col>
      <xdr:colOff>609599</xdr:colOff>
      <xdr:row>88</xdr:row>
      <xdr:rowOff>21526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4D4794F0-7EEB-FD5C-A236-7A668D1AF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326594" y="17347407"/>
          <a:ext cx="2416968" cy="712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AR93"/>
  <sheetViews>
    <sheetView tabSelected="1" zoomScaleNormal="100" workbookViewId="0">
      <selection activeCell="O40" sqref="O40"/>
    </sheetView>
  </sheetViews>
  <sheetFormatPr defaultRowHeight="15" x14ac:dyDescent="0.25"/>
  <cols>
    <col min="1" max="1" width="23.5703125" customWidth="1"/>
    <col min="2" max="2" width="28.5703125" style="1" customWidth="1"/>
    <col min="3" max="3" width="17.28515625" style="1" customWidth="1"/>
    <col min="4" max="4" width="16.7109375" style="1" customWidth="1"/>
    <col min="5" max="5" width="16.5703125" customWidth="1"/>
    <col min="6" max="6" width="17" customWidth="1"/>
    <col min="7" max="7" width="26.7109375" customWidth="1"/>
    <col min="14" max="14" width="18.28515625" customWidth="1"/>
    <col min="15" max="15" width="36.140625" customWidth="1"/>
    <col min="16" max="16" width="17.42578125" customWidth="1"/>
    <col min="17" max="17" width="19.42578125" customWidth="1"/>
    <col min="18" max="18" width="20.7109375" customWidth="1"/>
    <col min="19" max="19" width="22.85546875" customWidth="1"/>
    <col min="20" max="20" width="23" customWidth="1"/>
    <col min="28" max="28" width="19.85546875" customWidth="1"/>
    <col min="29" max="29" width="35.42578125" customWidth="1"/>
    <col min="30" max="30" width="20.28515625" customWidth="1"/>
    <col min="31" max="31" width="22.5703125" customWidth="1"/>
    <col min="32" max="32" width="20.7109375" customWidth="1"/>
    <col min="33" max="33" width="15" customWidth="1"/>
    <col min="34" max="34" width="26.5703125" customWidth="1"/>
  </cols>
  <sheetData>
    <row r="1" spans="1:44" ht="15.75" thickBot="1" x14ac:dyDescent="0.3">
      <c r="A1" s="16" t="s">
        <v>1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</row>
    <row r="2" spans="1:44" ht="15.75" thickBot="1" x14ac:dyDescent="0.3">
      <c r="A2" s="20" t="s">
        <v>0</v>
      </c>
      <c r="B2" s="5">
        <v>0.6</v>
      </c>
      <c r="C2" s="2">
        <v>0.8</v>
      </c>
      <c r="D2" s="2">
        <v>0.7</v>
      </c>
      <c r="E2" s="2">
        <v>0.9</v>
      </c>
      <c r="F2" s="2">
        <v>0.9</v>
      </c>
      <c r="G2" s="2">
        <v>0.9</v>
      </c>
      <c r="H2" s="26">
        <v>0.82</v>
      </c>
    </row>
    <row r="3" spans="1:44" ht="15.75" thickBot="1" x14ac:dyDescent="0.3">
      <c r="A3" s="21" t="s">
        <v>2</v>
      </c>
      <c r="B3" s="4">
        <v>0.54</v>
      </c>
      <c r="C3" s="3">
        <v>0.7</v>
      </c>
      <c r="D3" s="3">
        <v>0.4</v>
      </c>
      <c r="E3" s="3">
        <v>0.67</v>
      </c>
      <c r="F3" s="3">
        <v>0.8</v>
      </c>
      <c r="G3" s="3">
        <v>0.78</v>
      </c>
      <c r="H3" s="17">
        <v>0.8</v>
      </c>
    </row>
    <row r="4" spans="1:44" ht="15.75" thickBot="1" x14ac:dyDescent="0.3">
      <c r="A4" s="22" t="s">
        <v>3</v>
      </c>
      <c r="B4" s="4">
        <v>0.7</v>
      </c>
      <c r="C4" s="3">
        <v>0.67</v>
      </c>
      <c r="D4" s="3">
        <v>0.6</v>
      </c>
      <c r="E4" s="3">
        <v>0.57999999999999996</v>
      </c>
      <c r="F4" s="3">
        <v>0.5</v>
      </c>
      <c r="G4" s="3">
        <v>0.75</v>
      </c>
      <c r="H4" s="17">
        <v>0.45</v>
      </c>
    </row>
    <row r="5" spans="1:44" ht="15.75" thickBot="1" x14ac:dyDescent="0.3">
      <c r="A5" s="23" t="s">
        <v>4</v>
      </c>
      <c r="B5" s="4">
        <v>0.15</v>
      </c>
      <c r="C5" s="3">
        <v>0.2</v>
      </c>
      <c r="D5" s="3">
        <v>0.23</v>
      </c>
      <c r="E5" s="3">
        <v>0.14000000000000001</v>
      </c>
      <c r="F5" s="3">
        <v>0.1</v>
      </c>
      <c r="G5" s="3">
        <v>0.1</v>
      </c>
      <c r="H5" s="17">
        <v>0.3</v>
      </c>
    </row>
    <row r="6" spans="1:44" ht="15.75" thickBot="1" x14ac:dyDescent="0.3">
      <c r="A6" s="25" t="s">
        <v>12</v>
      </c>
      <c r="B6" s="24">
        <v>0.56000000000000005</v>
      </c>
      <c r="C6" s="18">
        <v>0.9</v>
      </c>
      <c r="D6" s="18">
        <v>0.8</v>
      </c>
      <c r="E6" s="18">
        <v>0.66</v>
      </c>
      <c r="F6" s="18">
        <v>0.2</v>
      </c>
      <c r="G6" s="18">
        <v>0.3</v>
      </c>
      <c r="H6" s="19">
        <v>0.05</v>
      </c>
    </row>
    <row r="7" spans="1:44" ht="15.75" thickBot="1" x14ac:dyDescent="0.3"/>
    <row r="8" spans="1:44" x14ac:dyDescent="0.25">
      <c r="A8" s="12" t="s">
        <v>13</v>
      </c>
      <c r="B8" s="14">
        <v>0.5</v>
      </c>
      <c r="C8" s="8">
        <v>0.1</v>
      </c>
      <c r="D8" s="8">
        <v>0.05</v>
      </c>
      <c r="E8" s="8">
        <v>0.1</v>
      </c>
      <c r="F8" s="8">
        <v>0.05</v>
      </c>
      <c r="G8" s="8">
        <v>0.1</v>
      </c>
      <c r="H8" s="9">
        <v>0.1</v>
      </c>
      <c r="I8" s="6">
        <f>SUM(B8:D8,E8:H8)</f>
        <v>1</v>
      </c>
    </row>
    <row r="9" spans="1:44" ht="15.75" thickBot="1" x14ac:dyDescent="0.3">
      <c r="A9" s="13" t="s">
        <v>14</v>
      </c>
      <c r="B9" s="15" t="s">
        <v>5</v>
      </c>
      <c r="C9" s="10" t="s">
        <v>6</v>
      </c>
      <c r="D9" s="10" t="s">
        <v>7</v>
      </c>
      <c r="E9" s="10" t="s">
        <v>8</v>
      </c>
      <c r="F9" s="10" t="s">
        <v>9</v>
      </c>
      <c r="G9" s="10" t="s">
        <v>10</v>
      </c>
      <c r="H9" s="11" t="s">
        <v>11</v>
      </c>
    </row>
    <row r="10" spans="1:44" ht="15.75" thickBot="1" x14ac:dyDescent="0.3"/>
    <row r="11" spans="1:44" ht="30.75" customHeight="1" thickBot="1" x14ac:dyDescent="0.3">
      <c r="A11" s="86" t="s">
        <v>47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8"/>
    </row>
    <row r="12" spans="1:44" ht="15.75" thickBot="1" x14ac:dyDescent="0.3"/>
    <row r="13" spans="1:44" ht="21.75" thickBot="1" x14ac:dyDescent="0.3">
      <c r="A13" s="83" t="s">
        <v>15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5"/>
      <c r="N13" s="101" t="s">
        <v>27</v>
      </c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3"/>
      <c r="AB13" s="109" t="s">
        <v>33</v>
      </c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1"/>
    </row>
    <row r="14" spans="1:44" ht="15" customHeight="1" x14ac:dyDescent="0.25">
      <c r="A14" s="89" t="s">
        <v>16</v>
      </c>
      <c r="B14" s="90"/>
      <c r="C14" s="90"/>
      <c r="D14" s="90"/>
      <c r="E14" s="91"/>
      <c r="F14" s="28"/>
      <c r="G14" s="28"/>
      <c r="H14" s="28"/>
      <c r="L14" s="43"/>
      <c r="N14" s="95" t="s">
        <v>28</v>
      </c>
      <c r="O14" s="96"/>
      <c r="P14" s="96"/>
      <c r="Q14" s="96"/>
      <c r="R14" s="96"/>
      <c r="S14" s="96"/>
      <c r="T14" s="96"/>
      <c r="U14" s="97"/>
      <c r="Z14" s="43"/>
      <c r="AB14" s="95" t="s">
        <v>35</v>
      </c>
      <c r="AC14" s="96"/>
      <c r="AD14" s="96"/>
      <c r="AE14" s="96"/>
      <c r="AF14" s="96"/>
      <c r="AG14" s="96"/>
      <c r="AH14" s="96"/>
      <c r="AI14" s="97"/>
      <c r="AR14" s="43"/>
    </row>
    <row r="15" spans="1:44" ht="15" customHeight="1" x14ac:dyDescent="0.25">
      <c r="A15" s="89"/>
      <c r="B15" s="90"/>
      <c r="C15" s="90"/>
      <c r="D15" s="90"/>
      <c r="E15" s="91"/>
      <c r="F15" s="28"/>
      <c r="G15" s="28"/>
      <c r="H15" s="28"/>
      <c r="L15" s="43"/>
      <c r="N15" s="95"/>
      <c r="O15" s="96"/>
      <c r="P15" s="96"/>
      <c r="Q15" s="96"/>
      <c r="R15" s="96"/>
      <c r="S15" s="96"/>
      <c r="T15" s="96"/>
      <c r="U15" s="97"/>
      <c r="X15" s="104" t="s">
        <v>29</v>
      </c>
      <c r="Y15" s="104"/>
      <c r="Z15" s="105"/>
      <c r="AB15" s="95"/>
      <c r="AC15" s="96"/>
      <c r="AD15" s="96"/>
      <c r="AE15" s="96"/>
      <c r="AF15" s="96"/>
      <c r="AG15" s="96"/>
      <c r="AH15" s="96"/>
      <c r="AI15" s="97"/>
      <c r="AR15" s="43"/>
    </row>
    <row r="16" spans="1:44" ht="15.75" customHeight="1" x14ac:dyDescent="0.25">
      <c r="A16" s="89"/>
      <c r="B16" s="90"/>
      <c r="C16" s="90"/>
      <c r="D16" s="90"/>
      <c r="E16" s="91"/>
      <c r="F16" s="28"/>
      <c r="G16" s="28"/>
      <c r="H16" s="28"/>
      <c r="L16" s="43"/>
      <c r="N16" s="95"/>
      <c r="O16" s="96"/>
      <c r="P16" s="96"/>
      <c r="Q16" s="96"/>
      <c r="R16" s="96"/>
      <c r="S16" s="96"/>
      <c r="T16" s="96"/>
      <c r="U16" s="97"/>
      <c r="Z16" s="43"/>
      <c r="AB16" s="95"/>
      <c r="AC16" s="96"/>
      <c r="AD16" s="96"/>
      <c r="AE16" s="96"/>
      <c r="AF16" s="96"/>
      <c r="AG16" s="96"/>
      <c r="AH16" s="96"/>
      <c r="AI16" s="97"/>
      <c r="AR16" s="43"/>
    </row>
    <row r="17" spans="1:44" ht="15" customHeight="1" x14ac:dyDescent="0.25">
      <c r="A17" s="89"/>
      <c r="B17" s="90"/>
      <c r="C17" s="90"/>
      <c r="D17" s="90"/>
      <c r="E17" s="91"/>
      <c r="L17" s="43"/>
      <c r="N17" s="95"/>
      <c r="O17" s="96"/>
      <c r="P17" s="96"/>
      <c r="Q17" s="96"/>
      <c r="R17" s="96"/>
      <c r="S17" s="96"/>
      <c r="T17" s="96"/>
      <c r="U17" s="97"/>
      <c r="Z17" s="43"/>
      <c r="AB17" s="95"/>
      <c r="AC17" s="96"/>
      <c r="AD17" s="96"/>
      <c r="AE17" s="96"/>
      <c r="AF17" s="96"/>
      <c r="AG17" s="96"/>
      <c r="AH17" s="96"/>
      <c r="AI17" s="97"/>
      <c r="AR17" s="43"/>
    </row>
    <row r="18" spans="1:44" ht="15" customHeight="1" x14ac:dyDescent="0.25">
      <c r="A18" s="89"/>
      <c r="B18" s="90"/>
      <c r="C18" s="90"/>
      <c r="D18" s="90"/>
      <c r="E18" s="91"/>
      <c r="L18" s="43"/>
      <c r="N18" s="95"/>
      <c r="O18" s="96"/>
      <c r="P18" s="96"/>
      <c r="Q18" s="96"/>
      <c r="R18" s="96"/>
      <c r="S18" s="96"/>
      <c r="T18" s="96"/>
      <c r="U18" s="97"/>
      <c r="Z18" s="43"/>
      <c r="AB18" s="95"/>
      <c r="AC18" s="96"/>
      <c r="AD18" s="96"/>
      <c r="AE18" s="96"/>
      <c r="AF18" s="96"/>
      <c r="AG18" s="96"/>
      <c r="AH18" s="96"/>
      <c r="AI18" s="97"/>
      <c r="AR18" s="43"/>
    </row>
    <row r="19" spans="1:44" ht="15" customHeight="1" x14ac:dyDescent="0.25">
      <c r="A19" s="89"/>
      <c r="B19" s="90"/>
      <c r="C19" s="90"/>
      <c r="D19" s="90"/>
      <c r="E19" s="91"/>
      <c r="L19" s="43"/>
      <c r="N19" s="95"/>
      <c r="O19" s="96"/>
      <c r="P19" s="96"/>
      <c r="Q19" s="96"/>
      <c r="R19" s="96"/>
      <c r="S19" s="96"/>
      <c r="T19" s="96"/>
      <c r="U19" s="97"/>
      <c r="X19" s="104" t="s">
        <v>30</v>
      </c>
      <c r="Y19" s="104"/>
      <c r="Z19" s="105"/>
      <c r="AB19" s="95"/>
      <c r="AC19" s="96"/>
      <c r="AD19" s="96"/>
      <c r="AE19" s="96"/>
      <c r="AF19" s="96"/>
      <c r="AG19" s="96"/>
      <c r="AH19" s="96"/>
      <c r="AI19" s="97"/>
      <c r="AR19" s="43"/>
    </row>
    <row r="20" spans="1:44" ht="15" customHeight="1" x14ac:dyDescent="0.25">
      <c r="A20" s="89"/>
      <c r="B20" s="90"/>
      <c r="C20" s="90"/>
      <c r="D20" s="90"/>
      <c r="E20" s="91"/>
      <c r="L20" s="43"/>
      <c r="N20" s="95"/>
      <c r="O20" s="96"/>
      <c r="P20" s="96"/>
      <c r="Q20" s="96"/>
      <c r="R20" s="96"/>
      <c r="S20" s="96"/>
      <c r="T20" s="96"/>
      <c r="U20" s="97"/>
      <c r="Z20" s="43"/>
      <c r="AB20" s="95"/>
      <c r="AC20" s="96"/>
      <c r="AD20" s="96"/>
      <c r="AE20" s="96"/>
      <c r="AF20" s="96"/>
      <c r="AG20" s="96"/>
      <c r="AH20" s="96"/>
      <c r="AI20" s="97"/>
      <c r="AR20" s="43"/>
    </row>
    <row r="21" spans="1:44" ht="15.75" customHeight="1" thickBot="1" x14ac:dyDescent="0.3">
      <c r="A21" s="92"/>
      <c r="B21" s="93"/>
      <c r="C21" s="93"/>
      <c r="D21" s="93"/>
      <c r="E21" s="94"/>
      <c r="L21" s="43"/>
      <c r="N21" s="98"/>
      <c r="O21" s="99"/>
      <c r="P21" s="99"/>
      <c r="Q21" s="99"/>
      <c r="R21" s="99"/>
      <c r="S21" s="99"/>
      <c r="T21" s="99"/>
      <c r="U21" s="100"/>
      <c r="Z21" s="43"/>
      <c r="AB21" s="98"/>
      <c r="AC21" s="99"/>
      <c r="AD21" s="99"/>
      <c r="AE21" s="99"/>
      <c r="AF21" s="99"/>
      <c r="AG21" s="99"/>
      <c r="AH21" s="99"/>
      <c r="AI21" s="100"/>
      <c r="AR21" s="43"/>
    </row>
    <row r="22" spans="1:44" ht="15.75" thickBot="1" x14ac:dyDescent="0.3">
      <c r="A22" s="16" t="s">
        <v>1</v>
      </c>
      <c r="B22" s="7" t="s">
        <v>5</v>
      </c>
      <c r="C22" s="7" t="s">
        <v>6</v>
      </c>
      <c r="D22" s="7" t="s">
        <v>7</v>
      </c>
      <c r="E22" s="7" t="s">
        <v>8</v>
      </c>
      <c r="F22" s="7" t="s">
        <v>9</v>
      </c>
      <c r="G22" s="7" t="s">
        <v>10</v>
      </c>
      <c r="H22" s="7" t="s">
        <v>11</v>
      </c>
      <c r="L22" s="43"/>
      <c r="N22" s="16" t="s">
        <v>1</v>
      </c>
      <c r="O22" s="7" t="s">
        <v>5</v>
      </c>
      <c r="P22" s="7" t="s">
        <v>6</v>
      </c>
      <c r="Q22" s="7" t="s">
        <v>7</v>
      </c>
      <c r="R22" s="7" t="s">
        <v>8</v>
      </c>
      <c r="S22" s="7" t="s">
        <v>9</v>
      </c>
      <c r="T22" s="7" t="s">
        <v>10</v>
      </c>
      <c r="U22" s="7" t="s">
        <v>11</v>
      </c>
      <c r="Z22" s="43"/>
      <c r="AB22" s="16" t="s">
        <v>1</v>
      </c>
      <c r="AC22" s="7" t="s">
        <v>5</v>
      </c>
      <c r="AD22" s="7" t="s">
        <v>6</v>
      </c>
      <c r="AE22" s="7" t="s">
        <v>7</v>
      </c>
      <c r="AF22" s="7" t="s">
        <v>8</v>
      </c>
      <c r="AG22" s="7" t="s">
        <v>9</v>
      </c>
      <c r="AH22" s="7" t="s">
        <v>10</v>
      </c>
      <c r="AI22" s="7" t="s">
        <v>11</v>
      </c>
      <c r="AR22" s="43"/>
    </row>
    <row r="23" spans="1:44" ht="15.75" thickBot="1" x14ac:dyDescent="0.3">
      <c r="A23" s="20" t="s">
        <v>0</v>
      </c>
      <c r="B23" s="29">
        <f>B2/((B2^2)+(B3^2)+(B4^2)+(B5^2)+(B6^2))^0.5</f>
        <v>0.49358063653140477</v>
      </c>
      <c r="C23" s="29">
        <f t="shared" ref="C23:H23" si="0">C2/((C2^2)+(C3^2)+(C4^2)+(C5^2)+(C6^2))^0.5</f>
        <v>0.5133164351631343</v>
      </c>
      <c r="D23" s="29">
        <f t="shared" si="0"/>
        <v>0.53641815401996062</v>
      </c>
      <c r="E23" s="29">
        <f t="shared" si="0"/>
        <v>0.62851062322870777</v>
      </c>
      <c r="F23" s="29">
        <f t="shared" si="0"/>
        <v>0.68033605141660902</v>
      </c>
      <c r="G23" s="29">
        <f t="shared" si="0"/>
        <v>0.62390275638959547</v>
      </c>
      <c r="H23" s="41">
        <f t="shared" si="0"/>
        <v>0.64677298318307808</v>
      </c>
      <c r="L23" s="43"/>
      <c r="N23" s="20" t="s">
        <v>0</v>
      </c>
      <c r="O23" s="5">
        <f>B2/MAX($B$2:$B$6)</f>
        <v>0.85714285714285721</v>
      </c>
      <c r="P23" s="5">
        <f>C2/MAX($C$2:$C$6)</f>
        <v>0.88888888888888895</v>
      </c>
      <c r="Q23" s="5">
        <f>D2/MAX($D$2:$D$6)</f>
        <v>0.87499999999999989</v>
      </c>
      <c r="R23" s="5">
        <f>E2/MAX($E$2:$E$6)</f>
        <v>1</v>
      </c>
      <c r="S23" s="5">
        <f>F2/MAX($F$2:$F$6)</f>
        <v>1</v>
      </c>
      <c r="T23" s="5">
        <f>G2/MAX($G$2:$G$6)</f>
        <v>1</v>
      </c>
      <c r="U23" s="26">
        <f>MIN($H$2:$H$6)/H2</f>
        <v>6.0975609756097567E-2</v>
      </c>
      <c r="Z23" s="43"/>
      <c r="AB23" s="20" t="s">
        <v>0</v>
      </c>
      <c r="AC23" s="5">
        <f>B2</f>
        <v>0.6</v>
      </c>
      <c r="AD23" s="5">
        <f t="shared" ref="AD23:AI27" si="1">C2</f>
        <v>0.8</v>
      </c>
      <c r="AE23" s="5">
        <f t="shared" si="1"/>
        <v>0.7</v>
      </c>
      <c r="AF23" s="5">
        <f t="shared" si="1"/>
        <v>0.9</v>
      </c>
      <c r="AG23" s="5">
        <f t="shared" si="1"/>
        <v>0.9</v>
      </c>
      <c r="AH23" s="5">
        <f>G2</f>
        <v>0.9</v>
      </c>
      <c r="AI23" s="5">
        <f t="shared" si="1"/>
        <v>0.82</v>
      </c>
      <c r="AR23" s="43"/>
    </row>
    <row r="24" spans="1:44" ht="15.75" thickBot="1" x14ac:dyDescent="0.3">
      <c r="A24" s="21" t="s">
        <v>2</v>
      </c>
      <c r="B24" s="30">
        <f>B3/((B2^2)+(B3^2)+(B4^2)+(B5^2)+(B6^2))^0.5</f>
        <v>0.44422257287826433</v>
      </c>
      <c r="C24" s="30">
        <f t="shared" ref="C24:H24" si="2">C3/((C2^2)+(C3^2)+(C4^2)+(C5^2)+(C6^2))^0.5</f>
        <v>0.44915188076774248</v>
      </c>
      <c r="D24" s="30">
        <f t="shared" si="2"/>
        <v>0.30652465943997753</v>
      </c>
      <c r="E24" s="30">
        <f t="shared" si="2"/>
        <v>0.46789124173692692</v>
      </c>
      <c r="F24" s="30">
        <f t="shared" si="2"/>
        <v>0.60474315681476354</v>
      </c>
      <c r="G24" s="30">
        <f t="shared" si="2"/>
        <v>0.54071572220431607</v>
      </c>
      <c r="H24" s="40">
        <f t="shared" si="2"/>
        <v>0.63099803237373475</v>
      </c>
      <c r="L24" s="43"/>
      <c r="N24" s="21" t="s">
        <v>2</v>
      </c>
      <c r="O24" s="5">
        <f t="shared" ref="O24:O27" si="3">B3/MAX($B$2:$B$6)</f>
        <v>0.77142857142857157</v>
      </c>
      <c r="P24" s="5">
        <f t="shared" ref="P24:P27" si="4">C3/MAX($C$2:$C$6)</f>
        <v>0.77777777777777768</v>
      </c>
      <c r="Q24" s="5">
        <f t="shared" ref="Q24:Q27" si="5">D3/MAX($D$2:$D$6)</f>
        <v>0.5</v>
      </c>
      <c r="R24" s="5">
        <f t="shared" ref="R24:R27" si="6">E3/MAX($E$2:$E$6)</f>
        <v>0.74444444444444446</v>
      </c>
      <c r="S24" s="5">
        <f t="shared" ref="S24:S27" si="7">F3/MAX($F$2:$F$6)</f>
        <v>0.88888888888888895</v>
      </c>
      <c r="T24" s="5">
        <f t="shared" ref="T24:T27" si="8">G3/MAX($G$2:$G$6)</f>
        <v>0.8666666666666667</v>
      </c>
      <c r="U24" s="26">
        <f t="shared" ref="U24:U27" si="9">MIN($H$2:$H$6)/H3</f>
        <v>6.25E-2</v>
      </c>
      <c r="Z24" s="43"/>
      <c r="AB24" s="21" t="s">
        <v>2</v>
      </c>
      <c r="AC24" s="5">
        <f t="shared" ref="AC24:AC27" si="10">B3</f>
        <v>0.54</v>
      </c>
      <c r="AD24" s="5">
        <f t="shared" si="1"/>
        <v>0.7</v>
      </c>
      <c r="AE24" s="5">
        <f t="shared" si="1"/>
        <v>0.4</v>
      </c>
      <c r="AF24" s="5">
        <f t="shared" si="1"/>
        <v>0.67</v>
      </c>
      <c r="AG24" s="5">
        <f t="shared" si="1"/>
        <v>0.8</v>
      </c>
      <c r="AH24" s="5">
        <f t="shared" si="1"/>
        <v>0.78</v>
      </c>
      <c r="AI24" s="5">
        <f t="shared" si="1"/>
        <v>0.8</v>
      </c>
      <c r="AR24" s="43"/>
    </row>
    <row r="25" spans="1:44" ht="15.75" thickBot="1" x14ac:dyDescent="0.3">
      <c r="A25" s="22" t="s">
        <v>3</v>
      </c>
      <c r="B25" s="30">
        <f>B4/((B2^2)+(B3^2)+(B4^2)+(B5^2)+(B6^2))^0.5</f>
        <v>0.57584407595330556</v>
      </c>
      <c r="C25" s="30">
        <f t="shared" ref="C25:H25" si="11">C4/((C2^2)+(C3^2)+(C4^2)+(C5^2)+(C6^2))^0.5</f>
        <v>0.42990251444912497</v>
      </c>
      <c r="D25" s="30">
        <f t="shared" si="11"/>
        <v>0.45978698915996624</v>
      </c>
      <c r="E25" s="30">
        <f t="shared" si="11"/>
        <v>0.40504017941405607</v>
      </c>
      <c r="F25" s="30">
        <f t="shared" si="11"/>
        <v>0.3779644730092272</v>
      </c>
      <c r="G25" s="30">
        <f t="shared" si="11"/>
        <v>0.51991896365799617</v>
      </c>
      <c r="H25" s="40">
        <f t="shared" si="11"/>
        <v>0.3549363932102258</v>
      </c>
      <c r="L25" s="43"/>
      <c r="N25" s="22" t="s">
        <v>3</v>
      </c>
      <c r="O25" s="5">
        <f t="shared" si="3"/>
        <v>1</v>
      </c>
      <c r="P25" s="5">
        <f t="shared" si="4"/>
        <v>0.74444444444444446</v>
      </c>
      <c r="Q25" s="5">
        <f t="shared" si="5"/>
        <v>0.74999999999999989</v>
      </c>
      <c r="R25" s="5">
        <f t="shared" si="6"/>
        <v>0.64444444444444438</v>
      </c>
      <c r="S25" s="5">
        <f t="shared" si="7"/>
        <v>0.55555555555555558</v>
      </c>
      <c r="T25" s="5">
        <f t="shared" si="8"/>
        <v>0.83333333333333326</v>
      </c>
      <c r="U25" s="26">
        <f t="shared" si="9"/>
        <v>0.11111111111111112</v>
      </c>
      <c r="Z25" s="43"/>
      <c r="AB25" s="22" t="s">
        <v>3</v>
      </c>
      <c r="AC25" s="5">
        <f t="shared" si="10"/>
        <v>0.7</v>
      </c>
      <c r="AD25" s="5">
        <f t="shared" si="1"/>
        <v>0.67</v>
      </c>
      <c r="AE25" s="5">
        <f t="shared" si="1"/>
        <v>0.6</v>
      </c>
      <c r="AF25" s="5">
        <f t="shared" si="1"/>
        <v>0.57999999999999996</v>
      </c>
      <c r="AG25" s="5">
        <f t="shared" si="1"/>
        <v>0.5</v>
      </c>
      <c r="AH25" s="5">
        <f t="shared" si="1"/>
        <v>0.75</v>
      </c>
      <c r="AI25" s="5">
        <f t="shared" si="1"/>
        <v>0.45</v>
      </c>
      <c r="AR25" s="43"/>
    </row>
    <row r="26" spans="1:44" ht="15.75" thickBot="1" x14ac:dyDescent="0.3">
      <c r="A26" s="23" t="s">
        <v>4</v>
      </c>
      <c r="B26" s="30">
        <f>B5/((B2^2)+(B3^2)+(B4^2)+(B5^2)+(B6^2))^0.5</f>
        <v>0.12339515913285119</v>
      </c>
      <c r="C26" s="30">
        <f t="shared" ref="C26:H26" si="12">C5/((C2^2)+(C3^2)+(C4^2)+(C5^2)+(C6^2))^0.5</f>
        <v>0.12832910879078357</v>
      </c>
      <c r="D26" s="30">
        <f t="shared" si="12"/>
        <v>0.17625167917798706</v>
      </c>
      <c r="E26" s="30">
        <f t="shared" si="12"/>
        <v>9.7768319168910101E-2</v>
      </c>
      <c r="F26" s="30">
        <f t="shared" si="12"/>
        <v>7.5592894601845442E-2</v>
      </c>
      <c r="G26" s="30">
        <f t="shared" si="12"/>
        <v>6.9322528487732835E-2</v>
      </c>
      <c r="H26" s="40">
        <f t="shared" si="12"/>
        <v>0.2366242621401505</v>
      </c>
      <c r="L26" s="43"/>
      <c r="N26" s="23" t="s">
        <v>4</v>
      </c>
      <c r="O26" s="5">
        <f t="shared" si="3"/>
        <v>0.2142857142857143</v>
      </c>
      <c r="P26" s="5">
        <f t="shared" si="4"/>
        <v>0.22222222222222224</v>
      </c>
      <c r="Q26" s="5">
        <f t="shared" si="5"/>
        <v>0.28749999999999998</v>
      </c>
      <c r="R26" s="5">
        <f t="shared" si="6"/>
        <v>0.15555555555555556</v>
      </c>
      <c r="S26" s="5">
        <f t="shared" si="7"/>
        <v>0.11111111111111112</v>
      </c>
      <c r="T26" s="5">
        <f t="shared" si="8"/>
        <v>0.11111111111111112</v>
      </c>
      <c r="U26" s="26">
        <f t="shared" si="9"/>
        <v>0.16666666666666669</v>
      </c>
      <c r="Z26" s="43"/>
      <c r="AB26" s="23" t="s">
        <v>4</v>
      </c>
      <c r="AC26" s="5">
        <f t="shared" si="10"/>
        <v>0.15</v>
      </c>
      <c r="AD26" s="5">
        <f t="shared" si="1"/>
        <v>0.2</v>
      </c>
      <c r="AE26" s="5">
        <f t="shared" si="1"/>
        <v>0.23</v>
      </c>
      <c r="AF26" s="5">
        <f t="shared" si="1"/>
        <v>0.14000000000000001</v>
      </c>
      <c r="AG26" s="5">
        <f t="shared" si="1"/>
        <v>0.1</v>
      </c>
      <c r="AH26" s="5">
        <f t="shared" si="1"/>
        <v>0.1</v>
      </c>
      <c r="AI26" s="5">
        <f t="shared" si="1"/>
        <v>0.3</v>
      </c>
      <c r="AR26" s="43"/>
    </row>
    <row r="27" spans="1:44" ht="15.75" thickBot="1" x14ac:dyDescent="0.3">
      <c r="A27" s="25" t="s">
        <v>12</v>
      </c>
      <c r="B27" s="31">
        <f>B6/((B2^2)+(B3^2)+(B4^2)+(B5^2)+(B6^2))^0.5</f>
        <v>0.46067526076264453</v>
      </c>
      <c r="C27" s="31">
        <f t="shared" ref="C27:H27" si="13">C6/((C2^2)+(C3^2)+(C4^2)+(C5^2)+(C6^2))^0.5</f>
        <v>0.57748098955852611</v>
      </c>
      <c r="D27" s="31">
        <f t="shared" si="13"/>
        <v>0.61304931887995506</v>
      </c>
      <c r="E27" s="31">
        <f t="shared" si="13"/>
        <v>0.46090779036771906</v>
      </c>
      <c r="F27" s="31">
        <f t="shared" si="13"/>
        <v>0.15118578920369088</v>
      </c>
      <c r="G27" s="31">
        <f t="shared" si="13"/>
        <v>0.20796758546319846</v>
      </c>
      <c r="H27" s="37">
        <f t="shared" si="13"/>
        <v>3.9437377023358422E-2</v>
      </c>
      <c r="L27" s="43"/>
      <c r="N27" s="25" t="s">
        <v>12</v>
      </c>
      <c r="O27" s="24">
        <f t="shared" si="3"/>
        <v>0.80000000000000016</v>
      </c>
      <c r="P27" s="5">
        <f t="shared" si="4"/>
        <v>1</v>
      </c>
      <c r="Q27" s="5">
        <f t="shared" si="5"/>
        <v>1</v>
      </c>
      <c r="R27" s="5">
        <f t="shared" si="6"/>
        <v>0.73333333333333339</v>
      </c>
      <c r="S27" s="5">
        <f t="shared" si="7"/>
        <v>0.22222222222222224</v>
      </c>
      <c r="T27" s="5">
        <f t="shared" si="8"/>
        <v>0.33333333333333331</v>
      </c>
      <c r="U27" s="19">
        <f t="shared" si="9"/>
        <v>1</v>
      </c>
      <c r="Z27" s="43"/>
      <c r="AB27" s="25" t="s">
        <v>12</v>
      </c>
      <c r="AC27" s="5">
        <f t="shared" si="10"/>
        <v>0.56000000000000005</v>
      </c>
      <c r="AD27" s="5">
        <f t="shared" si="1"/>
        <v>0.9</v>
      </c>
      <c r="AE27" s="5">
        <f t="shared" si="1"/>
        <v>0.8</v>
      </c>
      <c r="AF27" s="5">
        <f t="shared" si="1"/>
        <v>0.66</v>
      </c>
      <c r="AG27" s="5">
        <f t="shared" si="1"/>
        <v>0.2</v>
      </c>
      <c r="AH27" s="5">
        <f t="shared" si="1"/>
        <v>0.3</v>
      </c>
      <c r="AI27" s="5">
        <f t="shared" si="1"/>
        <v>0.05</v>
      </c>
      <c r="AR27" s="43"/>
    </row>
    <row r="28" spans="1:44" ht="15.75" thickBot="1" x14ac:dyDescent="0.3">
      <c r="A28" s="74" t="s">
        <v>22</v>
      </c>
      <c r="B28" s="75"/>
      <c r="C28" s="75"/>
      <c r="D28" s="75"/>
      <c r="E28" s="76"/>
      <c r="L28" s="43"/>
      <c r="N28" s="106" t="s">
        <v>32</v>
      </c>
      <c r="O28" s="107"/>
      <c r="P28" s="107"/>
      <c r="Q28" s="107"/>
      <c r="R28" s="107"/>
      <c r="S28" s="107"/>
      <c r="T28" s="107"/>
      <c r="U28" s="108"/>
      <c r="Z28" s="43"/>
      <c r="AB28" s="53" t="s">
        <v>34</v>
      </c>
      <c r="AC28" s="54">
        <f>SUM(AC23:AC27)/5</f>
        <v>0.51</v>
      </c>
      <c r="AD28" s="54">
        <f t="shared" ref="AD28:AI28" si="14">SUM(AD23:AD27)/5</f>
        <v>0.65400000000000003</v>
      </c>
      <c r="AE28" s="54">
        <f t="shared" si="14"/>
        <v>0.54600000000000004</v>
      </c>
      <c r="AF28" s="54">
        <f t="shared" si="14"/>
        <v>0.59000000000000008</v>
      </c>
      <c r="AG28" s="54">
        <f t="shared" si="14"/>
        <v>0.50000000000000011</v>
      </c>
      <c r="AH28" s="54">
        <f t="shared" si="14"/>
        <v>0.56600000000000006</v>
      </c>
      <c r="AI28" s="54">
        <f t="shared" si="14"/>
        <v>0.48399999999999999</v>
      </c>
      <c r="AR28" s="43"/>
    </row>
    <row r="29" spans="1:44" x14ac:dyDescent="0.25">
      <c r="A29" s="77"/>
      <c r="B29" s="78"/>
      <c r="C29" s="78"/>
      <c r="D29" s="78"/>
      <c r="E29" s="79"/>
      <c r="L29" s="43"/>
      <c r="N29" s="95"/>
      <c r="O29" s="96"/>
      <c r="P29" s="96"/>
      <c r="Q29" s="96"/>
      <c r="R29" s="96"/>
      <c r="S29" s="96"/>
      <c r="T29" s="96"/>
      <c r="U29" s="97"/>
      <c r="Z29" s="43"/>
      <c r="AB29" s="95" t="s">
        <v>38</v>
      </c>
      <c r="AC29" s="96"/>
      <c r="AD29" s="96"/>
      <c r="AE29" s="96"/>
      <c r="AF29" s="96"/>
      <c r="AG29" s="96"/>
      <c r="AH29" s="96"/>
      <c r="AI29" s="97"/>
      <c r="AR29" s="43"/>
    </row>
    <row r="30" spans="1:44" x14ac:dyDescent="0.25">
      <c r="A30" s="77"/>
      <c r="B30" s="78"/>
      <c r="C30" s="78"/>
      <c r="D30" s="78"/>
      <c r="E30" s="79"/>
      <c r="L30" s="43"/>
      <c r="N30" s="95"/>
      <c r="O30" s="96"/>
      <c r="P30" s="96"/>
      <c r="Q30" s="96"/>
      <c r="R30" s="96"/>
      <c r="S30" s="96"/>
      <c r="T30" s="96"/>
      <c r="U30" s="97"/>
      <c r="Z30" s="43"/>
      <c r="AB30" s="95"/>
      <c r="AC30" s="96"/>
      <c r="AD30" s="96"/>
      <c r="AE30" s="96"/>
      <c r="AF30" s="96"/>
      <c r="AG30" s="96"/>
      <c r="AH30" s="96"/>
      <c r="AI30" s="97"/>
      <c r="AR30" s="43"/>
    </row>
    <row r="31" spans="1:44" x14ac:dyDescent="0.25">
      <c r="A31" s="77"/>
      <c r="B31" s="78"/>
      <c r="C31" s="78"/>
      <c r="D31" s="78"/>
      <c r="E31" s="79"/>
      <c r="L31" s="43"/>
      <c r="N31" s="95"/>
      <c r="O31" s="96"/>
      <c r="P31" s="96"/>
      <c r="Q31" s="96"/>
      <c r="R31" s="96"/>
      <c r="S31" s="96"/>
      <c r="T31" s="96"/>
      <c r="U31" s="97"/>
      <c r="Z31" s="43"/>
      <c r="AB31" s="95"/>
      <c r="AC31" s="96"/>
      <c r="AD31" s="96"/>
      <c r="AE31" s="96"/>
      <c r="AF31" s="96"/>
      <c r="AG31" s="96"/>
      <c r="AH31" s="96"/>
      <c r="AI31" s="97"/>
      <c r="AP31" s="104" t="s">
        <v>36</v>
      </c>
      <c r="AQ31" s="104"/>
      <c r="AR31" s="105"/>
    </row>
    <row r="32" spans="1:44" x14ac:dyDescent="0.25">
      <c r="A32" s="77"/>
      <c r="B32" s="78"/>
      <c r="C32" s="78"/>
      <c r="D32" s="78"/>
      <c r="E32" s="79"/>
      <c r="L32" s="43"/>
      <c r="N32" s="95"/>
      <c r="O32" s="96"/>
      <c r="P32" s="96"/>
      <c r="Q32" s="96"/>
      <c r="R32" s="96"/>
      <c r="S32" s="96"/>
      <c r="T32" s="96"/>
      <c r="U32" s="97"/>
      <c r="Z32" s="43"/>
      <c r="AB32" s="95"/>
      <c r="AC32" s="96"/>
      <c r="AD32" s="96"/>
      <c r="AE32" s="96"/>
      <c r="AF32" s="96"/>
      <c r="AG32" s="96"/>
      <c r="AH32" s="96"/>
      <c r="AI32" s="97"/>
      <c r="AR32" s="43"/>
    </row>
    <row r="33" spans="1:44" ht="15.75" thickBot="1" x14ac:dyDescent="0.3">
      <c r="A33" s="80"/>
      <c r="B33" s="81"/>
      <c r="C33" s="81"/>
      <c r="D33" s="81"/>
      <c r="E33" s="82"/>
      <c r="L33" s="43"/>
      <c r="N33" s="95"/>
      <c r="O33" s="96"/>
      <c r="P33" s="96"/>
      <c r="Q33" s="96"/>
      <c r="R33" s="96"/>
      <c r="S33" s="96"/>
      <c r="T33" s="96"/>
      <c r="U33" s="97"/>
      <c r="Z33" s="43"/>
      <c r="AB33" s="95"/>
      <c r="AC33" s="96"/>
      <c r="AD33" s="96"/>
      <c r="AE33" s="96"/>
      <c r="AF33" s="96"/>
      <c r="AG33" s="96"/>
      <c r="AH33" s="96"/>
      <c r="AI33" s="97"/>
      <c r="AR33" s="43"/>
    </row>
    <row r="34" spans="1:44" ht="15.75" thickBot="1" x14ac:dyDescent="0.3">
      <c r="A34" s="16" t="s">
        <v>1</v>
      </c>
      <c r="B34" s="7" t="s">
        <v>5</v>
      </c>
      <c r="C34" s="7" t="s">
        <v>6</v>
      </c>
      <c r="D34" s="7" t="s">
        <v>7</v>
      </c>
      <c r="E34" s="7" t="s">
        <v>8</v>
      </c>
      <c r="F34" s="7" t="s">
        <v>9</v>
      </c>
      <c r="G34" s="7" t="s">
        <v>10</v>
      </c>
      <c r="H34" s="36" t="s">
        <v>11</v>
      </c>
      <c r="L34" s="43"/>
      <c r="N34" s="95"/>
      <c r="O34" s="96"/>
      <c r="P34" s="96"/>
      <c r="Q34" s="96"/>
      <c r="R34" s="96"/>
      <c r="S34" s="96"/>
      <c r="T34" s="96"/>
      <c r="U34" s="97"/>
      <c r="Z34" s="43"/>
      <c r="AB34" s="95"/>
      <c r="AC34" s="96"/>
      <c r="AD34" s="96"/>
      <c r="AE34" s="96"/>
      <c r="AF34" s="96"/>
      <c r="AG34" s="96"/>
      <c r="AH34" s="96"/>
      <c r="AI34" s="97"/>
      <c r="AP34" s="104" t="s">
        <v>37</v>
      </c>
      <c r="AQ34" s="104"/>
      <c r="AR34" s="105"/>
    </row>
    <row r="35" spans="1:44" ht="15.75" thickBot="1" x14ac:dyDescent="0.3">
      <c r="A35" s="20" t="s">
        <v>0</v>
      </c>
      <c r="B35" s="40">
        <f>B23*$B$8</f>
        <v>0.24679031826570239</v>
      </c>
      <c r="C35" s="40">
        <f>C23*$C$8</f>
        <v>5.1331643516313433E-2</v>
      </c>
      <c r="D35" s="40">
        <f>D23*$D$8</f>
        <v>2.6820907700998032E-2</v>
      </c>
      <c r="E35" s="40">
        <f>E23*$E$8</f>
        <v>6.2851062322870785E-2</v>
      </c>
      <c r="F35" s="40">
        <f>F23*$F$8</f>
        <v>3.4016802570830451E-2</v>
      </c>
      <c r="G35" s="40">
        <f>G23*$G$8</f>
        <v>6.2390275638959547E-2</v>
      </c>
      <c r="H35" s="32">
        <f>H23*$H$8</f>
        <v>6.4677298318307805E-2</v>
      </c>
      <c r="L35" s="43"/>
      <c r="N35" s="98"/>
      <c r="O35" s="99"/>
      <c r="P35" s="99"/>
      <c r="Q35" s="99"/>
      <c r="R35" s="99"/>
      <c r="S35" s="99"/>
      <c r="T35" s="99"/>
      <c r="U35" s="100"/>
      <c r="Z35" s="43"/>
      <c r="AB35" s="95"/>
      <c r="AC35" s="96"/>
      <c r="AD35" s="96"/>
      <c r="AE35" s="96"/>
      <c r="AF35" s="96"/>
      <c r="AG35" s="96"/>
      <c r="AH35" s="96"/>
      <c r="AI35" s="97"/>
      <c r="AR35" s="43"/>
    </row>
    <row r="36" spans="1:44" ht="19.5" thickBot="1" x14ac:dyDescent="0.3">
      <c r="A36" s="21" t="s">
        <v>2</v>
      </c>
      <c r="B36" s="40">
        <f>B24*$B$8</f>
        <v>0.22211128643913217</v>
      </c>
      <c r="C36" s="40">
        <f>C24*$C$8</f>
        <v>4.4915188076774248E-2</v>
      </c>
      <c r="D36" s="40">
        <f>D24*$D$8</f>
        <v>1.5326232971998878E-2</v>
      </c>
      <c r="E36" s="40">
        <f>E24*$E$8</f>
        <v>4.6789124173692694E-2</v>
      </c>
      <c r="F36" s="40">
        <f>F24*$F$8</f>
        <v>3.0237157840738178E-2</v>
      </c>
      <c r="G36" s="40">
        <f>G24*$G$8</f>
        <v>5.4071572220431609E-2</v>
      </c>
      <c r="H36" s="32">
        <f>H24*$H$8</f>
        <v>6.3099803237373478E-2</v>
      </c>
      <c r="L36" s="43"/>
      <c r="N36" s="52" t="s">
        <v>1</v>
      </c>
      <c r="O36" s="38" t="s">
        <v>31</v>
      </c>
      <c r="P36" s="1"/>
      <c r="Q36" s="1"/>
      <c r="R36" s="1"/>
      <c r="S36" s="1"/>
      <c r="T36" s="1"/>
      <c r="U36" s="1"/>
      <c r="Z36" s="43"/>
      <c r="AB36" s="98"/>
      <c r="AC36" s="99"/>
      <c r="AD36" s="99"/>
      <c r="AE36" s="99"/>
      <c r="AF36" s="99"/>
      <c r="AG36" s="99"/>
      <c r="AH36" s="99"/>
      <c r="AI36" s="100"/>
      <c r="AR36" s="43"/>
    </row>
    <row r="37" spans="1:44" ht="15.75" thickBot="1" x14ac:dyDescent="0.3">
      <c r="A37" s="22" t="s">
        <v>3</v>
      </c>
      <c r="B37" s="40">
        <f>B25*$B$8</f>
        <v>0.28792203797665278</v>
      </c>
      <c r="C37" s="40">
        <f>C25*$C$8</f>
        <v>4.2990251444912503E-2</v>
      </c>
      <c r="D37" s="40">
        <f>D25*$D$8</f>
        <v>2.2989349457998312E-2</v>
      </c>
      <c r="E37" s="40">
        <f>E25*$E$8</f>
        <v>4.050401794140561E-2</v>
      </c>
      <c r="F37" s="40">
        <f>F25*$F$8</f>
        <v>1.8898223650461361E-2</v>
      </c>
      <c r="G37" s="40">
        <f>G25*$G$8</f>
        <v>5.1991896365799622E-2</v>
      </c>
      <c r="H37" s="32">
        <f>H25*$H$8</f>
        <v>3.5493639321022584E-2</v>
      </c>
      <c r="L37" s="43"/>
      <c r="N37" s="16" t="s">
        <v>0</v>
      </c>
      <c r="O37" s="51">
        <f>O23*$B$8+P23*$C$8+Q23*$D$8+R23*$E$8+S23*$F$8+T23*$G$8+U23*$H$8</f>
        <v>0.81730787843592723</v>
      </c>
      <c r="P37" s="1"/>
      <c r="Q37" s="1"/>
      <c r="R37" s="1"/>
      <c r="S37" s="1"/>
      <c r="T37" s="1"/>
      <c r="U37" s="1"/>
      <c r="Z37" s="43"/>
      <c r="AB37" s="16" t="s">
        <v>1</v>
      </c>
      <c r="AC37" s="7" t="s">
        <v>5</v>
      </c>
      <c r="AD37" s="7" t="s">
        <v>6</v>
      </c>
      <c r="AE37" s="7" t="s">
        <v>7</v>
      </c>
      <c r="AF37" s="7" t="s">
        <v>8</v>
      </c>
      <c r="AG37" s="7" t="s">
        <v>9</v>
      </c>
      <c r="AH37" s="7" t="s">
        <v>10</v>
      </c>
      <c r="AI37" s="7" t="s">
        <v>11</v>
      </c>
      <c r="AR37" s="43"/>
    </row>
    <row r="38" spans="1:44" ht="15.75" thickBot="1" x14ac:dyDescent="0.3">
      <c r="A38" s="23" t="s">
        <v>4</v>
      </c>
      <c r="B38" s="40">
        <f>B26*$B$8</f>
        <v>6.1697579566425596E-2</v>
      </c>
      <c r="C38" s="40">
        <f>C26*$C$8</f>
        <v>1.2832910879078358E-2</v>
      </c>
      <c r="D38" s="40">
        <f>D26*$D$8</f>
        <v>8.8125839588993529E-3</v>
      </c>
      <c r="E38" s="40">
        <f>E26*$E$8</f>
        <v>9.7768319168910107E-3</v>
      </c>
      <c r="F38" s="40">
        <f>F26*$F$8</f>
        <v>3.7796447300922722E-3</v>
      </c>
      <c r="G38" s="40">
        <f>G26*$G$8</f>
        <v>6.9322528487732842E-3</v>
      </c>
      <c r="H38" s="32">
        <f>H26*$H$8</f>
        <v>2.3662426214015053E-2</v>
      </c>
      <c r="L38" s="43"/>
      <c r="N38" s="16" t="s">
        <v>2</v>
      </c>
      <c r="O38" s="51">
        <f t="shared" ref="O38:O41" si="15">O24*$B$8+P24*$C$8+Q24*$D$8+R24*$E$8+S24*$F$8+T24*$G$8+U24*$H$8</f>
        <v>0.70029761904761922</v>
      </c>
      <c r="P38" s="1"/>
      <c r="Q38" s="1"/>
      <c r="R38" s="1"/>
      <c r="S38" s="1"/>
      <c r="T38" s="1"/>
      <c r="U38" s="1"/>
      <c r="Z38" s="43"/>
      <c r="AB38" s="20" t="s">
        <v>0</v>
      </c>
      <c r="AC38" s="29">
        <f>MAX(0,(AC23-AC28))/AC28</f>
        <v>0.17647058823529405</v>
      </c>
      <c r="AD38" s="55">
        <f>MAX(0,(AD23-AD28))/AD28</f>
        <v>0.22324159021406731</v>
      </c>
      <c r="AE38" s="55">
        <f t="shared" ref="AE38:AH38" si="16">MAX(0,(AE23-AE28))/AE28</f>
        <v>0.28205128205128188</v>
      </c>
      <c r="AF38" s="55">
        <f t="shared" si="16"/>
        <v>0.52542372881355914</v>
      </c>
      <c r="AG38" s="55">
        <f t="shared" si="16"/>
        <v>0.7999999999999996</v>
      </c>
      <c r="AH38" s="58">
        <f t="shared" si="16"/>
        <v>0.59010600706713767</v>
      </c>
      <c r="AI38" s="9">
        <f>MAX(0,($AI$28-AI23))/$AI$28</f>
        <v>0</v>
      </c>
      <c r="AR38" s="43"/>
    </row>
    <row r="39" spans="1:44" ht="15.75" thickBot="1" x14ac:dyDescent="0.3">
      <c r="A39" s="25" t="s">
        <v>12</v>
      </c>
      <c r="B39" s="37">
        <f>B27*$B$8</f>
        <v>0.23033763038132227</v>
      </c>
      <c r="C39" s="37">
        <f>C27*$C$8</f>
        <v>5.7748098955852617E-2</v>
      </c>
      <c r="D39" s="37">
        <f>D27*$D$8</f>
        <v>3.0652465943997755E-2</v>
      </c>
      <c r="E39" s="37">
        <f>E27*$E$8</f>
        <v>4.609077903677191E-2</v>
      </c>
      <c r="F39" s="37">
        <f>F27*$F$8</f>
        <v>7.5592894601845444E-3</v>
      </c>
      <c r="G39" s="37">
        <f>G27*$G$8</f>
        <v>2.0796758546319849E-2</v>
      </c>
      <c r="H39" s="19">
        <f>H27*$H$8</f>
        <v>3.9437377023358424E-3</v>
      </c>
      <c r="L39" s="43"/>
      <c r="N39" s="16" t="s">
        <v>3</v>
      </c>
      <c r="O39" s="51">
        <f t="shared" si="15"/>
        <v>0.79861111111111105</v>
      </c>
      <c r="P39" s="1"/>
      <c r="Q39" s="1"/>
      <c r="R39" s="1"/>
      <c r="S39" s="1"/>
      <c r="T39" s="1"/>
      <c r="U39" s="1"/>
      <c r="Z39" s="43"/>
      <c r="AB39" s="21" t="s">
        <v>2</v>
      </c>
      <c r="AC39" s="30">
        <f>MAX(0,(AC24-AC28))/AC28</f>
        <v>5.8823529411764754E-2</v>
      </c>
      <c r="AD39" s="5">
        <f t="shared" ref="AD39:AH39" si="17">MAX(0,(AD24-AD28))/AD28</f>
        <v>7.0336391437308757E-2</v>
      </c>
      <c r="AE39" s="5">
        <f t="shared" si="17"/>
        <v>0</v>
      </c>
      <c r="AF39" s="5">
        <f>MAX(0,(AF24-AF28))/AF28</f>
        <v>0.13559322033898297</v>
      </c>
      <c r="AG39" s="5">
        <f t="shared" si="17"/>
        <v>0.59999999999999976</v>
      </c>
      <c r="AH39" s="57">
        <f t="shared" si="17"/>
        <v>0.37809187279151935</v>
      </c>
      <c r="AI39" s="59">
        <f t="shared" ref="AI39:AI42" si="18">MAX(0,($AI$28-AI24))/$AI$28</f>
        <v>0</v>
      </c>
      <c r="AR39" s="43"/>
    </row>
    <row r="40" spans="1:44" ht="15.75" thickBot="1" x14ac:dyDescent="0.3">
      <c r="A40" s="74" t="s">
        <v>23</v>
      </c>
      <c r="B40" s="75"/>
      <c r="C40" s="75"/>
      <c r="D40" s="75"/>
      <c r="E40" s="76"/>
      <c r="L40" s="43"/>
      <c r="N40" s="16" t="s">
        <v>4</v>
      </c>
      <c r="O40" s="51">
        <f t="shared" si="15"/>
        <v>0.19262896825396825</v>
      </c>
      <c r="P40" s="1"/>
      <c r="Q40" s="1"/>
      <c r="R40" s="1"/>
      <c r="S40" s="1"/>
      <c r="T40" s="1"/>
      <c r="U40" s="1"/>
      <c r="Z40" s="43"/>
      <c r="AB40" s="22" t="s">
        <v>3</v>
      </c>
      <c r="AC40" s="30">
        <f>MAX(0,(AC25-AC28))/AC28</f>
        <v>0.37254901960784303</v>
      </c>
      <c r="AD40" s="5">
        <f t="shared" ref="AD40:AH40" si="19">MAX(0,(AD25-AD28))/AD28</f>
        <v>2.4464831804281367E-2</v>
      </c>
      <c r="AE40" s="5">
        <f t="shared" si="19"/>
        <v>9.8901098901098772E-2</v>
      </c>
      <c r="AF40" s="5">
        <f t="shared" si="19"/>
        <v>0</v>
      </c>
      <c r="AG40" s="5">
        <f t="shared" si="19"/>
        <v>0</v>
      </c>
      <c r="AH40" s="57">
        <f t="shared" si="19"/>
        <v>0.32508833922261471</v>
      </c>
      <c r="AI40" s="59">
        <f t="shared" si="18"/>
        <v>7.0247933884297467E-2</v>
      </c>
      <c r="AR40" s="43"/>
    </row>
    <row r="41" spans="1:44" ht="15.75" thickBot="1" x14ac:dyDescent="0.3">
      <c r="A41" s="77"/>
      <c r="B41" s="78"/>
      <c r="C41" s="78"/>
      <c r="D41" s="78"/>
      <c r="E41" s="79"/>
      <c r="L41" s="43"/>
      <c r="N41" s="16" t="s">
        <v>12</v>
      </c>
      <c r="O41" s="37">
        <f t="shared" si="15"/>
        <v>0.76777777777777789</v>
      </c>
      <c r="P41" s="33"/>
      <c r="Q41" s="33"/>
      <c r="R41" s="33"/>
      <c r="S41" s="33"/>
      <c r="T41" s="33"/>
      <c r="U41" s="33"/>
      <c r="V41" s="45"/>
      <c r="W41" s="45"/>
      <c r="X41" s="45"/>
      <c r="Y41" s="45"/>
      <c r="Z41" s="46"/>
      <c r="AB41" s="23" t="s">
        <v>4</v>
      </c>
      <c r="AC41" s="30">
        <f>MAX(0,(AC26-AC28))/AC28</f>
        <v>0</v>
      </c>
      <c r="AD41" s="5">
        <f t="shared" ref="AD41:AH41" si="20">MAX(0,(AD26-AD28))/AD28</f>
        <v>0</v>
      </c>
      <c r="AE41" s="5">
        <f t="shared" si="20"/>
        <v>0</v>
      </c>
      <c r="AF41" s="5">
        <f t="shared" si="20"/>
        <v>0</v>
      </c>
      <c r="AG41" s="5">
        <f t="shared" si="20"/>
        <v>0</v>
      </c>
      <c r="AH41" s="57">
        <f t="shared" si="20"/>
        <v>0</v>
      </c>
      <c r="AI41" s="59">
        <f t="shared" si="18"/>
        <v>0.38016528925619836</v>
      </c>
      <c r="AR41" s="43"/>
    </row>
    <row r="42" spans="1:44" ht="15.75" thickBot="1" x14ac:dyDescent="0.3">
      <c r="A42" s="77"/>
      <c r="B42" s="78"/>
      <c r="C42" s="78"/>
      <c r="D42" s="78"/>
      <c r="E42" s="79"/>
      <c r="L42" s="43"/>
      <c r="AB42" s="25" t="s">
        <v>12</v>
      </c>
      <c r="AC42" s="31">
        <f>MAX(0,(AC27-AC28))/AC28</f>
        <v>9.8039215686274592E-2</v>
      </c>
      <c r="AD42" s="24">
        <f>MAX(0,(AD27-AD28))/AD28</f>
        <v>0.37614678899082565</v>
      </c>
      <c r="AE42" s="24">
        <f t="shared" ref="AE42:AH42" si="21">MAX(0,(AE27-AE28))/AE28</f>
        <v>0.46520146520146516</v>
      </c>
      <c r="AF42" s="24">
        <f t="shared" si="21"/>
        <v>0.11864406779661008</v>
      </c>
      <c r="AG42" s="24">
        <f t="shared" si="21"/>
        <v>0</v>
      </c>
      <c r="AH42" s="33">
        <f t="shared" si="21"/>
        <v>0</v>
      </c>
      <c r="AI42" s="60">
        <f t="shared" si="18"/>
        <v>0.89669421487603307</v>
      </c>
      <c r="AR42" s="43"/>
    </row>
    <row r="43" spans="1:44" ht="15.75" thickBot="1" x14ac:dyDescent="0.3">
      <c r="A43" s="77"/>
      <c r="B43" s="78"/>
      <c r="C43" s="78"/>
      <c r="D43" s="78"/>
      <c r="E43" s="79"/>
      <c r="L43" s="43"/>
      <c r="AB43" s="44"/>
      <c r="AR43" s="43"/>
    </row>
    <row r="44" spans="1:44" x14ac:dyDescent="0.25">
      <c r="A44" s="77"/>
      <c r="B44" s="78"/>
      <c r="C44" s="78"/>
      <c r="D44" s="78"/>
      <c r="E44" s="79"/>
      <c r="L44" s="43"/>
      <c r="AB44" s="112" t="s">
        <v>40</v>
      </c>
      <c r="AC44" s="113"/>
      <c r="AD44" s="114"/>
      <c r="AR44" s="43"/>
    </row>
    <row r="45" spans="1:44" ht="15.75" thickBot="1" x14ac:dyDescent="0.3">
      <c r="A45" s="80"/>
      <c r="B45" s="81"/>
      <c r="C45" s="81"/>
      <c r="D45" s="81"/>
      <c r="E45" s="82"/>
      <c r="L45" s="43"/>
      <c r="AB45" s="115"/>
      <c r="AC45" s="116"/>
      <c r="AD45" s="117"/>
      <c r="AR45" s="43"/>
    </row>
    <row r="46" spans="1:44" ht="15.75" thickBot="1" x14ac:dyDescent="0.3">
      <c r="A46" s="44"/>
      <c r="B46" s="7" t="s">
        <v>5</v>
      </c>
      <c r="C46" s="7" t="s">
        <v>6</v>
      </c>
      <c r="D46" s="7" t="s">
        <v>7</v>
      </c>
      <c r="E46" s="7" t="s">
        <v>8</v>
      </c>
      <c r="F46" s="7" t="s">
        <v>9</v>
      </c>
      <c r="G46" s="7" t="s">
        <v>10</v>
      </c>
      <c r="H46" s="36" t="s">
        <v>11</v>
      </c>
      <c r="L46" s="43"/>
      <c r="AB46" s="118"/>
      <c r="AC46" s="119"/>
      <c r="AD46" s="120"/>
      <c r="AR46" s="43"/>
    </row>
    <row r="47" spans="1:44" ht="15.75" thickBot="1" x14ac:dyDescent="0.3">
      <c r="A47" s="20" t="s">
        <v>17</v>
      </c>
      <c r="B47" s="49">
        <f t="shared" ref="B47:G47" si="22">MIN(B35:B39)</f>
        <v>6.1697579566425596E-2</v>
      </c>
      <c r="C47" s="20">
        <f t="shared" si="22"/>
        <v>1.2832910879078358E-2</v>
      </c>
      <c r="D47" s="20">
        <f t="shared" si="22"/>
        <v>8.8125839588993529E-3</v>
      </c>
      <c r="E47" s="20">
        <f t="shared" si="22"/>
        <v>9.7768319168910107E-3</v>
      </c>
      <c r="F47" s="20">
        <f t="shared" si="22"/>
        <v>3.7796447300922722E-3</v>
      </c>
      <c r="G47" s="20">
        <f t="shared" si="22"/>
        <v>6.9322528487732842E-3</v>
      </c>
      <c r="H47" s="47">
        <f>MAX(H35:H39)</f>
        <v>6.4677298318307805E-2</v>
      </c>
      <c r="L47" s="43"/>
      <c r="AB47" s="44"/>
      <c r="AR47" s="43"/>
    </row>
    <row r="48" spans="1:44" ht="15.75" thickBot="1" x14ac:dyDescent="0.3">
      <c r="A48" s="27" t="s">
        <v>18</v>
      </c>
      <c r="B48" s="34">
        <f t="shared" ref="B48:G48" si="23">MAX(B35:B39)</f>
        <v>0.28792203797665278</v>
      </c>
      <c r="C48" s="34">
        <f t="shared" si="23"/>
        <v>5.7748098955852617E-2</v>
      </c>
      <c r="D48" s="34">
        <f t="shared" si="23"/>
        <v>3.0652465943997755E-2</v>
      </c>
      <c r="E48" s="34">
        <f t="shared" si="23"/>
        <v>6.2851062322870785E-2</v>
      </c>
      <c r="F48" s="34">
        <f t="shared" si="23"/>
        <v>3.4016802570830451E-2</v>
      </c>
      <c r="G48" s="34">
        <f t="shared" si="23"/>
        <v>6.2390275638959547E-2</v>
      </c>
      <c r="H48" s="48">
        <f>MIN(H35:H39)</f>
        <v>3.9437377023358424E-3</v>
      </c>
      <c r="L48" s="43"/>
      <c r="AB48" s="16" t="s">
        <v>1</v>
      </c>
      <c r="AC48" s="7" t="s">
        <v>5</v>
      </c>
      <c r="AD48" s="7" t="s">
        <v>6</v>
      </c>
      <c r="AE48" s="7" t="s">
        <v>7</v>
      </c>
      <c r="AF48" s="7" t="s">
        <v>8</v>
      </c>
      <c r="AG48" s="7" t="s">
        <v>9</v>
      </c>
      <c r="AH48" s="7" t="s">
        <v>10</v>
      </c>
      <c r="AI48" s="7" t="s">
        <v>11</v>
      </c>
      <c r="AR48" s="43"/>
    </row>
    <row r="49" spans="1:44" ht="15.75" thickBot="1" x14ac:dyDescent="0.3">
      <c r="A49" s="74" t="s">
        <v>19</v>
      </c>
      <c r="B49" s="75"/>
      <c r="C49" s="75"/>
      <c r="D49" s="75"/>
      <c r="E49" s="76"/>
      <c r="L49" s="43"/>
      <c r="AB49" s="20" t="s">
        <v>0</v>
      </c>
      <c r="AC49" s="29">
        <f>AC38*$B$8</f>
        <v>8.8235294117647023E-2</v>
      </c>
      <c r="AD49" s="55">
        <f>AD38*$C$8</f>
        <v>2.2324159021406734E-2</v>
      </c>
      <c r="AE49" s="55">
        <f>AE38*$D$8</f>
        <v>1.4102564102564094E-2</v>
      </c>
      <c r="AF49" s="55">
        <f>AF38*$E$8</f>
        <v>5.2542372881355916E-2</v>
      </c>
      <c r="AG49" s="55">
        <f>AG38*$F$8</f>
        <v>3.999999999999998E-2</v>
      </c>
      <c r="AH49" s="58">
        <f>AH38*$G$8</f>
        <v>5.9010600706713767E-2</v>
      </c>
      <c r="AI49" s="9">
        <f>AI38*$H$8</f>
        <v>0</v>
      </c>
      <c r="AR49" s="43"/>
    </row>
    <row r="50" spans="1:44" ht="15.75" thickBot="1" x14ac:dyDescent="0.3">
      <c r="A50" s="77"/>
      <c r="B50" s="78"/>
      <c r="C50" s="78"/>
      <c r="D50" s="78"/>
      <c r="E50" s="79"/>
      <c r="L50" s="43"/>
      <c r="AB50" s="21" t="s">
        <v>2</v>
      </c>
      <c r="AC50" s="29">
        <f>AC39*$B$8</f>
        <v>2.9411764705882377E-2</v>
      </c>
      <c r="AD50" s="55">
        <f t="shared" ref="AD50:AD53" si="24">AD39*$C$8</f>
        <v>7.0336391437308757E-3</v>
      </c>
      <c r="AE50" s="55">
        <f t="shared" ref="AE50:AE53" si="25">AE39*$D$8</f>
        <v>0</v>
      </c>
      <c r="AF50" s="55">
        <f t="shared" ref="AF50:AF53" si="26">AF39*$E$8</f>
        <v>1.3559322033898298E-2</v>
      </c>
      <c r="AG50" s="55">
        <f t="shared" ref="AG50:AG53" si="27">AG39*$F$8</f>
        <v>2.9999999999999988E-2</v>
      </c>
      <c r="AH50" s="58">
        <f t="shared" ref="AH50:AH53" si="28">AH39*$G$8</f>
        <v>3.7809187279151939E-2</v>
      </c>
      <c r="AI50" s="9">
        <f t="shared" ref="AI50:AI53" si="29">AI39*$H$8</f>
        <v>0</v>
      </c>
      <c r="AR50" s="43"/>
    </row>
    <row r="51" spans="1:44" ht="15.75" thickBot="1" x14ac:dyDescent="0.3">
      <c r="A51" s="77"/>
      <c r="B51" s="78"/>
      <c r="C51" s="78"/>
      <c r="D51" s="78"/>
      <c r="E51" s="79"/>
      <c r="L51" s="43"/>
      <c r="AB51" s="22" t="s">
        <v>3</v>
      </c>
      <c r="AC51" s="29">
        <f t="shared" ref="AC51:AC52" si="30">AC40*$B$8</f>
        <v>0.18627450980392152</v>
      </c>
      <c r="AD51" s="55">
        <f t="shared" si="24"/>
        <v>2.446483180428137E-3</v>
      </c>
      <c r="AE51" s="55">
        <f t="shared" si="25"/>
        <v>4.9450549450549388E-3</v>
      </c>
      <c r="AF51" s="55">
        <f t="shared" si="26"/>
        <v>0</v>
      </c>
      <c r="AG51" s="55">
        <f t="shared" si="27"/>
        <v>0</v>
      </c>
      <c r="AH51" s="58">
        <f t="shared" si="28"/>
        <v>3.2508833922261469E-2</v>
      </c>
      <c r="AI51" s="9">
        <f t="shared" si="29"/>
        <v>7.0247933884297472E-3</v>
      </c>
      <c r="AR51" s="43"/>
    </row>
    <row r="52" spans="1:44" ht="15.75" thickBot="1" x14ac:dyDescent="0.3">
      <c r="A52" s="77"/>
      <c r="B52" s="78"/>
      <c r="C52" s="78"/>
      <c r="D52" s="78"/>
      <c r="E52" s="79"/>
      <c r="L52" s="43"/>
      <c r="AB52" s="23" t="s">
        <v>4</v>
      </c>
      <c r="AC52" s="29">
        <f t="shared" si="30"/>
        <v>0</v>
      </c>
      <c r="AD52" s="55">
        <f t="shared" si="24"/>
        <v>0</v>
      </c>
      <c r="AE52" s="55">
        <f t="shared" si="25"/>
        <v>0</v>
      </c>
      <c r="AF52" s="55">
        <f t="shared" si="26"/>
        <v>0</v>
      </c>
      <c r="AG52" s="55">
        <f t="shared" si="27"/>
        <v>0</v>
      </c>
      <c r="AH52" s="58">
        <f t="shared" si="28"/>
        <v>0</v>
      </c>
      <c r="AI52" s="9">
        <f t="shared" si="29"/>
        <v>3.8016528925619839E-2</v>
      </c>
      <c r="AR52" s="43"/>
    </row>
    <row r="53" spans="1:44" ht="15.75" thickBot="1" x14ac:dyDescent="0.3">
      <c r="A53" s="77"/>
      <c r="B53" s="78"/>
      <c r="C53" s="78"/>
      <c r="D53" s="78"/>
      <c r="E53" s="79"/>
      <c r="L53" s="43"/>
      <c r="AB53" s="25" t="s">
        <v>12</v>
      </c>
      <c r="AC53" s="61">
        <f>AC42*$B$8</f>
        <v>4.9019607843137296E-2</v>
      </c>
      <c r="AD53" s="62">
        <f t="shared" si="24"/>
        <v>3.7614678899082571E-2</v>
      </c>
      <c r="AE53" s="62">
        <f t="shared" si="25"/>
        <v>2.3260073260073261E-2</v>
      </c>
      <c r="AF53" s="62">
        <f t="shared" si="26"/>
        <v>1.1864406779661009E-2</v>
      </c>
      <c r="AG53" s="62">
        <f t="shared" si="27"/>
        <v>0</v>
      </c>
      <c r="AH53" s="63">
        <f t="shared" si="28"/>
        <v>0</v>
      </c>
      <c r="AI53" s="64">
        <f t="shared" si="29"/>
        <v>8.9669421487603318E-2</v>
      </c>
      <c r="AR53" s="43"/>
    </row>
    <row r="54" spans="1:44" ht="15.75" thickBot="1" x14ac:dyDescent="0.3">
      <c r="A54" s="80"/>
      <c r="B54" s="81"/>
      <c r="C54" s="81"/>
      <c r="D54" s="81"/>
      <c r="E54" s="82"/>
      <c r="L54" s="43"/>
      <c r="AB54" s="95" t="s">
        <v>39</v>
      </c>
      <c r="AC54" s="96"/>
      <c r="AD54" s="96"/>
      <c r="AE54" s="96"/>
      <c r="AF54" s="96"/>
      <c r="AG54" s="96"/>
      <c r="AH54" s="96"/>
      <c r="AI54" s="97"/>
      <c r="AR54" s="43"/>
    </row>
    <row r="55" spans="1:44" ht="19.5" thickBot="1" x14ac:dyDescent="0.3">
      <c r="A55" s="16" t="s">
        <v>1</v>
      </c>
      <c r="B55" s="38" t="s">
        <v>20</v>
      </c>
      <c r="C55" s="39" t="s">
        <v>21</v>
      </c>
      <c r="L55" s="43"/>
      <c r="AB55" s="95"/>
      <c r="AC55" s="96"/>
      <c r="AD55" s="96"/>
      <c r="AE55" s="96"/>
      <c r="AF55" s="96"/>
      <c r="AG55" s="96"/>
      <c r="AH55" s="96"/>
      <c r="AI55" s="97"/>
      <c r="AR55" s="43"/>
    </row>
    <row r="56" spans="1:44" ht="15.75" thickBot="1" x14ac:dyDescent="0.3">
      <c r="A56" s="20" t="s">
        <v>0</v>
      </c>
      <c r="B56" s="41">
        <f>((B35-$B$48)^2+(C35-$C$48)^2+(D35-$D$48)^2+(E35-$E$48)^2+(F35-$F$48)^2+(G35-$G$48)^2+(H35-$H$48)^2)^0.5</f>
        <v>7.373083134246633E-2</v>
      </c>
      <c r="C56" s="41">
        <f>((B35-$B$47)^2+(C35-$C$47)^2+(D35-$D$47)^2+(E35-$E$47)^2+(F35-$F$47)^2+(G35-$G$47)^2+(H35-$H$47)^2)^0.5</f>
        <v>0.2070568182821852</v>
      </c>
      <c r="L56" s="43"/>
      <c r="AB56" s="95"/>
      <c r="AC56" s="96"/>
      <c r="AD56" s="96"/>
      <c r="AE56" s="96"/>
      <c r="AF56" s="96"/>
      <c r="AG56" s="96"/>
      <c r="AH56" s="96"/>
      <c r="AI56" s="97"/>
      <c r="AP56" s="104" t="s">
        <v>36</v>
      </c>
      <c r="AQ56" s="104"/>
      <c r="AR56" s="105"/>
    </row>
    <row r="57" spans="1:44" ht="15.75" thickBot="1" x14ac:dyDescent="0.3">
      <c r="A57" s="21" t="s">
        <v>2</v>
      </c>
      <c r="B57" s="40">
        <f>((B36-$B$48)^2+(C36-$C$48)^2+(D36-$D$48)^2+(E36-$E$48)^2+(F36-$F$48)^2+(G36-$G$48)^2+(H36-$H$48)^2)^0.5</f>
        <v>9.2582636191785209E-2</v>
      </c>
      <c r="C57" s="40">
        <f t="shared" ref="C57:C59" si="31">((B36-$B$47)^2+(C36-$C$47)^2+(D36-$D$47)^2+(E36-$E$47)^2+(F36-$F$47)^2+(G36-$G$47)^2+(H36-$H$47)^2)^0.5</f>
        <v>0.17634843686847565</v>
      </c>
      <c r="L57" s="43"/>
      <c r="AB57" s="95"/>
      <c r="AC57" s="96"/>
      <c r="AD57" s="96"/>
      <c r="AE57" s="96"/>
      <c r="AF57" s="96"/>
      <c r="AG57" s="96"/>
      <c r="AH57" s="96"/>
      <c r="AI57" s="97"/>
      <c r="AR57" s="43"/>
    </row>
    <row r="58" spans="1:44" ht="15.75" thickBot="1" x14ac:dyDescent="0.3">
      <c r="A58" s="22" t="s">
        <v>3</v>
      </c>
      <c r="B58" s="40">
        <f>((B37-$B$48)^2+(C37-$C$48)^2+(D37-$D$48)^2+(E37-$E$48)^2+(F37-$F$48)^2+(G37-$G$48)^2+(H37-$H$48)^2)^0.5</f>
        <v>4.5912980977606481E-2</v>
      </c>
      <c r="C58" s="40">
        <f t="shared" si="31"/>
        <v>0.23736625764612929</v>
      </c>
      <c r="L58" s="43"/>
      <c r="AB58" s="95"/>
      <c r="AC58" s="96"/>
      <c r="AD58" s="96"/>
      <c r="AE58" s="96"/>
      <c r="AF58" s="96"/>
      <c r="AG58" s="96"/>
      <c r="AH58" s="96"/>
      <c r="AI58" s="97"/>
      <c r="AR58" s="43"/>
    </row>
    <row r="59" spans="1:44" ht="15.75" thickBot="1" x14ac:dyDescent="0.3">
      <c r="A59" s="23" t="s">
        <v>4</v>
      </c>
      <c r="B59" s="40">
        <f>((B38-$B$48)^2+(C38-$C$48)^2+(D38-$D$48)^2+(E38-$E$48)^2+(F38-$F$48)^2+(G38-$G$48)^2+(H38-$H$48)^2)^0.5</f>
        <v>0.24671327237095661</v>
      </c>
      <c r="C59" s="40">
        <f t="shared" si="31"/>
        <v>4.1014872104292749E-2</v>
      </c>
      <c r="L59" s="43"/>
      <c r="AB59" s="95"/>
      <c r="AC59" s="96"/>
      <c r="AD59" s="96"/>
      <c r="AE59" s="96"/>
      <c r="AF59" s="96"/>
      <c r="AG59" s="96"/>
      <c r="AH59" s="96"/>
      <c r="AI59" s="97"/>
      <c r="AP59" s="104" t="s">
        <v>37</v>
      </c>
      <c r="AQ59" s="104"/>
      <c r="AR59" s="105"/>
    </row>
    <row r="60" spans="1:44" ht="15.75" thickBot="1" x14ac:dyDescent="0.3">
      <c r="A60" s="25" t="s">
        <v>12</v>
      </c>
      <c r="B60" s="37">
        <f>((B39-$B$48)^2+(C39-$C$48)^2+(D39-$D$48)^2+(E39-$E$48)^2+(F39-$F$48)^2+(G39-$G$48)^2+(H39-$H$48)^2)^0.5</f>
        <v>7.7633058409875583E-2</v>
      </c>
      <c r="C60" s="37">
        <f>((B39-$B$47)^2+(C39-$C$47)^2+(D39-$D$47)^2+(E39-$E$47)^2+(F39-$F$47)^2+(G39-$G$47)^2+(H39-$H$47)^2)^0.5</f>
        <v>0.19012522104389101</v>
      </c>
      <c r="L60" s="43"/>
      <c r="AB60" s="95"/>
      <c r="AC60" s="96"/>
      <c r="AD60" s="96"/>
      <c r="AE60" s="96"/>
      <c r="AF60" s="96"/>
      <c r="AG60" s="96"/>
      <c r="AH60" s="96"/>
      <c r="AI60" s="97"/>
      <c r="AR60" s="43"/>
    </row>
    <row r="61" spans="1:44" ht="15.75" thickBot="1" x14ac:dyDescent="0.3">
      <c r="A61" s="74" t="s">
        <v>24</v>
      </c>
      <c r="B61" s="75"/>
      <c r="C61" s="75"/>
      <c r="D61" s="75"/>
      <c r="E61" s="76"/>
      <c r="L61" s="43"/>
      <c r="AB61" s="98"/>
      <c r="AC61" s="99"/>
      <c r="AD61" s="99"/>
      <c r="AE61" s="99"/>
      <c r="AF61" s="99"/>
      <c r="AG61" s="99"/>
      <c r="AH61" s="99"/>
      <c r="AI61" s="100"/>
      <c r="AR61" s="43"/>
    </row>
    <row r="62" spans="1:44" ht="15.75" thickBot="1" x14ac:dyDescent="0.3">
      <c r="A62" s="77"/>
      <c r="B62" s="78"/>
      <c r="C62" s="78"/>
      <c r="D62" s="78"/>
      <c r="E62" s="79"/>
      <c r="L62" s="43"/>
      <c r="AB62" s="16" t="s">
        <v>1</v>
      </c>
      <c r="AC62" s="7" t="s">
        <v>5</v>
      </c>
      <c r="AD62" s="7" t="s">
        <v>6</v>
      </c>
      <c r="AE62" s="7" t="s">
        <v>7</v>
      </c>
      <c r="AF62" s="7" t="s">
        <v>8</v>
      </c>
      <c r="AG62" s="7" t="s">
        <v>9</v>
      </c>
      <c r="AH62" s="7" t="s">
        <v>10</v>
      </c>
      <c r="AI62" s="7" t="s">
        <v>11</v>
      </c>
      <c r="AR62" s="43"/>
    </row>
    <row r="63" spans="1:44" ht="15.75" thickBot="1" x14ac:dyDescent="0.3">
      <c r="A63" s="77"/>
      <c r="B63" s="78"/>
      <c r="C63" s="78"/>
      <c r="D63" s="78"/>
      <c r="E63" s="79"/>
      <c r="L63" s="43"/>
      <c r="AB63" s="20" t="s">
        <v>0</v>
      </c>
      <c r="AC63" s="29">
        <f>MAX(0,(AC28-AC23))/AC28</f>
        <v>0</v>
      </c>
      <c r="AD63" s="29">
        <f t="shared" ref="AD63:AH63" si="32">MAX(0,(AD28-AD23))/AD28</f>
        <v>0</v>
      </c>
      <c r="AE63" s="29">
        <f t="shared" si="32"/>
        <v>0</v>
      </c>
      <c r="AF63" s="29">
        <f t="shared" si="32"/>
        <v>0</v>
      </c>
      <c r="AG63" s="29">
        <f t="shared" si="32"/>
        <v>0</v>
      </c>
      <c r="AH63" s="29">
        <f t="shared" si="32"/>
        <v>0</v>
      </c>
      <c r="AI63" s="9">
        <f>MAX(0,(AI23-$AI$28))/$AI$28</f>
        <v>0.69421487603305776</v>
      </c>
      <c r="AR63" s="43"/>
    </row>
    <row r="64" spans="1:44" ht="15.75" thickBot="1" x14ac:dyDescent="0.3">
      <c r="A64" s="77"/>
      <c r="B64" s="78"/>
      <c r="C64" s="78"/>
      <c r="D64" s="78"/>
      <c r="E64" s="79"/>
      <c r="L64" s="43"/>
      <c r="AB64" s="21" t="s">
        <v>2</v>
      </c>
      <c r="AC64" s="30">
        <f>MAX(0,(AC28-AC24))/AC28</f>
        <v>0</v>
      </c>
      <c r="AD64" s="30">
        <f t="shared" ref="AD64:AH64" si="33">MAX(0,(AD28-AD24))/AD28</f>
        <v>0</v>
      </c>
      <c r="AE64" s="30">
        <f>MAX(0,(AE28-AE24))/AE28</f>
        <v>0.26739926739926739</v>
      </c>
      <c r="AF64" s="30">
        <f t="shared" si="33"/>
        <v>0</v>
      </c>
      <c r="AG64" s="30">
        <f t="shared" si="33"/>
        <v>0</v>
      </c>
      <c r="AH64" s="30">
        <f t="shared" si="33"/>
        <v>0</v>
      </c>
      <c r="AI64" s="59">
        <f t="shared" ref="AI64:AI67" si="34">MAX(0,(AI24-$AI$28))/$AI$28</f>
        <v>0.65289256198347123</v>
      </c>
      <c r="AR64" s="43"/>
    </row>
    <row r="65" spans="1:44" ht="15.75" thickBot="1" x14ac:dyDescent="0.3">
      <c r="A65" s="77"/>
      <c r="B65" s="78"/>
      <c r="C65" s="78"/>
      <c r="D65" s="78"/>
      <c r="E65" s="79"/>
      <c r="L65" s="43"/>
      <c r="AB65" s="22" t="s">
        <v>3</v>
      </c>
      <c r="AC65" s="30">
        <f>MAX(0,(AC28-AC25))/AC28</f>
        <v>0</v>
      </c>
      <c r="AD65" s="30">
        <f t="shared" ref="AD65:AH65" si="35">MAX(0,(AD28-AD25))/AD28</f>
        <v>0</v>
      </c>
      <c r="AE65" s="30">
        <f t="shared" si="35"/>
        <v>0</v>
      </c>
      <c r="AF65" s="30">
        <f t="shared" si="35"/>
        <v>1.6949152542373083E-2</v>
      </c>
      <c r="AG65" s="30">
        <f>MAX(0,(AG28-AG25))/AG28</f>
        <v>2.2204460492503126E-16</v>
      </c>
      <c r="AH65" s="30">
        <f t="shared" si="35"/>
        <v>0</v>
      </c>
      <c r="AI65" s="59">
        <f t="shared" si="34"/>
        <v>0</v>
      </c>
      <c r="AR65" s="43"/>
    </row>
    <row r="66" spans="1:44" ht="15.75" thickBot="1" x14ac:dyDescent="0.3">
      <c r="A66" s="80"/>
      <c r="B66" s="81"/>
      <c r="C66" s="81"/>
      <c r="D66" s="81"/>
      <c r="E66" s="82"/>
      <c r="L66" s="43"/>
      <c r="AB66" s="23" t="s">
        <v>4</v>
      </c>
      <c r="AC66" s="30">
        <f>MAX(0,(AC28-AC26))/AC28</f>
        <v>0.70588235294117641</v>
      </c>
      <c r="AD66" s="30">
        <f t="shared" ref="AD66:AH66" si="36">MAX(0,(AD28-AD26))/AD28</f>
        <v>0.6941896024464832</v>
      </c>
      <c r="AE66" s="30">
        <f t="shared" si="36"/>
        <v>0.57875457875457881</v>
      </c>
      <c r="AF66" s="30">
        <f t="shared" si="36"/>
        <v>0.76271186440677963</v>
      </c>
      <c r="AG66" s="30">
        <f t="shared" si="36"/>
        <v>0.8</v>
      </c>
      <c r="AH66" s="30">
        <f t="shared" si="36"/>
        <v>0.8233215547703181</v>
      </c>
      <c r="AI66" s="59">
        <f t="shared" si="34"/>
        <v>0</v>
      </c>
      <c r="AR66" s="43"/>
    </row>
    <row r="67" spans="1:44" ht="19.5" thickBot="1" x14ac:dyDescent="0.3">
      <c r="A67" s="50" t="s">
        <v>1</v>
      </c>
      <c r="B67" s="38" t="s">
        <v>25</v>
      </c>
      <c r="C67" s="42"/>
      <c r="D67" s="35"/>
      <c r="L67" s="43"/>
      <c r="AB67" s="25" t="s">
        <v>12</v>
      </c>
      <c r="AC67" s="31">
        <f>MAX(0,(AC28-AC27))/AC28</f>
        <v>0</v>
      </c>
      <c r="AD67" s="31">
        <f t="shared" ref="AD67:AH67" si="37">MAX(0,(AD28-AD27))/AD28</f>
        <v>0</v>
      </c>
      <c r="AE67" s="31">
        <f t="shared" si="37"/>
        <v>0</v>
      </c>
      <c r="AF67" s="31">
        <f t="shared" si="37"/>
        <v>0</v>
      </c>
      <c r="AG67" s="31">
        <f t="shared" si="37"/>
        <v>0.60000000000000009</v>
      </c>
      <c r="AH67" s="31">
        <f t="shared" si="37"/>
        <v>0.46996466431095413</v>
      </c>
      <c r="AI67" s="60">
        <f t="shared" si="34"/>
        <v>0</v>
      </c>
      <c r="AR67" s="43"/>
    </row>
    <row r="68" spans="1:44" ht="15.75" thickBot="1" x14ac:dyDescent="0.3">
      <c r="A68" s="16" t="s">
        <v>0</v>
      </c>
      <c r="B68" s="7">
        <f>C56/(B56+C56)</f>
        <v>0.73741426504681573</v>
      </c>
      <c r="D68" s="65" t="s">
        <v>26</v>
      </c>
      <c r="E68" s="66"/>
      <c r="F68" s="66"/>
      <c r="G68" s="67"/>
      <c r="L68" s="43"/>
      <c r="AB68" s="44"/>
      <c r="AR68" s="43"/>
    </row>
    <row r="69" spans="1:44" ht="15.75" thickBot="1" x14ac:dyDescent="0.3">
      <c r="A69" s="16" t="s">
        <v>2</v>
      </c>
      <c r="B69" s="41">
        <f t="shared" ref="B69:B72" si="38">C57/(B57+C57)</f>
        <v>0.65573841974356117</v>
      </c>
      <c r="D69" s="68"/>
      <c r="E69" s="69"/>
      <c r="F69" s="69"/>
      <c r="G69" s="70"/>
      <c r="L69" s="43"/>
      <c r="AB69" s="112" t="s">
        <v>40</v>
      </c>
      <c r="AC69" s="113"/>
      <c r="AD69" s="114"/>
      <c r="AR69" s="43"/>
    </row>
    <row r="70" spans="1:44" ht="15.75" thickBot="1" x14ac:dyDescent="0.3">
      <c r="A70" s="16" t="s">
        <v>3</v>
      </c>
      <c r="B70" s="41">
        <f t="shared" si="38"/>
        <v>0.83792324068411461</v>
      </c>
      <c r="D70" s="68"/>
      <c r="E70" s="69"/>
      <c r="F70" s="69"/>
      <c r="G70" s="70"/>
      <c r="L70" s="43"/>
      <c r="AB70" s="115"/>
      <c r="AC70" s="116"/>
      <c r="AD70" s="117"/>
      <c r="AR70" s="43"/>
    </row>
    <row r="71" spans="1:44" ht="15.75" thickBot="1" x14ac:dyDescent="0.3">
      <c r="A71" s="16" t="s">
        <v>4</v>
      </c>
      <c r="B71" s="41">
        <f t="shared" si="38"/>
        <v>0.14254730686528611</v>
      </c>
      <c r="D71" s="71"/>
      <c r="E71" s="72"/>
      <c r="F71" s="72"/>
      <c r="G71" s="73"/>
      <c r="L71" s="43"/>
      <c r="AB71" s="118"/>
      <c r="AC71" s="119"/>
      <c r="AD71" s="120"/>
      <c r="AR71" s="43"/>
    </row>
    <row r="72" spans="1:44" ht="15.75" thickBot="1" x14ac:dyDescent="0.3">
      <c r="A72" s="16" t="s">
        <v>12</v>
      </c>
      <c r="B72" s="7">
        <f t="shared" si="38"/>
        <v>0.7100629023750491</v>
      </c>
      <c r="C72" s="33"/>
      <c r="D72" s="33"/>
      <c r="E72" s="45"/>
      <c r="F72" s="45"/>
      <c r="G72" s="45"/>
      <c r="H72" s="45"/>
      <c r="I72" s="45"/>
      <c r="J72" s="45"/>
      <c r="K72" s="45"/>
      <c r="L72" s="46"/>
      <c r="AB72" s="44"/>
      <c r="AR72" s="43"/>
    </row>
    <row r="73" spans="1:44" ht="15.75" thickBot="1" x14ac:dyDescent="0.3">
      <c r="AB73" s="16" t="s">
        <v>1</v>
      </c>
      <c r="AC73" s="7" t="s">
        <v>5</v>
      </c>
      <c r="AD73" s="7" t="s">
        <v>6</v>
      </c>
      <c r="AE73" s="7" t="s">
        <v>7</v>
      </c>
      <c r="AF73" s="7" t="s">
        <v>8</v>
      </c>
      <c r="AG73" s="7" t="s">
        <v>9</v>
      </c>
      <c r="AH73" s="7" t="s">
        <v>10</v>
      </c>
      <c r="AI73" s="7" t="s">
        <v>11</v>
      </c>
      <c r="AR73" s="43"/>
    </row>
    <row r="74" spans="1:44" ht="15.75" thickBot="1" x14ac:dyDescent="0.3">
      <c r="AB74" s="20" t="s">
        <v>0</v>
      </c>
      <c r="AC74" s="29">
        <f>AC63*$B$8</f>
        <v>0</v>
      </c>
      <c r="AD74" s="55">
        <f>AD63*$C$8</f>
        <v>0</v>
      </c>
      <c r="AE74" s="55">
        <f>AE63*$D$8</f>
        <v>0</v>
      </c>
      <c r="AF74" s="55">
        <f>AF63*$E$8</f>
        <v>0</v>
      </c>
      <c r="AG74" s="55">
        <f>AG63*$F$8</f>
        <v>0</v>
      </c>
      <c r="AH74" s="58">
        <f>AH63*$G$8</f>
        <v>0</v>
      </c>
      <c r="AI74" s="9">
        <f>AI63*$H$8</f>
        <v>6.9421487603305784E-2</v>
      </c>
      <c r="AR74" s="43"/>
    </row>
    <row r="75" spans="1:44" ht="15.75" thickBot="1" x14ac:dyDescent="0.3">
      <c r="AB75" s="21" t="s">
        <v>2</v>
      </c>
      <c r="AC75" s="29">
        <f>AC64*$B$8</f>
        <v>0</v>
      </c>
      <c r="AD75" s="55">
        <f t="shared" ref="AD75" si="39">AD64*$C$8</f>
        <v>0</v>
      </c>
      <c r="AE75" s="55">
        <f t="shared" ref="AE75:AE78" si="40">AE64*$D$8</f>
        <v>1.3369963369963371E-2</v>
      </c>
      <c r="AF75" s="55">
        <f t="shared" ref="AF75:AF78" si="41">AF64*$E$8</f>
        <v>0</v>
      </c>
      <c r="AG75" s="55">
        <f t="shared" ref="AG75:AG78" si="42">AG64*$F$8</f>
        <v>0</v>
      </c>
      <c r="AH75" s="58">
        <f t="shared" ref="AH75:AH78" si="43">AH64*$G$8</f>
        <v>0</v>
      </c>
      <c r="AI75" s="9">
        <f>AI64*$H$8</f>
        <v>6.528925619834712E-2</v>
      </c>
      <c r="AR75" s="43"/>
    </row>
    <row r="76" spans="1:44" ht="15.75" thickBot="1" x14ac:dyDescent="0.3">
      <c r="AB76" s="22" t="s">
        <v>3</v>
      </c>
      <c r="AC76" s="29">
        <f t="shared" ref="AC76" si="44">AC65*$B$8</f>
        <v>0</v>
      </c>
      <c r="AD76" s="55">
        <f t="shared" ref="AD76" si="45">AD65*$C$8</f>
        <v>0</v>
      </c>
      <c r="AE76" s="55">
        <f t="shared" si="40"/>
        <v>0</v>
      </c>
      <c r="AF76" s="55">
        <f t="shared" si="41"/>
        <v>1.6949152542373083E-3</v>
      </c>
      <c r="AG76" s="55">
        <f t="shared" si="42"/>
        <v>1.1102230246251563E-17</v>
      </c>
      <c r="AH76" s="58">
        <f t="shared" si="43"/>
        <v>0</v>
      </c>
      <c r="AI76" s="9">
        <f t="shared" ref="AI76:AI78" si="46">AI65*$H$8</f>
        <v>0</v>
      </c>
      <c r="AR76" s="43"/>
    </row>
    <row r="77" spans="1:44" ht="15.75" thickBot="1" x14ac:dyDescent="0.3">
      <c r="AB77" s="23" t="s">
        <v>4</v>
      </c>
      <c r="AC77" s="29">
        <f t="shared" ref="AC77" si="47">AC66*$B$8</f>
        <v>0.3529411764705882</v>
      </c>
      <c r="AD77" s="55">
        <f t="shared" ref="AD77" si="48">AD66*$C$8</f>
        <v>6.9418960244648317E-2</v>
      </c>
      <c r="AE77" s="55">
        <f t="shared" si="40"/>
        <v>2.8937728937728942E-2</v>
      </c>
      <c r="AF77" s="55">
        <f t="shared" si="41"/>
        <v>7.6271186440677971E-2</v>
      </c>
      <c r="AG77" s="55">
        <f t="shared" si="42"/>
        <v>4.0000000000000008E-2</v>
      </c>
      <c r="AH77" s="58">
        <f t="shared" si="43"/>
        <v>8.2332155477031821E-2</v>
      </c>
      <c r="AI77" s="9">
        <f t="shared" si="46"/>
        <v>0</v>
      </c>
      <c r="AR77" s="43"/>
    </row>
    <row r="78" spans="1:44" ht="15.75" thickBot="1" x14ac:dyDescent="0.3">
      <c r="AB78" s="25" t="s">
        <v>12</v>
      </c>
      <c r="AC78" s="61">
        <f>AC67*$B$8</f>
        <v>0</v>
      </c>
      <c r="AD78" s="62">
        <f t="shared" ref="AD78" si="49">AD67*$C$8</f>
        <v>0</v>
      </c>
      <c r="AE78" s="62">
        <f t="shared" si="40"/>
        <v>0</v>
      </c>
      <c r="AF78" s="62">
        <f t="shared" si="41"/>
        <v>0</v>
      </c>
      <c r="AG78" s="62">
        <f t="shared" si="42"/>
        <v>3.0000000000000006E-2</v>
      </c>
      <c r="AH78" s="63">
        <f t="shared" si="43"/>
        <v>4.6996466431095417E-2</v>
      </c>
      <c r="AI78" s="64">
        <f t="shared" si="46"/>
        <v>0</v>
      </c>
      <c r="AR78" s="43"/>
    </row>
    <row r="79" spans="1:44" x14ac:dyDescent="0.25">
      <c r="AB79" s="95" t="s">
        <v>46</v>
      </c>
      <c r="AC79" s="96"/>
      <c r="AD79" s="96"/>
      <c r="AE79" s="96"/>
      <c r="AF79" s="96"/>
      <c r="AG79" s="96"/>
      <c r="AH79" s="96"/>
      <c r="AI79" s="97"/>
      <c r="AR79" s="43"/>
    </row>
    <row r="80" spans="1:44" x14ac:dyDescent="0.25">
      <c r="AB80" s="95"/>
      <c r="AC80" s="96"/>
      <c r="AD80" s="96"/>
      <c r="AE80" s="96"/>
      <c r="AF80" s="96"/>
      <c r="AG80" s="96"/>
      <c r="AH80" s="96"/>
      <c r="AI80" s="97"/>
      <c r="AR80" s="43"/>
    </row>
    <row r="81" spans="28:44" x14ac:dyDescent="0.25">
      <c r="AB81" s="95"/>
      <c r="AC81" s="96"/>
      <c r="AD81" s="96"/>
      <c r="AE81" s="96"/>
      <c r="AF81" s="96"/>
      <c r="AG81" s="96"/>
      <c r="AH81" s="96"/>
      <c r="AI81" s="97"/>
      <c r="AR81" s="43"/>
    </row>
    <row r="82" spans="28:44" x14ac:dyDescent="0.25">
      <c r="AB82" s="95"/>
      <c r="AC82" s="96"/>
      <c r="AD82" s="96"/>
      <c r="AE82" s="96"/>
      <c r="AF82" s="96"/>
      <c r="AG82" s="96"/>
      <c r="AH82" s="96"/>
      <c r="AI82" s="97"/>
      <c r="AR82" s="43"/>
    </row>
    <row r="83" spans="28:44" x14ac:dyDescent="0.25">
      <c r="AB83" s="95"/>
      <c r="AC83" s="96"/>
      <c r="AD83" s="96"/>
      <c r="AE83" s="96"/>
      <c r="AF83" s="96"/>
      <c r="AG83" s="96"/>
      <c r="AH83" s="96"/>
      <c r="AI83" s="97"/>
      <c r="AR83" s="43"/>
    </row>
    <row r="84" spans="28:44" x14ac:dyDescent="0.25">
      <c r="AB84" s="95"/>
      <c r="AC84" s="96"/>
      <c r="AD84" s="96"/>
      <c r="AE84" s="96"/>
      <c r="AF84" s="96"/>
      <c r="AG84" s="96"/>
      <c r="AH84" s="96"/>
      <c r="AI84" s="97"/>
      <c r="AR84" s="43"/>
    </row>
    <row r="85" spans="28:44" x14ac:dyDescent="0.25">
      <c r="AB85" s="95"/>
      <c r="AC85" s="96"/>
      <c r="AD85" s="96"/>
      <c r="AE85" s="96"/>
      <c r="AF85" s="96"/>
      <c r="AG85" s="96"/>
      <c r="AH85" s="96"/>
      <c r="AI85" s="97"/>
      <c r="AR85" s="43"/>
    </row>
    <row r="86" spans="28:44" ht="15.75" thickBot="1" x14ac:dyDescent="0.3">
      <c r="AB86" s="98"/>
      <c r="AC86" s="99"/>
      <c r="AD86" s="99"/>
      <c r="AE86" s="99"/>
      <c r="AF86" s="99"/>
      <c r="AG86" s="99"/>
      <c r="AH86" s="99"/>
      <c r="AI86" s="100"/>
      <c r="AR86" s="43"/>
    </row>
    <row r="87" spans="28:44" ht="15.75" thickBot="1" x14ac:dyDescent="0.3">
      <c r="AB87" s="44"/>
      <c r="AR87" s="43"/>
    </row>
    <row r="88" spans="28:44" ht="19.5" thickBot="1" x14ac:dyDescent="0.3">
      <c r="AB88" s="16" t="s">
        <v>1</v>
      </c>
      <c r="AC88" s="7" t="s">
        <v>43</v>
      </c>
      <c r="AD88" s="7" t="s">
        <v>42</v>
      </c>
      <c r="AE88" s="7" t="s">
        <v>41</v>
      </c>
      <c r="AF88" s="7" t="s">
        <v>44</v>
      </c>
      <c r="AG88" s="38" t="s">
        <v>45</v>
      </c>
      <c r="AR88" s="43"/>
    </row>
    <row r="89" spans="28:44" ht="15.75" thickBot="1" x14ac:dyDescent="0.3">
      <c r="AB89" s="20" t="s">
        <v>0</v>
      </c>
      <c r="AC89" s="29">
        <f>SUM(AC49:AI49)</f>
        <v>0.27621499082968748</v>
      </c>
      <c r="AD89" s="55">
        <f>SUM(AC74:AI74)</f>
        <v>6.9421487603305784E-2</v>
      </c>
      <c r="AE89" s="55">
        <f>AC89/MAX($AC$89:$AC$93)</f>
        <v>1</v>
      </c>
      <c r="AF89" s="55">
        <f>1-(AD89/MAX($AD$89:$AD$93))</f>
        <v>0.89318147620804911</v>
      </c>
      <c r="AG89" s="56">
        <f>0.5*SUM(AE89:AF89)</f>
        <v>0.94659073810402461</v>
      </c>
      <c r="AR89" s="43"/>
    </row>
    <row r="90" spans="28:44" ht="15.75" thickBot="1" x14ac:dyDescent="0.3">
      <c r="AB90" s="21" t="s">
        <v>2</v>
      </c>
      <c r="AC90" s="29">
        <f t="shared" ref="AC90:AC92" si="50">SUM(AC50:AI50)</f>
        <v>0.11781391316266349</v>
      </c>
      <c r="AD90" s="55">
        <f t="shared" ref="AD90:AD93" si="51">SUM(AC75:AI75)</f>
        <v>7.8659219568310484E-2</v>
      </c>
      <c r="AE90" s="55">
        <f>AC90/MAX($AC$89:$AC$93)</f>
        <v>0.42652975788452713</v>
      </c>
      <c r="AF90" s="55">
        <f t="shared" ref="AF90:AF93" si="52">1-(AD90/MAX($AD$89:$AD$93))</f>
        <v>0.8789674205063599</v>
      </c>
      <c r="AG90" s="56">
        <f t="shared" ref="AG90:AG93" si="53">0.5*SUM(AE90:AF90)</f>
        <v>0.65274858919544354</v>
      </c>
      <c r="AR90" s="43"/>
    </row>
    <row r="91" spans="28:44" ht="15.75" thickBot="1" x14ac:dyDescent="0.3">
      <c r="AB91" s="22" t="s">
        <v>3</v>
      </c>
      <c r="AC91" s="29">
        <f t="shared" si="50"/>
        <v>0.2331996752400958</v>
      </c>
      <c r="AD91" s="55">
        <f t="shared" si="51"/>
        <v>1.6949152542373193E-3</v>
      </c>
      <c r="AE91" s="55">
        <f>AC91/MAX($AC$89:$AC$93)</f>
        <v>0.84426871452420671</v>
      </c>
      <c r="AF91" s="55">
        <f t="shared" si="52"/>
        <v>0.99739204169111662</v>
      </c>
      <c r="AG91" s="56">
        <f t="shared" si="53"/>
        <v>0.92083037810766166</v>
      </c>
      <c r="AR91" s="43"/>
    </row>
    <row r="92" spans="28:44" ht="15.75" thickBot="1" x14ac:dyDescent="0.3">
      <c r="AB92" s="23" t="s">
        <v>4</v>
      </c>
      <c r="AC92" s="29">
        <f t="shared" si="50"/>
        <v>3.8016528925619839E-2</v>
      </c>
      <c r="AD92" s="55">
        <f t="shared" si="51"/>
        <v>0.64990120757067538</v>
      </c>
      <c r="AE92" s="55">
        <f t="shared" ref="AE92" si="54">AC92/MAX($AC$89:$AC$93)</f>
        <v>0.13763383664089615</v>
      </c>
      <c r="AF92" s="55">
        <f>1-(AD92/MAX($AD$89:$AD$93))</f>
        <v>0</v>
      </c>
      <c r="AG92" s="56">
        <f t="shared" si="53"/>
        <v>6.8816918320448076E-2</v>
      </c>
      <c r="AR92" s="43"/>
    </row>
    <row r="93" spans="28:44" ht="15.75" thickBot="1" x14ac:dyDescent="0.3">
      <c r="AB93" s="25" t="s">
        <v>12</v>
      </c>
      <c r="AC93" s="61">
        <f>SUM(AC53:AI53)</f>
        <v>0.21142818826955745</v>
      </c>
      <c r="AD93" s="62">
        <f t="shared" si="51"/>
        <v>7.6996466431095423E-2</v>
      </c>
      <c r="AE93" s="62">
        <f>AC93/MAX($AC$89:$AC$93)</f>
        <v>0.76544791299876558</v>
      </c>
      <c r="AF93" s="62">
        <f t="shared" si="52"/>
        <v>0.88152589111365476</v>
      </c>
      <c r="AG93" s="36">
        <f t="shared" si="53"/>
        <v>0.82348690205621011</v>
      </c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6"/>
    </row>
  </sheetData>
  <mergeCells count="24">
    <mergeCell ref="AB79:AI86"/>
    <mergeCell ref="AB44:AD46"/>
    <mergeCell ref="AB54:AI61"/>
    <mergeCell ref="AP56:AR56"/>
    <mergeCell ref="AP59:AR59"/>
    <mergeCell ref="AB69:AD71"/>
    <mergeCell ref="AB13:AR13"/>
    <mergeCell ref="AB14:AI21"/>
    <mergeCell ref="AB29:AI36"/>
    <mergeCell ref="AP31:AR31"/>
    <mergeCell ref="AP34:AR34"/>
    <mergeCell ref="A11:L11"/>
    <mergeCell ref="A14:E21"/>
    <mergeCell ref="A28:E33"/>
    <mergeCell ref="N14:U21"/>
    <mergeCell ref="N13:Z13"/>
    <mergeCell ref="X15:Z15"/>
    <mergeCell ref="X19:Z19"/>
    <mergeCell ref="N28:U35"/>
    <mergeCell ref="D68:G71"/>
    <mergeCell ref="A40:E45"/>
    <mergeCell ref="A49:E54"/>
    <mergeCell ref="A61:E66"/>
    <mergeCell ref="A13:L13"/>
  </mergeCells>
  <conditionalFormatting sqref="B68:B72">
    <cfRule type="colorScale" priority="6">
      <colorScale>
        <cfvo type="min"/>
        <cfvo type="formula" val="AVERAGE($B$68:$B$72)"/>
        <cfvo type="max"/>
        <color rgb="FFFF7C80"/>
        <color rgb="FFFFEB84"/>
        <color theme="9" tint="-0.249977111117893"/>
      </colorScale>
    </cfRule>
  </conditionalFormatting>
  <conditionalFormatting sqref="D68">
    <cfRule type="colorScale" priority="5">
      <colorScale>
        <cfvo type="min"/>
        <cfvo type="max"/>
        <color rgb="FFFF7C80"/>
        <color rgb="FF92D050"/>
      </colorScale>
    </cfRule>
  </conditionalFormatting>
  <conditionalFormatting sqref="O37:O41">
    <cfRule type="colorScale" priority="2">
      <colorScale>
        <cfvo type="min"/>
        <cfvo type="formula" val="AVERAGE($O$37:$O$41)"/>
        <cfvo type="max"/>
        <color rgb="FFF8696B"/>
        <color rgb="FFFFEB84"/>
        <color theme="9" tint="-0.249977111117893"/>
      </colorScale>
    </cfRule>
  </conditionalFormatting>
  <conditionalFormatting sqref="AG89:AG93">
    <cfRule type="colorScale" priority="1">
      <colorScale>
        <cfvo type="min"/>
        <cfvo type="formula" val="AVERAGE($AG$89:$AG$93)"/>
        <cfvo type="max"/>
        <color rgb="FFF8696B"/>
        <color rgb="FFFFEB84"/>
        <color theme="9" tint="-0.249977111117893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</dc:creator>
  <cp:lastModifiedBy>Фёдор Шмаков</cp:lastModifiedBy>
  <dcterms:created xsi:type="dcterms:W3CDTF">2023-02-22T08:23:30Z</dcterms:created>
  <dcterms:modified xsi:type="dcterms:W3CDTF">2023-03-19T21:04:47Z</dcterms:modified>
</cp:coreProperties>
</file>