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acf0f47fdd8b3/Desktop/"/>
    </mc:Choice>
  </mc:AlternateContent>
  <xr:revisionPtr revIDLastSave="579" documentId="14_{A46D9831-6CA0-4508-9BBB-D0281FC07606}" xr6:coauthVersionLast="47" xr6:coauthVersionMax="47" xr10:uidLastSave="{35F7E296-EDBB-4D2E-A85D-9029437EC0C3}"/>
  <bookViews>
    <workbookView xWindow="-108" yWindow="-108" windowWidth="23256" windowHeight="12456" firstSheet="2" activeTab="4" xr2:uid="{E77C5E79-0339-470A-9DA1-88C9FFBA4630}"/>
  </bookViews>
  <sheets>
    <sheet name="Sheet1" sheetId="1" r:id="rId1"/>
    <sheet name="mean,mediean,mode" sheetId="2" r:id="rId2"/>
    <sheet name="mean deviation" sheetId="3" r:id="rId3"/>
    <sheet name="standard deviation" sheetId="6" r:id="rId4"/>
    <sheet name="MAD, S.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3" i="5" l="1"/>
  <c r="E143" i="5"/>
  <c r="E142" i="5"/>
  <c r="E141" i="5"/>
  <c r="D139" i="5"/>
  <c r="E139" i="5"/>
  <c r="B139" i="5"/>
  <c r="E136" i="5"/>
  <c r="E137" i="5"/>
  <c r="E138" i="5"/>
  <c r="E135" i="5"/>
  <c r="D136" i="5"/>
  <c r="D137" i="5"/>
  <c r="D138" i="5"/>
  <c r="D135" i="5"/>
  <c r="B130" i="5"/>
  <c r="E130" i="5"/>
  <c r="E129" i="5"/>
  <c r="E128" i="5"/>
  <c r="E121" i="5"/>
  <c r="E122" i="5"/>
  <c r="E123" i="5"/>
  <c r="E126" i="5" s="1"/>
  <c r="E124" i="5"/>
  <c r="E125" i="5"/>
  <c r="E120" i="5"/>
  <c r="D125" i="5"/>
  <c r="D121" i="5"/>
  <c r="D122" i="5"/>
  <c r="D123" i="5"/>
  <c r="D124" i="5"/>
  <c r="D120" i="5"/>
  <c r="D126" i="5" s="1"/>
  <c r="B126" i="5"/>
  <c r="B116" i="5"/>
  <c r="E116" i="5"/>
  <c r="E115" i="5"/>
  <c r="E114" i="5"/>
  <c r="D112" i="5"/>
  <c r="E112" i="5"/>
  <c r="B112" i="5"/>
  <c r="E108" i="5"/>
  <c r="E109" i="5"/>
  <c r="E110" i="5"/>
  <c r="E111" i="5"/>
  <c r="E107" i="5"/>
  <c r="D108" i="5"/>
  <c r="D109" i="5"/>
  <c r="D110" i="5"/>
  <c r="D111" i="5"/>
  <c r="D107" i="5"/>
  <c r="B102" i="5"/>
  <c r="E102" i="5"/>
  <c r="E101" i="5"/>
  <c r="E100" i="5"/>
  <c r="D98" i="5"/>
  <c r="E98" i="5"/>
  <c r="B98" i="5"/>
  <c r="E94" i="5"/>
  <c r="E95" i="5"/>
  <c r="E96" i="5"/>
  <c r="E97" i="5"/>
  <c r="E93" i="5"/>
  <c r="D94" i="5"/>
  <c r="D95" i="5"/>
  <c r="D96" i="5"/>
  <c r="D97" i="5"/>
  <c r="D93" i="5"/>
  <c r="B88" i="5"/>
  <c r="E88" i="5"/>
  <c r="E87" i="5"/>
  <c r="E86" i="5"/>
  <c r="D84" i="5"/>
  <c r="E84" i="5"/>
  <c r="B84" i="5"/>
  <c r="E79" i="5"/>
  <c r="E80" i="5"/>
  <c r="E81" i="5"/>
  <c r="E82" i="5"/>
  <c r="E83" i="5"/>
  <c r="E78" i="5"/>
  <c r="D79" i="5"/>
  <c r="D80" i="5"/>
  <c r="D81" i="5"/>
  <c r="D82" i="5"/>
  <c r="D83" i="5"/>
  <c r="D78" i="5"/>
  <c r="B73" i="5"/>
  <c r="E73" i="5"/>
  <c r="E72" i="5"/>
  <c r="E71" i="5"/>
  <c r="D69" i="5"/>
  <c r="E69" i="5"/>
  <c r="B69" i="5"/>
  <c r="E65" i="5"/>
  <c r="E66" i="5"/>
  <c r="E67" i="5"/>
  <c r="E68" i="5"/>
  <c r="E64" i="5"/>
  <c r="D65" i="5"/>
  <c r="D66" i="5"/>
  <c r="D67" i="5"/>
  <c r="D68" i="5"/>
  <c r="D64" i="5"/>
  <c r="B59" i="5"/>
  <c r="E59" i="5"/>
  <c r="E58" i="5"/>
  <c r="E57" i="5"/>
  <c r="D55" i="5"/>
  <c r="E55" i="5"/>
  <c r="B55" i="5"/>
  <c r="E49" i="5"/>
  <c r="E50" i="5"/>
  <c r="E51" i="5"/>
  <c r="E52" i="5"/>
  <c r="E53" i="5"/>
  <c r="E54" i="5"/>
  <c r="E48" i="5"/>
  <c r="D49" i="5"/>
  <c r="D50" i="5"/>
  <c r="D51" i="5"/>
  <c r="D52" i="5"/>
  <c r="D53" i="5"/>
  <c r="D54" i="5"/>
  <c r="D48" i="5"/>
  <c r="F29" i="6"/>
  <c r="E43" i="5"/>
  <c r="E44" i="5" s="1"/>
  <c r="B43" i="5" s="1"/>
  <c r="E42" i="5"/>
  <c r="D40" i="5"/>
  <c r="E40" i="5"/>
  <c r="B50" i="2"/>
  <c r="B49" i="2"/>
  <c r="B48" i="2"/>
  <c r="H35" i="2"/>
  <c r="D45" i="2"/>
  <c r="E44" i="2"/>
  <c r="E43" i="2"/>
  <c r="E42" i="2"/>
  <c r="E41" i="2"/>
  <c r="E40" i="2"/>
  <c r="E39" i="2"/>
  <c r="E38" i="2"/>
  <c r="E37" i="2"/>
  <c r="E36" i="2"/>
  <c r="E35" i="2"/>
  <c r="D36" i="2"/>
  <c r="D37" i="2"/>
  <c r="D38" i="2"/>
  <c r="D39" i="2"/>
  <c r="D40" i="2"/>
  <c r="D41" i="2"/>
  <c r="D42" i="2"/>
  <c r="D43" i="2"/>
  <c r="D44" i="2"/>
  <c r="D35" i="2"/>
  <c r="C3" i="6"/>
  <c r="G3" i="6"/>
  <c r="H3" i="6"/>
  <c r="H11" i="6" s="1"/>
  <c r="F13" i="6" s="1"/>
  <c r="M3" i="6"/>
  <c r="N3" i="6"/>
  <c r="N9" i="6" s="1"/>
  <c r="K11" i="6" s="1"/>
  <c r="C4" i="6"/>
  <c r="G4" i="6"/>
  <c r="H4" i="6"/>
  <c r="M4" i="6"/>
  <c r="N4" i="6"/>
  <c r="C5" i="6"/>
  <c r="C11" i="6" s="1"/>
  <c r="B13" i="6" s="1"/>
  <c r="B16" i="6" s="1"/>
  <c r="G5" i="6"/>
  <c r="H5" i="6"/>
  <c r="M5" i="6"/>
  <c r="N5" i="6"/>
  <c r="C6" i="6"/>
  <c r="G6" i="6"/>
  <c r="H6" i="6"/>
  <c r="M6" i="6"/>
  <c r="N6" i="6"/>
  <c r="C7" i="6"/>
  <c r="G7" i="6"/>
  <c r="G11" i="6" s="1"/>
  <c r="F14" i="6" s="1"/>
  <c r="F15" i="6" s="1"/>
  <c r="H7" i="6"/>
  <c r="M7" i="6"/>
  <c r="N7" i="6"/>
  <c r="C8" i="6"/>
  <c r="G8" i="6"/>
  <c r="H8" i="6"/>
  <c r="M8" i="6"/>
  <c r="N8" i="6"/>
  <c r="C9" i="6"/>
  <c r="G9" i="6"/>
  <c r="H9" i="6"/>
  <c r="K9" i="6"/>
  <c r="M9" i="6"/>
  <c r="K12" i="6" s="1"/>
  <c r="K13" i="6" s="1"/>
  <c r="C10" i="6"/>
  <c r="G10" i="6"/>
  <c r="H10" i="6"/>
  <c r="B11" i="6"/>
  <c r="F11" i="6"/>
  <c r="B12" i="6"/>
  <c r="B14" i="6" s="1"/>
  <c r="B15" i="6" s="1"/>
  <c r="C21" i="6"/>
  <c r="G21" i="6"/>
  <c r="H21" i="6"/>
  <c r="M21" i="6"/>
  <c r="M25" i="6" s="1"/>
  <c r="K28" i="6" s="1"/>
  <c r="K29" i="6" s="1"/>
  <c r="N21" i="6"/>
  <c r="N25" i="6" s="1"/>
  <c r="K27" i="6" s="1"/>
  <c r="C22" i="6"/>
  <c r="G22" i="6"/>
  <c r="H22" i="6"/>
  <c r="M22" i="6"/>
  <c r="N22" i="6"/>
  <c r="C23" i="6"/>
  <c r="G23" i="6"/>
  <c r="G27" i="6" s="1"/>
  <c r="F30" i="6" s="1"/>
  <c r="F31" i="6" s="1"/>
  <c r="H23" i="6"/>
  <c r="M23" i="6"/>
  <c r="N23" i="6"/>
  <c r="C24" i="6"/>
  <c r="G24" i="6"/>
  <c r="H24" i="6"/>
  <c r="M24" i="6"/>
  <c r="N24" i="6"/>
  <c r="C25" i="6"/>
  <c r="G25" i="6"/>
  <c r="H25" i="6"/>
  <c r="K25" i="6"/>
  <c r="B26" i="6"/>
  <c r="C26" i="6"/>
  <c r="B28" i="6" s="1"/>
  <c r="G26" i="6"/>
  <c r="H26" i="6"/>
  <c r="B27" i="6"/>
  <c r="F27" i="6"/>
  <c r="H27" i="6"/>
  <c r="B29" i="6"/>
  <c r="B30" i="6" s="1"/>
  <c r="C2" i="5"/>
  <c r="E2" i="5"/>
  <c r="E7" i="5" s="1"/>
  <c r="C11" i="5" s="1"/>
  <c r="F2" i="5"/>
  <c r="C3" i="5"/>
  <c r="E3" i="5"/>
  <c r="F3" i="5"/>
  <c r="F7" i="5" s="1"/>
  <c r="F9" i="5" s="1"/>
  <c r="C4" i="5"/>
  <c r="C7" i="5" s="1"/>
  <c r="E4" i="5"/>
  <c r="F4" i="5"/>
  <c r="C5" i="5"/>
  <c r="E5" i="5"/>
  <c r="F5" i="5"/>
  <c r="C6" i="5"/>
  <c r="E6" i="5"/>
  <c r="F6" i="5"/>
  <c r="B7" i="5"/>
  <c r="C16" i="5"/>
  <c r="D16" i="5"/>
  <c r="F16" i="5"/>
  <c r="C17" i="5"/>
  <c r="C21" i="5" s="1"/>
  <c r="D17" i="5"/>
  <c r="F17" i="5"/>
  <c r="F21" i="5" s="1"/>
  <c r="C25" i="5" s="1"/>
  <c r="C18" i="5"/>
  <c r="D18" i="5"/>
  <c r="F18" i="5"/>
  <c r="C19" i="5"/>
  <c r="D19" i="5"/>
  <c r="F19" i="5"/>
  <c r="C20" i="5"/>
  <c r="D20" i="5"/>
  <c r="F20" i="5"/>
  <c r="B21" i="5"/>
  <c r="D21" i="5"/>
  <c r="F24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B40" i="5"/>
  <c r="I18" i="3"/>
  <c r="J8" i="3" s="1"/>
  <c r="K8" i="3" s="1"/>
  <c r="K3" i="3"/>
  <c r="K4" i="3"/>
  <c r="K5" i="3"/>
  <c r="K6" i="3"/>
  <c r="K9" i="3"/>
  <c r="K10" i="3"/>
  <c r="K11" i="3"/>
  <c r="K2" i="3"/>
  <c r="J5" i="3"/>
  <c r="J6" i="3"/>
  <c r="J7" i="3"/>
  <c r="K7" i="3" s="1"/>
  <c r="J9" i="3"/>
  <c r="J10" i="3"/>
  <c r="J11" i="3"/>
  <c r="J4" i="3"/>
  <c r="I16" i="3"/>
  <c r="I15" i="3"/>
  <c r="L14" i="3"/>
  <c r="I14" i="3"/>
  <c r="I12" i="3"/>
  <c r="H12" i="3"/>
  <c r="I3" i="3"/>
  <c r="I4" i="3"/>
  <c r="I5" i="3"/>
  <c r="I6" i="3"/>
  <c r="I7" i="3"/>
  <c r="I8" i="3"/>
  <c r="I9" i="3"/>
  <c r="I10" i="3"/>
  <c r="I11" i="3"/>
  <c r="I2" i="3"/>
  <c r="C11" i="3"/>
  <c r="E7" i="3"/>
  <c r="E3" i="3"/>
  <c r="E4" i="3"/>
  <c r="E5" i="3"/>
  <c r="E6" i="3"/>
  <c r="E2" i="3"/>
  <c r="D2" i="3"/>
  <c r="C10" i="3"/>
  <c r="C7" i="3"/>
  <c r="C3" i="3"/>
  <c r="C4" i="3"/>
  <c r="C5" i="3"/>
  <c r="C6" i="3"/>
  <c r="C2" i="3"/>
  <c r="B7" i="3"/>
  <c r="B156" i="2"/>
  <c r="B155" i="2"/>
  <c r="B154" i="2"/>
  <c r="D151" i="2"/>
  <c r="E150" i="2"/>
  <c r="E149" i="2"/>
  <c r="D148" i="2"/>
  <c r="D149" i="2"/>
  <c r="D150" i="2"/>
  <c r="D147" i="2"/>
  <c r="B151" i="2"/>
  <c r="B142" i="2"/>
  <c r="B141" i="2"/>
  <c r="B140" i="2"/>
  <c r="D138" i="2"/>
  <c r="B138" i="2"/>
  <c r="D133" i="2"/>
  <c r="D134" i="2"/>
  <c r="D135" i="2"/>
  <c r="D136" i="2"/>
  <c r="D137" i="2"/>
  <c r="D132" i="2"/>
  <c r="B126" i="2"/>
  <c r="B125" i="2"/>
  <c r="B124" i="2"/>
  <c r="D121" i="2"/>
  <c r="B121" i="2"/>
  <c r="D117" i="2"/>
  <c r="D118" i="2"/>
  <c r="D119" i="2"/>
  <c r="D120" i="2"/>
  <c r="D116" i="2"/>
  <c r="C116" i="2"/>
  <c r="B110" i="2"/>
  <c r="B109" i="2"/>
  <c r="B108" i="2"/>
  <c r="D105" i="2"/>
  <c r="D101" i="2"/>
  <c r="D102" i="2"/>
  <c r="D103" i="2"/>
  <c r="D104" i="2"/>
  <c r="D100" i="2"/>
  <c r="B105" i="2"/>
  <c r="B96" i="2"/>
  <c r="B65" i="2"/>
  <c r="B79" i="2"/>
  <c r="B95" i="2"/>
  <c r="B94" i="2"/>
  <c r="D91" i="2"/>
  <c r="B91" i="2"/>
  <c r="E90" i="2"/>
  <c r="E89" i="2"/>
  <c r="E88" i="2"/>
  <c r="E87" i="2"/>
  <c r="D86" i="2"/>
  <c r="D87" i="2"/>
  <c r="D88" i="2"/>
  <c r="D89" i="2"/>
  <c r="D90" i="2"/>
  <c r="D85" i="2"/>
  <c r="C87" i="2"/>
  <c r="C86" i="2"/>
  <c r="C85" i="2"/>
  <c r="B66" i="2"/>
  <c r="B80" i="2"/>
  <c r="H72" i="2"/>
  <c r="B78" i="2"/>
  <c r="D76" i="2"/>
  <c r="B76" i="2"/>
  <c r="E75" i="2"/>
  <c r="E74" i="2"/>
  <c r="E73" i="2"/>
  <c r="D72" i="2"/>
  <c r="D73" i="2"/>
  <c r="D74" i="2"/>
  <c r="D75" i="2"/>
  <c r="D71" i="2"/>
  <c r="B64" i="2"/>
  <c r="D62" i="2"/>
  <c r="E61" i="2"/>
  <c r="E60" i="2"/>
  <c r="E59" i="2"/>
  <c r="E58" i="2"/>
  <c r="E57" i="2"/>
  <c r="D56" i="2"/>
  <c r="D57" i="2"/>
  <c r="D58" i="2"/>
  <c r="D59" i="2"/>
  <c r="D60" i="2"/>
  <c r="D61" i="2"/>
  <c r="D55" i="2"/>
  <c r="C61" i="2"/>
  <c r="C60" i="2"/>
  <c r="C59" i="2"/>
  <c r="C58" i="2"/>
  <c r="C57" i="2"/>
  <c r="C56" i="2"/>
  <c r="C55" i="2"/>
  <c r="B62" i="2"/>
  <c r="B45" i="2"/>
  <c r="B27" i="2"/>
  <c r="B25" i="2"/>
  <c r="B24" i="2"/>
  <c r="B11" i="2"/>
  <c r="B9" i="2"/>
  <c r="B8" i="2"/>
  <c r="B15" i="1"/>
  <c r="B14" i="1"/>
  <c r="B13" i="1"/>
  <c r="D12" i="1"/>
  <c r="B12" i="1"/>
  <c r="F16" i="6" l="1"/>
  <c r="F32" i="6"/>
  <c r="K31" i="6"/>
  <c r="B31" i="6"/>
  <c r="K15" i="6"/>
  <c r="F25" i="5"/>
  <c r="F26" i="5" s="1"/>
  <c r="C26" i="5" s="1"/>
  <c r="C24" i="5"/>
  <c r="C10" i="5"/>
  <c r="F10" i="5"/>
  <c r="F11" i="5" s="1"/>
  <c r="C12" i="5" s="1"/>
  <c r="K12" i="3"/>
</calcChain>
</file>

<file path=xl/sharedStrings.xml><?xml version="1.0" encoding="utf-8"?>
<sst xmlns="http://schemas.openxmlformats.org/spreadsheetml/2006/main" count="551" uniqueCount="175">
  <si>
    <t xml:space="preserve"> </t>
  </si>
  <si>
    <t>MEAN</t>
  </si>
  <si>
    <t>MEDIAN</t>
  </si>
  <si>
    <t>MODE</t>
  </si>
  <si>
    <t>SUM</t>
  </si>
  <si>
    <t>COUNT</t>
  </si>
  <si>
    <t>X</t>
  </si>
  <si>
    <t>f</t>
  </si>
  <si>
    <t>Xm</t>
  </si>
  <si>
    <t>fXm</t>
  </si>
  <si>
    <t>10--14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</si>
  <si>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</si>
  <si>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</si>
  <si>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</si>
  <si>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</si>
  <si>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</si>
  <si>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</si>
  <si>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</si>
  <si>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</si>
  <si>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>sum</t>
  </si>
  <si>
    <t>cf</t>
  </si>
  <si>
    <t>l</t>
  </si>
  <si>
    <t>n/2</t>
  </si>
  <si>
    <t>h</t>
  </si>
  <si>
    <t>L</t>
  </si>
  <si>
    <t>f1</t>
  </si>
  <si>
    <t>f0</t>
  </si>
  <si>
    <t>f2</t>
  </si>
  <si>
    <t>Marks Obtained</t>
  </si>
  <si>
    <t>Number of students</t>
  </si>
  <si>
    <t>SIZE</t>
  </si>
  <si>
    <t>FREQUENCE</t>
  </si>
  <si>
    <t>MARKS</t>
  </si>
  <si>
    <t>NUMBER OF STUDENTS</t>
  </si>
  <si>
    <t>CLASS INTERVAL OF AGE IN YEARS</t>
  </si>
  <si>
    <t>25 - 29</t>
  </si>
  <si>
    <t>30 - 34</t>
  </si>
  <si>
    <t>40 - 44</t>
  </si>
  <si>
    <t>45 - 49</t>
  </si>
  <si>
    <t>50 - 54</t>
  </si>
  <si>
    <t>55 -59</t>
  </si>
  <si>
    <t>Total</t>
  </si>
  <si>
    <t>FREQUENCY                            (f)</t>
  </si>
  <si>
    <t>35 - 39</t>
  </si>
  <si>
    <t>MARK</t>
  </si>
  <si>
    <t>0 - 10</t>
  </si>
  <si>
    <t xml:space="preserve"> 10 - 20</t>
  </si>
  <si>
    <t xml:space="preserve">20 -30 </t>
  </si>
  <si>
    <t>30 - 40</t>
  </si>
  <si>
    <t>40 - 50</t>
  </si>
  <si>
    <t>NUMBER OF STUDENT          (F)</t>
  </si>
  <si>
    <t>TOTAL</t>
  </si>
  <si>
    <t>N/2</t>
  </si>
  <si>
    <t>CF</t>
  </si>
  <si>
    <t>F</t>
  </si>
  <si>
    <t>H</t>
  </si>
  <si>
    <t>F1</t>
  </si>
  <si>
    <t>F0</t>
  </si>
  <si>
    <t>F2</t>
  </si>
  <si>
    <t>CLASS</t>
  </si>
  <si>
    <t>84 - 90</t>
  </si>
  <si>
    <t>90 - 96</t>
  </si>
  <si>
    <t>96 - 102</t>
  </si>
  <si>
    <t>102 - 108</t>
  </si>
  <si>
    <t>108 - 114</t>
  </si>
  <si>
    <t>114 - 120</t>
  </si>
  <si>
    <t>FREQUENCY                           (f)</t>
  </si>
  <si>
    <t>FREQUENCY                               (f)</t>
  </si>
  <si>
    <t>0 -100</t>
  </si>
  <si>
    <t>100-200</t>
  </si>
  <si>
    <t>200-300</t>
  </si>
  <si>
    <t>300-400</t>
  </si>
  <si>
    <t>400-500</t>
  </si>
  <si>
    <t>25-35</t>
  </si>
  <si>
    <t>35-45</t>
  </si>
  <si>
    <t>45-55</t>
  </si>
  <si>
    <t>55-65</t>
  </si>
  <si>
    <t>65-75</t>
  </si>
  <si>
    <t xml:space="preserve">  10-20</t>
  </si>
  <si>
    <t>20 -30</t>
  </si>
  <si>
    <t>30-40</t>
  </si>
  <si>
    <t>40-50</t>
  </si>
  <si>
    <t>50-60</t>
  </si>
  <si>
    <t xml:space="preserve">  1- 3</t>
  </si>
  <si>
    <t xml:space="preserve"> 3-5</t>
  </si>
  <si>
    <t xml:space="preserve"> 5-7</t>
  </si>
  <si>
    <t xml:space="preserve"> 7-9</t>
  </si>
  <si>
    <t>How tightly clustered or how variable the values are in a data set</t>
  </si>
  <si>
    <t>DISPERSION :-</t>
  </si>
  <si>
    <t>eg:-</t>
  </si>
  <si>
    <t>data set 1: [0,25,50,75,100]</t>
  </si>
  <si>
    <t>data set 2 : [48,49,50,51,52]</t>
  </si>
  <si>
    <t>Both have a mean  of 50 but data set 1 clearly has greater variability than data set 2</t>
  </si>
  <si>
    <t>dispersion: the range:-</t>
  </si>
  <si>
    <t>the range is the difference between the maximum and minimum values in a set</t>
  </si>
  <si>
    <t>the range is ignore how data are distributed and only takes the extreme score into account</t>
  </si>
  <si>
    <t>data set 1: [1,25,50,75,100]                                                                                           range: 100 - 1 + 1 = 100</t>
  </si>
  <si>
    <t>data set 2: [48,49,50,51,52]                                                                                           range: 52 - 48 + 1 = 5</t>
  </si>
  <si>
    <t>RANGE = (X (largest) - X (smallest)) +1</t>
  </si>
  <si>
    <t>xi</t>
  </si>
  <si>
    <t>|xi-x|</t>
  </si>
  <si>
    <t>f |xi - x|</t>
  </si>
  <si>
    <t>xi.f=total</t>
  </si>
  <si>
    <t>x(mean)</t>
  </si>
  <si>
    <t>MAD</t>
  </si>
  <si>
    <t>xi.f</t>
  </si>
  <si>
    <t>f |xi-f|</t>
  </si>
  <si>
    <t>count</t>
  </si>
  <si>
    <t xml:space="preserve">Math           </t>
  </si>
  <si>
    <t xml:space="preserve">science              </t>
  </si>
  <si>
    <t xml:space="preserve"> 90-100</t>
  </si>
  <si>
    <t xml:space="preserve"> 80-90</t>
  </si>
  <si>
    <t xml:space="preserve"> 70-80</t>
  </si>
  <si>
    <t xml:space="preserve"> 60-70</t>
  </si>
  <si>
    <t xml:space="preserve"> 50-60</t>
  </si>
  <si>
    <t xml:space="preserve"> 40-50</t>
  </si>
  <si>
    <t xml:space="preserve"> 30-40</t>
  </si>
  <si>
    <t xml:space="preserve"> 20-30</t>
  </si>
  <si>
    <t xml:space="preserve"> 10-20</t>
  </si>
  <si>
    <t xml:space="preserve"> 0-10</t>
  </si>
  <si>
    <t>|xi - x|</t>
  </si>
  <si>
    <t>f.xi^2</t>
  </si>
  <si>
    <t>f.xi</t>
  </si>
  <si>
    <t>x</t>
  </si>
  <si>
    <t>S.D</t>
  </si>
  <si>
    <t>n</t>
  </si>
  <si>
    <t xml:space="preserve"> f.xi^2</t>
  </si>
  <si>
    <t>i</t>
  </si>
  <si>
    <t>((sum x)/n)^2</t>
  </si>
  <si>
    <t>(sum x)/n</t>
  </si>
  <si>
    <t>(sum x^2)/n</t>
  </si>
  <si>
    <t xml:space="preserve"> 15-20</t>
  </si>
  <si>
    <t xml:space="preserve"> 10-15</t>
  </si>
  <si>
    <t xml:space="preserve"> 5-10</t>
  </si>
  <si>
    <t>0-5</t>
  </si>
  <si>
    <t>f(x^2)</t>
  </si>
  <si>
    <t>x.f</t>
  </si>
  <si>
    <t>x^2</t>
  </si>
  <si>
    <t>Continuous series</t>
  </si>
  <si>
    <t>Discreate series</t>
  </si>
  <si>
    <t>Individul series</t>
  </si>
  <si>
    <t>(sum x/n)^2</t>
  </si>
  <si>
    <t>(sum x/n)</t>
  </si>
  <si>
    <t>sum x^2/n</t>
  </si>
  <si>
    <t>20-30</t>
  </si>
  <si>
    <t>0-10</t>
  </si>
  <si>
    <t>xm</t>
  </si>
  <si>
    <t>f.xm</t>
  </si>
  <si>
    <t>N</t>
  </si>
  <si>
    <t>sum fx^2/N</t>
  </si>
  <si>
    <t>sum fx/N</t>
  </si>
  <si>
    <t>(sum fx/N)^2</t>
  </si>
  <si>
    <t>(sum f.xi^2)/N</t>
  </si>
  <si>
    <t>(sum f.xi)/N</t>
  </si>
  <si>
    <t>((sum f.xi)/N)^2</t>
  </si>
  <si>
    <t>f.xi^2/N</t>
  </si>
  <si>
    <t>f.xi/N</t>
  </si>
  <si>
    <t>(f.xi/N)^2</t>
  </si>
  <si>
    <t xml:space="preserve">  </t>
  </si>
  <si>
    <t>25-29</t>
  </si>
  <si>
    <t>30-34</t>
  </si>
  <si>
    <t>35-39</t>
  </si>
  <si>
    <t>40-44</t>
  </si>
  <si>
    <t>45-49</t>
  </si>
  <si>
    <t>50-54</t>
  </si>
  <si>
    <t>55-59</t>
  </si>
  <si>
    <t>84-90</t>
  </si>
  <si>
    <t>90-96</t>
  </si>
  <si>
    <t>96-102</t>
  </si>
  <si>
    <t>102-108</t>
  </si>
  <si>
    <t>108-114</t>
  </si>
  <si>
    <t>114-120</t>
  </si>
  <si>
    <t>0-100</t>
  </si>
  <si>
    <t>I</t>
  </si>
  <si>
    <t xml:space="preserve">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</si>
</sst>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0" borderId="5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4" xfId="0" applyBorder="1"/>
    <xf numFmtId="0" fontId="0" fillId="4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24BF-24A1-475E-942D-E38D2ABEE1BB}">
  <dimension ref="A1:H42"/>
  <sheetViews>
    <sheetView workbookViewId="0">
      <selection activeCell="B44" sqref="B44"/>
    </sheetView>
  </sheetViews>
  <sheetFormatPr defaultRowHeight="14.4" x14ac:dyDescent="0.3"/>
  <cols>
    <col min="1" max="2" width="19.44140625" customWidth="1"/>
    <col min="3" max="3" width="22.44140625" customWidth="1"/>
    <col min="4" max="5" width="19.5546875" customWidth="1"/>
  </cols>
  <sheetData>
    <row r="1" spans="1:8" x14ac:dyDescent="0.3">
      <c r="A1" s="6" t="s">
        <v>6</v>
      </c>
      <c r="B1" s="6" t="s">
        <v>7</v>
      </c>
      <c r="C1" s="6" t="s">
        <v>8</v>
      </c>
      <c r="D1" s="6" t="s">
        <v>9</v>
      </c>
      <c r="E1" s="6" t="s">
        <v>20</v>
      </c>
    </row>
    <row r="2" spans="1:8" x14ac:dyDescent="0.3">
      <c r="A2" s="1" t="s">
        <v>10</v>
      </c>
      <c r="B2" s="1">
        <v>5</v>
      </c>
      <c r="C2" s="1">
        <v>12</v>
      </c>
      <c r="D2" s="1">
        <v>60</v>
      </c>
      <c r="E2" s="1">
        <v>5</v>
      </c>
    </row>
    <row r="3" spans="1:8" x14ac:dyDescent="0.3">
      <c r="A3" s="3" t="s">
        <v>11</v>
      </c>
      <c r="B3" s="1">
        <v>2</v>
      </c>
      <c r="C3" s="1">
        <v>17</v>
      </c>
      <c r="D3" s="1">
        <v>34</v>
      </c>
      <c r="E3" s="1">
        <v>7</v>
      </c>
    </row>
    <row r="4" spans="1:8" x14ac:dyDescent="0.3">
      <c r="A4" s="1" t="s">
        <v>12</v>
      </c>
      <c r="B4" s="1">
        <v>3</v>
      </c>
      <c r="C4" s="1">
        <v>22</v>
      </c>
      <c r="D4" s="1">
        <v>66</v>
      </c>
      <c r="E4" s="1">
        <v>10</v>
      </c>
    </row>
    <row r="5" spans="1:8" x14ac:dyDescent="0.3">
      <c r="A5" s="1" t="s">
        <v>13</v>
      </c>
      <c r="B5" s="1">
        <v>5</v>
      </c>
      <c r="C5" s="1">
        <v>27</v>
      </c>
      <c r="D5" s="1">
        <v>135</v>
      </c>
      <c r="E5" s="1">
        <v>15</v>
      </c>
    </row>
    <row r="6" spans="1:8" x14ac:dyDescent="0.3">
      <c r="A6" s="1" t="s">
        <v>14</v>
      </c>
      <c r="B6" s="1">
        <v>2</v>
      </c>
      <c r="C6" s="1">
        <v>32</v>
      </c>
      <c r="D6" s="1">
        <v>64</v>
      </c>
      <c r="E6" s="1">
        <v>17</v>
      </c>
    </row>
    <row r="7" spans="1:8" x14ac:dyDescent="0.3">
      <c r="A7" s="1" t="s">
        <v>15</v>
      </c>
      <c r="B7" s="1">
        <v>9</v>
      </c>
      <c r="C7" s="1">
        <v>37</v>
      </c>
      <c r="D7" s="1">
        <v>333</v>
      </c>
      <c r="E7" s="1">
        <v>26</v>
      </c>
      <c r="G7" s="34" t="s">
        <v>2</v>
      </c>
      <c r="H7" s="34"/>
    </row>
    <row r="8" spans="1:8" x14ac:dyDescent="0.3">
      <c r="A8" s="1" t="s">
        <v>16</v>
      </c>
      <c r="B8" s="1">
        <v>6</v>
      </c>
      <c r="C8" s="1">
        <v>42</v>
      </c>
      <c r="D8" s="1">
        <v>252</v>
      </c>
      <c r="E8" s="1">
        <v>32</v>
      </c>
      <c r="G8" s="1" t="s">
        <v>21</v>
      </c>
      <c r="H8" s="1">
        <v>35</v>
      </c>
    </row>
    <row r="9" spans="1:8" x14ac:dyDescent="0.3">
      <c r="A9" s="1" t="s">
        <v>17</v>
      </c>
      <c r="B9" s="1">
        <v>3</v>
      </c>
      <c r="C9" s="1">
        <v>47</v>
      </c>
      <c r="D9" s="1">
        <v>141</v>
      </c>
      <c r="E9" s="1">
        <v>35</v>
      </c>
      <c r="G9" s="1" t="s">
        <v>22</v>
      </c>
      <c r="H9" s="1">
        <v>20</v>
      </c>
    </row>
    <row r="10" spans="1:8" x14ac:dyDescent="0.3">
      <c r="A10" s="1" t="s">
        <v>18</v>
      </c>
      <c r="B10" s="1">
        <v>5</v>
      </c>
      <c r="C10" s="1">
        <v>52</v>
      </c>
      <c r="D10" s="1">
        <v>260</v>
      </c>
      <c r="E10" s="1">
        <v>40</v>
      </c>
      <c r="G10" s="1" t="s">
        <v>20</v>
      </c>
      <c r="H10" s="1">
        <v>15</v>
      </c>
    </row>
    <row r="11" spans="1:8" ht="15" hidden="1" customHeight="1" x14ac:dyDescent="0.3">
      <c r="A11" s="2"/>
      <c r="B11" s="2"/>
      <c r="C11" s="2"/>
      <c r="G11" s="1"/>
      <c r="H11" s="1"/>
    </row>
    <row r="12" spans="1:8" ht="15" customHeight="1" x14ac:dyDescent="0.3">
      <c r="A12" s="2" t="s">
        <v>19</v>
      </c>
      <c r="B12" s="2">
        <f>SUM(B2:B10)</f>
        <v>40</v>
      </c>
      <c r="C12" s="2" t="s">
        <v>0</v>
      </c>
      <c r="D12" s="2">
        <f t="shared" ref="D12" si="0">SUM(D2:D10)</f>
        <v>1345</v>
      </c>
      <c r="G12" s="1" t="s">
        <v>7</v>
      </c>
      <c r="H12" s="1">
        <v>2</v>
      </c>
    </row>
    <row r="13" spans="1:8" ht="15" customHeight="1" x14ac:dyDescent="0.3">
      <c r="A13" s="6" t="s">
        <v>1</v>
      </c>
      <c r="B13" s="6">
        <f>D12/B12</f>
        <v>33.625</v>
      </c>
      <c r="C13" s="2" t="s">
        <v>0</v>
      </c>
      <c r="D13" s="2"/>
      <c r="G13" s="1" t="s">
        <v>23</v>
      </c>
      <c r="H13" s="1">
        <v>5</v>
      </c>
    </row>
    <row r="14" spans="1:8" x14ac:dyDescent="0.3">
      <c r="A14" s="6" t="s">
        <v>2</v>
      </c>
      <c r="B14" s="6">
        <f>H8+((H9-H10)/H12)</f>
        <v>37.5</v>
      </c>
      <c r="C14" s="2" t="s">
        <v>0</v>
      </c>
    </row>
    <row r="15" spans="1:8" x14ac:dyDescent="0.3">
      <c r="A15" s="6" t="s">
        <v>3</v>
      </c>
      <c r="B15" s="6">
        <f>H16+((H17-H18)/(2*H17-H18-H19)*H20)</f>
        <v>38.5</v>
      </c>
      <c r="G15" s="35" t="s">
        <v>3</v>
      </c>
      <c r="H15" s="35"/>
    </row>
    <row r="16" spans="1:8" x14ac:dyDescent="0.3">
      <c r="G16" s="5" t="s">
        <v>24</v>
      </c>
      <c r="H16" s="5">
        <v>35</v>
      </c>
    </row>
    <row r="17" spans="1:8" x14ac:dyDescent="0.3">
      <c r="G17" s="5" t="s">
        <v>25</v>
      </c>
      <c r="H17" s="5">
        <v>9</v>
      </c>
    </row>
    <row r="18" spans="1:8" x14ac:dyDescent="0.3">
      <c r="G18" s="5" t="s">
        <v>26</v>
      </c>
      <c r="H18" s="5">
        <v>2</v>
      </c>
    </row>
    <row r="19" spans="1:8" x14ac:dyDescent="0.3">
      <c r="G19" s="5" t="s">
        <v>27</v>
      </c>
      <c r="H19" s="5">
        <v>6</v>
      </c>
    </row>
    <row r="20" spans="1:8" x14ac:dyDescent="0.3">
      <c r="G20" s="5" t="s">
        <v>23</v>
      </c>
      <c r="H20" s="5">
        <v>5</v>
      </c>
    </row>
    <row r="23" spans="1:8" ht="15.6" x14ac:dyDescent="0.3">
      <c r="A23" s="20" t="s">
        <v>88</v>
      </c>
    </row>
    <row r="24" spans="1:8" x14ac:dyDescent="0.3">
      <c r="A24" s="36" t="s">
        <v>87</v>
      </c>
      <c r="B24" s="36"/>
      <c r="C24" s="36"/>
      <c r="D24" s="36"/>
      <c r="E24" s="36"/>
    </row>
    <row r="25" spans="1:8" x14ac:dyDescent="0.3">
      <c r="A25" s="36"/>
      <c r="B25" s="36"/>
      <c r="C25" s="36"/>
      <c r="D25" s="36"/>
      <c r="E25" s="36"/>
    </row>
    <row r="27" spans="1:8" x14ac:dyDescent="0.3">
      <c r="A27" t="s">
        <v>89</v>
      </c>
    </row>
    <row r="28" spans="1:8" x14ac:dyDescent="0.3">
      <c r="A28" s="35" t="s">
        <v>90</v>
      </c>
      <c r="B28" s="35"/>
    </row>
    <row r="29" spans="1:8" x14ac:dyDescent="0.3">
      <c r="A29" s="35" t="s">
        <v>91</v>
      </c>
      <c r="B29" s="35"/>
    </row>
    <row r="30" spans="1:8" x14ac:dyDescent="0.3">
      <c r="A30" t="s">
        <v>92</v>
      </c>
    </row>
    <row r="33" spans="1:4" ht="15.6" x14ac:dyDescent="0.3">
      <c r="A33" s="39" t="s">
        <v>93</v>
      </c>
      <c r="B33" s="39"/>
    </row>
    <row r="34" spans="1:4" x14ac:dyDescent="0.3">
      <c r="A34" s="35" t="s">
        <v>94</v>
      </c>
      <c r="B34" s="35"/>
      <c r="C34" s="35"/>
      <c r="D34" s="35"/>
    </row>
    <row r="35" spans="1:4" x14ac:dyDescent="0.3">
      <c r="A35" s="35" t="s">
        <v>95</v>
      </c>
      <c r="B35" s="35"/>
      <c r="C35" s="35"/>
      <c r="D35" s="35"/>
    </row>
    <row r="37" spans="1:4" x14ac:dyDescent="0.3">
      <c r="A37" t="s">
        <v>89</v>
      </c>
    </row>
    <row r="38" spans="1:4" ht="14.4" customHeight="1" x14ac:dyDescent="0.3">
      <c r="A38" s="37" t="s">
        <v>96</v>
      </c>
      <c r="B38" s="37"/>
      <c r="C38" s="37"/>
    </row>
    <row r="39" spans="1:4" x14ac:dyDescent="0.3">
      <c r="A39" s="37"/>
      <c r="B39" s="37"/>
      <c r="C39" s="37"/>
    </row>
    <row r="40" spans="1:4" x14ac:dyDescent="0.3">
      <c r="A40" s="38" t="s">
        <v>97</v>
      </c>
      <c r="B40" s="38"/>
      <c r="C40" s="38"/>
    </row>
    <row r="41" spans="1:4" x14ac:dyDescent="0.3">
      <c r="A41" s="38"/>
      <c r="B41" s="38"/>
      <c r="C41" s="38"/>
    </row>
    <row r="42" spans="1:4" x14ac:dyDescent="0.3">
      <c r="A42" s="35" t="s">
        <v>98</v>
      </c>
      <c r="B42" s="35"/>
      <c r="C42" s="35"/>
    </row>
  </sheetData>
  <mergeCells count="11">
    <mergeCell ref="A38:C39"/>
    <mergeCell ref="A40:C41"/>
    <mergeCell ref="A42:C42"/>
    <mergeCell ref="A33:B33"/>
    <mergeCell ref="A35:D35"/>
    <mergeCell ref="A34:D34"/>
    <mergeCell ref="G7:H7"/>
    <mergeCell ref="G15:H15"/>
    <mergeCell ref="A24:E25"/>
    <mergeCell ref="A28:B28"/>
    <mergeCell ref="A29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AACD-8512-425A-8F2B-CC7DE576CAF6}">
  <dimension ref="A1:H156"/>
  <sheetViews>
    <sheetView topLeftCell="A32" zoomScale="82" workbookViewId="0">
      <selection activeCell="H44" sqref="H44"/>
    </sheetView>
  </sheetViews>
  <sheetFormatPr defaultRowHeight="14.4" x14ac:dyDescent="0.3"/>
  <cols>
    <col min="1" max="2" width="21.21875" customWidth="1"/>
  </cols>
  <sheetData>
    <row r="1" spans="1:5" x14ac:dyDescent="0.3">
      <c r="A1" s="7" t="s">
        <v>28</v>
      </c>
      <c r="B1" s="7" t="s">
        <v>29</v>
      </c>
    </row>
    <row r="2" spans="1:5" x14ac:dyDescent="0.3">
      <c r="A2" s="1">
        <v>10</v>
      </c>
      <c r="B2" s="1">
        <v>2</v>
      </c>
    </row>
    <row r="3" spans="1:5" x14ac:dyDescent="0.3">
      <c r="A3" s="1">
        <v>11</v>
      </c>
      <c r="B3" s="1">
        <v>3</v>
      </c>
    </row>
    <row r="4" spans="1:5" x14ac:dyDescent="0.3">
      <c r="A4" s="1">
        <v>12</v>
      </c>
      <c r="B4" s="1">
        <v>8</v>
      </c>
    </row>
    <row r="5" spans="1:5" x14ac:dyDescent="0.3">
      <c r="A5" s="1">
        <v>14</v>
      </c>
      <c r="B5" s="1">
        <v>3</v>
      </c>
    </row>
    <row r="6" spans="1:5" x14ac:dyDescent="0.3">
      <c r="A6" s="1">
        <v>15</v>
      </c>
      <c r="B6" s="1">
        <v>4</v>
      </c>
    </row>
    <row r="8" spans="1:5" x14ac:dyDescent="0.3">
      <c r="A8" t="s">
        <v>4</v>
      </c>
      <c r="B8">
        <f>SUM(B2:B6)</f>
        <v>20</v>
      </c>
    </row>
    <row r="9" spans="1:5" x14ac:dyDescent="0.3">
      <c r="A9" t="s">
        <v>5</v>
      </c>
      <c r="B9">
        <f>COUNT(B2:B6)</f>
        <v>5</v>
      </c>
    </row>
    <row r="11" spans="1:5" x14ac:dyDescent="0.3">
      <c r="A11" s="9" t="s">
        <v>1</v>
      </c>
      <c r="B11" s="9">
        <f>B8/B9</f>
        <v>4</v>
      </c>
    </row>
    <row r="12" spans="1:5" x14ac:dyDescent="0.3">
      <c r="A12" s="9" t="s">
        <v>2</v>
      </c>
      <c r="B12" s="9">
        <v>8</v>
      </c>
    </row>
    <row r="13" spans="1:5" x14ac:dyDescent="0.3">
      <c r="A13" s="9" t="s">
        <v>3</v>
      </c>
      <c r="B13" s="9">
        <v>3</v>
      </c>
    </row>
    <row r="16" spans="1:5" x14ac:dyDescent="0.3">
      <c r="A16" s="40">
        <v>2</v>
      </c>
      <c r="B16" s="40"/>
      <c r="C16" s="40"/>
      <c r="D16" s="40"/>
      <c r="E16" s="40"/>
    </row>
    <row r="18" spans="1:5" x14ac:dyDescent="0.3">
      <c r="A18" s="7" t="s">
        <v>30</v>
      </c>
      <c r="B18" s="7" t="s">
        <v>31</v>
      </c>
      <c r="C18" s="8"/>
    </row>
    <row r="19" spans="1:5" x14ac:dyDescent="0.3">
      <c r="A19" s="1">
        <v>20</v>
      </c>
      <c r="B19" s="1">
        <v>6</v>
      </c>
    </row>
    <row r="20" spans="1:5" x14ac:dyDescent="0.3">
      <c r="A20" s="1">
        <v>21</v>
      </c>
      <c r="B20" s="1">
        <v>4</v>
      </c>
    </row>
    <row r="21" spans="1:5" x14ac:dyDescent="0.3">
      <c r="A21" s="1">
        <v>22</v>
      </c>
      <c r="B21" s="1">
        <v>5</v>
      </c>
    </row>
    <row r="22" spans="1:5" x14ac:dyDescent="0.3">
      <c r="A22" s="1">
        <v>23</v>
      </c>
      <c r="B22" s="1">
        <v>1</v>
      </c>
    </row>
    <row r="23" spans="1:5" x14ac:dyDescent="0.3">
      <c r="A23" s="1">
        <v>24</v>
      </c>
      <c r="B23" s="1">
        <v>4</v>
      </c>
    </row>
    <row r="24" spans="1:5" x14ac:dyDescent="0.3">
      <c r="A24" t="s">
        <v>4</v>
      </c>
      <c r="B24">
        <f>SUM(B19:B23)</f>
        <v>20</v>
      </c>
    </row>
    <row r="25" spans="1:5" x14ac:dyDescent="0.3">
      <c r="A25" t="s">
        <v>5</v>
      </c>
      <c r="B25">
        <f>COUNT(B19:B23)</f>
        <v>5</v>
      </c>
    </row>
    <row r="27" spans="1:5" x14ac:dyDescent="0.3">
      <c r="A27" s="7" t="s">
        <v>1</v>
      </c>
      <c r="B27" s="7">
        <f>B24/B25</f>
        <v>4</v>
      </c>
    </row>
    <row r="28" spans="1:5" x14ac:dyDescent="0.3">
      <c r="A28" s="7" t="s">
        <v>2</v>
      </c>
      <c r="B28" s="7">
        <v>5</v>
      </c>
    </row>
    <row r="29" spans="1:5" x14ac:dyDescent="0.3">
      <c r="A29" s="7" t="s">
        <v>3</v>
      </c>
      <c r="B29" s="7">
        <v>4</v>
      </c>
    </row>
    <row r="32" spans="1:5" x14ac:dyDescent="0.3">
      <c r="A32" s="40">
        <v>3</v>
      </c>
      <c r="B32" s="40"/>
      <c r="C32" s="40"/>
      <c r="D32" s="40"/>
      <c r="E32" s="40"/>
    </row>
    <row r="34" spans="1:8" x14ac:dyDescent="0.3">
      <c r="A34" s="1" t="s">
        <v>32</v>
      </c>
      <c r="B34" s="1" t="s">
        <v>33</v>
      </c>
      <c r="C34" s="13" t="s">
        <v>146</v>
      </c>
      <c r="D34" s="13" t="s">
        <v>147</v>
      </c>
      <c r="E34" s="13" t="s">
        <v>20</v>
      </c>
      <c r="G34" s="30" t="s">
        <v>21</v>
      </c>
      <c r="H34">
        <v>60</v>
      </c>
    </row>
    <row r="35" spans="1:8" x14ac:dyDescent="0.3">
      <c r="A35" s="13" t="s">
        <v>119</v>
      </c>
      <c r="B35" s="1">
        <v>5</v>
      </c>
      <c r="C35" s="13">
        <v>5</v>
      </c>
      <c r="D35" s="13">
        <f>B35*C35</f>
        <v>25</v>
      </c>
      <c r="E35" s="13">
        <f>5</f>
        <v>5</v>
      </c>
      <c r="G35" t="s">
        <v>22</v>
      </c>
      <c r="H35">
        <f>481/2</f>
        <v>240.5</v>
      </c>
    </row>
    <row r="36" spans="1:8" x14ac:dyDescent="0.3">
      <c r="A36" s="13" t="s">
        <v>118</v>
      </c>
      <c r="B36" s="1">
        <v>9</v>
      </c>
      <c r="C36" s="13">
        <v>15</v>
      </c>
      <c r="D36" s="13">
        <f t="shared" ref="D36:D44" si="0">B36*C36</f>
        <v>135</v>
      </c>
      <c r="E36" s="13">
        <f>5+9</f>
        <v>14</v>
      </c>
      <c r="G36" t="s">
        <v>20</v>
      </c>
      <c r="H36">
        <v>165</v>
      </c>
    </row>
    <row r="37" spans="1:8" x14ac:dyDescent="0.3">
      <c r="A37" s="13" t="s">
        <v>117</v>
      </c>
      <c r="B37" s="1">
        <v>17</v>
      </c>
      <c r="C37" s="13">
        <v>25</v>
      </c>
      <c r="D37" s="13">
        <f t="shared" si="0"/>
        <v>425</v>
      </c>
      <c r="E37" s="13">
        <f>14+17</f>
        <v>31</v>
      </c>
      <c r="G37" t="s">
        <v>7</v>
      </c>
      <c r="H37">
        <v>70</v>
      </c>
    </row>
    <row r="38" spans="1:8" x14ac:dyDescent="0.3">
      <c r="A38" s="13" t="s">
        <v>116</v>
      </c>
      <c r="B38" s="1">
        <v>29</v>
      </c>
      <c r="C38" s="13">
        <v>35</v>
      </c>
      <c r="D38" s="13">
        <f t="shared" si="0"/>
        <v>1015</v>
      </c>
      <c r="E38" s="13">
        <f>31+29</f>
        <v>60</v>
      </c>
      <c r="G38" t="s">
        <v>23</v>
      </c>
      <c r="H38">
        <v>10</v>
      </c>
    </row>
    <row r="39" spans="1:8" x14ac:dyDescent="0.3">
      <c r="A39" s="13" t="s">
        <v>115</v>
      </c>
      <c r="B39" s="1">
        <v>45</v>
      </c>
      <c r="C39" s="13">
        <v>45</v>
      </c>
      <c r="D39" s="13">
        <f t="shared" si="0"/>
        <v>2025</v>
      </c>
      <c r="E39" s="13">
        <f>60+45</f>
        <v>105</v>
      </c>
      <c r="G39" t="s">
        <v>25</v>
      </c>
      <c r="H39">
        <v>85</v>
      </c>
    </row>
    <row r="40" spans="1:8" x14ac:dyDescent="0.3">
      <c r="A40" s="13" t="s">
        <v>114</v>
      </c>
      <c r="B40" s="1">
        <v>60</v>
      </c>
      <c r="C40" s="13">
        <v>55</v>
      </c>
      <c r="D40" s="13">
        <f t="shared" si="0"/>
        <v>3300</v>
      </c>
      <c r="E40" s="13">
        <f>105+60</f>
        <v>165</v>
      </c>
      <c r="G40" t="s">
        <v>26</v>
      </c>
      <c r="H40">
        <v>83</v>
      </c>
    </row>
    <row r="41" spans="1:8" x14ac:dyDescent="0.3">
      <c r="A41" s="13" t="s">
        <v>113</v>
      </c>
      <c r="B41" s="1">
        <v>70</v>
      </c>
      <c r="C41" s="13">
        <v>65</v>
      </c>
      <c r="D41" s="13">
        <f t="shared" si="0"/>
        <v>4550</v>
      </c>
      <c r="E41" s="13">
        <f>165+70</f>
        <v>235</v>
      </c>
      <c r="G41" t="s">
        <v>27</v>
      </c>
      <c r="H41">
        <v>0</v>
      </c>
    </row>
    <row r="42" spans="1:8" x14ac:dyDescent="0.3">
      <c r="A42" s="13" t="s">
        <v>112</v>
      </c>
      <c r="B42" s="1">
        <v>78</v>
      </c>
      <c r="C42" s="13">
        <v>75</v>
      </c>
      <c r="D42" s="13">
        <f t="shared" si="0"/>
        <v>5850</v>
      </c>
      <c r="E42" s="13">
        <f>235+78</f>
        <v>313</v>
      </c>
    </row>
    <row r="43" spans="1:8" x14ac:dyDescent="0.3">
      <c r="A43" s="13" t="s">
        <v>111</v>
      </c>
      <c r="B43" s="1">
        <v>83</v>
      </c>
      <c r="C43" s="13">
        <v>85</v>
      </c>
      <c r="D43" s="13">
        <f t="shared" si="0"/>
        <v>7055</v>
      </c>
      <c r="E43" s="13">
        <f>313+83</f>
        <v>396</v>
      </c>
    </row>
    <row r="44" spans="1:8" x14ac:dyDescent="0.3">
      <c r="A44" s="13" t="s">
        <v>110</v>
      </c>
      <c r="B44" s="1">
        <v>85</v>
      </c>
      <c r="C44" s="13">
        <v>95</v>
      </c>
      <c r="D44" s="13">
        <f t="shared" si="0"/>
        <v>8075</v>
      </c>
      <c r="E44" s="13">
        <f>396+85</f>
        <v>481</v>
      </c>
    </row>
    <row r="45" spans="1:8" x14ac:dyDescent="0.3">
      <c r="A45" s="4" t="s">
        <v>4</v>
      </c>
      <c r="B45" s="2">
        <f>SUM(B35:B44)</f>
        <v>481</v>
      </c>
      <c r="C45" s="2" t="s">
        <v>0</v>
      </c>
      <c r="D45" s="2">
        <f t="shared" ref="D45" si="1">SUM(D35:D44)</f>
        <v>32455</v>
      </c>
    </row>
    <row r="46" spans="1:8" x14ac:dyDescent="0.3">
      <c r="A46" s="4" t="s">
        <v>0</v>
      </c>
      <c r="B46" s="2" t="s">
        <v>0</v>
      </c>
    </row>
    <row r="47" spans="1:8" x14ac:dyDescent="0.3">
      <c r="A47" s="2"/>
      <c r="B47" s="2"/>
    </row>
    <row r="48" spans="1:8" x14ac:dyDescent="0.3">
      <c r="A48" s="1" t="s">
        <v>1</v>
      </c>
      <c r="B48" s="1">
        <f>D45/B45</f>
        <v>67.474012474012468</v>
      </c>
    </row>
    <row r="49" spans="1:8" x14ac:dyDescent="0.3">
      <c r="A49" s="1" t="s">
        <v>2</v>
      </c>
      <c r="B49" s="1">
        <f>H34+((H35-H36)/H37)*H38</f>
        <v>70.785714285714278</v>
      </c>
    </row>
    <row r="50" spans="1:8" x14ac:dyDescent="0.3">
      <c r="A50" s="1" t="s">
        <v>3</v>
      </c>
      <c r="B50" s="1">
        <f>H34+((H39-H40)/2*(H39-H40-H41)*H38)</f>
        <v>80</v>
      </c>
    </row>
    <row r="52" spans="1:8" x14ac:dyDescent="0.3">
      <c r="A52" s="40">
        <v>4</v>
      </c>
      <c r="B52" s="40"/>
      <c r="C52" s="40"/>
      <c r="D52" s="40"/>
      <c r="E52" s="40"/>
    </row>
    <row r="54" spans="1:8" ht="28.8" x14ac:dyDescent="0.3">
      <c r="A54" s="12" t="s">
        <v>34</v>
      </c>
      <c r="B54" s="12" t="s">
        <v>42</v>
      </c>
      <c r="C54" s="13" t="s">
        <v>8</v>
      </c>
      <c r="D54" s="13" t="s">
        <v>9</v>
      </c>
      <c r="E54" s="13" t="s">
        <v>20</v>
      </c>
    </row>
    <row r="55" spans="1:8" x14ac:dyDescent="0.3">
      <c r="A55" s="13" t="s">
        <v>35</v>
      </c>
      <c r="B55" s="13">
        <v>4</v>
      </c>
      <c r="C55" s="13">
        <f>(25+29)/2</f>
        <v>27</v>
      </c>
      <c r="D55" s="13">
        <f>B55*C55</f>
        <v>108</v>
      </c>
      <c r="E55" s="13">
        <v>4</v>
      </c>
    </row>
    <row r="56" spans="1:8" x14ac:dyDescent="0.3">
      <c r="A56" s="13" t="s">
        <v>36</v>
      </c>
      <c r="B56" s="13">
        <v>14</v>
      </c>
      <c r="C56" s="13">
        <f>(30+34)/2</f>
        <v>32</v>
      </c>
      <c r="D56" s="13">
        <f t="shared" ref="D56:D61" si="2">B56*C56</f>
        <v>448</v>
      </c>
      <c r="E56" s="13">
        <v>18</v>
      </c>
      <c r="G56" t="s">
        <v>21</v>
      </c>
      <c r="H56">
        <v>35</v>
      </c>
    </row>
    <row r="57" spans="1:8" x14ac:dyDescent="0.3">
      <c r="A57" s="21" t="s">
        <v>43</v>
      </c>
      <c r="B57" s="21">
        <v>22</v>
      </c>
      <c r="C57" s="21">
        <f>(35+39)/2</f>
        <v>37</v>
      </c>
      <c r="D57" s="21">
        <f t="shared" si="2"/>
        <v>814</v>
      </c>
      <c r="E57" s="21">
        <f>18+22</f>
        <v>40</v>
      </c>
      <c r="G57" t="s">
        <v>22</v>
      </c>
      <c r="H57">
        <v>35</v>
      </c>
    </row>
    <row r="58" spans="1:8" x14ac:dyDescent="0.3">
      <c r="A58" s="21" t="s">
        <v>37</v>
      </c>
      <c r="B58" s="21">
        <v>16</v>
      </c>
      <c r="C58" s="21">
        <f>(40+44)/2</f>
        <v>42</v>
      </c>
      <c r="D58" s="21">
        <f t="shared" si="2"/>
        <v>672</v>
      </c>
      <c r="E58" s="21">
        <f>40+16</f>
        <v>56</v>
      </c>
      <c r="G58" t="s">
        <v>20</v>
      </c>
      <c r="H58">
        <v>18</v>
      </c>
    </row>
    <row r="59" spans="1:8" x14ac:dyDescent="0.3">
      <c r="A59" s="21" t="s">
        <v>38</v>
      </c>
      <c r="B59" s="21">
        <v>6</v>
      </c>
      <c r="C59" s="21">
        <f>(45+49)/2</f>
        <v>47</v>
      </c>
      <c r="D59" s="21">
        <f t="shared" si="2"/>
        <v>282</v>
      </c>
      <c r="E59" s="21">
        <f>56+6</f>
        <v>62</v>
      </c>
      <c r="G59" t="s">
        <v>7</v>
      </c>
      <c r="H59">
        <v>22</v>
      </c>
    </row>
    <row r="60" spans="1:8" x14ac:dyDescent="0.3">
      <c r="A60" s="21" t="s">
        <v>39</v>
      </c>
      <c r="B60" s="21">
        <v>5</v>
      </c>
      <c r="C60" s="21">
        <f>(50+54)/2</f>
        <v>52</v>
      </c>
      <c r="D60" s="21">
        <f t="shared" si="2"/>
        <v>260</v>
      </c>
      <c r="E60" s="21">
        <f>62+5</f>
        <v>67</v>
      </c>
      <c r="G60" t="s">
        <v>23</v>
      </c>
      <c r="H60">
        <v>5</v>
      </c>
    </row>
    <row r="61" spans="1:8" x14ac:dyDescent="0.3">
      <c r="A61" s="21" t="s">
        <v>40</v>
      </c>
      <c r="B61" s="21">
        <v>3</v>
      </c>
      <c r="C61" s="21">
        <f>(55+59)/2</f>
        <v>57</v>
      </c>
      <c r="D61" s="21">
        <f t="shared" si="2"/>
        <v>171</v>
      </c>
      <c r="E61" s="21">
        <f>67+3</f>
        <v>70</v>
      </c>
      <c r="G61" t="s">
        <v>25</v>
      </c>
      <c r="H61">
        <v>22</v>
      </c>
    </row>
    <row r="62" spans="1:8" x14ac:dyDescent="0.3">
      <c r="A62" s="7" t="s">
        <v>41</v>
      </c>
      <c r="B62" s="7">
        <f>SUM(B55:B61)</f>
        <v>70</v>
      </c>
      <c r="C62" s="7"/>
      <c r="D62" s="7">
        <f>SUM(D55:D61)</f>
        <v>2755</v>
      </c>
      <c r="E62" s="7"/>
      <c r="G62" t="s">
        <v>26</v>
      </c>
      <c r="H62">
        <v>14</v>
      </c>
    </row>
    <row r="63" spans="1:8" x14ac:dyDescent="0.3">
      <c r="A63" s="8"/>
      <c r="B63" s="8"/>
      <c r="C63" s="8"/>
      <c r="D63" s="8"/>
      <c r="E63" s="8"/>
      <c r="G63" t="s">
        <v>27</v>
      </c>
      <c r="H63">
        <v>16</v>
      </c>
    </row>
    <row r="64" spans="1:8" x14ac:dyDescent="0.3">
      <c r="A64" s="22" t="s">
        <v>1</v>
      </c>
      <c r="B64" s="8">
        <f>D62/B62</f>
        <v>39.357142857142854</v>
      </c>
      <c r="C64" s="8"/>
      <c r="D64" s="8"/>
      <c r="E64" s="8"/>
    </row>
    <row r="65" spans="1:8" x14ac:dyDescent="0.3">
      <c r="A65" s="22" t="s">
        <v>2</v>
      </c>
      <c r="B65" s="8">
        <f>H56+((H57-H58)/(H59)*H60)</f>
        <v>38.86363636363636</v>
      </c>
      <c r="C65" s="8"/>
      <c r="D65" s="8"/>
      <c r="E65" s="8"/>
    </row>
    <row r="66" spans="1:8" x14ac:dyDescent="0.3">
      <c r="A66" s="22" t="s">
        <v>3</v>
      </c>
      <c r="B66" s="8">
        <f>H56+((H61-H62)/(2*H61-H62-H63)*H60)</f>
        <v>37.857142857142854</v>
      </c>
      <c r="C66" s="8"/>
      <c r="D66" s="8"/>
      <c r="E66" s="8"/>
    </row>
    <row r="67" spans="1:8" x14ac:dyDescent="0.3">
      <c r="A67" s="8"/>
      <c r="B67" s="8"/>
      <c r="C67" s="8"/>
      <c r="D67" s="8"/>
      <c r="E67" s="8"/>
    </row>
    <row r="68" spans="1:8" x14ac:dyDescent="0.3">
      <c r="A68" s="40">
        <v>5</v>
      </c>
      <c r="B68" s="40"/>
      <c r="C68" s="40"/>
      <c r="D68" s="40"/>
      <c r="E68" s="40"/>
    </row>
    <row r="70" spans="1:8" ht="28.8" x14ac:dyDescent="0.3">
      <c r="A70" s="13" t="s">
        <v>44</v>
      </c>
      <c r="B70" s="12" t="s">
        <v>50</v>
      </c>
      <c r="C70" s="13" t="s">
        <v>8</v>
      </c>
      <c r="D70" s="13" t="s">
        <v>9</v>
      </c>
      <c r="E70" s="13" t="s">
        <v>20</v>
      </c>
    </row>
    <row r="71" spans="1:8" x14ac:dyDescent="0.3">
      <c r="A71" s="13" t="s">
        <v>45</v>
      </c>
      <c r="B71" s="13">
        <v>20</v>
      </c>
      <c r="C71" s="13">
        <v>5</v>
      </c>
      <c r="D71" s="13">
        <f>C71*B71</f>
        <v>100</v>
      </c>
      <c r="E71" s="13">
        <v>20</v>
      </c>
      <c r="G71" t="s">
        <v>24</v>
      </c>
      <c r="H71">
        <v>20</v>
      </c>
    </row>
    <row r="72" spans="1:8" x14ac:dyDescent="0.3">
      <c r="A72" s="14" t="s">
        <v>46</v>
      </c>
      <c r="B72" s="13">
        <v>24</v>
      </c>
      <c r="C72" s="13">
        <v>15</v>
      </c>
      <c r="D72" s="13">
        <f t="shared" ref="D72:D75" si="3">C72*B72</f>
        <v>360</v>
      </c>
      <c r="E72" s="13">
        <v>44</v>
      </c>
      <c r="G72" t="s">
        <v>52</v>
      </c>
      <c r="H72">
        <f>140/2</f>
        <v>70</v>
      </c>
    </row>
    <row r="73" spans="1:8" x14ac:dyDescent="0.3">
      <c r="A73" s="13" t="s">
        <v>47</v>
      </c>
      <c r="B73" s="13">
        <v>40</v>
      </c>
      <c r="C73" s="13">
        <v>25</v>
      </c>
      <c r="D73" s="13">
        <f t="shared" si="3"/>
        <v>1000</v>
      </c>
      <c r="E73" s="13">
        <f>44+40</f>
        <v>84</v>
      </c>
      <c r="G73" t="s">
        <v>53</v>
      </c>
      <c r="H73">
        <v>44</v>
      </c>
    </row>
    <row r="74" spans="1:8" x14ac:dyDescent="0.3">
      <c r="A74" s="13" t="s">
        <v>48</v>
      </c>
      <c r="B74" s="13">
        <v>36</v>
      </c>
      <c r="C74" s="13">
        <v>35</v>
      </c>
      <c r="D74" s="13">
        <f t="shared" si="3"/>
        <v>1260</v>
      </c>
      <c r="E74" s="13">
        <f>84+36</f>
        <v>120</v>
      </c>
      <c r="G74" t="s">
        <v>54</v>
      </c>
      <c r="H74">
        <v>40</v>
      </c>
    </row>
    <row r="75" spans="1:8" x14ac:dyDescent="0.3">
      <c r="A75" s="13" t="s">
        <v>49</v>
      </c>
      <c r="B75" s="13">
        <v>20</v>
      </c>
      <c r="C75" s="13">
        <v>45</v>
      </c>
      <c r="D75" s="13">
        <f t="shared" si="3"/>
        <v>900</v>
      </c>
      <c r="E75" s="13">
        <f>120+20</f>
        <v>140</v>
      </c>
      <c r="G75" t="s">
        <v>55</v>
      </c>
      <c r="H75">
        <v>10</v>
      </c>
    </row>
    <row r="76" spans="1:8" x14ac:dyDescent="0.3">
      <c r="A76" s="15" t="s">
        <v>51</v>
      </c>
      <c r="B76" s="10">
        <f>SUM(B71:B75)</f>
        <v>140</v>
      </c>
      <c r="C76" s="10"/>
      <c r="D76" s="15">
        <f>SUM(D71:D75)</f>
        <v>3620</v>
      </c>
      <c r="G76" t="s">
        <v>56</v>
      </c>
      <c r="H76">
        <v>40</v>
      </c>
    </row>
    <row r="77" spans="1:8" x14ac:dyDescent="0.3">
      <c r="G77" t="s">
        <v>57</v>
      </c>
      <c r="H77">
        <v>24</v>
      </c>
    </row>
    <row r="78" spans="1:8" x14ac:dyDescent="0.3">
      <c r="A78" s="10" t="s">
        <v>1</v>
      </c>
      <c r="B78" s="2">
        <f>D76/B76</f>
        <v>25.857142857142858</v>
      </c>
      <c r="G78" t="s">
        <v>58</v>
      </c>
      <c r="H78">
        <v>36</v>
      </c>
    </row>
    <row r="79" spans="1:8" x14ac:dyDescent="0.3">
      <c r="A79" s="2" t="s">
        <v>2</v>
      </c>
      <c r="B79" s="2">
        <f>H71+((H72-H73)/(H74)*H75)</f>
        <v>26.5</v>
      </c>
    </row>
    <row r="80" spans="1:8" x14ac:dyDescent="0.3">
      <c r="A80" s="2" t="s">
        <v>3</v>
      </c>
      <c r="B80" s="2">
        <f>H71+((H76-H77)/(2*H76-H77-H78)*H75)</f>
        <v>28</v>
      </c>
    </row>
    <row r="82" spans="1:8" x14ac:dyDescent="0.3">
      <c r="A82" s="40">
        <v>6</v>
      </c>
      <c r="B82" s="40"/>
      <c r="C82" s="40"/>
      <c r="D82" s="40"/>
      <c r="E82" s="40"/>
    </row>
    <row r="84" spans="1:8" ht="28.8" x14ac:dyDescent="0.3">
      <c r="A84" s="12" t="s">
        <v>59</v>
      </c>
      <c r="B84" s="12" t="s">
        <v>67</v>
      </c>
      <c r="C84" s="13" t="s">
        <v>8</v>
      </c>
      <c r="D84" s="13" t="s">
        <v>9</v>
      </c>
      <c r="E84" s="13" t="s">
        <v>20</v>
      </c>
    </row>
    <row r="85" spans="1:8" x14ac:dyDescent="0.3">
      <c r="A85" s="12" t="s">
        <v>60</v>
      </c>
      <c r="B85" s="12">
        <v>8</v>
      </c>
      <c r="C85" s="13">
        <f>(84+90)/2</f>
        <v>87</v>
      </c>
      <c r="D85" s="13">
        <f>B85*C85</f>
        <v>696</v>
      </c>
      <c r="E85" s="13">
        <v>8</v>
      </c>
      <c r="G85" t="s">
        <v>21</v>
      </c>
      <c r="H85">
        <v>96</v>
      </c>
    </row>
    <row r="86" spans="1:8" x14ac:dyDescent="0.3">
      <c r="A86" s="12" t="s">
        <v>61</v>
      </c>
      <c r="B86" s="12">
        <v>10</v>
      </c>
      <c r="C86" s="13">
        <f>(90+96)/2</f>
        <v>93</v>
      </c>
      <c r="D86" s="13">
        <f t="shared" ref="D86:D90" si="4">B86*C86</f>
        <v>930</v>
      </c>
      <c r="E86" s="13">
        <v>18</v>
      </c>
      <c r="G86" t="s">
        <v>22</v>
      </c>
      <c r="H86">
        <v>40</v>
      </c>
    </row>
    <row r="87" spans="1:8" x14ac:dyDescent="0.3">
      <c r="A87" s="12" t="s">
        <v>62</v>
      </c>
      <c r="B87" s="12">
        <v>16</v>
      </c>
      <c r="C87" s="13">
        <f>(96+102)/2</f>
        <v>99</v>
      </c>
      <c r="D87" s="13">
        <f t="shared" si="4"/>
        <v>1584</v>
      </c>
      <c r="E87" s="13">
        <f>18+16</f>
        <v>34</v>
      </c>
      <c r="G87" t="s">
        <v>20</v>
      </c>
      <c r="H87">
        <v>18</v>
      </c>
    </row>
    <row r="88" spans="1:8" x14ac:dyDescent="0.3">
      <c r="A88" s="12" t="s">
        <v>63</v>
      </c>
      <c r="B88" s="12">
        <v>23</v>
      </c>
      <c r="C88" s="13">
        <v>105</v>
      </c>
      <c r="D88" s="13">
        <f t="shared" si="4"/>
        <v>2415</v>
      </c>
      <c r="E88" s="13">
        <f>34+23</f>
        <v>57</v>
      </c>
      <c r="G88" t="s">
        <v>7</v>
      </c>
      <c r="H88">
        <v>16</v>
      </c>
    </row>
    <row r="89" spans="1:8" x14ac:dyDescent="0.3">
      <c r="A89" s="12" t="s">
        <v>64</v>
      </c>
      <c r="B89" s="12">
        <v>12</v>
      </c>
      <c r="C89" s="13">
        <v>111</v>
      </c>
      <c r="D89" s="13">
        <f t="shared" si="4"/>
        <v>1332</v>
      </c>
      <c r="E89" s="13">
        <f>57+12</f>
        <v>69</v>
      </c>
      <c r="G89" t="s">
        <v>23</v>
      </c>
      <c r="H89">
        <v>6</v>
      </c>
    </row>
    <row r="90" spans="1:8" x14ac:dyDescent="0.3">
      <c r="A90" s="12" t="s">
        <v>65</v>
      </c>
      <c r="B90" s="12">
        <v>11</v>
      </c>
      <c r="C90" s="13">
        <v>117</v>
      </c>
      <c r="D90" s="13">
        <f t="shared" si="4"/>
        <v>1287</v>
      </c>
      <c r="E90" s="13">
        <f>69+11</f>
        <v>80</v>
      </c>
      <c r="G90" t="s">
        <v>25</v>
      </c>
      <c r="H90">
        <v>23</v>
      </c>
    </row>
    <row r="91" spans="1:8" x14ac:dyDescent="0.3">
      <c r="A91" s="16" t="s">
        <v>51</v>
      </c>
      <c r="B91">
        <f>SUM(B85:B90)</f>
        <v>80</v>
      </c>
      <c r="C91" t="s">
        <v>0</v>
      </c>
      <c r="D91">
        <f t="shared" ref="D91" si="5">SUM(D85:D90)</f>
        <v>8244</v>
      </c>
      <c r="G91" t="s">
        <v>26</v>
      </c>
      <c r="H91">
        <v>16</v>
      </c>
    </row>
    <row r="92" spans="1:8" x14ac:dyDescent="0.3">
      <c r="G92" t="s">
        <v>27</v>
      </c>
      <c r="H92">
        <v>12</v>
      </c>
    </row>
    <row r="94" spans="1:8" x14ac:dyDescent="0.3">
      <c r="A94" s="11" t="s">
        <v>1</v>
      </c>
      <c r="B94">
        <f>D91/B91</f>
        <v>103.05</v>
      </c>
    </row>
    <row r="95" spans="1:8" x14ac:dyDescent="0.3">
      <c r="A95" s="11" t="s">
        <v>2</v>
      </c>
      <c r="B95">
        <f>H85+((H86-H87)/(H88)*H89)</f>
        <v>104.25</v>
      </c>
    </row>
    <row r="96" spans="1:8" x14ac:dyDescent="0.3">
      <c r="A96" s="11" t="s">
        <v>3</v>
      </c>
      <c r="B96">
        <f>H85+((H90-H91)/(2*H90-H91-H92)*H89)</f>
        <v>98.333333333333329</v>
      </c>
    </row>
    <row r="98" spans="1:8" x14ac:dyDescent="0.3">
      <c r="A98" s="41">
        <v>7</v>
      </c>
      <c r="B98" s="41"/>
      <c r="C98" s="41"/>
      <c r="D98" s="41"/>
      <c r="E98" s="41"/>
    </row>
    <row r="99" spans="1:8" ht="28.8" x14ac:dyDescent="0.3">
      <c r="A99" s="12" t="s">
        <v>59</v>
      </c>
      <c r="B99" s="12" t="s">
        <v>66</v>
      </c>
      <c r="C99" s="12" t="s">
        <v>8</v>
      </c>
      <c r="D99" s="12" t="s">
        <v>9</v>
      </c>
      <c r="E99" s="12" t="s">
        <v>20</v>
      </c>
      <c r="G99" s="17" t="s">
        <v>0</v>
      </c>
    </row>
    <row r="100" spans="1:8" x14ac:dyDescent="0.3">
      <c r="A100" s="12" t="s">
        <v>68</v>
      </c>
      <c r="B100" s="12">
        <v>6</v>
      </c>
      <c r="C100" s="12">
        <v>50</v>
      </c>
      <c r="D100" s="12">
        <f>B100*C100</f>
        <v>300</v>
      </c>
      <c r="E100" s="12">
        <v>6</v>
      </c>
      <c r="G100" t="s">
        <v>21</v>
      </c>
      <c r="H100">
        <v>200</v>
      </c>
    </row>
    <row r="101" spans="1:8" x14ac:dyDescent="0.3">
      <c r="A101" s="12" t="s">
        <v>69</v>
      </c>
      <c r="B101" s="12">
        <v>9</v>
      </c>
      <c r="C101" s="12">
        <v>150</v>
      </c>
      <c r="D101" s="12">
        <f t="shared" ref="D101:D104" si="6">B101*C101</f>
        <v>1350</v>
      </c>
      <c r="E101" s="12">
        <v>15</v>
      </c>
      <c r="G101" t="s">
        <v>22</v>
      </c>
      <c r="H101">
        <v>25</v>
      </c>
    </row>
    <row r="102" spans="1:8" x14ac:dyDescent="0.3">
      <c r="A102" s="12" t="s">
        <v>70</v>
      </c>
      <c r="B102" s="12">
        <v>15</v>
      </c>
      <c r="C102" s="12">
        <v>250</v>
      </c>
      <c r="D102" s="12">
        <f t="shared" si="6"/>
        <v>3750</v>
      </c>
      <c r="E102" s="12">
        <v>30</v>
      </c>
      <c r="G102" t="s">
        <v>20</v>
      </c>
      <c r="H102">
        <v>15</v>
      </c>
    </row>
    <row r="103" spans="1:8" x14ac:dyDescent="0.3">
      <c r="A103" s="12" t="s">
        <v>71</v>
      </c>
      <c r="B103" s="12">
        <v>12</v>
      </c>
      <c r="C103" s="12">
        <v>350</v>
      </c>
      <c r="D103" s="12">
        <f t="shared" si="6"/>
        <v>4200</v>
      </c>
      <c r="E103" s="12">
        <v>42</v>
      </c>
      <c r="G103" t="s">
        <v>7</v>
      </c>
      <c r="H103">
        <v>15</v>
      </c>
    </row>
    <row r="104" spans="1:8" x14ac:dyDescent="0.3">
      <c r="A104" s="12" t="s">
        <v>72</v>
      </c>
      <c r="B104" s="12">
        <v>8</v>
      </c>
      <c r="C104" s="12">
        <v>450</v>
      </c>
      <c r="D104" s="12">
        <f t="shared" si="6"/>
        <v>3600</v>
      </c>
      <c r="E104" s="12">
        <v>50</v>
      </c>
      <c r="G104" t="s">
        <v>23</v>
      </c>
      <c r="H104">
        <v>100</v>
      </c>
    </row>
    <row r="105" spans="1:8" x14ac:dyDescent="0.3">
      <c r="A105" s="12" t="s">
        <v>51</v>
      </c>
      <c r="B105" s="10">
        <f>SUM(B100:B104)</f>
        <v>50</v>
      </c>
      <c r="C105" s="12" t="s">
        <v>0</v>
      </c>
      <c r="D105" s="12">
        <f>SUM(D100:D104)</f>
        <v>13200</v>
      </c>
      <c r="E105" s="12"/>
      <c r="G105" t="s">
        <v>25</v>
      </c>
      <c r="H105">
        <v>15</v>
      </c>
    </row>
    <row r="106" spans="1:8" x14ac:dyDescent="0.3">
      <c r="G106" t="s">
        <v>26</v>
      </c>
      <c r="H106">
        <v>9</v>
      </c>
    </row>
    <row r="107" spans="1:8" x14ac:dyDescent="0.3">
      <c r="G107" t="s">
        <v>27</v>
      </c>
      <c r="H107">
        <v>12</v>
      </c>
    </row>
    <row r="108" spans="1:8" x14ac:dyDescent="0.3">
      <c r="A108" s="11" t="s">
        <v>1</v>
      </c>
      <c r="B108">
        <f>D105/B105</f>
        <v>264</v>
      </c>
    </row>
    <row r="109" spans="1:8" x14ac:dyDescent="0.3">
      <c r="A109" s="11" t="s">
        <v>2</v>
      </c>
      <c r="B109">
        <f>H100+((H101-H102)/H103)*H104</f>
        <v>266.66666666666663</v>
      </c>
    </row>
    <row r="110" spans="1:8" x14ac:dyDescent="0.3">
      <c r="A110" s="11" t="s">
        <v>3</v>
      </c>
      <c r="B110">
        <f>H100+((H105-H106)/(2*H105-H106-H107)*H104)</f>
        <v>266.66666666666663</v>
      </c>
    </row>
    <row r="113" spans="1:8" x14ac:dyDescent="0.3">
      <c r="A113" s="40">
        <v>8</v>
      </c>
      <c r="B113" s="40"/>
      <c r="C113" s="40"/>
      <c r="D113" s="40"/>
      <c r="E113" s="40"/>
    </row>
    <row r="115" spans="1:8" ht="28.8" x14ac:dyDescent="0.3">
      <c r="A115" s="12" t="s">
        <v>59</v>
      </c>
      <c r="B115" s="12" t="s">
        <v>66</v>
      </c>
      <c r="C115" s="12" t="s">
        <v>8</v>
      </c>
      <c r="D115" s="12" t="s">
        <v>9</v>
      </c>
      <c r="E115" s="12" t="s">
        <v>20</v>
      </c>
    </row>
    <row r="116" spans="1:8" x14ac:dyDescent="0.3">
      <c r="A116" s="12" t="s">
        <v>73</v>
      </c>
      <c r="B116" s="12">
        <v>6</v>
      </c>
      <c r="C116" s="12">
        <f>(25+35)/2</f>
        <v>30</v>
      </c>
      <c r="D116" s="12">
        <f>B116*C116</f>
        <v>180</v>
      </c>
      <c r="E116" s="12">
        <v>6</v>
      </c>
      <c r="G116" t="s">
        <v>21</v>
      </c>
      <c r="H116">
        <v>45</v>
      </c>
    </row>
    <row r="117" spans="1:8" x14ac:dyDescent="0.3">
      <c r="A117" s="12" t="s">
        <v>74</v>
      </c>
      <c r="B117" s="12">
        <v>10</v>
      </c>
      <c r="C117" s="12">
        <v>40</v>
      </c>
      <c r="D117" s="12">
        <f t="shared" ref="D117:D120" si="7">B117*C117</f>
        <v>400</v>
      </c>
      <c r="E117" s="12">
        <v>16</v>
      </c>
      <c r="G117" t="s">
        <v>22</v>
      </c>
      <c r="H117">
        <v>20</v>
      </c>
    </row>
    <row r="118" spans="1:8" x14ac:dyDescent="0.3">
      <c r="A118" s="12" t="s">
        <v>75</v>
      </c>
      <c r="B118" s="12">
        <v>8</v>
      </c>
      <c r="C118" s="12">
        <v>50</v>
      </c>
      <c r="D118" s="12">
        <f t="shared" si="7"/>
        <v>400</v>
      </c>
      <c r="E118" s="12">
        <v>24</v>
      </c>
      <c r="G118" t="s">
        <v>20</v>
      </c>
      <c r="H118">
        <v>16</v>
      </c>
    </row>
    <row r="119" spans="1:8" x14ac:dyDescent="0.3">
      <c r="A119" s="12" t="s">
        <v>76</v>
      </c>
      <c r="B119" s="12">
        <v>12</v>
      </c>
      <c r="C119" s="12">
        <v>60</v>
      </c>
      <c r="D119" s="12">
        <f t="shared" si="7"/>
        <v>720</v>
      </c>
      <c r="E119" s="12">
        <v>36</v>
      </c>
      <c r="G119" t="s">
        <v>7</v>
      </c>
      <c r="H119">
        <v>8</v>
      </c>
    </row>
    <row r="120" spans="1:8" x14ac:dyDescent="0.3">
      <c r="A120" s="12" t="s">
        <v>77</v>
      </c>
      <c r="B120" s="12">
        <v>4</v>
      </c>
      <c r="C120" s="12">
        <v>70</v>
      </c>
      <c r="D120" s="12">
        <f t="shared" si="7"/>
        <v>280</v>
      </c>
      <c r="E120" s="12">
        <v>40</v>
      </c>
      <c r="G120" t="s">
        <v>23</v>
      </c>
      <c r="H120">
        <v>10</v>
      </c>
    </row>
    <row r="121" spans="1:8" x14ac:dyDescent="0.3">
      <c r="A121" s="11" t="s">
        <v>51</v>
      </c>
      <c r="B121" s="11">
        <f>SUM(B116:B120)</f>
        <v>40</v>
      </c>
      <c r="C121" s="11"/>
      <c r="D121" s="11">
        <f>SUM(D116:D120)</f>
        <v>1980</v>
      </c>
      <c r="E121" s="11"/>
      <c r="G121" t="s">
        <v>25</v>
      </c>
      <c r="H121">
        <v>12</v>
      </c>
    </row>
    <row r="122" spans="1:8" x14ac:dyDescent="0.3">
      <c r="G122" t="s">
        <v>26</v>
      </c>
      <c r="H122">
        <v>8</v>
      </c>
    </row>
    <row r="123" spans="1:8" x14ac:dyDescent="0.3">
      <c r="G123" t="s">
        <v>27</v>
      </c>
      <c r="H123">
        <v>4</v>
      </c>
    </row>
    <row r="124" spans="1:8" x14ac:dyDescent="0.3">
      <c r="A124" s="11" t="s">
        <v>1</v>
      </c>
      <c r="B124">
        <f>D121/B121</f>
        <v>49.5</v>
      </c>
    </row>
    <row r="125" spans="1:8" x14ac:dyDescent="0.3">
      <c r="A125" s="11" t="s">
        <v>2</v>
      </c>
      <c r="B125">
        <f>H116+((H117-H118)/H119)*H120</f>
        <v>50</v>
      </c>
    </row>
    <row r="126" spans="1:8" x14ac:dyDescent="0.3">
      <c r="A126" s="11" t="s">
        <v>3</v>
      </c>
      <c r="B126">
        <f>H116+((H121-H122)/(2*H121-H122-H123)*H120)</f>
        <v>48.333333333333336</v>
      </c>
    </row>
    <row r="129" spans="1:8" x14ac:dyDescent="0.3">
      <c r="A129" s="40">
        <v>9</v>
      </c>
      <c r="B129" s="40"/>
      <c r="C129" s="40"/>
      <c r="D129" s="40"/>
      <c r="E129" s="40"/>
    </row>
    <row r="131" spans="1:8" ht="28.8" x14ac:dyDescent="0.3">
      <c r="A131" s="12" t="s">
        <v>59</v>
      </c>
      <c r="B131" s="12" t="s">
        <v>66</v>
      </c>
      <c r="C131" s="12" t="s">
        <v>8</v>
      </c>
      <c r="D131" s="12" t="s">
        <v>9</v>
      </c>
      <c r="E131" s="12" t="s">
        <v>20</v>
      </c>
    </row>
    <row r="132" spans="1:8" x14ac:dyDescent="0.3">
      <c r="A132" s="12" t="s">
        <v>45</v>
      </c>
      <c r="B132" s="12">
        <v>7</v>
      </c>
      <c r="C132" s="12">
        <v>5</v>
      </c>
      <c r="D132" s="12">
        <f>B132*C132</f>
        <v>35</v>
      </c>
      <c r="E132" s="12">
        <v>7</v>
      </c>
      <c r="G132" t="s">
        <v>21</v>
      </c>
      <c r="H132">
        <v>20</v>
      </c>
    </row>
    <row r="133" spans="1:8" x14ac:dyDescent="0.3">
      <c r="A133" s="18" t="s">
        <v>78</v>
      </c>
      <c r="B133" s="12">
        <v>5</v>
      </c>
      <c r="C133" s="12">
        <v>15</v>
      </c>
      <c r="D133" s="12">
        <f t="shared" ref="D133:D137" si="8">B133*C133</f>
        <v>75</v>
      </c>
      <c r="E133" s="12">
        <v>12</v>
      </c>
      <c r="G133" t="s">
        <v>22</v>
      </c>
      <c r="H133">
        <v>20</v>
      </c>
    </row>
    <row r="134" spans="1:8" x14ac:dyDescent="0.3">
      <c r="A134" s="12" t="s">
        <v>79</v>
      </c>
      <c r="B134" s="12">
        <v>6</v>
      </c>
      <c r="C134" s="12">
        <v>25</v>
      </c>
      <c r="D134" s="12">
        <f t="shared" si="8"/>
        <v>150</v>
      </c>
      <c r="E134" s="12">
        <v>18</v>
      </c>
      <c r="G134" t="s">
        <v>20</v>
      </c>
      <c r="H134">
        <v>12</v>
      </c>
    </row>
    <row r="135" spans="1:8" x14ac:dyDescent="0.3">
      <c r="A135" s="12" t="s">
        <v>80</v>
      </c>
      <c r="B135" s="12">
        <v>12</v>
      </c>
      <c r="C135" s="12">
        <v>35</v>
      </c>
      <c r="D135" s="12">
        <f t="shared" si="8"/>
        <v>420</v>
      </c>
      <c r="E135" s="12">
        <v>30</v>
      </c>
      <c r="G135" t="s">
        <v>7</v>
      </c>
      <c r="H135">
        <v>6</v>
      </c>
    </row>
    <row r="136" spans="1:8" x14ac:dyDescent="0.3">
      <c r="A136" s="12" t="s">
        <v>81</v>
      </c>
      <c r="B136" s="12">
        <v>8</v>
      </c>
      <c r="C136" s="12">
        <v>45</v>
      </c>
      <c r="D136" s="12">
        <f t="shared" si="8"/>
        <v>360</v>
      </c>
      <c r="E136" s="12">
        <v>38</v>
      </c>
      <c r="G136" t="s">
        <v>23</v>
      </c>
      <c r="H136">
        <v>10</v>
      </c>
    </row>
    <row r="137" spans="1:8" x14ac:dyDescent="0.3">
      <c r="A137" s="12" t="s">
        <v>82</v>
      </c>
      <c r="B137" s="12">
        <v>2</v>
      </c>
      <c r="C137" s="12">
        <v>55</v>
      </c>
      <c r="D137" s="12">
        <f t="shared" si="8"/>
        <v>110</v>
      </c>
      <c r="E137" s="12">
        <v>40</v>
      </c>
      <c r="G137" t="s">
        <v>25</v>
      </c>
      <c r="H137">
        <v>12</v>
      </c>
    </row>
    <row r="138" spans="1:8" x14ac:dyDescent="0.3">
      <c r="A138" s="11" t="s">
        <v>51</v>
      </c>
      <c r="B138" s="11">
        <f>SUM(B132:B137)</f>
        <v>40</v>
      </c>
      <c r="C138" s="11"/>
      <c r="D138" s="11">
        <f>SUM(D132:D137)</f>
        <v>1150</v>
      </c>
      <c r="E138" s="11"/>
      <c r="G138" t="s">
        <v>26</v>
      </c>
      <c r="H138">
        <v>6</v>
      </c>
    </row>
    <row r="139" spans="1:8" x14ac:dyDescent="0.3">
      <c r="G139" t="s">
        <v>27</v>
      </c>
      <c r="H139">
        <v>8</v>
      </c>
    </row>
    <row r="140" spans="1:8" x14ac:dyDescent="0.3">
      <c r="A140" s="11" t="s">
        <v>1</v>
      </c>
      <c r="B140">
        <f>D138/B138</f>
        <v>28.75</v>
      </c>
    </row>
    <row r="141" spans="1:8" x14ac:dyDescent="0.3">
      <c r="A141" s="11" t="s">
        <v>2</v>
      </c>
      <c r="B141">
        <f>H132+((H133-H134)/H135)*H136</f>
        <v>33.333333333333329</v>
      </c>
    </row>
    <row r="142" spans="1:8" x14ac:dyDescent="0.3">
      <c r="A142" s="11" t="s">
        <v>3</v>
      </c>
      <c r="B142">
        <f>H132+((H137-H138)/(2*H137-H138-H139)*H136)</f>
        <v>26</v>
      </c>
    </row>
    <row r="145" spans="1:8" x14ac:dyDescent="0.3">
      <c r="A145" s="40">
        <v>10</v>
      </c>
      <c r="B145" s="40"/>
      <c r="C145" s="40"/>
      <c r="D145" s="40"/>
      <c r="E145" s="40"/>
    </row>
    <row r="146" spans="1:8" ht="28.8" x14ac:dyDescent="0.3">
      <c r="A146" s="12" t="s">
        <v>59</v>
      </c>
      <c r="B146" s="12" t="s">
        <v>66</v>
      </c>
      <c r="C146" s="12" t="s">
        <v>8</v>
      </c>
      <c r="D146" s="12" t="s">
        <v>9</v>
      </c>
      <c r="E146" s="12" t="s">
        <v>20</v>
      </c>
    </row>
    <row r="147" spans="1:8" x14ac:dyDescent="0.3">
      <c r="A147" s="19" t="s">
        <v>83</v>
      </c>
      <c r="B147" s="12">
        <v>12</v>
      </c>
      <c r="C147" s="12">
        <v>2</v>
      </c>
      <c r="D147" s="12">
        <f>B147*C147</f>
        <v>24</v>
      </c>
      <c r="E147" s="12">
        <v>12</v>
      </c>
      <c r="G147" t="s">
        <v>21</v>
      </c>
      <c r="H147">
        <v>3</v>
      </c>
    </row>
    <row r="148" spans="1:8" x14ac:dyDescent="0.3">
      <c r="A148" s="12" t="s">
        <v>84</v>
      </c>
      <c r="B148" s="12">
        <v>22</v>
      </c>
      <c r="C148" s="12">
        <v>4</v>
      </c>
      <c r="D148" s="12">
        <f t="shared" ref="D148:D150" si="9">B148*C148</f>
        <v>88</v>
      </c>
      <c r="E148" s="12">
        <v>34</v>
      </c>
      <c r="G148" t="s">
        <v>22</v>
      </c>
      <c r="H148">
        <v>40</v>
      </c>
    </row>
    <row r="149" spans="1:8" x14ac:dyDescent="0.3">
      <c r="A149" s="12" t="s">
        <v>85</v>
      </c>
      <c r="B149" s="12">
        <v>27</v>
      </c>
      <c r="C149" s="12">
        <v>6</v>
      </c>
      <c r="D149" s="12">
        <f t="shared" si="9"/>
        <v>162</v>
      </c>
      <c r="E149" s="12">
        <f>34+27</f>
        <v>61</v>
      </c>
      <c r="G149" t="s">
        <v>20</v>
      </c>
      <c r="H149">
        <v>12</v>
      </c>
    </row>
    <row r="150" spans="1:8" x14ac:dyDescent="0.3">
      <c r="A150" s="12" t="s">
        <v>86</v>
      </c>
      <c r="B150" s="12">
        <v>19</v>
      </c>
      <c r="C150" s="12">
        <v>8</v>
      </c>
      <c r="D150" s="12">
        <f t="shared" si="9"/>
        <v>152</v>
      </c>
      <c r="E150" s="12">
        <f>61+19</f>
        <v>80</v>
      </c>
      <c r="G150" t="s">
        <v>7</v>
      </c>
      <c r="H150">
        <v>22</v>
      </c>
    </row>
    <row r="151" spans="1:8" x14ac:dyDescent="0.3">
      <c r="A151" s="16" t="s">
        <v>51</v>
      </c>
      <c r="B151">
        <f>SUM(B147:B150)</f>
        <v>80</v>
      </c>
      <c r="D151" s="16">
        <f>SUM(D147:D150)</f>
        <v>426</v>
      </c>
      <c r="G151" t="s">
        <v>23</v>
      </c>
      <c r="H151">
        <v>2</v>
      </c>
    </row>
    <row r="152" spans="1:8" x14ac:dyDescent="0.3">
      <c r="G152" t="s">
        <v>25</v>
      </c>
      <c r="H152">
        <v>27</v>
      </c>
    </row>
    <row r="153" spans="1:8" x14ac:dyDescent="0.3">
      <c r="A153" s="10"/>
      <c r="B153" s="10"/>
      <c r="G153" t="s">
        <v>26</v>
      </c>
      <c r="H153">
        <v>22</v>
      </c>
    </row>
    <row r="154" spans="1:8" x14ac:dyDescent="0.3">
      <c r="A154" s="10" t="s">
        <v>1</v>
      </c>
      <c r="B154" s="10">
        <f>D151/B151</f>
        <v>5.3250000000000002</v>
      </c>
      <c r="G154" t="s">
        <v>27</v>
      </c>
      <c r="H154">
        <v>19</v>
      </c>
    </row>
    <row r="155" spans="1:8" x14ac:dyDescent="0.3">
      <c r="A155" s="10" t="s">
        <v>2</v>
      </c>
      <c r="B155" s="10">
        <f>H147+((H148-H149)/H150)*H151</f>
        <v>5.545454545454545</v>
      </c>
    </row>
    <row r="156" spans="1:8" x14ac:dyDescent="0.3">
      <c r="A156" s="10" t="s">
        <v>3</v>
      </c>
      <c r="B156" s="10">
        <f>H147+((H152-H153)/(2*H152-H153-H154)*H151)</f>
        <v>3.7692307692307692</v>
      </c>
    </row>
  </sheetData>
  <mergeCells count="9">
    <mergeCell ref="A16:E16"/>
    <mergeCell ref="A98:E98"/>
    <mergeCell ref="A113:E113"/>
    <mergeCell ref="A129:E129"/>
    <mergeCell ref="A145:E145"/>
    <mergeCell ref="A52:E52"/>
    <mergeCell ref="A68:E68"/>
    <mergeCell ref="A82:E82"/>
    <mergeCell ref="A32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5B60-565E-4BA4-ADFA-862626EE50F4}">
  <dimension ref="A1:L26"/>
  <sheetViews>
    <sheetView topLeftCell="C1" zoomScale="98" zoomScaleNormal="98" workbookViewId="0">
      <selection activeCell="I17" sqref="I17"/>
    </sheetView>
  </sheetViews>
  <sheetFormatPr defaultRowHeight="14.4" x14ac:dyDescent="0.3"/>
  <cols>
    <col min="10" max="10" width="12.21875" bestFit="1" customWidth="1"/>
    <col min="11" max="11" width="11.5546875" bestFit="1" customWidth="1"/>
  </cols>
  <sheetData>
    <row r="1" spans="1:12" x14ac:dyDescent="0.3">
      <c r="A1" s="23" t="s">
        <v>99</v>
      </c>
      <c r="B1" s="23" t="s">
        <v>7</v>
      </c>
      <c r="C1" s="23" t="s">
        <v>102</v>
      </c>
      <c r="D1" s="23" t="s">
        <v>100</v>
      </c>
      <c r="E1" s="23" t="s">
        <v>101</v>
      </c>
      <c r="G1" s="24" t="s">
        <v>108</v>
      </c>
      <c r="H1" s="24" t="s">
        <v>109</v>
      </c>
      <c r="I1" s="24" t="s">
        <v>105</v>
      </c>
      <c r="J1" s="24" t="s">
        <v>100</v>
      </c>
      <c r="K1" s="24" t="s">
        <v>106</v>
      </c>
    </row>
    <row r="2" spans="1:12" x14ac:dyDescent="0.3">
      <c r="A2" s="13">
        <v>24</v>
      </c>
      <c r="B2" s="13">
        <v>14</v>
      </c>
      <c r="C2" s="13">
        <f>A2*B2</f>
        <v>336</v>
      </c>
      <c r="D2" s="13">
        <f>36.05479</f>
        <v>36.054789999999997</v>
      </c>
      <c r="E2" s="13">
        <f>B2*D2</f>
        <v>504.76705999999996</v>
      </c>
      <c r="G2" s="12">
        <v>70</v>
      </c>
      <c r="H2" s="12">
        <v>90</v>
      </c>
      <c r="I2" s="12">
        <f>G2*H2</f>
        <v>6300</v>
      </c>
      <c r="J2" s="12">
        <v>12.546635200000001</v>
      </c>
      <c r="K2" s="12">
        <f>H2*J2</f>
        <v>1129.1971680000001</v>
      </c>
    </row>
    <row r="3" spans="1:12" x14ac:dyDescent="0.3">
      <c r="A3" s="13">
        <v>36</v>
      </c>
      <c r="B3" s="13">
        <v>28</v>
      </c>
      <c r="C3" s="13">
        <f t="shared" ref="C3:C6" si="0">A3*B3</f>
        <v>1008</v>
      </c>
      <c r="D3" s="13">
        <v>24.054790000000001</v>
      </c>
      <c r="E3" s="13">
        <f t="shared" ref="E3:E6" si="1">B3*D3</f>
        <v>673.53412000000003</v>
      </c>
      <c r="G3" s="12">
        <v>78</v>
      </c>
      <c r="H3" s="12">
        <v>94</v>
      </c>
      <c r="I3" s="12">
        <f t="shared" ref="I3:I11" si="2">G3*H3</f>
        <v>7332</v>
      </c>
      <c r="J3" s="12">
        <v>4.54663518</v>
      </c>
      <c r="K3" s="12">
        <f t="shared" ref="K3:K11" si="3">H3*J3</f>
        <v>427.38370692000001</v>
      </c>
    </row>
    <row r="4" spans="1:12" x14ac:dyDescent="0.3">
      <c r="A4" s="13">
        <v>56</v>
      </c>
      <c r="B4" s="13">
        <v>42</v>
      </c>
      <c r="C4" s="13">
        <f t="shared" si="0"/>
        <v>2352</v>
      </c>
      <c r="D4" s="13">
        <v>4.0547899999999997</v>
      </c>
      <c r="E4" s="13">
        <f t="shared" si="1"/>
        <v>170.30117999999999</v>
      </c>
      <c r="G4" s="12">
        <v>90</v>
      </c>
      <c r="H4" s="12">
        <v>79</v>
      </c>
      <c r="I4" s="12">
        <f t="shared" si="2"/>
        <v>7110</v>
      </c>
      <c r="J4" s="12">
        <f>G4-I14</f>
        <v>7.4533648170011872</v>
      </c>
      <c r="K4" s="12">
        <f t="shared" si="3"/>
        <v>588.81582054309376</v>
      </c>
    </row>
    <row r="5" spans="1:12" x14ac:dyDescent="0.3">
      <c r="A5" s="13">
        <v>80</v>
      </c>
      <c r="B5" s="13">
        <v>34</v>
      </c>
      <c r="C5" s="13">
        <f t="shared" si="0"/>
        <v>2720</v>
      </c>
      <c r="D5" s="13">
        <v>19.9452</v>
      </c>
      <c r="E5" s="13">
        <f t="shared" si="1"/>
        <v>678.13679999999999</v>
      </c>
      <c r="G5" s="12">
        <v>87</v>
      </c>
      <c r="H5" s="12">
        <v>86</v>
      </c>
      <c r="I5" s="12">
        <f t="shared" si="2"/>
        <v>7482</v>
      </c>
      <c r="J5" s="12">
        <f t="shared" ref="J5:J11" si="4">G5-I15</f>
        <v>2.2999999999999972</v>
      </c>
      <c r="K5" s="12">
        <f t="shared" si="3"/>
        <v>197.79999999999976</v>
      </c>
    </row>
    <row r="6" spans="1:12" x14ac:dyDescent="0.3">
      <c r="A6" s="13">
        <v>84</v>
      </c>
      <c r="B6" s="13">
        <v>28</v>
      </c>
      <c r="C6" s="13">
        <f t="shared" si="0"/>
        <v>2352</v>
      </c>
      <c r="D6" s="13">
        <v>23.9452</v>
      </c>
      <c r="E6" s="13">
        <f t="shared" si="1"/>
        <v>670.46559999999999</v>
      </c>
      <c r="G6" s="12">
        <v>84</v>
      </c>
      <c r="H6" s="12">
        <v>84</v>
      </c>
      <c r="I6" s="12">
        <f t="shared" si="2"/>
        <v>7056</v>
      </c>
      <c r="J6" s="12">
        <f t="shared" si="4"/>
        <v>0.5</v>
      </c>
      <c r="K6" s="12">
        <f t="shared" si="3"/>
        <v>42</v>
      </c>
    </row>
    <row r="7" spans="1:12" x14ac:dyDescent="0.3">
      <c r="A7" s="25" t="s">
        <v>51</v>
      </c>
      <c r="B7" s="10">
        <f>SUM(B2:B6)</f>
        <v>146</v>
      </c>
      <c r="C7" s="10">
        <f>SUM(C2:C6)</f>
        <v>8768</v>
      </c>
      <c r="D7" s="10" t="s">
        <v>0</v>
      </c>
      <c r="E7" s="10">
        <f>SUM(E2:E6)</f>
        <v>2697.2047599999996</v>
      </c>
      <c r="G7" s="12">
        <v>86</v>
      </c>
      <c r="H7" s="12">
        <v>83</v>
      </c>
      <c r="I7" s="12">
        <f t="shared" si="2"/>
        <v>7138</v>
      </c>
      <c r="J7" s="12">
        <f t="shared" si="4"/>
        <v>2</v>
      </c>
      <c r="K7" s="12">
        <f t="shared" si="3"/>
        <v>166</v>
      </c>
    </row>
    <row r="8" spans="1:12" x14ac:dyDescent="0.3">
      <c r="A8" s="10"/>
      <c r="B8" s="10"/>
      <c r="C8" s="10"/>
      <c r="D8" s="10"/>
      <c r="E8" s="10"/>
      <c r="G8" s="12">
        <v>91</v>
      </c>
      <c r="H8" s="12">
        <v>88</v>
      </c>
      <c r="I8" s="12">
        <f t="shared" si="2"/>
        <v>8008</v>
      </c>
      <c r="J8" s="12">
        <f t="shared" si="4"/>
        <v>47.290204604486419</v>
      </c>
      <c r="K8" s="12">
        <f t="shared" si="3"/>
        <v>4161.538005194805</v>
      </c>
    </row>
    <row r="9" spans="1:12" x14ac:dyDescent="0.3">
      <c r="A9" s="10"/>
      <c r="B9" s="10"/>
      <c r="C9" s="10"/>
      <c r="D9" s="10"/>
      <c r="E9" s="10"/>
      <c r="G9" s="12">
        <v>74</v>
      </c>
      <c r="H9" s="12">
        <v>92</v>
      </c>
      <c r="I9" s="12">
        <f t="shared" si="2"/>
        <v>6808</v>
      </c>
      <c r="J9" s="12">
        <f t="shared" si="4"/>
        <v>74</v>
      </c>
      <c r="K9" s="12">
        <f t="shared" si="3"/>
        <v>6808</v>
      </c>
    </row>
    <row r="10" spans="1:12" x14ac:dyDescent="0.3">
      <c r="A10" s="10"/>
      <c r="B10" s="23" t="s">
        <v>103</v>
      </c>
      <c r="C10" s="13">
        <f>C7/B7</f>
        <v>60.054794520547944</v>
      </c>
      <c r="D10" s="10"/>
      <c r="E10" s="10"/>
      <c r="G10" s="12">
        <v>83</v>
      </c>
      <c r="H10" s="12">
        <v>76</v>
      </c>
      <c r="I10" s="12">
        <f t="shared" si="2"/>
        <v>6308</v>
      </c>
      <c r="J10" s="12">
        <f t="shared" si="4"/>
        <v>83</v>
      </c>
      <c r="K10" s="12">
        <f t="shared" si="3"/>
        <v>6308</v>
      </c>
    </row>
    <row r="11" spans="1:12" x14ac:dyDescent="0.3">
      <c r="A11" s="10"/>
      <c r="B11" s="23" t="s">
        <v>104</v>
      </c>
      <c r="C11" s="13">
        <f>E7/B7</f>
        <v>18.47400520547945</v>
      </c>
      <c r="D11" s="10"/>
      <c r="E11" s="10"/>
      <c r="G11" s="12">
        <v>85</v>
      </c>
      <c r="H11" s="12">
        <v>75</v>
      </c>
      <c r="I11" s="12">
        <f t="shared" si="2"/>
        <v>6375</v>
      </c>
      <c r="J11" s="12">
        <f t="shared" si="4"/>
        <v>85</v>
      </c>
      <c r="K11" s="12">
        <f t="shared" si="3"/>
        <v>6375</v>
      </c>
    </row>
    <row r="12" spans="1:12" x14ac:dyDescent="0.3">
      <c r="G12" t="s">
        <v>51</v>
      </c>
      <c r="H12">
        <f>SUM(H2:H11)</f>
        <v>847</v>
      </c>
      <c r="I12">
        <f>SUM(I2:I11)</f>
        <v>69917</v>
      </c>
      <c r="J12" t="s">
        <v>0</v>
      </c>
      <c r="K12">
        <f>SUM(K2:K11)</f>
        <v>26203.7347006579</v>
      </c>
    </row>
    <row r="14" spans="1:12" x14ac:dyDescent="0.3">
      <c r="H14" s="23" t="s">
        <v>103</v>
      </c>
      <c r="I14" s="21">
        <f>I12/H12</f>
        <v>82.546635182998813</v>
      </c>
      <c r="J14" s="10"/>
      <c r="K14" s="10" t="s">
        <v>107</v>
      </c>
      <c r="L14" s="10">
        <f>COUNT(H2:H11)</f>
        <v>10</v>
      </c>
    </row>
    <row r="15" spans="1:12" x14ac:dyDescent="0.3">
      <c r="H15" s="23" t="s">
        <v>1</v>
      </c>
      <c r="I15" s="21">
        <f>H12/L14</f>
        <v>84.7</v>
      </c>
      <c r="J15" s="10"/>
      <c r="K15" s="10"/>
      <c r="L15" s="10"/>
    </row>
    <row r="16" spans="1:12" x14ac:dyDescent="0.3">
      <c r="H16" s="23" t="s">
        <v>2</v>
      </c>
      <c r="I16" s="21">
        <f>(H6+H7)/2</f>
        <v>83.5</v>
      </c>
      <c r="J16" s="10"/>
      <c r="K16" s="10"/>
      <c r="L16" s="10"/>
    </row>
    <row r="17" spans="1:12" x14ac:dyDescent="0.3">
      <c r="A17" t="s">
        <v>0</v>
      </c>
      <c r="F17" t="s">
        <v>0</v>
      </c>
      <c r="H17" s="23" t="s">
        <v>3</v>
      </c>
      <c r="I17" s="21">
        <v>84</v>
      </c>
      <c r="J17" s="10"/>
      <c r="K17" s="10"/>
      <c r="L17" s="10"/>
    </row>
    <row r="18" spans="1:12" x14ac:dyDescent="0.3">
      <c r="A18" t="s">
        <v>0</v>
      </c>
      <c r="H18" s="23" t="s">
        <v>104</v>
      </c>
      <c r="I18" s="21">
        <f>37022.1967/847</f>
        <v>43.709795395513581</v>
      </c>
      <c r="J18" s="10"/>
      <c r="K18" s="10"/>
      <c r="L18" s="10"/>
    </row>
    <row r="19" spans="1:12" x14ac:dyDescent="0.3">
      <c r="A19" t="s">
        <v>0</v>
      </c>
    </row>
    <row r="20" spans="1:12" x14ac:dyDescent="0.3">
      <c r="A20" t="s">
        <v>0</v>
      </c>
    </row>
    <row r="21" spans="1:12" x14ac:dyDescent="0.3">
      <c r="A21" t="s">
        <v>0</v>
      </c>
    </row>
    <row r="22" spans="1:12" x14ac:dyDescent="0.3">
      <c r="A22" t="s">
        <v>0</v>
      </c>
    </row>
    <row r="23" spans="1:12" x14ac:dyDescent="0.3">
      <c r="A23" t="s">
        <v>0</v>
      </c>
    </row>
    <row r="24" spans="1:12" x14ac:dyDescent="0.3">
      <c r="A24" t="s">
        <v>0</v>
      </c>
    </row>
    <row r="25" spans="1:12" x14ac:dyDescent="0.3">
      <c r="A25" t="s">
        <v>0</v>
      </c>
    </row>
    <row r="26" spans="1:12" x14ac:dyDescent="0.3">
      <c r="A26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FCD6-E0A7-47B5-A96A-56E910F114F6}">
  <dimension ref="A1:N38"/>
  <sheetViews>
    <sheetView topLeftCell="A5" workbookViewId="0">
      <selection activeCell="A28" sqref="A28"/>
    </sheetView>
  </sheetViews>
  <sheetFormatPr defaultRowHeight="14.4" x14ac:dyDescent="0.3"/>
  <cols>
    <col min="1" max="3" width="13.109375" customWidth="1"/>
    <col min="4" max="4" width="8.109375" customWidth="1"/>
    <col min="5" max="8" width="11" customWidth="1"/>
    <col min="10" max="14" width="13.77734375" customWidth="1"/>
  </cols>
  <sheetData>
    <row r="1" spans="1:14" ht="15.6" x14ac:dyDescent="0.3">
      <c r="A1" s="42" t="s">
        <v>140</v>
      </c>
      <c r="B1" s="42"/>
      <c r="C1" s="42"/>
      <c r="D1" s="29"/>
      <c r="E1" s="43" t="s">
        <v>139</v>
      </c>
      <c r="F1" s="43"/>
      <c r="G1" s="43"/>
      <c r="H1" s="43"/>
      <c r="J1" s="42" t="s">
        <v>138</v>
      </c>
      <c r="K1" s="42"/>
      <c r="L1" s="42"/>
      <c r="M1" s="42"/>
      <c r="N1" s="42"/>
    </row>
    <row r="2" spans="1:14" x14ac:dyDescent="0.3">
      <c r="B2" s="23" t="s">
        <v>123</v>
      </c>
      <c r="C2" s="23" t="s">
        <v>137</v>
      </c>
      <c r="E2" s="23" t="s">
        <v>123</v>
      </c>
      <c r="F2" s="23" t="s">
        <v>7</v>
      </c>
      <c r="G2" s="23" t="s">
        <v>136</v>
      </c>
      <c r="H2" s="23" t="s">
        <v>135</v>
      </c>
      <c r="J2" s="23" t="s">
        <v>123</v>
      </c>
      <c r="K2" s="23" t="s">
        <v>7</v>
      </c>
      <c r="L2" s="23" t="s">
        <v>99</v>
      </c>
      <c r="M2" s="23" t="s">
        <v>122</v>
      </c>
      <c r="N2" s="23" t="s">
        <v>121</v>
      </c>
    </row>
    <row r="3" spans="1:14" x14ac:dyDescent="0.3">
      <c r="B3" s="13">
        <v>4</v>
      </c>
      <c r="C3" s="13">
        <f t="shared" ref="C3:C10" si="0">B3*B3</f>
        <v>16</v>
      </c>
      <c r="E3" s="13">
        <v>4</v>
      </c>
      <c r="F3" s="13">
        <v>2</v>
      </c>
      <c r="G3" s="13">
        <f t="shared" ref="G3:G10" si="1">F3*E3</f>
        <v>8</v>
      </c>
      <c r="H3" s="13">
        <f t="shared" ref="H3:H10" si="2">F3*(E3*E3)</f>
        <v>32</v>
      </c>
      <c r="J3" s="13" t="s">
        <v>145</v>
      </c>
      <c r="K3" s="13">
        <v>2</v>
      </c>
      <c r="L3" s="13">
        <v>5</v>
      </c>
      <c r="M3" s="13">
        <f t="shared" ref="M3:M8" si="3">K3*L3</f>
        <v>10</v>
      </c>
      <c r="N3" s="13">
        <f t="shared" ref="N3:N8" si="4">K3*(L3*L3)</f>
        <v>50</v>
      </c>
    </row>
    <row r="4" spans="1:14" x14ac:dyDescent="0.3">
      <c r="B4" s="13">
        <v>7</v>
      </c>
      <c r="C4" s="13">
        <f t="shared" si="0"/>
        <v>49</v>
      </c>
      <c r="E4" s="13">
        <v>7</v>
      </c>
      <c r="F4" s="13">
        <v>5</v>
      </c>
      <c r="G4" s="13">
        <f t="shared" si="1"/>
        <v>35</v>
      </c>
      <c r="H4" s="13">
        <f t="shared" si="2"/>
        <v>245</v>
      </c>
      <c r="J4" s="14" t="s">
        <v>118</v>
      </c>
      <c r="K4" s="13">
        <v>4</v>
      </c>
      <c r="L4" s="13">
        <v>15</v>
      </c>
      <c r="M4" s="13">
        <f t="shared" si="3"/>
        <v>60</v>
      </c>
      <c r="N4" s="13">
        <f t="shared" si="4"/>
        <v>900</v>
      </c>
    </row>
    <row r="5" spans="1:14" x14ac:dyDescent="0.3">
      <c r="B5" s="13">
        <v>7</v>
      </c>
      <c r="C5" s="13">
        <f t="shared" si="0"/>
        <v>49</v>
      </c>
      <c r="E5" s="13">
        <v>7</v>
      </c>
      <c r="F5" s="13">
        <v>4</v>
      </c>
      <c r="G5" s="13">
        <f t="shared" si="1"/>
        <v>28</v>
      </c>
      <c r="H5" s="13">
        <f t="shared" si="2"/>
        <v>196</v>
      </c>
      <c r="J5" s="13" t="s">
        <v>144</v>
      </c>
      <c r="K5" s="13">
        <v>6</v>
      </c>
      <c r="L5" s="13">
        <v>25</v>
      </c>
      <c r="M5" s="13">
        <f t="shared" si="3"/>
        <v>150</v>
      </c>
      <c r="N5" s="13">
        <f t="shared" si="4"/>
        <v>3750</v>
      </c>
    </row>
    <row r="6" spans="1:14" x14ac:dyDescent="0.3">
      <c r="B6" s="13">
        <v>8</v>
      </c>
      <c r="C6" s="13">
        <f t="shared" si="0"/>
        <v>64</v>
      </c>
      <c r="E6" s="13">
        <v>8</v>
      </c>
      <c r="F6" s="13">
        <v>5</v>
      </c>
      <c r="G6" s="13">
        <f t="shared" si="1"/>
        <v>40</v>
      </c>
      <c r="H6" s="13">
        <f t="shared" si="2"/>
        <v>320</v>
      </c>
      <c r="J6" s="13" t="s">
        <v>80</v>
      </c>
      <c r="K6" s="13">
        <v>8</v>
      </c>
      <c r="L6" s="13">
        <v>35</v>
      </c>
      <c r="M6" s="13">
        <f t="shared" si="3"/>
        <v>280</v>
      </c>
      <c r="N6" s="13">
        <f t="shared" si="4"/>
        <v>9800</v>
      </c>
    </row>
    <row r="7" spans="1:14" x14ac:dyDescent="0.3">
      <c r="B7" s="13">
        <v>10</v>
      </c>
      <c r="C7" s="13">
        <f t="shared" si="0"/>
        <v>100</v>
      </c>
      <c r="E7" s="13">
        <v>10</v>
      </c>
      <c r="F7" s="13">
        <v>3</v>
      </c>
      <c r="G7" s="13">
        <f t="shared" si="1"/>
        <v>30</v>
      </c>
      <c r="H7" s="13">
        <f t="shared" si="2"/>
        <v>300</v>
      </c>
      <c r="J7" s="13" t="s">
        <v>81</v>
      </c>
      <c r="K7" s="13">
        <v>4</v>
      </c>
      <c r="L7" s="13">
        <v>45</v>
      </c>
      <c r="M7" s="13">
        <f t="shared" si="3"/>
        <v>180</v>
      </c>
      <c r="N7" s="13">
        <f t="shared" si="4"/>
        <v>8100</v>
      </c>
    </row>
    <row r="8" spans="1:14" x14ac:dyDescent="0.3">
      <c r="B8" s="13">
        <v>12</v>
      </c>
      <c r="C8" s="13">
        <f t="shared" si="0"/>
        <v>144</v>
      </c>
      <c r="E8" s="13">
        <v>12</v>
      </c>
      <c r="F8" s="13">
        <v>6</v>
      </c>
      <c r="G8" s="13">
        <f t="shared" si="1"/>
        <v>72</v>
      </c>
      <c r="H8" s="13">
        <f t="shared" si="2"/>
        <v>864</v>
      </c>
      <c r="J8" s="13" t="s">
        <v>82</v>
      </c>
      <c r="K8" s="13">
        <v>10</v>
      </c>
      <c r="L8" s="13">
        <v>55</v>
      </c>
      <c r="M8" s="13">
        <f t="shared" si="3"/>
        <v>550</v>
      </c>
      <c r="N8" s="13">
        <f t="shared" si="4"/>
        <v>30250</v>
      </c>
    </row>
    <row r="9" spans="1:14" x14ac:dyDescent="0.3">
      <c r="B9" s="13">
        <v>15</v>
      </c>
      <c r="C9" s="13">
        <f t="shared" si="0"/>
        <v>225</v>
      </c>
      <c r="E9" s="13">
        <v>15</v>
      </c>
      <c r="F9" s="13">
        <v>7</v>
      </c>
      <c r="G9" s="13">
        <f t="shared" si="1"/>
        <v>105</v>
      </c>
      <c r="H9" s="13">
        <f t="shared" si="2"/>
        <v>1575</v>
      </c>
      <c r="J9" s="23" t="s">
        <v>41</v>
      </c>
      <c r="K9" s="13">
        <f>SUM(K3:K8)</f>
        <v>34</v>
      </c>
      <c r="L9" s="13" t="s">
        <v>0</v>
      </c>
      <c r="M9" s="13">
        <f>SUM(M3:M8)</f>
        <v>1230</v>
      </c>
      <c r="N9" s="13">
        <f>SUM(N3:N8)</f>
        <v>52850</v>
      </c>
    </row>
    <row r="10" spans="1:14" x14ac:dyDescent="0.3">
      <c r="B10" s="27">
        <v>19</v>
      </c>
      <c r="C10" s="27">
        <f t="shared" si="0"/>
        <v>361</v>
      </c>
      <c r="E10" s="13">
        <v>19</v>
      </c>
      <c r="F10" s="13">
        <v>6</v>
      </c>
      <c r="G10" s="13">
        <f t="shared" si="1"/>
        <v>114</v>
      </c>
      <c r="H10" s="13">
        <f t="shared" si="2"/>
        <v>2166</v>
      </c>
      <c r="J10" s="23" t="s">
        <v>148</v>
      </c>
      <c r="K10" s="13">
        <v>34</v>
      </c>
      <c r="L10" s="13"/>
      <c r="M10" s="13"/>
      <c r="N10" s="13"/>
    </row>
    <row r="11" spans="1:14" x14ac:dyDescent="0.3">
      <c r="A11" s="23" t="s">
        <v>41</v>
      </c>
      <c r="B11" s="13">
        <f>SUM(B3:B10)</f>
        <v>82</v>
      </c>
      <c r="C11" s="13">
        <f>SUM(C3:C10)</f>
        <v>1008</v>
      </c>
      <c r="E11" s="23" t="s">
        <v>41</v>
      </c>
      <c r="F11" s="13">
        <f>SUM(F3:F10)</f>
        <v>38</v>
      </c>
      <c r="G11" s="13">
        <f>SUM(G3:G10)</f>
        <v>432</v>
      </c>
      <c r="H11" s="13">
        <f>SUM(H3:H10)</f>
        <v>5698</v>
      </c>
      <c r="J11" s="13" t="s">
        <v>152</v>
      </c>
      <c r="K11" s="13">
        <f>N9/K10</f>
        <v>1554.4117647058824</v>
      </c>
    </row>
    <row r="12" spans="1:14" ht="15" customHeight="1" x14ac:dyDescent="0.3">
      <c r="A12" s="23" t="s">
        <v>125</v>
      </c>
      <c r="B12" s="13">
        <f>COUNT(B3:B10)</f>
        <v>8</v>
      </c>
      <c r="C12" s="13"/>
      <c r="E12" s="23" t="s">
        <v>148</v>
      </c>
      <c r="F12" s="13">
        <v>38</v>
      </c>
      <c r="G12" s="13"/>
      <c r="H12" s="13"/>
      <c r="J12" s="13" t="s">
        <v>153</v>
      </c>
      <c r="K12" s="13">
        <f>M9/K10</f>
        <v>36.176470588235297</v>
      </c>
    </row>
    <row r="13" spans="1:14" ht="15" customHeight="1" x14ac:dyDescent="0.3">
      <c r="A13" s="21" t="s">
        <v>143</v>
      </c>
      <c r="B13" s="13">
        <f>C11/B12</f>
        <v>126</v>
      </c>
      <c r="C13" s="13"/>
      <c r="E13" s="13" t="s">
        <v>149</v>
      </c>
      <c r="F13" s="13">
        <f>H11/F12</f>
        <v>149.94736842105263</v>
      </c>
      <c r="J13" s="13" t="s">
        <v>154</v>
      </c>
      <c r="K13" s="13">
        <f>K12*K12</f>
        <v>1308.7370242214536</v>
      </c>
    </row>
    <row r="14" spans="1:14" ht="15" customHeight="1" x14ac:dyDescent="0.3">
      <c r="A14" s="13" t="s">
        <v>142</v>
      </c>
      <c r="B14" s="13">
        <f>B11/B12</f>
        <v>10.25</v>
      </c>
      <c r="C14" s="13"/>
      <c r="E14" s="13" t="s">
        <v>150</v>
      </c>
      <c r="F14" s="13">
        <f>G11/F12</f>
        <v>11.368421052631579</v>
      </c>
      <c r="J14" s="13" t="s">
        <v>127</v>
      </c>
      <c r="K14" s="13">
        <v>10</v>
      </c>
    </row>
    <row r="15" spans="1:14" x14ac:dyDescent="0.3">
      <c r="A15" s="13" t="s">
        <v>141</v>
      </c>
      <c r="B15" s="13">
        <f>B14*B14</f>
        <v>105.0625</v>
      </c>
      <c r="C15" s="13"/>
      <c r="E15" s="13" t="s">
        <v>151</v>
      </c>
      <c r="F15" s="13">
        <f>F14*F14</f>
        <v>129.2409972299169</v>
      </c>
      <c r="J15" s="23" t="s">
        <v>124</v>
      </c>
      <c r="K15" s="13">
        <f>SQRT((K11-K13)*K14)</f>
        <v>49.565586901037385</v>
      </c>
    </row>
    <row r="16" spans="1:14" x14ac:dyDescent="0.3">
      <c r="A16" s="23" t="s">
        <v>124</v>
      </c>
      <c r="B16" s="23">
        <f>SQRT(B13-B15)</f>
        <v>4.5757513044307814</v>
      </c>
      <c r="E16" s="23" t="s">
        <v>124</v>
      </c>
      <c r="F16" s="13">
        <f>SQRT(F13-F15)</f>
        <v>4.5504253857343633</v>
      </c>
    </row>
    <row r="19" spans="1:14" ht="15.6" x14ac:dyDescent="0.3">
      <c r="A19" s="42" t="s">
        <v>140</v>
      </c>
      <c r="B19" s="42"/>
      <c r="C19" s="42"/>
      <c r="E19" s="43" t="s">
        <v>139</v>
      </c>
      <c r="F19" s="43"/>
      <c r="G19" s="43"/>
      <c r="H19" s="43"/>
      <c r="J19" s="42" t="s">
        <v>138</v>
      </c>
      <c r="K19" s="42"/>
      <c r="L19" s="42"/>
      <c r="M19" s="42"/>
      <c r="N19" s="42"/>
    </row>
    <row r="20" spans="1:14" x14ac:dyDescent="0.3">
      <c r="B20" s="23" t="s">
        <v>123</v>
      </c>
      <c r="C20" s="23" t="s">
        <v>137</v>
      </c>
      <c r="E20" s="23" t="s">
        <v>123</v>
      </c>
      <c r="F20" s="23" t="s">
        <v>7</v>
      </c>
      <c r="G20" s="23" t="s">
        <v>136</v>
      </c>
      <c r="H20" s="23" t="s">
        <v>135</v>
      </c>
      <c r="J20" s="23" t="s">
        <v>123</v>
      </c>
      <c r="K20" s="23" t="s">
        <v>7</v>
      </c>
      <c r="L20" s="23" t="s">
        <v>99</v>
      </c>
      <c r="M20" s="23" t="s">
        <v>122</v>
      </c>
      <c r="N20" s="23" t="s">
        <v>121</v>
      </c>
    </row>
    <row r="21" spans="1:14" x14ac:dyDescent="0.3">
      <c r="B21" s="13">
        <v>2</v>
      </c>
      <c r="C21" s="13">
        <f>B21*B21</f>
        <v>4</v>
      </c>
      <c r="E21" s="13">
        <v>2</v>
      </c>
      <c r="F21" s="13">
        <v>1</v>
      </c>
      <c r="G21" s="13">
        <f t="shared" ref="G21:G26" si="5">E21*F21</f>
        <v>2</v>
      </c>
      <c r="H21" s="13">
        <f t="shared" ref="H21:H26" si="6">F21*(E21*E21)</f>
        <v>4</v>
      </c>
      <c r="J21" s="13" t="s">
        <v>134</v>
      </c>
      <c r="K21" s="13">
        <v>4</v>
      </c>
      <c r="L21" s="13">
        <v>2.5</v>
      </c>
      <c r="M21" s="13">
        <f>K21*L21</f>
        <v>10</v>
      </c>
      <c r="N21" s="13">
        <f>K21*(L21*L21)</f>
        <v>25</v>
      </c>
    </row>
    <row r="22" spans="1:14" x14ac:dyDescent="0.3">
      <c r="B22" s="13">
        <v>4</v>
      </c>
      <c r="C22" s="13">
        <f>B22*B22</f>
        <v>16</v>
      </c>
      <c r="E22" s="13">
        <v>4</v>
      </c>
      <c r="F22" s="13">
        <v>2</v>
      </c>
      <c r="G22" s="13">
        <f t="shared" si="5"/>
        <v>8</v>
      </c>
      <c r="H22" s="13">
        <f t="shared" si="6"/>
        <v>32</v>
      </c>
      <c r="J22" s="28" t="s">
        <v>133</v>
      </c>
      <c r="K22" s="13">
        <v>2</v>
      </c>
      <c r="L22" s="13">
        <v>7.5</v>
      </c>
      <c r="M22" s="13">
        <f>K22*L22</f>
        <v>15</v>
      </c>
      <c r="N22" s="13">
        <f>K22*(L22*L22)</f>
        <v>112.5</v>
      </c>
    </row>
    <row r="23" spans="1:14" x14ac:dyDescent="0.3">
      <c r="B23" s="13">
        <v>6</v>
      </c>
      <c r="C23" s="13">
        <f>B23*B23</f>
        <v>36</v>
      </c>
      <c r="E23" s="13">
        <v>6</v>
      </c>
      <c r="F23" s="13">
        <v>3</v>
      </c>
      <c r="G23" s="13">
        <f t="shared" si="5"/>
        <v>18</v>
      </c>
      <c r="H23" s="13">
        <f t="shared" si="6"/>
        <v>108</v>
      </c>
      <c r="J23" s="13" t="s">
        <v>132</v>
      </c>
      <c r="K23" s="13">
        <v>3</v>
      </c>
      <c r="L23" s="13">
        <v>12.5</v>
      </c>
      <c r="M23" s="13">
        <f>K23*L23</f>
        <v>37.5</v>
      </c>
      <c r="N23" s="13">
        <f>K23*(L23*L23)</f>
        <v>468.75</v>
      </c>
    </row>
    <row r="24" spans="1:14" x14ac:dyDescent="0.3">
      <c r="B24" s="13">
        <v>8</v>
      </c>
      <c r="C24" s="13">
        <f>B24*B24</f>
        <v>64</v>
      </c>
      <c r="E24" s="13">
        <v>8</v>
      </c>
      <c r="F24" s="13">
        <v>4</v>
      </c>
      <c r="G24" s="13">
        <f t="shared" si="5"/>
        <v>32</v>
      </c>
      <c r="H24" s="13">
        <f t="shared" si="6"/>
        <v>256</v>
      </c>
      <c r="J24" s="13" t="s">
        <v>131</v>
      </c>
      <c r="K24" s="13">
        <v>1</v>
      </c>
      <c r="L24" s="13">
        <v>17.5</v>
      </c>
      <c r="M24" s="13">
        <f>K24*L24</f>
        <v>17.5</v>
      </c>
      <c r="N24" s="13">
        <f>K24*(L24*L24)</f>
        <v>306.25</v>
      </c>
    </row>
    <row r="25" spans="1:14" x14ac:dyDescent="0.3">
      <c r="B25" s="27">
        <v>10</v>
      </c>
      <c r="C25" s="27">
        <f>B25*B25</f>
        <v>100</v>
      </c>
      <c r="E25" s="13">
        <v>8</v>
      </c>
      <c r="F25" s="13">
        <v>5</v>
      </c>
      <c r="G25" s="13">
        <f t="shared" si="5"/>
        <v>40</v>
      </c>
      <c r="H25" s="13">
        <f t="shared" si="6"/>
        <v>320</v>
      </c>
      <c r="J25" s="23" t="s">
        <v>41</v>
      </c>
      <c r="K25" s="13">
        <f>SUM(K21:K24)</f>
        <v>10</v>
      </c>
      <c r="L25" s="13" t="s">
        <v>0</v>
      </c>
      <c r="M25" s="13">
        <f>SUM(M21:M24)</f>
        <v>80</v>
      </c>
      <c r="N25" s="13">
        <f>SUM(N21:N24)</f>
        <v>912.5</v>
      </c>
    </row>
    <row r="26" spans="1:14" x14ac:dyDescent="0.3">
      <c r="A26" s="23" t="s">
        <v>41</v>
      </c>
      <c r="B26" s="13">
        <f>SUM(B21:B25)</f>
        <v>30</v>
      </c>
      <c r="C26" s="13">
        <f>SUM(C21:C25)</f>
        <v>220</v>
      </c>
      <c r="E26" s="13">
        <v>10</v>
      </c>
      <c r="F26" s="13">
        <v>6</v>
      </c>
      <c r="G26" s="13">
        <f t="shared" si="5"/>
        <v>60</v>
      </c>
      <c r="H26" s="13">
        <f t="shared" si="6"/>
        <v>600</v>
      </c>
      <c r="J26" s="23" t="s">
        <v>148</v>
      </c>
      <c r="K26" s="13">
        <v>10</v>
      </c>
      <c r="L26" s="13"/>
      <c r="M26" s="13"/>
      <c r="N26" s="13"/>
    </row>
    <row r="27" spans="1:14" x14ac:dyDescent="0.3">
      <c r="A27" s="23" t="s">
        <v>125</v>
      </c>
      <c r="B27" s="13">
        <f>COUNT(B21:B25)</f>
        <v>5</v>
      </c>
      <c r="C27" s="13"/>
      <c r="E27" s="23" t="s">
        <v>41</v>
      </c>
      <c r="F27" s="13">
        <f>SUM(F21:F26)</f>
        <v>21</v>
      </c>
      <c r="G27" s="13">
        <f>SUM(G21:G26)</f>
        <v>160</v>
      </c>
      <c r="H27" s="13">
        <f>SUM(H21:H26)</f>
        <v>1320</v>
      </c>
      <c r="J27" s="13" t="s">
        <v>152</v>
      </c>
      <c r="K27" s="13">
        <f>N25/K26</f>
        <v>91.25</v>
      </c>
    </row>
    <row r="28" spans="1:14" x14ac:dyDescent="0.3">
      <c r="A28" s="13" t="s">
        <v>130</v>
      </c>
      <c r="B28" s="13">
        <f>C26/B27</f>
        <v>44</v>
      </c>
      <c r="C28" s="10"/>
      <c r="E28" s="23" t="s">
        <v>148</v>
      </c>
      <c r="F28" s="13">
        <v>21</v>
      </c>
      <c r="G28" s="13"/>
      <c r="H28" s="13"/>
      <c r="J28" s="13" t="s">
        <v>153</v>
      </c>
      <c r="K28" s="13">
        <f>M25/K26</f>
        <v>8</v>
      </c>
    </row>
    <row r="29" spans="1:14" x14ac:dyDescent="0.3">
      <c r="A29" s="13" t="s">
        <v>129</v>
      </c>
      <c r="B29" s="13">
        <f>B26/B27</f>
        <v>6</v>
      </c>
      <c r="C29" s="10"/>
      <c r="E29" s="13" t="s">
        <v>149</v>
      </c>
      <c r="F29" s="13">
        <f>H27/F28</f>
        <v>62.857142857142854</v>
      </c>
      <c r="G29" s="10"/>
      <c r="H29" s="10"/>
      <c r="J29" s="13" t="s">
        <v>154</v>
      </c>
      <c r="K29" s="13">
        <f>K28*K28</f>
        <v>64</v>
      </c>
    </row>
    <row r="30" spans="1:14" x14ac:dyDescent="0.3">
      <c r="A30" s="13" t="s">
        <v>128</v>
      </c>
      <c r="B30" s="13">
        <f>B29*B29</f>
        <v>36</v>
      </c>
      <c r="C30" s="10"/>
      <c r="E30" s="13" t="s">
        <v>150</v>
      </c>
      <c r="F30" s="13">
        <f>G27/F28</f>
        <v>7.6190476190476186</v>
      </c>
      <c r="G30" s="10"/>
      <c r="H30" s="10"/>
      <c r="J30" s="13" t="s">
        <v>127</v>
      </c>
      <c r="K30" s="13">
        <v>5</v>
      </c>
    </row>
    <row r="31" spans="1:14" x14ac:dyDescent="0.3">
      <c r="A31" s="23" t="s">
        <v>124</v>
      </c>
      <c r="B31" s="13">
        <f>SQRT(B28-B30)</f>
        <v>2.8284271247461903</v>
      </c>
      <c r="C31" s="10"/>
      <c r="E31" s="13" t="s">
        <v>151</v>
      </c>
      <c r="F31" s="13">
        <f>F30*F30</f>
        <v>58.049886621315189</v>
      </c>
      <c r="G31" s="10"/>
      <c r="H31" s="10"/>
      <c r="J31" s="23" t="s">
        <v>124</v>
      </c>
      <c r="K31" s="13" t="e">
        <f>SQRT(K27-K29*K30)</f>
        <v>#NUM!</v>
      </c>
    </row>
    <row r="32" spans="1:14" x14ac:dyDescent="0.3">
      <c r="E32" s="23" t="s">
        <v>124</v>
      </c>
      <c r="F32" s="13">
        <f>SQRT(F29-F31)</f>
        <v>2.1925456063278741</v>
      </c>
    </row>
    <row r="35" spans="5:5" x14ac:dyDescent="0.3">
      <c r="E35" t="s">
        <v>0</v>
      </c>
    </row>
    <row r="36" spans="5:5" x14ac:dyDescent="0.3">
      <c r="E36" t="s">
        <v>0</v>
      </c>
    </row>
    <row r="37" spans="5:5" x14ac:dyDescent="0.3">
      <c r="E37" t="s">
        <v>0</v>
      </c>
    </row>
    <row r="38" spans="5:5" x14ac:dyDescent="0.3">
      <c r="E38" t="s">
        <v>0</v>
      </c>
    </row>
  </sheetData>
  <mergeCells count="6">
    <mergeCell ref="A1:C1"/>
    <mergeCell ref="E1:H1"/>
    <mergeCell ref="J1:N1"/>
    <mergeCell ref="A19:C19"/>
    <mergeCell ref="E19:H19"/>
    <mergeCell ref="J19:N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E95-E4FC-449C-93EA-0FBCC53B62AE}">
  <dimension ref="A1:G143"/>
  <sheetViews>
    <sheetView tabSelected="1" topLeftCell="A131" zoomScale="116" workbookViewId="0">
      <selection activeCell="F148" sqref="F148"/>
    </sheetView>
  </sheetViews>
  <sheetFormatPr defaultRowHeight="14.4" x14ac:dyDescent="0.3"/>
  <cols>
    <col min="1" max="6" width="9.33203125" customWidth="1"/>
  </cols>
  <sheetData>
    <row r="1" spans="1:6" x14ac:dyDescent="0.3">
      <c r="A1" s="23" t="s">
        <v>99</v>
      </c>
      <c r="B1" s="23" t="s">
        <v>7</v>
      </c>
      <c r="C1" s="23" t="s">
        <v>122</v>
      </c>
      <c r="D1" s="23" t="s">
        <v>120</v>
      </c>
      <c r="E1" s="23" t="s">
        <v>101</v>
      </c>
      <c r="F1" s="23" t="s">
        <v>121</v>
      </c>
    </row>
    <row r="2" spans="1:6" x14ac:dyDescent="0.3">
      <c r="A2" s="13">
        <v>10</v>
      </c>
      <c r="B2" s="13">
        <v>2</v>
      </c>
      <c r="C2" s="13">
        <f>A2*B2</f>
        <v>20</v>
      </c>
      <c r="D2" s="13">
        <v>2.5499999999999998</v>
      </c>
      <c r="E2" s="13">
        <f>B2*D2</f>
        <v>5.0999999999999996</v>
      </c>
      <c r="F2" s="13">
        <f>B2*(A2*A2)</f>
        <v>200</v>
      </c>
    </row>
    <row r="3" spans="1:6" x14ac:dyDescent="0.3">
      <c r="A3" s="13">
        <v>11</v>
      </c>
      <c r="B3" s="13">
        <v>3</v>
      </c>
      <c r="C3" s="13">
        <f>A3*B3</f>
        <v>33</v>
      </c>
      <c r="D3" s="13">
        <v>1.55</v>
      </c>
      <c r="E3" s="13">
        <f>B3*D3</f>
        <v>4.6500000000000004</v>
      </c>
      <c r="F3" s="13">
        <f>B3*(A3*A3)</f>
        <v>363</v>
      </c>
    </row>
    <row r="4" spans="1:6" x14ac:dyDescent="0.3">
      <c r="A4" s="13">
        <v>12</v>
      </c>
      <c r="B4" s="13">
        <v>8</v>
      </c>
      <c r="C4" s="13">
        <f>A4*B4</f>
        <v>96</v>
      </c>
      <c r="D4" s="13">
        <v>0.55000000000000004</v>
      </c>
      <c r="E4" s="13">
        <f>B4*D4</f>
        <v>4.4000000000000004</v>
      </c>
      <c r="F4" s="13">
        <f>B4*(A4*A4)</f>
        <v>1152</v>
      </c>
    </row>
    <row r="5" spans="1:6" x14ac:dyDescent="0.3">
      <c r="A5" s="13">
        <v>14</v>
      </c>
      <c r="B5" s="13">
        <v>3</v>
      </c>
      <c r="C5" s="13">
        <f>A5*B5</f>
        <v>42</v>
      </c>
      <c r="D5" s="13">
        <v>1.45</v>
      </c>
      <c r="E5" s="13">
        <f>B5*D5</f>
        <v>4.3499999999999996</v>
      </c>
      <c r="F5" s="13">
        <f>B5*(A5*A5)</f>
        <v>588</v>
      </c>
    </row>
    <row r="6" spans="1:6" ht="15" thickBot="1" x14ac:dyDescent="0.35">
      <c r="A6" s="33">
        <v>15</v>
      </c>
      <c r="B6" s="33">
        <v>4</v>
      </c>
      <c r="C6" s="33">
        <f>A6*B6</f>
        <v>60</v>
      </c>
      <c r="D6" s="33">
        <v>2.4500000000000002</v>
      </c>
      <c r="E6" s="33">
        <f>B6*D6</f>
        <v>9.8000000000000007</v>
      </c>
      <c r="F6" s="33">
        <f>B6*(A6*A6)</f>
        <v>900</v>
      </c>
    </row>
    <row r="7" spans="1:6" ht="15" thickTop="1" x14ac:dyDescent="0.3">
      <c r="A7" s="10" t="s">
        <v>41</v>
      </c>
      <c r="B7" s="10">
        <f>SUM(B2:B6)</f>
        <v>20</v>
      </c>
      <c r="C7" s="10">
        <f>SUM(C2:C6)</f>
        <v>251</v>
      </c>
      <c r="D7" s="10" t="s">
        <v>0</v>
      </c>
      <c r="E7" s="10">
        <f>SUM(E2:E6)</f>
        <v>28.3</v>
      </c>
      <c r="F7" s="10">
        <f>SUM(F2:F6)</f>
        <v>3203</v>
      </c>
    </row>
    <row r="8" spans="1:6" x14ac:dyDescent="0.3">
      <c r="A8" s="10" t="s">
        <v>148</v>
      </c>
      <c r="B8" s="10">
        <v>20</v>
      </c>
      <c r="C8" s="10"/>
      <c r="D8" s="10"/>
      <c r="E8" s="10"/>
      <c r="F8" s="10"/>
    </row>
    <row r="9" spans="1:6" x14ac:dyDescent="0.3">
      <c r="E9" t="s">
        <v>155</v>
      </c>
      <c r="F9">
        <f>F7/B8</f>
        <v>160.15</v>
      </c>
    </row>
    <row r="10" spans="1:6" x14ac:dyDescent="0.3">
      <c r="B10" s="26" t="s">
        <v>103</v>
      </c>
      <c r="C10" s="5">
        <f>C7/B7</f>
        <v>12.55</v>
      </c>
      <c r="E10" t="s">
        <v>156</v>
      </c>
      <c r="F10">
        <f>C7/B8</f>
        <v>12.55</v>
      </c>
    </row>
    <row r="11" spans="1:6" x14ac:dyDescent="0.3">
      <c r="B11" s="26" t="s">
        <v>104</v>
      </c>
      <c r="C11" s="5">
        <f>E7/B7</f>
        <v>1.415</v>
      </c>
      <c r="E11" t="s">
        <v>157</v>
      </c>
      <c r="F11">
        <f>F10*F10</f>
        <v>157.50250000000003</v>
      </c>
    </row>
    <row r="12" spans="1:6" x14ac:dyDescent="0.3">
      <c r="B12" s="26" t="s">
        <v>124</v>
      </c>
      <c r="C12" s="5">
        <f>SQRT(F9-F11)</f>
        <v>1.6271140095272918</v>
      </c>
    </row>
    <row r="15" spans="1:6" x14ac:dyDescent="0.3">
      <c r="A15" s="23" t="s">
        <v>99</v>
      </c>
      <c r="B15" s="23" t="s">
        <v>7</v>
      </c>
      <c r="C15" s="23" t="s">
        <v>122</v>
      </c>
      <c r="D15" s="23" t="s">
        <v>126</v>
      </c>
      <c r="E15" s="23" t="s">
        <v>120</v>
      </c>
      <c r="F15" s="23" t="s">
        <v>101</v>
      </c>
    </row>
    <row r="16" spans="1:6" x14ac:dyDescent="0.3">
      <c r="A16" s="13">
        <v>20</v>
      </c>
      <c r="B16" s="13">
        <v>6</v>
      </c>
      <c r="C16" s="13">
        <f>B16*A16</f>
        <v>120</v>
      </c>
      <c r="D16" s="13">
        <f>B16*(A16*A16)</f>
        <v>2400</v>
      </c>
      <c r="E16" s="13">
        <v>1.65</v>
      </c>
      <c r="F16" s="13">
        <f>B16*E16</f>
        <v>9.8999999999999986</v>
      </c>
    </row>
    <row r="17" spans="1:7" x14ac:dyDescent="0.3">
      <c r="A17" s="13">
        <v>21</v>
      </c>
      <c r="B17" s="13">
        <v>4</v>
      </c>
      <c r="C17" s="13">
        <f>B17*A17</f>
        <v>84</v>
      </c>
      <c r="D17" s="13">
        <f>B17*(A17*A17)</f>
        <v>1764</v>
      </c>
      <c r="E17" s="13">
        <v>0.65</v>
      </c>
      <c r="F17" s="13">
        <f>B17*E17</f>
        <v>2.6</v>
      </c>
    </row>
    <row r="18" spans="1:7" x14ac:dyDescent="0.3">
      <c r="A18" s="13">
        <v>22</v>
      </c>
      <c r="B18" s="13">
        <v>5</v>
      </c>
      <c r="C18" s="13">
        <f>B18*A18</f>
        <v>110</v>
      </c>
      <c r="D18" s="13">
        <f>B18*(A18*A18)</f>
        <v>2420</v>
      </c>
      <c r="E18" s="13">
        <v>0.35</v>
      </c>
      <c r="F18" s="13">
        <f>B18*E18</f>
        <v>1.75</v>
      </c>
    </row>
    <row r="19" spans="1:7" x14ac:dyDescent="0.3">
      <c r="A19" s="13">
        <v>23</v>
      </c>
      <c r="B19" s="13">
        <v>1</v>
      </c>
      <c r="C19" s="13">
        <f>B19*A19</f>
        <v>23</v>
      </c>
      <c r="D19" s="13">
        <f>B19*(A19*A19)</f>
        <v>529</v>
      </c>
      <c r="E19" s="13">
        <v>1.35</v>
      </c>
      <c r="F19" s="13">
        <f>B19*E19</f>
        <v>1.35</v>
      </c>
    </row>
    <row r="20" spans="1:7" ht="15" thickBot="1" x14ac:dyDescent="0.35">
      <c r="A20" s="33">
        <v>24</v>
      </c>
      <c r="B20" s="33">
        <v>4</v>
      </c>
      <c r="C20" s="33">
        <f>B20*A20</f>
        <v>96</v>
      </c>
      <c r="D20" s="33">
        <f>B20*(A20*A20)</f>
        <v>2304</v>
      </c>
      <c r="E20" s="33">
        <v>2.35</v>
      </c>
      <c r="F20" s="33">
        <f>B20*E20</f>
        <v>9.4</v>
      </c>
    </row>
    <row r="21" spans="1:7" ht="15" thickTop="1" x14ac:dyDescent="0.3">
      <c r="A21" s="10" t="s">
        <v>41</v>
      </c>
      <c r="B21" s="10">
        <f>SUM(B16:B20)</f>
        <v>20</v>
      </c>
      <c r="C21" s="10">
        <f>SUM(C16:C20)</f>
        <v>433</v>
      </c>
      <c r="D21" s="10">
        <f>SUM(D16:D20)</f>
        <v>9417</v>
      </c>
      <c r="E21" s="10" t="s">
        <v>0</v>
      </c>
      <c r="F21" s="10">
        <f>SUM(F16:F20)</f>
        <v>25</v>
      </c>
    </row>
    <row r="22" spans="1:7" x14ac:dyDescent="0.3">
      <c r="A22" s="10" t="s">
        <v>148</v>
      </c>
      <c r="B22" s="10">
        <v>20</v>
      </c>
      <c r="C22" s="10"/>
      <c r="D22" s="10"/>
      <c r="E22" s="10"/>
      <c r="F22" s="10"/>
    </row>
    <row r="24" spans="1:7" x14ac:dyDescent="0.3">
      <c r="B24" s="26" t="s">
        <v>103</v>
      </c>
      <c r="C24" s="5">
        <f>C21/B21</f>
        <v>21.65</v>
      </c>
      <c r="E24" t="s">
        <v>155</v>
      </c>
      <c r="F24">
        <f>D21/B22</f>
        <v>470.85</v>
      </c>
    </row>
    <row r="25" spans="1:7" x14ac:dyDescent="0.3">
      <c r="B25" s="26" t="s">
        <v>104</v>
      </c>
      <c r="C25" s="5">
        <f>F21/B21</f>
        <v>1.25</v>
      </c>
      <c r="E25" t="s">
        <v>156</v>
      </c>
      <c r="F25">
        <f>C21/B22</f>
        <v>21.65</v>
      </c>
    </row>
    <row r="26" spans="1:7" x14ac:dyDescent="0.3">
      <c r="B26" s="26" t="s">
        <v>124</v>
      </c>
      <c r="C26" s="5">
        <f>SQRT(F24-F26)</f>
        <v>1.4585952145815204</v>
      </c>
      <c r="E26" t="s">
        <v>157</v>
      </c>
      <c r="F26">
        <f>F25*F25</f>
        <v>468.72249999999991</v>
      </c>
    </row>
    <row r="29" spans="1:7" x14ac:dyDescent="0.3">
      <c r="A29" s="23" t="s">
        <v>123</v>
      </c>
      <c r="B29" s="23" t="s">
        <v>7</v>
      </c>
      <c r="C29" s="23" t="s">
        <v>99</v>
      </c>
      <c r="D29" s="23" t="s">
        <v>122</v>
      </c>
      <c r="E29" s="31" t="s">
        <v>121</v>
      </c>
      <c r="F29" s="32" t="s">
        <v>158</v>
      </c>
      <c r="G29" s="32"/>
    </row>
    <row r="30" spans="1:7" x14ac:dyDescent="0.3">
      <c r="A30" s="13" t="s">
        <v>119</v>
      </c>
      <c r="B30" s="13">
        <v>5</v>
      </c>
      <c r="C30" s="13">
        <v>5</v>
      </c>
      <c r="D30" s="13">
        <f t="shared" ref="D30:D39" si="0">B30*C30</f>
        <v>25</v>
      </c>
      <c r="E30" s="13">
        <f t="shared" ref="E30:E39" si="1">B30*(C30*C30)</f>
        <v>125</v>
      </c>
    </row>
    <row r="31" spans="1:7" x14ac:dyDescent="0.3">
      <c r="A31" s="13" t="s">
        <v>118</v>
      </c>
      <c r="B31" s="13">
        <v>9</v>
      </c>
      <c r="C31" s="13">
        <v>15</v>
      </c>
      <c r="D31" s="13">
        <f t="shared" si="0"/>
        <v>135</v>
      </c>
      <c r="E31" s="13">
        <f t="shared" si="1"/>
        <v>2025</v>
      </c>
    </row>
    <row r="32" spans="1:7" x14ac:dyDescent="0.3">
      <c r="A32" s="13" t="s">
        <v>117</v>
      </c>
      <c r="B32" s="13">
        <v>17</v>
      </c>
      <c r="C32" s="13">
        <v>25</v>
      </c>
      <c r="D32" s="13">
        <f t="shared" si="0"/>
        <v>425</v>
      </c>
      <c r="E32" s="13">
        <f t="shared" si="1"/>
        <v>10625</v>
      </c>
    </row>
    <row r="33" spans="1:5" x14ac:dyDescent="0.3">
      <c r="A33" s="13" t="s">
        <v>116</v>
      </c>
      <c r="B33" s="13">
        <v>29</v>
      </c>
      <c r="C33" s="13">
        <v>35</v>
      </c>
      <c r="D33" s="13">
        <f t="shared" si="0"/>
        <v>1015</v>
      </c>
      <c r="E33" s="13">
        <f t="shared" si="1"/>
        <v>35525</v>
      </c>
    </row>
    <row r="34" spans="1:5" x14ac:dyDescent="0.3">
      <c r="A34" s="13" t="s">
        <v>115</v>
      </c>
      <c r="B34" s="13">
        <v>45</v>
      </c>
      <c r="C34" s="13">
        <v>45</v>
      </c>
      <c r="D34" s="13">
        <f t="shared" si="0"/>
        <v>2025</v>
      </c>
      <c r="E34" s="13">
        <f t="shared" si="1"/>
        <v>91125</v>
      </c>
    </row>
    <row r="35" spans="1:5" x14ac:dyDescent="0.3">
      <c r="A35" s="13" t="s">
        <v>114</v>
      </c>
      <c r="B35" s="13">
        <v>60</v>
      </c>
      <c r="C35" s="13">
        <v>55</v>
      </c>
      <c r="D35" s="13">
        <f t="shared" si="0"/>
        <v>3300</v>
      </c>
      <c r="E35" s="13">
        <f t="shared" si="1"/>
        <v>181500</v>
      </c>
    </row>
    <row r="36" spans="1:5" x14ac:dyDescent="0.3">
      <c r="A36" s="13" t="s">
        <v>113</v>
      </c>
      <c r="B36" s="13">
        <v>70</v>
      </c>
      <c r="C36" s="13">
        <v>65</v>
      </c>
      <c r="D36" s="13">
        <f t="shared" si="0"/>
        <v>4550</v>
      </c>
      <c r="E36" s="13">
        <f t="shared" si="1"/>
        <v>295750</v>
      </c>
    </row>
    <row r="37" spans="1:5" x14ac:dyDescent="0.3">
      <c r="A37" s="13" t="s">
        <v>112</v>
      </c>
      <c r="B37" s="13">
        <v>78</v>
      </c>
      <c r="C37" s="13">
        <v>75</v>
      </c>
      <c r="D37" s="13">
        <f t="shared" si="0"/>
        <v>5850</v>
      </c>
      <c r="E37" s="13">
        <f t="shared" si="1"/>
        <v>438750</v>
      </c>
    </row>
    <row r="38" spans="1:5" x14ac:dyDescent="0.3">
      <c r="A38" s="13" t="s">
        <v>111</v>
      </c>
      <c r="B38" s="13">
        <v>83</v>
      </c>
      <c r="C38" s="13">
        <v>85</v>
      </c>
      <c r="D38" s="13">
        <f t="shared" si="0"/>
        <v>7055</v>
      </c>
      <c r="E38" s="13">
        <f t="shared" si="1"/>
        <v>599675</v>
      </c>
    </row>
    <row r="39" spans="1:5" ht="15" thickBot="1" x14ac:dyDescent="0.35">
      <c r="A39" s="33" t="s">
        <v>110</v>
      </c>
      <c r="B39" s="33">
        <v>85</v>
      </c>
      <c r="C39" s="33">
        <v>95</v>
      </c>
      <c r="D39" s="33">
        <f t="shared" si="0"/>
        <v>8075</v>
      </c>
      <c r="E39" s="33">
        <f t="shared" si="1"/>
        <v>767125</v>
      </c>
    </row>
    <row r="40" spans="1:5" ht="15" thickTop="1" x14ac:dyDescent="0.3">
      <c r="A40" s="10" t="s">
        <v>41</v>
      </c>
      <c r="B40" s="10">
        <f>SUM(B30:B39)</f>
        <v>481</v>
      </c>
      <c r="C40" s="10" t="s">
        <v>0</v>
      </c>
      <c r="D40" s="10">
        <f t="shared" ref="D40:E40" si="2">SUM(D30:D39)</f>
        <v>32455</v>
      </c>
      <c r="E40" s="10">
        <f t="shared" si="2"/>
        <v>2422225</v>
      </c>
    </row>
    <row r="41" spans="1:5" x14ac:dyDescent="0.3">
      <c r="A41" s="10" t="s">
        <v>148</v>
      </c>
      <c r="B41" s="10">
        <v>481</v>
      </c>
      <c r="C41" s="10"/>
      <c r="D41" s="10"/>
      <c r="E41" s="10"/>
    </row>
    <row r="42" spans="1:5" x14ac:dyDescent="0.3">
      <c r="A42" s="10" t="s">
        <v>127</v>
      </c>
      <c r="B42" s="10">
        <v>10</v>
      </c>
      <c r="D42" t="s">
        <v>155</v>
      </c>
      <c r="E42">
        <f>E40/B41</f>
        <v>5035.8108108108108</v>
      </c>
    </row>
    <row r="43" spans="1:5" x14ac:dyDescent="0.3">
      <c r="A43" s="23" t="s">
        <v>124</v>
      </c>
      <c r="B43" s="5">
        <f>SQRT((E42-E44)*10)</f>
        <v>69.503125934566455</v>
      </c>
      <c r="D43" t="s">
        <v>156</v>
      </c>
      <c r="E43">
        <f>D40/B41</f>
        <v>67.474012474012468</v>
      </c>
    </row>
    <row r="44" spans="1:5" x14ac:dyDescent="0.3">
      <c r="A44" s="32" t="s">
        <v>0</v>
      </c>
      <c r="B44" s="32" t="s">
        <v>0</v>
      </c>
      <c r="D44" t="s">
        <v>157</v>
      </c>
      <c r="E44">
        <f>E43*E43</f>
        <v>4552.7423593431904</v>
      </c>
    </row>
    <row r="45" spans="1:5" x14ac:dyDescent="0.3">
      <c r="A45" s="32" t="s">
        <v>0</v>
      </c>
      <c r="B45" s="32"/>
    </row>
    <row r="47" spans="1:5" x14ac:dyDescent="0.3">
      <c r="A47" s="23" t="s">
        <v>123</v>
      </c>
      <c r="B47" s="23" t="s">
        <v>7</v>
      </c>
      <c r="C47" s="23" t="s">
        <v>99</v>
      </c>
      <c r="D47" s="23" t="s">
        <v>122</v>
      </c>
      <c r="E47" s="23" t="s">
        <v>121</v>
      </c>
    </row>
    <row r="48" spans="1:5" x14ac:dyDescent="0.3">
      <c r="A48" s="13" t="s">
        <v>159</v>
      </c>
      <c r="B48" s="13">
        <v>4</v>
      </c>
      <c r="C48" s="13">
        <v>27</v>
      </c>
      <c r="D48" s="13">
        <f>B48*C48</f>
        <v>108</v>
      </c>
      <c r="E48" s="13">
        <f>B48*(C48*C48)</f>
        <v>2916</v>
      </c>
    </row>
    <row r="49" spans="1:5" x14ac:dyDescent="0.3">
      <c r="A49" s="13" t="s">
        <v>160</v>
      </c>
      <c r="B49" s="13">
        <v>14</v>
      </c>
      <c r="C49" s="13">
        <v>32</v>
      </c>
      <c r="D49" s="13">
        <f t="shared" ref="D49:D54" si="3">B49*C49</f>
        <v>448</v>
      </c>
      <c r="E49" s="13">
        <f t="shared" ref="E49:E54" si="4">B49*(C49*C49)</f>
        <v>14336</v>
      </c>
    </row>
    <row r="50" spans="1:5" x14ac:dyDescent="0.3">
      <c r="A50" s="13" t="s">
        <v>161</v>
      </c>
      <c r="B50" s="13">
        <v>22</v>
      </c>
      <c r="C50" s="13">
        <v>37</v>
      </c>
      <c r="D50" s="13">
        <f t="shared" si="3"/>
        <v>814</v>
      </c>
      <c r="E50" s="13">
        <f t="shared" si="4"/>
        <v>30118</v>
      </c>
    </row>
    <row r="51" spans="1:5" x14ac:dyDescent="0.3">
      <c r="A51" s="13" t="s">
        <v>162</v>
      </c>
      <c r="B51" s="13">
        <v>16</v>
      </c>
      <c r="C51" s="13">
        <v>42</v>
      </c>
      <c r="D51" s="13">
        <f t="shared" si="3"/>
        <v>672</v>
      </c>
      <c r="E51" s="13">
        <f t="shared" si="4"/>
        <v>28224</v>
      </c>
    </row>
    <row r="52" spans="1:5" x14ac:dyDescent="0.3">
      <c r="A52" s="13" t="s">
        <v>163</v>
      </c>
      <c r="B52" s="13">
        <v>6</v>
      </c>
      <c r="C52" s="13">
        <v>47</v>
      </c>
      <c r="D52" s="13">
        <f t="shared" si="3"/>
        <v>282</v>
      </c>
      <c r="E52" s="13">
        <f t="shared" si="4"/>
        <v>13254</v>
      </c>
    </row>
    <row r="53" spans="1:5" x14ac:dyDescent="0.3">
      <c r="A53" s="13" t="s">
        <v>164</v>
      </c>
      <c r="B53" s="13">
        <v>5</v>
      </c>
      <c r="C53" s="13">
        <v>52</v>
      </c>
      <c r="D53" s="13">
        <f t="shared" si="3"/>
        <v>260</v>
      </c>
      <c r="E53" s="13">
        <f t="shared" si="4"/>
        <v>13520</v>
      </c>
    </row>
    <row r="54" spans="1:5" ht="15" thickBot="1" x14ac:dyDescent="0.35">
      <c r="A54" s="33" t="s">
        <v>165</v>
      </c>
      <c r="B54" s="33">
        <v>3</v>
      </c>
      <c r="C54" s="33">
        <v>57</v>
      </c>
      <c r="D54" s="33">
        <f t="shared" si="3"/>
        <v>171</v>
      </c>
      <c r="E54" s="33">
        <f t="shared" si="4"/>
        <v>9747</v>
      </c>
    </row>
    <row r="55" spans="1:5" ht="15" thickTop="1" x14ac:dyDescent="0.3">
      <c r="A55" s="10" t="s">
        <v>41</v>
      </c>
      <c r="B55" s="10">
        <f>SUM(B48:B54)</f>
        <v>70</v>
      </c>
      <c r="C55" s="10" t="s">
        <v>0</v>
      </c>
      <c r="D55" s="10">
        <f t="shared" ref="D55:E55" si="5">SUM(D48:D54)</f>
        <v>2755</v>
      </c>
      <c r="E55" s="10">
        <f t="shared" si="5"/>
        <v>112115</v>
      </c>
    </row>
    <row r="56" spans="1:5" x14ac:dyDescent="0.3">
      <c r="A56" s="10" t="s">
        <v>148</v>
      </c>
      <c r="B56" s="10">
        <v>70</v>
      </c>
      <c r="C56" s="10"/>
      <c r="D56" s="10"/>
      <c r="E56" s="10"/>
    </row>
    <row r="57" spans="1:5" x14ac:dyDescent="0.3">
      <c r="A57" s="10" t="s">
        <v>127</v>
      </c>
      <c r="B57" s="10">
        <v>4</v>
      </c>
      <c r="D57" t="s">
        <v>155</v>
      </c>
      <c r="E57">
        <f>E55/B56</f>
        <v>1601.6428571428571</v>
      </c>
    </row>
    <row r="58" spans="1:5" x14ac:dyDescent="0.3">
      <c r="D58" t="s">
        <v>156</v>
      </c>
      <c r="E58">
        <f>D55/B56</f>
        <v>39.357142857142854</v>
      </c>
    </row>
    <row r="59" spans="1:5" x14ac:dyDescent="0.3">
      <c r="A59" s="23" t="s">
        <v>124</v>
      </c>
      <c r="B59" s="13">
        <f>SQRT((E57-E59)*B57)</f>
        <v>14.513188934938627</v>
      </c>
      <c r="D59" t="s">
        <v>157</v>
      </c>
      <c r="E59">
        <f>E58*E58</f>
        <v>1548.9846938775509</v>
      </c>
    </row>
    <row r="63" spans="1:5" x14ac:dyDescent="0.3">
      <c r="A63" s="23" t="s">
        <v>123</v>
      </c>
      <c r="B63" s="23" t="s">
        <v>7</v>
      </c>
      <c r="C63" s="23" t="s">
        <v>99</v>
      </c>
      <c r="D63" s="23" t="s">
        <v>122</v>
      </c>
      <c r="E63" s="23" t="s">
        <v>121</v>
      </c>
    </row>
    <row r="64" spans="1:5" x14ac:dyDescent="0.3">
      <c r="A64" s="13" t="s">
        <v>119</v>
      </c>
      <c r="B64" s="13">
        <v>20</v>
      </c>
      <c r="C64" s="13">
        <v>5</v>
      </c>
      <c r="D64" s="13">
        <f>B64*C64</f>
        <v>100</v>
      </c>
      <c r="E64" s="13">
        <f>B64*(C64*C64)</f>
        <v>500</v>
      </c>
    </row>
    <row r="65" spans="1:5" x14ac:dyDescent="0.3">
      <c r="A65" s="13" t="s">
        <v>118</v>
      </c>
      <c r="B65" s="13">
        <v>24</v>
      </c>
      <c r="C65" s="13">
        <v>15</v>
      </c>
      <c r="D65" s="13">
        <f t="shared" ref="D65:D68" si="6">B65*C65</f>
        <v>360</v>
      </c>
      <c r="E65" s="13">
        <f t="shared" ref="E65:E68" si="7">B65*(C65*C65)</f>
        <v>5400</v>
      </c>
    </row>
    <row r="66" spans="1:5" x14ac:dyDescent="0.3">
      <c r="A66" s="13" t="s">
        <v>117</v>
      </c>
      <c r="B66" s="13">
        <v>40</v>
      </c>
      <c r="C66" s="13">
        <v>25</v>
      </c>
      <c r="D66" s="13">
        <f t="shared" si="6"/>
        <v>1000</v>
      </c>
      <c r="E66" s="13">
        <f t="shared" si="7"/>
        <v>25000</v>
      </c>
    </row>
    <row r="67" spans="1:5" x14ac:dyDescent="0.3">
      <c r="A67" s="13" t="s">
        <v>116</v>
      </c>
      <c r="B67" s="13">
        <v>36</v>
      </c>
      <c r="C67" s="13">
        <v>35</v>
      </c>
      <c r="D67" s="13">
        <f t="shared" si="6"/>
        <v>1260</v>
      </c>
      <c r="E67" s="13">
        <f t="shared" si="7"/>
        <v>44100</v>
      </c>
    </row>
    <row r="68" spans="1:5" ht="15" thickBot="1" x14ac:dyDescent="0.35">
      <c r="A68" s="33" t="s">
        <v>115</v>
      </c>
      <c r="B68" s="33">
        <v>20</v>
      </c>
      <c r="C68" s="33">
        <v>45</v>
      </c>
      <c r="D68" s="33">
        <f t="shared" si="6"/>
        <v>900</v>
      </c>
      <c r="E68" s="33">
        <f t="shared" si="7"/>
        <v>40500</v>
      </c>
    </row>
    <row r="69" spans="1:5" ht="15" thickTop="1" x14ac:dyDescent="0.3">
      <c r="A69" s="10" t="s">
        <v>41</v>
      </c>
      <c r="B69" s="2">
        <f>SUM(B64:B68)</f>
        <v>140</v>
      </c>
      <c r="C69" s="2" t="s">
        <v>0</v>
      </c>
      <c r="D69" s="2">
        <f t="shared" ref="D69:E69" si="8">SUM(D64:D68)</f>
        <v>3620</v>
      </c>
      <c r="E69" s="2">
        <f t="shared" si="8"/>
        <v>115500</v>
      </c>
    </row>
    <row r="70" spans="1:5" x14ac:dyDescent="0.3">
      <c r="A70" s="10" t="s">
        <v>148</v>
      </c>
      <c r="B70" s="10">
        <v>140</v>
      </c>
    </row>
    <row r="71" spans="1:5" x14ac:dyDescent="0.3">
      <c r="A71" s="10" t="s">
        <v>127</v>
      </c>
      <c r="B71" s="10">
        <v>10</v>
      </c>
      <c r="D71" t="s">
        <v>155</v>
      </c>
      <c r="E71">
        <f>E69/B70</f>
        <v>825</v>
      </c>
    </row>
    <row r="72" spans="1:5" x14ac:dyDescent="0.3">
      <c r="D72" t="s">
        <v>156</v>
      </c>
      <c r="E72">
        <f>D69/B70</f>
        <v>25.857142857142858</v>
      </c>
    </row>
    <row r="73" spans="1:5" x14ac:dyDescent="0.3">
      <c r="A73" s="23" t="s">
        <v>124</v>
      </c>
      <c r="B73" s="5">
        <f>SQRT((E71-E73)*B71)</f>
        <v>39.548471938281779</v>
      </c>
      <c r="D73" t="s">
        <v>157</v>
      </c>
      <c r="E73">
        <f>E72*E72</f>
        <v>668.59183673469386</v>
      </c>
    </row>
    <row r="77" spans="1:5" x14ac:dyDescent="0.3">
      <c r="A77" s="23" t="s">
        <v>123</v>
      </c>
      <c r="B77" s="23" t="s">
        <v>7</v>
      </c>
      <c r="C77" s="23" t="s">
        <v>99</v>
      </c>
      <c r="D77" s="23" t="s">
        <v>122</v>
      </c>
      <c r="E77" s="23" t="s">
        <v>121</v>
      </c>
    </row>
    <row r="78" spans="1:5" x14ac:dyDescent="0.3">
      <c r="A78" s="13" t="s">
        <v>166</v>
      </c>
      <c r="B78" s="13">
        <v>8</v>
      </c>
      <c r="C78" s="13">
        <v>87</v>
      </c>
      <c r="D78" s="13">
        <f>B78*C78</f>
        <v>696</v>
      </c>
      <c r="E78" s="13">
        <f>B78*(C78*C78)</f>
        <v>60552</v>
      </c>
    </row>
    <row r="79" spans="1:5" x14ac:dyDescent="0.3">
      <c r="A79" s="13" t="s">
        <v>167</v>
      </c>
      <c r="B79" s="13">
        <v>10</v>
      </c>
      <c r="C79" s="13">
        <v>93</v>
      </c>
      <c r="D79" s="13">
        <f t="shared" ref="D79:D83" si="9">B79*C79</f>
        <v>930</v>
      </c>
      <c r="E79" s="13">
        <f t="shared" ref="E79:E83" si="10">B79*(C79*C79)</f>
        <v>86490</v>
      </c>
    </row>
    <row r="80" spans="1:5" x14ac:dyDescent="0.3">
      <c r="A80" s="13" t="s">
        <v>168</v>
      </c>
      <c r="B80" s="13">
        <v>16</v>
      </c>
      <c r="C80" s="13">
        <v>99</v>
      </c>
      <c r="D80" s="13">
        <f t="shared" si="9"/>
        <v>1584</v>
      </c>
      <c r="E80" s="13">
        <f t="shared" si="10"/>
        <v>156816</v>
      </c>
    </row>
    <row r="81" spans="1:5" x14ac:dyDescent="0.3">
      <c r="A81" s="13" t="s">
        <v>169</v>
      </c>
      <c r="B81" s="13">
        <v>23</v>
      </c>
      <c r="C81" s="13">
        <v>105</v>
      </c>
      <c r="D81" s="13">
        <f t="shared" si="9"/>
        <v>2415</v>
      </c>
      <c r="E81" s="13">
        <f t="shared" si="10"/>
        <v>253575</v>
      </c>
    </row>
    <row r="82" spans="1:5" x14ac:dyDescent="0.3">
      <c r="A82" s="13" t="s">
        <v>170</v>
      </c>
      <c r="B82" s="13">
        <v>12</v>
      </c>
      <c r="C82" s="13">
        <v>111</v>
      </c>
      <c r="D82" s="13">
        <f t="shared" si="9"/>
        <v>1332</v>
      </c>
      <c r="E82" s="13">
        <f t="shared" si="10"/>
        <v>147852</v>
      </c>
    </row>
    <row r="83" spans="1:5" ht="15" thickBot="1" x14ac:dyDescent="0.35">
      <c r="A83" s="33" t="s">
        <v>171</v>
      </c>
      <c r="B83" s="33">
        <v>11</v>
      </c>
      <c r="C83" s="33">
        <v>117</v>
      </c>
      <c r="D83" s="33">
        <f t="shared" si="9"/>
        <v>1287</v>
      </c>
      <c r="E83" s="33">
        <f t="shared" si="10"/>
        <v>150579</v>
      </c>
    </row>
    <row r="84" spans="1:5" ht="15" thickTop="1" x14ac:dyDescent="0.3">
      <c r="A84" s="10" t="s">
        <v>41</v>
      </c>
      <c r="B84" s="2">
        <f>SUM(B78:B83)</f>
        <v>80</v>
      </c>
      <c r="C84" s="2" t="s">
        <v>0</v>
      </c>
      <c r="D84" s="2">
        <f t="shared" ref="D84:E84" si="11">SUM(D78:D83)</f>
        <v>8244</v>
      </c>
      <c r="E84" s="2">
        <f t="shared" si="11"/>
        <v>855864</v>
      </c>
    </row>
    <row r="85" spans="1:5" x14ac:dyDescent="0.3">
      <c r="A85" s="10" t="s">
        <v>148</v>
      </c>
      <c r="B85" s="10">
        <v>80</v>
      </c>
    </row>
    <row r="86" spans="1:5" x14ac:dyDescent="0.3">
      <c r="A86" s="10" t="s">
        <v>127</v>
      </c>
      <c r="B86" s="10">
        <v>6</v>
      </c>
      <c r="D86" t="s">
        <v>155</v>
      </c>
      <c r="E86">
        <f>E84/B85</f>
        <v>10698.3</v>
      </c>
    </row>
    <row r="87" spans="1:5" x14ac:dyDescent="0.3">
      <c r="D87" t="s">
        <v>156</v>
      </c>
      <c r="E87">
        <f>D84/B85</f>
        <v>103.05</v>
      </c>
    </row>
    <row r="88" spans="1:5" x14ac:dyDescent="0.3">
      <c r="A88" s="23" t="s">
        <v>124</v>
      </c>
      <c r="B88" s="13">
        <f>SQRT((E86-E88)*B86)</f>
        <v>21.771196567942631</v>
      </c>
      <c r="D88" t="s">
        <v>157</v>
      </c>
      <c r="E88">
        <f>E87*E87</f>
        <v>10619.3025</v>
      </c>
    </row>
    <row r="92" spans="1:5" x14ac:dyDescent="0.3">
      <c r="A92" s="23" t="s">
        <v>123</v>
      </c>
      <c r="B92" s="23" t="s">
        <v>7</v>
      </c>
      <c r="C92" s="23" t="s">
        <v>99</v>
      </c>
      <c r="D92" s="23" t="s">
        <v>122</v>
      </c>
      <c r="E92" s="23" t="s">
        <v>121</v>
      </c>
    </row>
    <row r="93" spans="1:5" x14ac:dyDescent="0.3">
      <c r="A93" s="13" t="s">
        <v>172</v>
      </c>
      <c r="B93" s="13">
        <v>6</v>
      </c>
      <c r="C93" s="13">
        <v>50</v>
      </c>
      <c r="D93" s="13">
        <f>B93*C93</f>
        <v>300</v>
      </c>
      <c r="E93" s="13">
        <f>B93*(C93*C93)</f>
        <v>15000</v>
      </c>
    </row>
    <row r="94" spans="1:5" x14ac:dyDescent="0.3">
      <c r="A94" s="13" t="s">
        <v>69</v>
      </c>
      <c r="B94" s="13">
        <v>9</v>
      </c>
      <c r="C94" s="13">
        <v>150</v>
      </c>
      <c r="D94" s="13">
        <f t="shared" ref="D94:D97" si="12">B94*C94</f>
        <v>1350</v>
      </c>
      <c r="E94" s="13">
        <f t="shared" ref="E94:E97" si="13">B94*(C94*C94)</f>
        <v>202500</v>
      </c>
    </row>
    <row r="95" spans="1:5" x14ac:dyDescent="0.3">
      <c r="A95" s="13" t="s">
        <v>70</v>
      </c>
      <c r="B95" s="13">
        <v>15</v>
      </c>
      <c r="C95" s="13">
        <v>250</v>
      </c>
      <c r="D95" s="13">
        <f t="shared" si="12"/>
        <v>3750</v>
      </c>
      <c r="E95" s="13">
        <f t="shared" si="13"/>
        <v>937500</v>
      </c>
    </row>
    <row r="96" spans="1:5" x14ac:dyDescent="0.3">
      <c r="A96" s="13" t="s">
        <v>71</v>
      </c>
      <c r="B96" s="13">
        <v>12</v>
      </c>
      <c r="C96" s="13">
        <v>350</v>
      </c>
      <c r="D96" s="13">
        <f t="shared" si="12"/>
        <v>4200</v>
      </c>
      <c r="E96" s="13">
        <f t="shared" si="13"/>
        <v>1470000</v>
      </c>
    </row>
    <row r="97" spans="1:5" ht="15" thickBot="1" x14ac:dyDescent="0.35">
      <c r="A97" s="33" t="s">
        <v>72</v>
      </c>
      <c r="B97" s="33">
        <v>8</v>
      </c>
      <c r="C97" s="33">
        <v>450</v>
      </c>
      <c r="D97" s="33">
        <f t="shared" si="12"/>
        <v>3600</v>
      </c>
      <c r="E97" s="33">
        <f t="shared" si="13"/>
        <v>1620000</v>
      </c>
    </row>
    <row r="98" spans="1:5" ht="15" thickTop="1" x14ac:dyDescent="0.3">
      <c r="A98" s="10" t="s">
        <v>41</v>
      </c>
      <c r="B98" s="2">
        <f>SUM(B93:B97)</f>
        <v>50</v>
      </c>
      <c r="C98" s="2" t="s">
        <v>0</v>
      </c>
      <c r="D98" s="2">
        <f t="shared" ref="D98:E98" si="14">SUM(D93:D97)</f>
        <v>13200</v>
      </c>
      <c r="E98" s="2">
        <f t="shared" si="14"/>
        <v>4245000</v>
      </c>
    </row>
    <row r="99" spans="1:5" x14ac:dyDescent="0.3">
      <c r="A99" s="10" t="s">
        <v>148</v>
      </c>
      <c r="B99" s="10">
        <v>50</v>
      </c>
    </row>
    <row r="100" spans="1:5" x14ac:dyDescent="0.3">
      <c r="A100" s="10" t="s">
        <v>173</v>
      </c>
      <c r="B100" s="10">
        <v>100</v>
      </c>
      <c r="D100" t="s">
        <v>155</v>
      </c>
      <c r="E100">
        <f>E98/B99</f>
        <v>84900</v>
      </c>
    </row>
    <row r="101" spans="1:5" x14ac:dyDescent="0.3">
      <c r="D101" t="s">
        <v>156</v>
      </c>
      <c r="E101">
        <f>D98/B99</f>
        <v>264</v>
      </c>
    </row>
    <row r="102" spans="1:5" x14ac:dyDescent="0.3">
      <c r="A102" s="23" t="s">
        <v>124</v>
      </c>
      <c r="B102" s="5">
        <f>SQRT((E100-E102)*B100)</f>
        <v>1233.0450113438683</v>
      </c>
      <c r="D102" t="s">
        <v>157</v>
      </c>
      <c r="E102">
        <f>E101*E101</f>
        <v>69696</v>
      </c>
    </row>
    <row r="106" spans="1:5" x14ac:dyDescent="0.3">
      <c r="A106" s="23" t="s">
        <v>123</v>
      </c>
      <c r="B106" s="23" t="s">
        <v>7</v>
      </c>
      <c r="C106" s="23" t="s">
        <v>99</v>
      </c>
      <c r="D106" s="23" t="s">
        <v>122</v>
      </c>
      <c r="E106" s="23" t="s">
        <v>121</v>
      </c>
    </row>
    <row r="107" spans="1:5" x14ac:dyDescent="0.3">
      <c r="A107" s="13" t="s">
        <v>73</v>
      </c>
      <c r="B107" s="13">
        <v>6</v>
      </c>
      <c r="C107" s="13">
        <v>30</v>
      </c>
      <c r="D107" s="13">
        <f>B107*C107</f>
        <v>180</v>
      </c>
      <c r="E107" s="13">
        <f>B107*(C107*C107)</f>
        <v>5400</v>
      </c>
    </row>
    <row r="108" spans="1:5" x14ac:dyDescent="0.3">
      <c r="A108" s="13" t="s">
        <v>74</v>
      </c>
      <c r="B108" s="13">
        <v>10</v>
      </c>
      <c r="C108" s="13">
        <v>40</v>
      </c>
      <c r="D108" s="13">
        <f t="shared" ref="D108:D111" si="15">B108*C108</f>
        <v>400</v>
      </c>
      <c r="E108" s="13">
        <f t="shared" ref="E108:E111" si="16">B108*(C108*C108)</f>
        <v>16000</v>
      </c>
    </row>
    <row r="109" spans="1:5" x14ac:dyDescent="0.3">
      <c r="A109" s="13" t="s">
        <v>75</v>
      </c>
      <c r="B109" s="13">
        <v>8</v>
      </c>
      <c r="C109" s="13">
        <v>50</v>
      </c>
      <c r="D109" s="13">
        <f t="shared" si="15"/>
        <v>400</v>
      </c>
      <c r="E109" s="13">
        <f t="shared" si="16"/>
        <v>20000</v>
      </c>
    </row>
    <row r="110" spans="1:5" x14ac:dyDescent="0.3">
      <c r="A110" s="13" t="s">
        <v>76</v>
      </c>
      <c r="B110" s="13">
        <v>12</v>
      </c>
      <c r="C110" s="13">
        <v>60</v>
      </c>
      <c r="D110" s="13">
        <f t="shared" si="15"/>
        <v>720</v>
      </c>
      <c r="E110" s="13">
        <f t="shared" si="16"/>
        <v>43200</v>
      </c>
    </row>
    <row r="111" spans="1:5" ht="15" thickBot="1" x14ac:dyDescent="0.35">
      <c r="A111" s="33" t="s">
        <v>77</v>
      </c>
      <c r="B111" s="33">
        <v>4</v>
      </c>
      <c r="C111" s="33">
        <v>70</v>
      </c>
      <c r="D111" s="33">
        <f t="shared" si="15"/>
        <v>280</v>
      </c>
      <c r="E111" s="33">
        <f t="shared" si="16"/>
        <v>19600</v>
      </c>
    </row>
    <row r="112" spans="1:5" ht="15" thickTop="1" x14ac:dyDescent="0.3">
      <c r="A112" s="10" t="s">
        <v>41</v>
      </c>
      <c r="B112" s="10">
        <f>SUM(B107:B111)</f>
        <v>40</v>
      </c>
      <c r="C112" s="10" t="s">
        <v>0</v>
      </c>
      <c r="D112" s="10">
        <f t="shared" ref="D112:E112" si="17">SUM(D107:D111)</f>
        <v>1980</v>
      </c>
      <c r="E112" s="10">
        <f t="shared" si="17"/>
        <v>104200</v>
      </c>
    </row>
    <row r="113" spans="1:5" x14ac:dyDescent="0.3">
      <c r="A113" s="10" t="s">
        <v>148</v>
      </c>
      <c r="B113" s="10">
        <v>40</v>
      </c>
    </row>
    <row r="114" spans="1:5" x14ac:dyDescent="0.3">
      <c r="A114" s="10" t="s">
        <v>127</v>
      </c>
      <c r="B114" s="10">
        <v>10</v>
      </c>
      <c r="D114" t="s">
        <v>155</v>
      </c>
      <c r="E114">
        <f>E112/B113</f>
        <v>2605</v>
      </c>
    </row>
    <row r="115" spans="1:5" x14ac:dyDescent="0.3">
      <c r="D115" t="s">
        <v>156</v>
      </c>
      <c r="E115">
        <f>D112/B113</f>
        <v>49.5</v>
      </c>
    </row>
    <row r="116" spans="1:5" x14ac:dyDescent="0.3">
      <c r="A116" s="23" t="s">
        <v>124</v>
      </c>
      <c r="B116" s="5">
        <f>SQRT((E114-E116)*B114)</f>
        <v>39.338276525541886</v>
      </c>
      <c r="D116" t="s">
        <v>157</v>
      </c>
      <c r="E116">
        <f>E115*E115</f>
        <v>2450.25</v>
      </c>
    </row>
    <row r="119" spans="1:5" x14ac:dyDescent="0.3">
      <c r="A119" s="23" t="s">
        <v>123</v>
      </c>
      <c r="B119" s="23" t="s">
        <v>7</v>
      </c>
      <c r="C119" s="23" t="s">
        <v>99</v>
      </c>
      <c r="D119" s="23" t="s">
        <v>122</v>
      </c>
      <c r="E119" s="23" t="s">
        <v>121</v>
      </c>
    </row>
    <row r="120" spans="1:5" x14ac:dyDescent="0.3">
      <c r="A120" s="13" t="s">
        <v>145</v>
      </c>
      <c r="B120" s="13">
        <v>7</v>
      </c>
      <c r="C120" s="13">
        <v>5</v>
      </c>
      <c r="D120" s="13">
        <f>B120*C120</f>
        <v>35</v>
      </c>
      <c r="E120" s="13">
        <f>B120*(C120*C120)</f>
        <v>175</v>
      </c>
    </row>
    <row r="121" spans="1:5" x14ac:dyDescent="0.3">
      <c r="A121" s="13" t="s">
        <v>118</v>
      </c>
      <c r="B121" s="13">
        <v>5</v>
      </c>
      <c r="C121" s="13">
        <v>15</v>
      </c>
      <c r="D121" s="13">
        <f t="shared" ref="D121:D124" si="18">B121*C121</f>
        <v>75</v>
      </c>
      <c r="E121" s="13">
        <f t="shared" ref="E121:E125" si="19">B121*(C121*C121)</f>
        <v>1125</v>
      </c>
    </row>
    <row r="122" spans="1:5" x14ac:dyDescent="0.3">
      <c r="A122" s="13" t="s">
        <v>144</v>
      </c>
      <c r="B122" s="13">
        <v>6</v>
      </c>
      <c r="C122" s="13">
        <v>25</v>
      </c>
      <c r="D122" s="13">
        <f t="shared" si="18"/>
        <v>150</v>
      </c>
      <c r="E122" s="13">
        <f t="shared" si="19"/>
        <v>3750</v>
      </c>
    </row>
    <row r="123" spans="1:5" x14ac:dyDescent="0.3">
      <c r="A123" s="13" t="s">
        <v>80</v>
      </c>
      <c r="B123" s="13">
        <v>12</v>
      </c>
      <c r="C123" s="13">
        <v>35</v>
      </c>
      <c r="D123" s="13">
        <f t="shared" si="18"/>
        <v>420</v>
      </c>
      <c r="E123" s="13">
        <f t="shared" si="19"/>
        <v>14700</v>
      </c>
    </row>
    <row r="124" spans="1:5" x14ac:dyDescent="0.3">
      <c r="A124" s="13" t="s">
        <v>81</v>
      </c>
      <c r="B124" s="13">
        <v>8</v>
      </c>
      <c r="C124" s="13">
        <v>45</v>
      </c>
      <c r="D124" s="13">
        <f t="shared" si="18"/>
        <v>360</v>
      </c>
      <c r="E124" s="13">
        <f t="shared" si="19"/>
        <v>16200</v>
      </c>
    </row>
    <row r="125" spans="1:5" ht="15" thickBot="1" x14ac:dyDescent="0.35">
      <c r="A125" s="33" t="s">
        <v>82</v>
      </c>
      <c r="B125" s="33">
        <v>2</v>
      </c>
      <c r="C125" s="33">
        <v>55</v>
      </c>
      <c r="D125" s="33">
        <f>B125*C125</f>
        <v>110</v>
      </c>
      <c r="E125" s="33">
        <f t="shared" si="19"/>
        <v>6050</v>
      </c>
    </row>
    <row r="126" spans="1:5" ht="15" thickTop="1" x14ac:dyDescent="0.3">
      <c r="A126" s="10" t="s">
        <v>41</v>
      </c>
      <c r="B126" s="10">
        <f>SUM(B120:B125)</f>
        <v>40</v>
      </c>
      <c r="C126" s="10" t="s">
        <v>0</v>
      </c>
      <c r="D126" s="10">
        <f t="shared" ref="D126:E126" si="20">SUM(D120:D125)</f>
        <v>1150</v>
      </c>
      <c r="E126" s="10">
        <f t="shared" si="20"/>
        <v>42000</v>
      </c>
    </row>
    <row r="127" spans="1:5" x14ac:dyDescent="0.3">
      <c r="A127" s="10" t="s">
        <v>148</v>
      </c>
      <c r="B127" s="10">
        <v>40</v>
      </c>
    </row>
    <row r="128" spans="1:5" x14ac:dyDescent="0.3">
      <c r="A128" s="10" t="s">
        <v>127</v>
      </c>
      <c r="B128" s="10">
        <v>10</v>
      </c>
      <c r="D128" t="s">
        <v>155</v>
      </c>
      <c r="E128">
        <f>E126/B127</f>
        <v>1050</v>
      </c>
    </row>
    <row r="129" spans="1:5" x14ac:dyDescent="0.3">
      <c r="D129" t="s">
        <v>156</v>
      </c>
      <c r="E129">
        <f>D126/B127</f>
        <v>28.75</v>
      </c>
    </row>
    <row r="130" spans="1:5" x14ac:dyDescent="0.3">
      <c r="A130" s="23" t="s">
        <v>124</v>
      </c>
      <c r="B130" s="5">
        <f>SQRT((E128-E130)*B128)</f>
        <v>47.269176002972593</v>
      </c>
      <c r="D130" t="s">
        <v>157</v>
      </c>
      <c r="E130">
        <f>E129*E129</f>
        <v>826.5625</v>
      </c>
    </row>
    <row r="134" spans="1:5" x14ac:dyDescent="0.3">
      <c r="A134" s="13" t="s">
        <v>123</v>
      </c>
      <c r="B134" s="13" t="s">
        <v>7</v>
      </c>
      <c r="C134" s="13" t="s">
        <v>99</v>
      </c>
      <c r="D134" s="13" t="s">
        <v>122</v>
      </c>
      <c r="E134" s="13" t="s">
        <v>121</v>
      </c>
    </row>
    <row r="135" spans="1:5" x14ac:dyDescent="0.3">
      <c r="A135" s="28" t="s">
        <v>174</v>
      </c>
      <c r="B135" s="13">
        <v>12</v>
      </c>
      <c r="C135" s="13">
        <v>2</v>
      </c>
      <c r="D135" s="13">
        <f>B135*C135</f>
        <v>24</v>
      </c>
      <c r="E135" s="13">
        <f>B135*(C135*C135)</f>
        <v>48</v>
      </c>
    </row>
    <row r="136" spans="1:5" x14ac:dyDescent="0.3">
      <c r="A136" s="13" t="s">
        <v>84</v>
      </c>
      <c r="B136" s="13">
        <v>22</v>
      </c>
      <c r="C136" s="13">
        <v>4</v>
      </c>
      <c r="D136" s="13">
        <f t="shared" ref="D136:D138" si="21">B136*C136</f>
        <v>88</v>
      </c>
      <c r="E136" s="13">
        <f t="shared" ref="E136:E138" si="22">B136*(C136*C136)</f>
        <v>352</v>
      </c>
    </row>
    <row r="137" spans="1:5" x14ac:dyDescent="0.3">
      <c r="A137" s="13" t="s">
        <v>85</v>
      </c>
      <c r="B137" s="13">
        <v>27</v>
      </c>
      <c r="C137" s="13">
        <v>6</v>
      </c>
      <c r="D137" s="13">
        <f t="shared" si="21"/>
        <v>162</v>
      </c>
      <c r="E137" s="13">
        <f t="shared" si="22"/>
        <v>972</v>
      </c>
    </row>
    <row r="138" spans="1:5" x14ac:dyDescent="0.3">
      <c r="A138" s="13" t="s">
        <v>86</v>
      </c>
      <c r="B138" s="13">
        <v>19</v>
      </c>
      <c r="C138" s="13">
        <v>8</v>
      </c>
      <c r="D138" s="13">
        <f t="shared" si="21"/>
        <v>152</v>
      </c>
      <c r="E138" s="13">
        <f t="shared" si="22"/>
        <v>1216</v>
      </c>
    </row>
    <row r="139" spans="1:5" ht="15" thickBot="1" x14ac:dyDescent="0.35">
      <c r="A139" s="45" t="s">
        <v>41</v>
      </c>
      <c r="B139" s="45">
        <f>SUM(B135:B138)</f>
        <v>80</v>
      </c>
      <c r="C139" s="45" t="s">
        <v>0</v>
      </c>
      <c r="D139" s="45">
        <f t="shared" ref="D139:E139" si="23">SUM(D135:D138)</f>
        <v>426</v>
      </c>
      <c r="E139" s="45">
        <f t="shared" si="23"/>
        <v>2588</v>
      </c>
    </row>
    <row r="140" spans="1:5" x14ac:dyDescent="0.3">
      <c r="A140" s="10" t="s">
        <v>148</v>
      </c>
      <c r="B140" s="10">
        <v>80</v>
      </c>
      <c r="C140" s="10"/>
      <c r="D140" s="10"/>
      <c r="E140" s="10"/>
    </row>
    <row r="141" spans="1:5" x14ac:dyDescent="0.3">
      <c r="A141" s="44" t="s">
        <v>127</v>
      </c>
      <c r="B141" s="44">
        <v>2</v>
      </c>
      <c r="D141" t="s">
        <v>155</v>
      </c>
      <c r="E141">
        <f>E139/B140</f>
        <v>32.35</v>
      </c>
    </row>
    <row r="142" spans="1:5" x14ac:dyDescent="0.3">
      <c r="D142" t="s">
        <v>156</v>
      </c>
      <c r="E142">
        <f>D139/B140</f>
        <v>5.3250000000000002</v>
      </c>
    </row>
    <row r="143" spans="1:5" x14ac:dyDescent="0.3">
      <c r="A143" s="23" t="s">
        <v>124</v>
      </c>
      <c r="B143" s="5">
        <f>SQRT((E141-E143)*B141)</f>
        <v>2.8264376872664285</v>
      </c>
      <c r="D143" t="s">
        <v>157</v>
      </c>
      <c r="E143">
        <f>E142*E142</f>
        <v>28.355625000000003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mean,mediean,mode</vt:lpstr>
      <vt:lpstr>mean deviation</vt:lpstr>
      <vt:lpstr>standard deviation</vt:lpstr>
      <vt:lpstr>MAD, S.D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 Mk</dc:creator>
  <cp:lastModifiedBy>Nafil Mk</cp:lastModifiedBy>
  <dcterms:created xsi:type="dcterms:W3CDTF">2023-03-01T06:42:41Z</dcterms:created>
  <dcterms:modified xsi:type="dcterms:W3CDTF">2023-03-23T08:29:06Z</dcterms:modified>
</cp:coreProperties>
</file>