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divya.chimbili\Desktop\"/>
    </mc:Choice>
  </mc:AlternateContent>
  <bookViews>
    <workbookView xWindow="0" yWindow="0" windowWidth="20490" windowHeight="7755"/>
  </bookViews>
  <sheets>
    <sheet name="share price" sheetId="3" r:id="rId1"/>
    <sheet name="beta" sheetId="4" r:id="rId2"/>
  </sheets>
  <definedNames>
    <definedName name="_xlnm._FilterDatabase" localSheetId="1" hidden="1">beta!$A$1:$E$1236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" i="3" l="1"/>
  <c r="AD37" i="3" l="1"/>
  <c r="AD36" i="3"/>
  <c r="AE32" i="3"/>
  <c r="AD34" i="3" s="1"/>
  <c r="H3" i="4" l="1"/>
  <c r="H2" i="4"/>
  <c r="AD27" i="3" s="1"/>
  <c r="AD29" i="3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3" i="4"/>
  <c r="O38" i="3"/>
  <c r="O25" i="3" s="1"/>
  <c r="O26" i="3" s="1"/>
  <c r="L37" i="3"/>
  <c r="O24" i="3"/>
  <c r="P24" i="3" s="1"/>
  <c r="Q24" i="3" s="1"/>
  <c r="R24" i="3" s="1"/>
  <c r="S24" i="3" s="1"/>
  <c r="O14" i="3"/>
  <c r="P14" i="3" s="1"/>
  <c r="Q14" i="3" s="1"/>
  <c r="R14" i="3" s="1"/>
  <c r="S14" i="3" s="1"/>
  <c r="O13" i="3"/>
  <c r="P13" i="3" s="1"/>
  <c r="Q13" i="3" s="1"/>
  <c r="R13" i="3" s="1"/>
  <c r="S13" i="3" s="1"/>
  <c r="O12" i="3"/>
  <c r="P12" i="3" s="1"/>
  <c r="Q12" i="3" s="1"/>
  <c r="R12" i="3" s="1"/>
  <c r="S12" i="3" s="1"/>
  <c r="O15" i="3" l="1"/>
  <c r="O16" i="3" s="1"/>
  <c r="P37" i="3"/>
  <c r="Q37" i="3" l="1"/>
  <c r="R37" i="3" s="1"/>
  <c r="S37" i="3" s="1"/>
  <c r="J51" i="3"/>
  <c r="L51" i="3"/>
  <c r="H51" i="3"/>
  <c r="F51" i="3"/>
  <c r="O18" i="3"/>
  <c r="H50" i="3"/>
  <c r="J50" i="3"/>
  <c r="L50" i="3"/>
  <c r="O50" i="3" s="1"/>
  <c r="P50" i="3" s="1"/>
  <c r="Q50" i="3" s="1"/>
  <c r="R50" i="3" s="1"/>
  <c r="S50" i="3" s="1"/>
  <c r="F50" i="3"/>
  <c r="L49" i="3"/>
  <c r="L48" i="3"/>
  <c r="O48" i="3" s="1"/>
  <c r="P48" i="3" s="1"/>
  <c r="Q48" i="3" s="1"/>
  <c r="R48" i="3" s="1"/>
  <c r="S48" i="3" s="1"/>
  <c r="O17" i="3"/>
  <c r="P18" i="3" l="1"/>
  <c r="Q18" i="3" s="1"/>
  <c r="M50" i="3"/>
  <c r="P15" i="3"/>
  <c r="O22" i="3"/>
  <c r="P38" i="3"/>
  <c r="Q38" i="3" s="1"/>
  <c r="O19" i="3"/>
  <c r="P22" i="3" l="1"/>
  <c r="R18" i="3"/>
  <c r="Q22" i="3"/>
  <c r="O20" i="3"/>
  <c r="O21" i="3" s="1"/>
  <c r="O23" i="3" s="1"/>
  <c r="O27" i="3" s="1"/>
  <c r="P16" i="3"/>
  <c r="P17" i="3"/>
  <c r="P25" i="3"/>
  <c r="P26" i="3" s="1"/>
  <c r="Q15" i="3"/>
  <c r="Q17" i="3" s="1"/>
  <c r="Q16" i="3" l="1"/>
  <c r="P19" i="3"/>
  <c r="S18" i="3"/>
  <c r="S22" i="3" s="1"/>
  <c r="R22" i="3"/>
  <c r="R38" i="3"/>
  <c r="Q25" i="3"/>
  <c r="Q26" i="3" s="1"/>
  <c r="R15" i="3"/>
  <c r="R16" i="3" l="1"/>
  <c r="R17" i="3"/>
  <c r="Q19" i="3"/>
  <c r="Q20" i="3" s="1"/>
  <c r="Q21" i="3" s="1"/>
  <c r="Q23" i="3" s="1"/>
  <c r="Q27" i="3" s="1"/>
  <c r="X29" i="3" s="1"/>
  <c r="P20" i="3"/>
  <c r="P21" i="3" s="1"/>
  <c r="P23" i="3" s="1"/>
  <c r="P27" i="3" s="1"/>
  <c r="W29" i="3" s="1"/>
  <c r="S38" i="3"/>
  <c r="S25" i="3" s="1"/>
  <c r="R25" i="3"/>
  <c r="R26" i="3" s="1"/>
  <c r="S15" i="3"/>
  <c r="T15" i="3" s="1"/>
  <c r="S26" i="3" l="1"/>
  <c r="S17" i="3"/>
  <c r="S16" i="3"/>
  <c r="R19" i="3"/>
  <c r="R20" i="3" s="1"/>
  <c r="R21" i="3" s="1"/>
  <c r="R23" i="3" s="1"/>
  <c r="R27" i="3" s="1"/>
  <c r="Y29" i="3" s="1"/>
  <c r="L47" i="3"/>
  <c r="J47" i="3"/>
  <c r="H47" i="3"/>
  <c r="F47" i="3"/>
  <c r="L46" i="3"/>
  <c r="J46" i="3"/>
  <c r="H46" i="3"/>
  <c r="F46" i="3"/>
  <c r="H45" i="3"/>
  <c r="J45" i="3"/>
  <c r="L45" i="3"/>
  <c r="F45" i="3"/>
  <c r="S19" i="3" l="1"/>
  <c r="S20" i="3" s="1"/>
  <c r="S21" i="3" s="1"/>
  <c r="S23" i="3" s="1"/>
  <c r="S27" i="3" s="1"/>
  <c r="Z29" i="3" s="1"/>
  <c r="J26" i="3"/>
  <c r="L26" i="3"/>
  <c r="H26" i="3" l="1"/>
  <c r="J37" i="3"/>
  <c r="J52" i="3" s="1"/>
  <c r="H37" i="3"/>
  <c r="F37" i="3"/>
  <c r="D37" i="3"/>
  <c r="D25" i="3" s="1"/>
  <c r="D26" i="3" s="1"/>
  <c r="K25" i="3"/>
  <c r="I25" i="3"/>
  <c r="G25" i="3"/>
  <c r="E25" i="3"/>
  <c r="E26" i="3" s="1"/>
  <c r="K21" i="3"/>
  <c r="K23" i="3" s="1"/>
  <c r="I21" i="3"/>
  <c r="I23" i="3" s="1"/>
  <c r="G21" i="3"/>
  <c r="G23" i="3" s="1"/>
  <c r="E21" i="3"/>
  <c r="E23" i="3" s="1"/>
  <c r="L19" i="3"/>
  <c r="L21" i="3" s="1"/>
  <c r="L23" i="3" s="1"/>
  <c r="L27" i="3" s="1"/>
  <c r="J15" i="3"/>
  <c r="H15" i="3"/>
  <c r="F15" i="3"/>
  <c r="D15" i="3"/>
  <c r="K7" i="3"/>
  <c r="G7" i="3"/>
  <c r="E7" i="3"/>
  <c r="C7" i="3"/>
  <c r="K4" i="3"/>
  <c r="G4" i="3"/>
  <c r="E4" i="3"/>
  <c r="C4" i="3"/>
  <c r="F52" i="3" l="1"/>
  <c r="J48" i="3"/>
  <c r="J49" i="3"/>
  <c r="M15" i="3"/>
  <c r="N15" i="3"/>
  <c r="D48" i="3"/>
  <c r="D49" i="3"/>
  <c r="M49" i="3" s="1"/>
  <c r="H52" i="3"/>
  <c r="F48" i="3"/>
  <c r="F49" i="3"/>
  <c r="H48" i="3"/>
  <c r="H49" i="3"/>
  <c r="L52" i="3"/>
  <c r="F26" i="3"/>
  <c r="G26" i="3"/>
  <c r="D19" i="3"/>
  <c r="D21" i="3" s="1"/>
  <c r="D23" i="3" s="1"/>
  <c r="D27" i="3" s="1"/>
  <c r="F19" i="3"/>
  <c r="F21" i="3" s="1"/>
  <c r="F23" i="3" s="1"/>
  <c r="K26" i="3"/>
  <c r="I26" i="3"/>
  <c r="H19" i="3"/>
  <c r="H21" i="3" s="1"/>
  <c r="H23" i="3" s="1"/>
  <c r="H27" i="3" s="1"/>
  <c r="J19" i="3"/>
  <c r="J21" i="3" s="1"/>
  <c r="J23" i="3" s="1"/>
  <c r="J27" i="3" s="1"/>
  <c r="M52" i="3" l="1"/>
  <c r="M48" i="3"/>
  <c r="F27" i="3"/>
  <c r="AD40" i="3" l="1"/>
  <c r="V29" i="3" l="1"/>
  <c r="V33" i="3" s="1"/>
  <c r="V35" i="3" s="1"/>
  <c r="V37" i="3" s="1"/>
  <c r="V39" i="3" s="1"/>
  <c r="Z30" i="3"/>
  <c r="Z31" i="3" s="1"/>
  <c r="W37" i="3" l="1"/>
</calcChain>
</file>

<file path=xl/comments1.xml><?xml version="1.0" encoding="utf-8"?>
<comments xmlns="http://schemas.openxmlformats.org/spreadsheetml/2006/main">
  <authors>
    <author>HP</author>
  </authors>
  <commentList>
    <comment ref="P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JLR sales increase because company is planning to launch new variants in JLR. So the revenue from JLR picks up 
Source: Management discussion and analysis 2019.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Tata Motors gets revenue from 4 segments i.e. Revenue from PV and CV,JLR,Vehicle finance and others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CAGR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over a period of 5 years tata motors revenue increased by 13.21%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CAGR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C</t>
        </r>
        <r>
          <rPr>
            <sz val="9"/>
            <color indexed="81"/>
            <rFont val="Tahoma"/>
            <family val="2"/>
          </rPr>
          <t>ompany is approx spending 60% of revenue for the COGS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 xml:space="preserve">HP:
</t>
        </r>
        <r>
          <rPr>
            <sz val="9"/>
            <color indexed="81"/>
            <rFont val="Tahoma"/>
            <family val="2"/>
          </rPr>
          <t xml:space="preserve"> company is planning to reduce its COGS for the upcoming years by using new technologies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 the company is planning to come up with new technology to reduce the cost of batteries in EV's so the COGS may reduce by 1% subsequently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 company decided to go for automation so its employee expenses will decrease by 4% (present it is 32% of revenue)
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 automotive sector is going down so even next year it may report negative EBIT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CAPEX will increase because Tata Motors need to spend on EV variants and for the upcoming models to keep up with the market</t>
        </r>
      </text>
    </comment>
    <comment ref="AD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India treasury bill rate
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Negative cash flows has been reported for this year and previous year even in the annual report 2018-2019 in the Board's report column</t>
        </r>
      </text>
    </comment>
    <comment ref="AE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Finance expense from income statement</t>
        </r>
      </text>
    </comment>
    <comment ref="AE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long term + notes payables
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long term debt + other long term liabilities</t>
        </r>
      </text>
    </comment>
  </commentList>
</comments>
</file>

<file path=xl/sharedStrings.xml><?xml version="1.0" encoding="utf-8"?>
<sst xmlns="http://schemas.openxmlformats.org/spreadsheetml/2006/main" count="90" uniqueCount="73">
  <si>
    <t>Sales(units)</t>
  </si>
  <si>
    <t>Passenger vehicles</t>
  </si>
  <si>
    <t>a)Passenger cars</t>
  </si>
  <si>
    <t>b)UV &amp; Vans</t>
  </si>
  <si>
    <t>Commercial vehicles</t>
  </si>
  <si>
    <t>a)M&amp;HCV</t>
  </si>
  <si>
    <t>b)ILCV</t>
  </si>
  <si>
    <t>c)SCV &amp; Pickups</t>
  </si>
  <si>
    <t>d) CV passenger</t>
  </si>
  <si>
    <t>FY 2015-16</t>
  </si>
  <si>
    <t>FY 2014-15</t>
  </si>
  <si>
    <t>FY 2018-19</t>
  </si>
  <si>
    <t>FY 2017-18</t>
  </si>
  <si>
    <t>FY 2016-17</t>
  </si>
  <si>
    <t>-</t>
  </si>
  <si>
    <t>JLR</t>
  </si>
  <si>
    <t>units</t>
  </si>
  <si>
    <t>revenues</t>
  </si>
  <si>
    <t>Revenue from pv and cv</t>
  </si>
  <si>
    <t>Total revenue</t>
  </si>
  <si>
    <t>CAPEX</t>
  </si>
  <si>
    <t>vehicle finance and others</t>
  </si>
  <si>
    <t>COGS</t>
  </si>
  <si>
    <t>SG &amp; A</t>
  </si>
  <si>
    <t>Current assets</t>
  </si>
  <si>
    <t>Current liabilities</t>
  </si>
  <si>
    <t>cash and cash equivalents</t>
  </si>
  <si>
    <t>Currents assets excluding cash</t>
  </si>
  <si>
    <t>Depreciation</t>
  </si>
  <si>
    <t>Tax expense</t>
  </si>
  <si>
    <t>working capital</t>
  </si>
  <si>
    <t>Earnings before interest and tax(EBIT)</t>
  </si>
  <si>
    <t>Post tax operating profit(NOPLAT)</t>
  </si>
  <si>
    <t>change in working capital</t>
  </si>
  <si>
    <t>Working capital calculations</t>
  </si>
  <si>
    <t>Free cash flow to the firm</t>
  </si>
  <si>
    <t>Post tax operating cash profit</t>
  </si>
  <si>
    <t>FY 2019-20</t>
  </si>
  <si>
    <t>FY 2020-21</t>
  </si>
  <si>
    <t>FY 2021-22</t>
  </si>
  <si>
    <t>FY 2022-23</t>
  </si>
  <si>
    <t>FY 2023-24</t>
  </si>
  <si>
    <t>y-o-y growth</t>
  </si>
  <si>
    <t>cost of goods sold as % of revenues</t>
  </si>
  <si>
    <t>SG&amp;A as % of revenues</t>
  </si>
  <si>
    <t>CAPEX y-o-y</t>
  </si>
  <si>
    <t>current assets excluding cash y-o-y</t>
  </si>
  <si>
    <t>TATA MOTORS</t>
  </si>
  <si>
    <t>JLR(Jaguar Land Rover)</t>
  </si>
  <si>
    <t>PVFCFF</t>
  </si>
  <si>
    <t>terminal value</t>
  </si>
  <si>
    <t>pv of terminal value</t>
  </si>
  <si>
    <t>Enterprise value</t>
  </si>
  <si>
    <t>cash</t>
  </si>
  <si>
    <t>debt</t>
  </si>
  <si>
    <t>Equity</t>
  </si>
  <si>
    <t>No of shares</t>
  </si>
  <si>
    <t>share price</t>
  </si>
  <si>
    <t>we</t>
  </si>
  <si>
    <t>wd</t>
  </si>
  <si>
    <t>ke</t>
  </si>
  <si>
    <t>rf</t>
  </si>
  <si>
    <t>beta</t>
  </si>
  <si>
    <t>rm-rf</t>
  </si>
  <si>
    <t>kd</t>
  </si>
  <si>
    <t>Date</t>
  </si>
  <si>
    <t xml:space="preserve">Nifty </t>
  </si>
  <si>
    <t>tata motors</t>
  </si>
  <si>
    <t>Interest</t>
  </si>
  <si>
    <t>Interest bearing debt</t>
  </si>
  <si>
    <t>WACC</t>
  </si>
  <si>
    <t>equity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</si>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</sst>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Fill="1"/>
    <xf numFmtId="0" fontId="0" fillId="3" borderId="1" xfId="0" applyFill="1" applyBorder="1"/>
    <xf numFmtId="3" fontId="0" fillId="0" borderId="0" xfId="0" applyNumberFormat="1" applyFill="1"/>
    <xf numFmtId="10" fontId="0" fillId="0" borderId="0" xfId="1" applyNumberFormat="1" applyFont="1"/>
    <xf numFmtId="10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6" xfId="0" applyBorder="1"/>
    <xf numFmtId="0" fontId="0" fillId="0" borderId="5" xfId="0" applyFill="1" applyBorder="1"/>
    <xf numFmtId="0" fontId="1" fillId="0" borderId="0" xfId="0" applyFont="1"/>
    <xf numFmtId="0" fontId="0" fillId="0" borderId="1" xfId="0" applyFont="1" applyFill="1" applyBorder="1"/>
    <xf numFmtId="10" fontId="0" fillId="0" borderId="1" xfId="1" applyNumberFormat="1" applyFont="1" applyFill="1" applyBorder="1"/>
    <xf numFmtId="3" fontId="0" fillId="0" borderId="1" xfId="0" applyNumberFormat="1" applyFill="1" applyBorder="1"/>
    <xf numFmtId="10" fontId="0" fillId="0" borderId="1" xfId="1" applyNumberFormat="1" applyFont="1" applyBorder="1"/>
    <xf numFmtId="165" fontId="0" fillId="0" borderId="1" xfId="1" applyNumberFormat="1" applyFont="1" applyBorder="1"/>
    <xf numFmtId="0" fontId="0" fillId="4" borderId="1" xfId="0" applyFill="1" applyBorder="1"/>
    <xf numFmtId="0" fontId="0" fillId="0" borderId="1" xfId="0" quotePrefix="1" applyFill="1" applyBorder="1"/>
    <xf numFmtId="0" fontId="1" fillId="0" borderId="1" xfId="0" applyFont="1" applyFill="1" applyBorder="1"/>
    <xf numFmtId="0" fontId="1" fillId="0" borderId="1" xfId="0" quotePrefix="1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0" borderId="5" xfId="0" applyFont="1" applyFill="1" applyBorder="1"/>
    <xf numFmtId="0" fontId="0" fillId="4" borderId="5" xfId="0" applyFill="1" applyBorder="1"/>
    <xf numFmtId="0" fontId="0" fillId="3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Fill="1" applyBorder="1"/>
    <xf numFmtId="0" fontId="1" fillId="0" borderId="11" xfId="0" applyFont="1" applyFill="1" applyBorder="1"/>
    <xf numFmtId="0" fontId="0" fillId="4" borderId="11" xfId="0" applyFill="1" applyBorder="1"/>
    <xf numFmtId="0" fontId="0" fillId="3" borderId="11" xfId="0" applyFill="1" applyBorder="1"/>
    <xf numFmtId="0" fontId="0" fillId="4" borderId="12" xfId="0" applyFill="1" applyBorder="1"/>
    <xf numFmtId="10" fontId="1" fillId="0" borderId="1" xfId="1" applyNumberFormat="1" applyFont="1" applyFill="1" applyBorder="1"/>
    <xf numFmtId="10" fontId="1" fillId="0" borderId="5" xfId="1" applyNumberFormat="1" applyFon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0" fillId="0" borderId="10" xfId="0" applyBorder="1"/>
    <xf numFmtId="0" fontId="0" fillId="0" borderId="14" xfId="0" applyBorder="1"/>
    <xf numFmtId="0" fontId="0" fillId="0" borderId="16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11" xfId="0" applyFont="1" applyFill="1" applyBorder="1"/>
    <xf numFmtId="10" fontId="1" fillId="4" borderId="5" xfId="1" applyNumberFormat="1" applyFont="1" applyFill="1" applyBorder="1"/>
    <xf numFmtId="10" fontId="1" fillId="4" borderId="1" xfId="1" applyNumberFormat="1" applyFont="1" applyFill="1" applyBorder="1"/>
    <xf numFmtId="0" fontId="1" fillId="0" borderId="1" xfId="0" applyFont="1" applyBorder="1"/>
    <xf numFmtId="0" fontId="1" fillId="0" borderId="20" xfId="0" applyFont="1" applyBorder="1"/>
    <xf numFmtId="10" fontId="0" fillId="0" borderId="1" xfId="0" applyNumberFormat="1" applyBorder="1"/>
    <xf numFmtId="9" fontId="0" fillId="0" borderId="1" xfId="1" applyFont="1" applyBorder="1"/>
    <xf numFmtId="0" fontId="0" fillId="0" borderId="0" xfId="0" applyFill="1" applyAlignment="1"/>
    <xf numFmtId="4" fontId="0" fillId="0" borderId="0" xfId="0" applyNumberFormat="1"/>
    <xf numFmtId="164" fontId="1" fillId="0" borderId="1" xfId="2" applyFont="1" applyFill="1" applyBorder="1"/>
    <xf numFmtId="164" fontId="1" fillId="0" borderId="1" xfId="2" applyFont="1" applyBorder="1"/>
    <xf numFmtId="164" fontId="1" fillId="0" borderId="6" xfId="2" applyFont="1" applyBorder="1"/>
    <xf numFmtId="164" fontId="1" fillId="4" borderId="1" xfId="2" applyFont="1" applyFill="1" applyBorder="1"/>
    <xf numFmtId="164" fontId="1" fillId="4" borderId="6" xfId="2" applyFont="1" applyFill="1" applyBorder="1"/>
    <xf numFmtId="164" fontId="0" fillId="0" borderId="1" xfId="2" applyFont="1" applyFill="1" applyBorder="1"/>
    <xf numFmtId="164" fontId="0" fillId="0" borderId="6" xfId="2" applyFont="1" applyFill="1" applyBorder="1"/>
    <xf numFmtId="164" fontId="0" fillId="4" borderId="1" xfId="2" applyFont="1" applyFill="1" applyBorder="1"/>
    <xf numFmtId="164" fontId="0" fillId="4" borderId="6" xfId="2" applyFont="1" applyFill="1" applyBorder="1"/>
    <xf numFmtId="164" fontId="0" fillId="3" borderId="1" xfId="2" applyFont="1" applyFill="1" applyBorder="1"/>
    <xf numFmtId="164" fontId="0" fillId="3" borderId="6" xfId="2" applyFont="1" applyFill="1" applyBorder="1"/>
    <xf numFmtId="2" fontId="0" fillId="0" borderId="1" xfId="0" applyNumberFormat="1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65" fontId="0" fillId="0" borderId="1" xfId="0" applyNumberFormat="1" applyBorder="1"/>
    <xf numFmtId="10" fontId="1" fillId="0" borderId="1" xfId="0" applyNumberFormat="1" applyFont="1" applyBorder="1"/>
    <xf numFmtId="0" fontId="0" fillId="0" borderId="1" xfId="0" applyBorder="1" applyAlignment="1">
      <alignment wrapText="1"/>
    </xf>
    <xf numFmtId="15" fontId="0" fillId="0" borderId="1" xfId="0" applyNumberFormat="1" applyBorder="1"/>
    <xf numFmtId="4" fontId="0" fillId="0" borderId="1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3"/>
  <sheetViews>
    <sheetView tabSelected="1" workbookViewId="0">
      <pane xSplit="1" ySplit="2" topLeftCell="P43" activePane="bottomRight" state="frozen"/>
      <selection pane="topRight" activeCell="B1" sqref="B1"/>
      <selection pane="bottomLeft" activeCell="A3" sqref="A3"/>
      <selection pane="bottomRight" activeCell="R55" sqref="R55"/>
    </sheetView>
  </sheetViews>
  <sheetFormatPr defaultRowHeight="15" x14ac:dyDescent="0.25"/>
  <cols>
    <col min="1" max="1" width="32.140625" bestFit="1" customWidth="1"/>
    <col min="2" max="2" width="32.140625" customWidth="1"/>
    <col min="3" max="3" width="10" bestFit="1" customWidth="1"/>
    <col min="4" max="4" width="9.7109375" bestFit="1" customWidth="1"/>
    <col min="5" max="5" width="9.7109375" customWidth="1"/>
    <col min="6" max="6" width="10" bestFit="1" customWidth="1"/>
    <col min="7" max="7" width="10" customWidth="1"/>
    <col min="8" max="8" width="10" bestFit="1" customWidth="1"/>
    <col min="9" max="9" width="10" customWidth="1"/>
    <col min="10" max="10" width="10" bestFit="1" customWidth="1"/>
    <col min="11" max="11" width="14.140625" bestFit="1" customWidth="1"/>
    <col min="12" max="12" width="10" bestFit="1" customWidth="1"/>
    <col min="13" max="14" width="10" customWidth="1"/>
    <col min="15" max="16" width="20.7109375" bestFit="1" customWidth="1"/>
    <col min="17" max="19" width="15.7109375" bestFit="1" customWidth="1"/>
    <col min="20" max="20" width="14.140625" bestFit="1" customWidth="1"/>
    <col min="21" max="21" width="17.28515625" bestFit="1" customWidth="1"/>
    <col min="30" max="30" width="11.85546875" customWidth="1"/>
  </cols>
  <sheetData>
    <row r="1" spans="1:21" ht="15.75" thickBot="1" x14ac:dyDescent="0.3">
      <c r="A1" s="11" t="s">
        <v>47</v>
      </c>
    </row>
    <row r="2" spans="1:21" ht="15.75" thickBot="1" x14ac:dyDescent="0.3">
      <c r="A2" s="21"/>
      <c r="B2" s="22"/>
      <c r="C2" s="72" t="s">
        <v>10</v>
      </c>
      <c r="D2" s="72"/>
      <c r="E2" s="72" t="s">
        <v>9</v>
      </c>
      <c r="F2" s="72"/>
      <c r="G2" s="72" t="s">
        <v>13</v>
      </c>
      <c r="H2" s="72"/>
      <c r="I2" s="72" t="s">
        <v>12</v>
      </c>
      <c r="J2" s="72"/>
      <c r="K2" s="72" t="s">
        <v>11</v>
      </c>
      <c r="L2" s="73"/>
      <c r="M2" s="8"/>
      <c r="N2" s="43"/>
      <c r="O2" s="46" t="s">
        <v>37</v>
      </c>
      <c r="P2" s="47" t="s">
        <v>38</v>
      </c>
      <c r="Q2" s="47" t="s">
        <v>39</v>
      </c>
      <c r="R2" s="47" t="s">
        <v>40</v>
      </c>
      <c r="S2" s="48" t="s">
        <v>41</v>
      </c>
    </row>
    <row r="3" spans="1:21" ht="15.75" thickBot="1" x14ac:dyDescent="0.3">
      <c r="A3" s="40" t="s">
        <v>0</v>
      </c>
      <c r="B3" s="41"/>
      <c r="C3" s="41" t="s">
        <v>16</v>
      </c>
      <c r="D3" s="41" t="s">
        <v>17</v>
      </c>
      <c r="E3" s="41" t="s">
        <v>16</v>
      </c>
      <c r="F3" s="41" t="s">
        <v>17</v>
      </c>
      <c r="G3" s="41" t="s">
        <v>16</v>
      </c>
      <c r="H3" s="41" t="s">
        <v>17</v>
      </c>
      <c r="I3" s="41" t="s">
        <v>16</v>
      </c>
      <c r="J3" s="41" t="s">
        <v>17</v>
      </c>
      <c r="K3" s="41" t="s">
        <v>16</v>
      </c>
      <c r="L3" s="42" t="s">
        <v>17</v>
      </c>
      <c r="M3" s="10"/>
      <c r="N3" s="7"/>
      <c r="O3" s="44"/>
      <c r="P3" s="44"/>
      <c r="Q3" s="44"/>
      <c r="R3" s="44"/>
      <c r="S3" s="45"/>
    </row>
    <row r="4" spans="1:21" x14ac:dyDescent="0.25">
      <c r="A4" s="37" t="s">
        <v>1</v>
      </c>
      <c r="B4" s="38"/>
      <c r="C4" s="38">
        <f>SUM(C5:C6)</f>
        <v>136653</v>
      </c>
      <c r="D4" s="38"/>
      <c r="E4" s="38">
        <f>SUM(E5:E6)</f>
        <v>127118</v>
      </c>
      <c r="F4" s="38"/>
      <c r="G4" s="38">
        <f>SUM(G5:G6)</f>
        <v>155260</v>
      </c>
      <c r="H4" s="38"/>
      <c r="I4" s="38">
        <v>219274</v>
      </c>
      <c r="J4" s="38"/>
      <c r="K4" s="38">
        <f>SUM(K5:K6)</f>
        <v>210500</v>
      </c>
      <c r="L4" s="39"/>
      <c r="M4" s="10"/>
      <c r="N4" s="7"/>
      <c r="O4" s="6"/>
      <c r="P4" s="6"/>
      <c r="Q4" s="6"/>
      <c r="R4" s="6"/>
      <c r="S4" s="9"/>
    </row>
    <row r="5" spans="1:21" x14ac:dyDescent="0.25">
      <c r="A5" s="10" t="s">
        <v>2</v>
      </c>
      <c r="B5" s="7"/>
      <c r="C5" s="7">
        <v>111094</v>
      </c>
      <c r="D5" s="7"/>
      <c r="E5" s="7">
        <v>106827</v>
      </c>
      <c r="F5" s="7"/>
      <c r="G5" s="7">
        <v>136479</v>
      </c>
      <c r="H5" s="7"/>
      <c r="I5" s="7">
        <v>152126</v>
      </c>
      <c r="J5" s="7"/>
      <c r="K5" s="7">
        <v>131035</v>
      </c>
      <c r="L5" s="28"/>
      <c r="M5" s="10"/>
      <c r="N5" s="7"/>
      <c r="O5" s="6"/>
      <c r="P5" s="6"/>
      <c r="Q5" s="6"/>
      <c r="R5" s="6"/>
      <c r="S5" s="9"/>
    </row>
    <row r="6" spans="1:21" x14ac:dyDescent="0.25">
      <c r="A6" s="10" t="s">
        <v>3</v>
      </c>
      <c r="B6" s="7"/>
      <c r="C6" s="7">
        <v>25559</v>
      </c>
      <c r="D6" s="7"/>
      <c r="E6" s="7">
        <v>20291</v>
      </c>
      <c r="F6" s="7"/>
      <c r="G6" s="7">
        <v>18781</v>
      </c>
      <c r="H6" s="7"/>
      <c r="I6" s="7">
        <v>67148</v>
      </c>
      <c r="J6" s="7"/>
      <c r="K6" s="7">
        <v>79465</v>
      </c>
      <c r="L6" s="28"/>
      <c r="M6" s="10"/>
      <c r="N6" s="7"/>
      <c r="O6" s="6"/>
      <c r="P6" s="6"/>
      <c r="Q6" s="6"/>
      <c r="R6" s="6"/>
      <c r="S6" s="9"/>
    </row>
    <row r="7" spans="1:21" x14ac:dyDescent="0.25">
      <c r="A7" s="10" t="s">
        <v>4</v>
      </c>
      <c r="B7" s="7"/>
      <c r="C7" s="7">
        <f>SUM(C8:C11)</f>
        <v>317780</v>
      </c>
      <c r="D7" s="7"/>
      <c r="E7" s="7">
        <f>SUM(E8:E11)</f>
        <v>326755</v>
      </c>
      <c r="F7" s="7"/>
      <c r="G7" s="7">
        <f>SUM(G8:G11)</f>
        <v>324175</v>
      </c>
      <c r="H7" s="7"/>
      <c r="I7" s="7">
        <v>456552</v>
      </c>
      <c r="J7" s="7"/>
      <c r="K7" s="7">
        <f>SUM(K8:K11)</f>
        <v>468788</v>
      </c>
      <c r="L7" s="28"/>
      <c r="M7" s="10"/>
      <c r="N7" s="7"/>
      <c r="O7" s="6"/>
      <c r="P7" s="6"/>
      <c r="Q7" s="6"/>
      <c r="R7" s="6"/>
      <c r="S7" s="9"/>
    </row>
    <row r="8" spans="1:21" x14ac:dyDescent="0.25">
      <c r="A8" s="10" t="s">
        <v>5</v>
      </c>
      <c r="B8" s="7"/>
      <c r="C8" s="7">
        <v>126369</v>
      </c>
      <c r="D8" s="7"/>
      <c r="E8" s="7">
        <v>157120</v>
      </c>
      <c r="F8" s="7"/>
      <c r="G8" s="7">
        <v>116403</v>
      </c>
      <c r="H8" s="7"/>
      <c r="I8" s="7">
        <v>162821</v>
      </c>
      <c r="J8" s="7"/>
      <c r="K8" s="7">
        <v>151004</v>
      </c>
      <c r="L8" s="28"/>
      <c r="M8" s="10"/>
      <c r="N8" s="7"/>
      <c r="O8" s="6"/>
      <c r="P8" s="6"/>
      <c r="Q8" s="6"/>
      <c r="R8" s="6"/>
      <c r="S8" s="9"/>
    </row>
    <row r="9" spans="1:21" x14ac:dyDescent="0.25">
      <c r="A9" s="10" t="s">
        <v>6</v>
      </c>
      <c r="B9" s="7"/>
      <c r="C9" s="7">
        <v>191411</v>
      </c>
      <c r="D9" s="7"/>
      <c r="E9" s="7">
        <v>169635</v>
      </c>
      <c r="F9" s="7"/>
      <c r="G9" s="7">
        <v>34166</v>
      </c>
      <c r="H9" s="7"/>
      <c r="I9" s="7">
        <v>46343</v>
      </c>
      <c r="J9" s="7"/>
      <c r="K9" s="7">
        <v>57015</v>
      </c>
      <c r="L9" s="28"/>
      <c r="M9" s="10"/>
      <c r="N9" s="7"/>
      <c r="O9" s="6"/>
      <c r="P9" s="6"/>
      <c r="Q9" s="6"/>
      <c r="R9" s="6"/>
      <c r="S9" s="9"/>
    </row>
    <row r="10" spans="1:21" x14ac:dyDescent="0.25">
      <c r="A10" s="10" t="s">
        <v>7</v>
      </c>
      <c r="B10" s="7"/>
      <c r="C10" s="18" t="s">
        <v>14</v>
      </c>
      <c r="D10" s="7"/>
      <c r="E10" s="18" t="s">
        <v>14</v>
      </c>
      <c r="F10" s="7"/>
      <c r="G10" s="7">
        <v>121411</v>
      </c>
      <c r="H10" s="7"/>
      <c r="I10" s="7">
        <v>195111</v>
      </c>
      <c r="J10" s="7"/>
      <c r="K10" s="7">
        <v>206655</v>
      </c>
      <c r="L10" s="28"/>
      <c r="M10" s="10"/>
      <c r="N10" s="7"/>
      <c r="O10" s="6"/>
      <c r="P10" s="6"/>
      <c r="Q10" s="6"/>
      <c r="R10" s="6"/>
      <c r="S10" s="9"/>
    </row>
    <row r="11" spans="1:21" x14ac:dyDescent="0.25">
      <c r="A11" s="10" t="s">
        <v>8</v>
      </c>
      <c r="B11" s="7"/>
      <c r="C11" s="18" t="s">
        <v>14</v>
      </c>
      <c r="D11" s="7"/>
      <c r="E11" s="18" t="s">
        <v>14</v>
      </c>
      <c r="F11" s="7"/>
      <c r="G11" s="7">
        <v>52195</v>
      </c>
      <c r="H11" s="7"/>
      <c r="I11" s="7">
        <v>52277</v>
      </c>
      <c r="J11" s="7"/>
      <c r="K11" s="7">
        <v>54114</v>
      </c>
      <c r="L11" s="28"/>
      <c r="M11" s="10"/>
      <c r="N11" s="7"/>
      <c r="O11" s="7"/>
      <c r="P11" s="7"/>
      <c r="Q11" s="6"/>
      <c r="R11" s="6"/>
      <c r="S11" s="9"/>
    </row>
    <row r="12" spans="1:21" x14ac:dyDescent="0.25">
      <c r="A12" s="23" t="s">
        <v>18</v>
      </c>
      <c r="B12" s="19"/>
      <c r="C12" s="20"/>
      <c r="D12" s="19">
        <v>39531.230000000003</v>
      </c>
      <c r="E12" s="20"/>
      <c r="F12" s="19">
        <v>46646</v>
      </c>
      <c r="G12" s="19"/>
      <c r="H12" s="19">
        <v>56448.78</v>
      </c>
      <c r="I12" s="19"/>
      <c r="J12" s="19">
        <v>66620.38</v>
      </c>
      <c r="K12" s="19"/>
      <c r="L12" s="29">
        <v>69445.83</v>
      </c>
      <c r="M12" s="34"/>
      <c r="N12" s="33"/>
      <c r="O12" s="60">
        <f>L12*0.98</f>
        <v>68056.913400000005</v>
      </c>
      <c r="P12" s="60">
        <f t="shared" ref="P12:Q14" si="0">O12*1.05</f>
        <v>71459.759070000015</v>
      </c>
      <c r="Q12" s="61">
        <f t="shared" si="0"/>
        <v>75032.747023500022</v>
      </c>
      <c r="R12" s="61">
        <f>Q12*1.08</f>
        <v>81035.366785380029</v>
      </c>
      <c r="S12" s="62">
        <f>R12*1.1</f>
        <v>89138.903463918032</v>
      </c>
      <c r="T12" s="4"/>
      <c r="U12" s="4"/>
    </row>
    <row r="13" spans="1:21" x14ac:dyDescent="0.25">
      <c r="A13" s="23" t="s">
        <v>48</v>
      </c>
      <c r="B13" s="19"/>
      <c r="C13" s="19">
        <v>503221</v>
      </c>
      <c r="D13" s="19">
        <v>222042.8</v>
      </c>
      <c r="E13" s="19">
        <v>544085</v>
      </c>
      <c r="F13" s="19">
        <v>224745.81</v>
      </c>
      <c r="G13" s="19">
        <v>604009</v>
      </c>
      <c r="H13" s="19">
        <v>216388.82</v>
      </c>
      <c r="I13" s="19">
        <v>614309</v>
      </c>
      <c r="J13" s="19">
        <v>226964.86</v>
      </c>
      <c r="K13" s="19">
        <v>578915</v>
      </c>
      <c r="L13" s="29">
        <v>223434.416</v>
      </c>
      <c r="M13" s="34"/>
      <c r="N13" s="33"/>
      <c r="O13" s="60">
        <f>L13*0.98</f>
        <v>218965.72767999998</v>
      </c>
      <c r="P13" s="60">
        <f t="shared" si="0"/>
        <v>229914.01406399999</v>
      </c>
      <c r="Q13" s="61">
        <f t="shared" si="0"/>
        <v>241409.7147672</v>
      </c>
      <c r="R13" s="61">
        <f>Q13*1.08</f>
        <v>260722.491948576</v>
      </c>
      <c r="S13" s="62">
        <f>R13*1.1</f>
        <v>286794.74114343361</v>
      </c>
      <c r="T13" s="4"/>
      <c r="U13" s="4"/>
    </row>
    <row r="14" spans="1:21" x14ac:dyDescent="0.25">
      <c r="A14" s="23" t="s">
        <v>21</v>
      </c>
      <c r="B14" s="19"/>
      <c r="C14" s="19"/>
      <c r="D14" s="19">
        <v>5133.87</v>
      </c>
      <c r="E14" s="19"/>
      <c r="F14" s="19">
        <v>5150.1899999999996</v>
      </c>
      <c r="G14" s="19"/>
      <c r="H14" s="19">
        <v>3184.06</v>
      </c>
      <c r="I14" s="19"/>
      <c r="J14" s="19">
        <v>3252.36</v>
      </c>
      <c r="K14" s="19"/>
      <c r="L14" s="29">
        <v>9058.15</v>
      </c>
      <c r="M14" s="34"/>
      <c r="N14" s="33"/>
      <c r="O14" s="60">
        <f>L14*0.98</f>
        <v>8876.9869999999992</v>
      </c>
      <c r="P14" s="60">
        <f t="shared" si="0"/>
        <v>9320.8363499999996</v>
      </c>
      <c r="Q14" s="61">
        <f t="shared" si="0"/>
        <v>9786.8781674999991</v>
      </c>
      <c r="R14" s="61">
        <f>Q14*1.08</f>
        <v>10569.828420899999</v>
      </c>
      <c r="S14" s="62">
        <f>R14*1.1</f>
        <v>11626.811262990001</v>
      </c>
      <c r="T14" s="4"/>
      <c r="U14" s="4"/>
    </row>
    <row r="15" spans="1:21" x14ac:dyDescent="0.25">
      <c r="A15" s="49" t="s">
        <v>19</v>
      </c>
      <c r="B15" s="50"/>
      <c r="C15" s="50"/>
      <c r="D15" s="50">
        <f>SUM(D12:D14)</f>
        <v>266707.90000000002</v>
      </c>
      <c r="E15" s="50"/>
      <c r="F15" s="50">
        <f>SUM(F12:F14)</f>
        <v>276542</v>
      </c>
      <c r="G15" s="50"/>
      <c r="H15" s="50">
        <f>H12+H13+H14</f>
        <v>276021.65999999997</v>
      </c>
      <c r="I15" s="50"/>
      <c r="J15" s="50">
        <f>J12+J13+J14</f>
        <v>296837.59999999998</v>
      </c>
      <c r="K15" s="50"/>
      <c r="L15" s="51">
        <v>301938.40000000002</v>
      </c>
      <c r="M15" s="52">
        <f>((L15/D15)^0.25-1)</f>
        <v>3.1503289689860603E-2</v>
      </c>
      <c r="N15" s="53">
        <f>(L15-D15)/D15</f>
        <v>0.1320939499729854</v>
      </c>
      <c r="O15" s="63">
        <f>SUM(O12:O14)</f>
        <v>295899.62807999999</v>
      </c>
      <c r="P15" s="63">
        <f t="shared" ref="P15:S15" si="1">SUM(P12:P14)</f>
        <v>310694.60948400002</v>
      </c>
      <c r="Q15" s="63">
        <f t="shared" si="1"/>
        <v>326229.33995820006</v>
      </c>
      <c r="R15" s="63">
        <f t="shared" si="1"/>
        <v>352327.68715485599</v>
      </c>
      <c r="S15" s="64">
        <f t="shared" si="1"/>
        <v>387560.45587034163</v>
      </c>
      <c r="T15" s="52">
        <f>((S15/O15)^0.25)-1</f>
        <v>6.9790556066397391E-2</v>
      </c>
      <c r="U15" s="4"/>
    </row>
    <row r="16" spans="1:21" x14ac:dyDescent="0.25">
      <c r="A16" s="10" t="s">
        <v>22</v>
      </c>
      <c r="B16" s="7"/>
      <c r="C16" s="7"/>
      <c r="D16" s="7">
        <v>149956.54</v>
      </c>
      <c r="E16" s="7"/>
      <c r="F16" s="7">
        <v>151065.60999999999</v>
      </c>
      <c r="G16" s="7"/>
      <c r="H16" s="7">
        <v>160147.12</v>
      </c>
      <c r="I16" s="7"/>
      <c r="J16" s="7">
        <v>173371.19</v>
      </c>
      <c r="K16" s="7"/>
      <c r="L16" s="28">
        <v>182254.45</v>
      </c>
      <c r="M16" s="10"/>
      <c r="N16" s="7"/>
      <c r="O16" s="65">
        <f>O15*61%</f>
        <v>180498.77312880001</v>
      </c>
      <c r="P16" s="65">
        <f t="shared" ref="P16:Q16" si="2">P15*57%</f>
        <v>177095.92740588001</v>
      </c>
      <c r="Q16" s="65">
        <f t="shared" si="2"/>
        <v>185950.72377617401</v>
      </c>
      <c r="R16" s="65">
        <f>R15*56%</f>
        <v>197303.50480671937</v>
      </c>
      <c r="S16" s="66">
        <f>S15*55%</f>
        <v>213158.25072868791</v>
      </c>
    </row>
    <row r="17" spans="1:45" x14ac:dyDescent="0.25">
      <c r="A17" s="10" t="s">
        <v>23</v>
      </c>
      <c r="B17" s="7"/>
      <c r="C17" s="7"/>
      <c r="D17" s="7">
        <v>78825.279999999999</v>
      </c>
      <c r="E17" s="7"/>
      <c r="F17" s="7">
        <v>95333</v>
      </c>
      <c r="G17" s="7"/>
      <c r="H17" s="7">
        <v>88994.409999999989</v>
      </c>
      <c r="I17" s="7"/>
      <c r="J17" s="7">
        <v>92193.56</v>
      </c>
      <c r="K17" s="7"/>
      <c r="L17" s="28">
        <v>100778.22</v>
      </c>
      <c r="M17" s="10"/>
      <c r="N17" s="7"/>
      <c r="O17" s="65">
        <f>O15*32%</f>
        <v>94687.880985600001</v>
      </c>
      <c r="P17" s="65">
        <f>P15*32%</f>
        <v>99422.275034880004</v>
      </c>
      <c r="Q17" s="65">
        <f>Q15*28%</f>
        <v>91344.215188296032</v>
      </c>
      <c r="R17" s="65">
        <f>R15*27%</f>
        <v>95128.475531811127</v>
      </c>
      <c r="S17" s="66">
        <f>S15*0.27</f>
        <v>104641.32308499224</v>
      </c>
      <c r="T17" s="5"/>
    </row>
    <row r="18" spans="1:45" x14ac:dyDescent="0.25">
      <c r="A18" s="10" t="s">
        <v>28</v>
      </c>
      <c r="B18" s="7"/>
      <c r="C18" s="7"/>
      <c r="D18" s="7">
        <v>13388.63</v>
      </c>
      <c r="E18" s="7"/>
      <c r="F18" s="7">
        <v>16170.78</v>
      </c>
      <c r="G18" s="7"/>
      <c r="H18" s="7">
        <v>17904.990000000002</v>
      </c>
      <c r="I18" s="7"/>
      <c r="J18" s="7">
        <v>21553.59</v>
      </c>
      <c r="K18" s="7"/>
      <c r="L18" s="28">
        <v>23590.63</v>
      </c>
      <c r="M18" s="10"/>
      <c r="N18" s="7"/>
      <c r="O18" s="65">
        <f>L18*(1+12.27%)</f>
        <v>26485.200301000001</v>
      </c>
      <c r="P18" s="65">
        <f>O18*(1+P50)</f>
        <v>29284.963369831326</v>
      </c>
      <c r="Q18" s="65">
        <f>P18*(1+Q50)</f>
        <v>32544.686513679088</v>
      </c>
      <c r="R18" s="65">
        <f>Q18*(1+R50)</f>
        <v>36349.501229149631</v>
      </c>
      <c r="S18" s="66">
        <f>R18*(1+S50)</f>
        <v>40802.695842082299</v>
      </c>
    </row>
    <row r="19" spans="1:45" x14ac:dyDescent="0.25">
      <c r="A19" s="24" t="s">
        <v>31</v>
      </c>
      <c r="B19" s="17"/>
      <c r="C19" s="17"/>
      <c r="D19" s="17">
        <f>D15-D16-D17-D18</f>
        <v>24537.450000000019</v>
      </c>
      <c r="E19" s="17"/>
      <c r="F19" s="17">
        <f>F15-F16-F17-F18</f>
        <v>13972.610000000013</v>
      </c>
      <c r="G19" s="17"/>
      <c r="H19" s="17">
        <f>H15-H16-H17-H18</f>
        <v>8975.1399999999885</v>
      </c>
      <c r="I19" s="17"/>
      <c r="J19" s="17">
        <f>J15-J16-J17-J18</f>
        <v>9719.2599999999766</v>
      </c>
      <c r="K19" s="17"/>
      <c r="L19" s="30">
        <f>L15-L16-L17-L18</f>
        <v>-4684.8999999999905</v>
      </c>
      <c r="M19" s="24"/>
      <c r="N19" s="17"/>
      <c r="O19" s="67">
        <f>O15-O16-O17-O18</f>
        <v>-5772.2263354000133</v>
      </c>
      <c r="P19" s="67">
        <f>P15-P16-P17-P18</f>
        <v>4891.4436734086776</v>
      </c>
      <c r="Q19" s="67">
        <f t="shared" ref="Q19:S19" si="3">Q15-Q16-Q17-Q18</f>
        <v>16389.714480050927</v>
      </c>
      <c r="R19" s="67">
        <f t="shared" si="3"/>
        <v>23546.205587175857</v>
      </c>
      <c r="S19" s="68">
        <f t="shared" si="3"/>
        <v>28958.186214579175</v>
      </c>
    </row>
    <row r="20" spans="1:45" x14ac:dyDescent="0.25">
      <c r="A20" s="10" t="s">
        <v>29</v>
      </c>
      <c r="B20" s="7"/>
      <c r="C20" s="7"/>
      <c r="D20" s="7">
        <v>4642.8999999999996</v>
      </c>
      <c r="E20" s="7"/>
      <c r="F20" s="7">
        <v>2872.6</v>
      </c>
      <c r="G20" s="7"/>
      <c r="H20" s="7">
        <v>3137.66</v>
      </c>
      <c r="I20" s="7"/>
      <c r="J20" s="7">
        <v>3303.46</v>
      </c>
      <c r="K20" s="7"/>
      <c r="L20" s="28">
        <v>2225.23</v>
      </c>
      <c r="M20" s="10"/>
      <c r="N20" s="7"/>
      <c r="O20" s="65">
        <f>-O19*0.35</f>
        <v>2020.2792173900045</v>
      </c>
      <c r="P20" s="65">
        <f t="shared" ref="P20:S20" si="4">P19*0.35</f>
        <v>1712.005285693037</v>
      </c>
      <c r="Q20" s="65">
        <f t="shared" si="4"/>
        <v>5736.4000680178242</v>
      </c>
      <c r="R20" s="65">
        <f t="shared" si="4"/>
        <v>8241.1719555115487</v>
      </c>
      <c r="S20" s="66">
        <f t="shared" si="4"/>
        <v>10135.36517510271</v>
      </c>
      <c r="T20" t="s">
        <v>72</v>
      </c>
    </row>
    <row r="21" spans="1:45" x14ac:dyDescent="0.25">
      <c r="A21" s="25" t="s">
        <v>32</v>
      </c>
      <c r="B21" s="2"/>
      <c r="C21" s="2"/>
      <c r="D21" s="2">
        <f>D19-D20</f>
        <v>19894.550000000017</v>
      </c>
      <c r="E21" s="2">
        <f t="shared" ref="E21:K21" si="5">E19-E20</f>
        <v>0</v>
      </c>
      <c r="F21" s="2">
        <f t="shared" si="5"/>
        <v>11100.010000000013</v>
      </c>
      <c r="G21" s="2">
        <f t="shared" si="5"/>
        <v>0</v>
      </c>
      <c r="H21" s="2">
        <f t="shared" si="5"/>
        <v>5837.4799999999886</v>
      </c>
      <c r="I21" s="2">
        <f t="shared" si="5"/>
        <v>0</v>
      </c>
      <c r="J21" s="2">
        <f t="shared" si="5"/>
        <v>6415.7999999999765</v>
      </c>
      <c r="K21" s="2">
        <f t="shared" si="5"/>
        <v>0</v>
      </c>
      <c r="L21" s="31">
        <f>L19-(-L20)</f>
        <v>-2459.6699999999905</v>
      </c>
      <c r="M21" s="25"/>
      <c r="N21" s="2"/>
      <c r="O21" s="69">
        <f>O19+O20</f>
        <v>-3751.947118010009</v>
      </c>
      <c r="P21" s="69">
        <f>P19-P20</f>
        <v>3179.4383877156406</v>
      </c>
      <c r="Q21" s="69">
        <f t="shared" ref="Q21:S21" si="6">Q19-Q20</f>
        <v>10653.314412033102</v>
      </c>
      <c r="R21" s="69">
        <f t="shared" si="6"/>
        <v>15305.033631664308</v>
      </c>
      <c r="S21" s="70">
        <f t="shared" si="6"/>
        <v>18822.821039476465</v>
      </c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</row>
    <row r="22" spans="1:45" x14ac:dyDescent="0.25">
      <c r="A22" s="10" t="s">
        <v>28</v>
      </c>
      <c r="B22" s="7"/>
      <c r="C22" s="7"/>
      <c r="D22" s="7">
        <v>13388.63</v>
      </c>
      <c r="E22" s="7"/>
      <c r="F22" s="7">
        <v>16170.78</v>
      </c>
      <c r="G22" s="7"/>
      <c r="H22" s="7">
        <v>17904.990000000002</v>
      </c>
      <c r="I22" s="7"/>
      <c r="J22" s="7">
        <v>21553.59</v>
      </c>
      <c r="K22" s="7"/>
      <c r="L22" s="28">
        <v>23590.63</v>
      </c>
      <c r="M22" s="10"/>
      <c r="N22" s="7"/>
      <c r="O22" s="65">
        <f>O18</f>
        <v>26485.200301000001</v>
      </c>
      <c r="P22" s="65">
        <f t="shared" ref="P22:S22" si="7">P18</f>
        <v>29284.963369831326</v>
      </c>
      <c r="Q22" s="65">
        <f t="shared" si="7"/>
        <v>32544.686513679088</v>
      </c>
      <c r="R22" s="65">
        <f t="shared" si="7"/>
        <v>36349.501229149631</v>
      </c>
      <c r="S22" s="66">
        <f t="shared" si="7"/>
        <v>40802.695842082299</v>
      </c>
    </row>
    <row r="23" spans="1:45" x14ac:dyDescent="0.25">
      <c r="A23" s="25" t="s">
        <v>36</v>
      </c>
      <c r="B23" s="2"/>
      <c r="C23" s="2"/>
      <c r="D23" s="2">
        <f>D21+D22</f>
        <v>33283.180000000015</v>
      </c>
      <c r="E23" s="2">
        <f t="shared" ref="E23:L23" si="8">E21+E22</f>
        <v>0</v>
      </c>
      <c r="F23" s="2">
        <f t="shared" si="8"/>
        <v>27270.790000000015</v>
      </c>
      <c r="G23" s="2">
        <f t="shared" si="8"/>
        <v>0</v>
      </c>
      <c r="H23" s="2">
        <f t="shared" si="8"/>
        <v>23742.46999999999</v>
      </c>
      <c r="I23" s="2">
        <f t="shared" si="8"/>
        <v>0</v>
      </c>
      <c r="J23" s="2">
        <f t="shared" si="8"/>
        <v>27969.389999999978</v>
      </c>
      <c r="K23" s="2">
        <f t="shared" si="8"/>
        <v>0</v>
      </c>
      <c r="L23" s="31">
        <f t="shared" si="8"/>
        <v>21130.96000000001</v>
      </c>
      <c r="M23" s="25"/>
      <c r="N23" s="2"/>
      <c r="O23" s="69">
        <f>O22+O21</f>
        <v>22733.253182989993</v>
      </c>
      <c r="P23" s="69">
        <f>P21+P22</f>
        <v>32464.401757546966</v>
      </c>
      <c r="Q23" s="69">
        <f t="shared" ref="Q23:S23" si="9">Q21+Q22</f>
        <v>43198.000925712186</v>
      </c>
      <c r="R23" s="69">
        <f t="shared" si="9"/>
        <v>51654.534860813939</v>
      </c>
      <c r="S23" s="70">
        <f t="shared" si="9"/>
        <v>59625.516881558768</v>
      </c>
    </row>
    <row r="24" spans="1:45" x14ac:dyDescent="0.25">
      <c r="A24" s="10" t="s">
        <v>20</v>
      </c>
      <c r="B24" s="7"/>
      <c r="C24" s="7"/>
      <c r="D24" s="7">
        <v>31540</v>
      </c>
      <c r="E24" s="7"/>
      <c r="F24" s="7">
        <v>32623</v>
      </c>
      <c r="G24" s="7"/>
      <c r="H24" s="7">
        <v>31751</v>
      </c>
      <c r="I24" s="7"/>
      <c r="J24" s="7">
        <v>42672</v>
      </c>
      <c r="K24" s="7"/>
      <c r="L24" s="28">
        <v>35236</v>
      </c>
      <c r="M24" s="10"/>
      <c r="N24" s="7"/>
      <c r="O24" s="65">
        <f>L24*1.01</f>
        <v>35588.36</v>
      </c>
      <c r="P24" s="65">
        <f>O24*1.05</f>
        <v>37367.778000000006</v>
      </c>
      <c r="Q24" s="65">
        <f>P24*1.03</f>
        <v>38488.811340000007</v>
      </c>
      <c r="R24" s="65">
        <f>Q24*1.05</f>
        <v>40413.251907000013</v>
      </c>
      <c r="S24" s="66">
        <f>R24*1.08</f>
        <v>43646.312059560019</v>
      </c>
    </row>
    <row r="25" spans="1:45" x14ac:dyDescent="0.25">
      <c r="A25" s="10" t="s">
        <v>30</v>
      </c>
      <c r="B25" s="7">
        <v>-15837.27</v>
      </c>
      <c r="C25" s="7"/>
      <c r="D25" s="7">
        <f>D37-D38</f>
        <v>-19743.089999999997</v>
      </c>
      <c r="E25" s="7">
        <f t="shared" ref="E25:K25" si="10">E37-E38</f>
        <v>0</v>
      </c>
      <c r="F25" s="7">
        <v>-31638.3</v>
      </c>
      <c r="G25" s="7">
        <f t="shared" si="10"/>
        <v>0</v>
      </c>
      <c r="H25" s="7">
        <v>-40189.83</v>
      </c>
      <c r="I25" s="7">
        <f t="shared" si="10"/>
        <v>0</v>
      </c>
      <c r="J25" s="7">
        <v>-45892.44</v>
      </c>
      <c r="K25" s="7">
        <f t="shared" si="10"/>
        <v>0</v>
      </c>
      <c r="L25" s="28">
        <v>-46997.48</v>
      </c>
      <c r="M25" s="10"/>
      <c r="N25" s="7"/>
      <c r="O25" s="65">
        <f>O37-O38</f>
        <v>-51346.000000000015</v>
      </c>
      <c r="P25" s="65">
        <f t="shared" ref="P25:S25" si="11">P37-P38</f>
        <v>-52372.920000000013</v>
      </c>
      <c r="Q25" s="65">
        <f t="shared" si="11"/>
        <v>-53420.378400000016</v>
      </c>
      <c r="R25" s="65">
        <f t="shared" si="11"/>
        <v>-54375.739045210823</v>
      </c>
      <c r="S25" s="66">
        <f t="shared" si="11"/>
        <v>-55001.570193443957</v>
      </c>
    </row>
    <row r="26" spans="1:45" x14ac:dyDescent="0.25">
      <c r="A26" s="10" t="s">
        <v>33</v>
      </c>
      <c r="B26" s="7"/>
      <c r="C26" s="7"/>
      <c r="D26" s="7">
        <f>D25-B25</f>
        <v>-3905.8199999999961</v>
      </c>
      <c r="E26" s="7">
        <f t="shared" ref="E26:F26" si="12">E25-C25</f>
        <v>0</v>
      </c>
      <c r="F26" s="7">
        <f t="shared" si="12"/>
        <v>-11895.210000000003</v>
      </c>
      <c r="G26" s="7">
        <f>G25-E25</f>
        <v>0</v>
      </c>
      <c r="H26" s="7">
        <f t="shared" ref="H26" si="13">H25-F25</f>
        <v>-8551.5300000000025</v>
      </c>
      <c r="I26" s="7">
        <f t="shared" ref="I26" si="14">I25-G25</f>
        <v>0</v>
      </c>
      <c r="J26" s="7">
        <f t="shared" ref="J26" si="15">J25-H25</f>
        <v>-5702.6100000000006</v>
      </c>
      <c r="K26" s="7">
        <f t="shared" ref="K26" si="16">K25-I25</f>
        <v>0</v>
      </c>
      <c r="L26" s="28">
        <f t="shared" ref="L26" si="17">L25-J25</f>
        <v>-1105.0400000000009</v>
      </c>
      <c r="M26" s="10"/>
      <c r="N26" s="7"/>
      <c r="O26" s="65">
        <f>O25-L25</f>
        <v>-4348.5200000000114</v>
      </c>
      <c r="P26" s="65">
        <f>P25-O25</f>
        <v>-1026.9199999999983</v>
      </c>
      <c r="Q26" s="65">
        <f>Q25-P25</f>
        <v>-1047.4584000000032</v>
      </c>
      <c r="R26" s="65">
        <f t="shared" ref="R26:S26" si="18">R25-Q25</f>
        <v>-955.36064521080698</v>
      </c>
      <c r="S26" s="66">
        <f t="shared" si="18"/>
        <v>-625.83114823313372</v>
      </c>
      <c r="AC26" s="6" t="s">
        <v>61</v>
      </c>
      <c r="AD26" s="56">
        <v>6.4000000000000001E-2</v>
      </c>
    </row>
    <row r="27" spans="1:45" ht="15.75" thickBot="1" x14ac:dyDescent="0.3">
      <c r="A27" s="26" t="s">
        <v>35</v>
      </c>
      <c r="B27" s="27"/>
      <c r="C27" s="27"/>
      <c r="D27" s="27">
        <f>D23-D24-D26</f>
        <v>5649.0000000000109</v>
      </c>
      <c r="E27" s="27"/>
      <c r="F27" s="27">
        <f>F23-F24-F26</f>
        <v>6543.0000000000182</v>
      </c>
      <c r="G27" s="27"/>
      <c r="H27" s="27">
        <f t="shared" ref="H27:J27" si="19">H23-H24-H26</f>
        <v>542.99999999999272</v>
      </c>
      <c r="I27" s="27"/>
      <c r="J27" s="27">
        <f t="shared" si="19"/>
        <v>-9000.0000000000218</v>
      </c>
      <c r="K27" s="27"/>
      <c r="L27" s="32">
        <f>L23-L24-L26</f>
        <v>-12999.999999999989</v>
      </c>
      <c r="M27" s="26"/>
      <c r="N27" s="27"/>
      <c r="O27" s="35">
        <f>O23-O24-O26</f>
        <v>-8506.5868170099966</v>
      </c>
      <c r="P27" s="35">
        <f t="shared" ref="P27" si="20">P23-P24-P26</f>
        <v>-3876.4562424530413</v>
      </c>
      <c r="Q27" s="35">
        <f>Q23-Q24-Q26</f>
        <v>5756.6479857121813</v>
      </c>
      <c r="R27" s="35">
        <f t="shared" ref="R27" si="21">R23-R24-R26</f>
        <v>12196.643599024734</v>
      </c>
      <c r="S27" s="36">
        <f>S23-S24-S26</f>
        <v>16605.035970231882</v>
      </c>
      <c r="AC27" s="6" t="s">
        <v>62</v>
      </c>
      <c r="AD27" s="71">
        <f>beta!H2</f>
        <v>1.5066957273388788</v>
      </c>
    </row>
    <row r="28" spans="1:45" x14ac:dyDescent="0.25">
      <c r="O28">
        <v>1</v>
      </c>
      <c r="P28">
        <v>2</v>
      </c>
      <c r="Q28">
        <v>3</v>
      </c>
      <c r="R28">
        <v>4</v>
      </c>
      <c r="S28">
        <v>5</v>
      </c>
      <c r="AC28" s="6" t="s">
        <v>63</v>
      </c>
      <c r="AD28" s="74">
        <v>7.4999999999999997E-2</v>
      </c>
    </row>
    <row r="29" spans="1:45" x14ac:dyDescent="0.25">
      <c r="U29" s="6" t="s">
        <v>49</v>
      </c>
      <c r="V29" s="6">
        <f>O27/(1+AD40)^O28</f>
        <v>-7658.1092149679534</v>
      </c>
      <c r="W29" s="6">
        <f>P27/(1+AE40)^P28</f>
        <v>-3876.4562424530413</v>
      </c>
      <c r="X29" s="6">
        <f>Q27/(1+AF40)^Q28</f>
        <v>5756.6479857121813</v>
      </c>
      <c r="Y29" s="6">
        <f>R27/(1+AG40)^R28</f>
        <v>12196.643599024734</v>
      </c>
      <c r="Z29" s="6">
        <f>S27/(1+AH40)^S28</f>
        <v>16605.035970231882</v>
      </c>
      <c r="AC29" s="6" t="s">
        <v>60</v>
      </c>
      <c r="AD29" s="56">
        <f>AD26+(AD27*AD28)</f>
        <v>0.17700217955041592</v>
      </c>
    </row>
    <row r="30" spans="1:45" x14ac:dyDescent="0.25">
      <c r="U30" s="6" t="s">
        <v>50</v>
      </c>
      <c r="V30" s="6"/>
      <c r="W30" s="6"/>
      <c r="X30" s="6"/>
      <c r="Y30" s="6"/>
      <c r="Z30" s="6">
        <f>S27*1.03/(AD40-0.03)</f>
        <v>211687.09885673624</v>
      </c>
    </row>
    <row r="31" spans="1:45" x14ac:dyDescent="0.25">
      <c r="U31" s="6" t="s">
        <v>51</v>
      </c>
      <c r="V31" s="6"/>
      <c r="W31" s="6"/>
      <c r="X31" s="6"/>
      <c r="Y31" s="6"/>
      <c r="Z31" s="6">
        <f>Z30/(1+AD40)^5</f>
        <v>125177.27002715047</v>
      </c>
      <c r="AC31" s="6" t="s">
        <v>68</v>
      </c>
      <c r="AD31" s="6"/>
      <c r="AE31" s="6">
        <v>7758.6</v>
      </c>
    </row>
    <row r="32" spans="1:45" x14ac:dyDescent="0.25">
      <c r="U32" s="6"/>
      <c r="V32" s="6"/>
      <c r="W32" s="6"/>
      <c r="X32" s="6"/>
      <c r="Y32" s="6"/>
      <c r="Z32" s="6"/>
      <c r="AC32" s="6" t="s">
        <v>69</v>
      </c>
      <c r="AD32" s="6"/>
      <c r="AE32" s="6">
        <f>72435</f>
        <v>72435</v>
      </c>
    </row>
    <row r="33" spans="1:33" x14ac:dyDescent="0.25">
      <c r="U33" s="6" t="s">
        <v>52</v>
      </c>
      <c r="V33" s="6">
        <f>SUM(V29:Z29,Z31)</f>
        <v>148201.03212469828</v>
      </c>
      <c r="W33" s="6"/>
      <c r="X33" s="6"/>
      <c r="Y33" s="6"/>
      <c r="Z33" s="6"/>
    </row>
    <row r="34" spans="1:33" x14ac:dyDescent="0.25">
      <c r="A34" s="54" t="s">
        <v>34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U34" s="6" t="s">
        <v>53</v>
      </c>
      <c r="V34" s="6">
        <v>21559.8</v>
      </c>
      <c r="W34" s="6"/>
      <c r="X34" s="6"/>
      <c r="Y34" s="6"/>
      <c r="Z34" s="6"/>
      <c r="AC34" s="6" t="s">
        <v>64</v>
      </c>
      <c r="AD34" s="56">
        <f>AE31/AE32</f>
        <v>0.10711120314764962</v>
      </c>
    </row>
    <row r="35" spans="1:33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U35" s="6"/>
      <c r="V35" s="6">
        <f>SUM(V33:V34)</f>
        <v>169760.83212469827</v>
      </c>
      <c r="W35" s="6"/>
      <c r="X35" s="6"/>
      <c r="Y35" s="6"/>
      <c r="Z35" s="6"/>
      <c r="AC35" s="6"/>
      <c r="AD35" s="6"/>
    </row>
    <row r="36" spans="1:33" x14ac:dyDescent="0.25">
      <c r="A36" s="7" t="s">
        <v>24</v>
      </c>
      <c r="B36" s="7"/>
      <c r="C36" s="7"/>
      <c r="D36" s="7">
        <v>99556.86</v>
      </c>
      <c r="E36" s="7"/>
      <c r="F36" s="7">
        <v>109923.67</v>
      </c>
      <c r="G36" s="7"/>
      <c r="H36" s="7">
        <v>116119.75</v>
      </c>
      <c r="I36" s="7"/>
      <c r="J36" s="7">
        <v>135972.84</v>
      </c>
      <c r="K36" s="7"/>
      <c r="L36" s="7">
        <v>123431.16</v>
      </c>
      <c r="M36" s="7"/>
      <c r="N36" s="7"/>
      <c r="O36" s="6"/>
      <c r="P36" s="6"/>
      <c r="Q36" s="6"/>
      <c r="R36" s="6"/>
      <c r="S36" s="6"/>
      <c r="U36" s="6" t="s">
        <v>54</v>
      </c>
      <c r="V36" s="6">
        <f>AG37</f>
        <v>87688.59</v>
      </c>
      <c r="W36" s="6"/>
      <c r="X36" s="6"/>
      <c r="Y36" s="56"/>
      <c r="Z36" s="6"/>
      <c r="AC36" s="6" t="s">
        <v>58</v>
      </c>
      <c r="AD36" s="71">
        <f>AG36/(AG36+AG37)</f>
        <v>0.38342723638840476</v>
      </c>
      <c r="AF36" s="6" t="s">
        <v>71</v>
      </c>
      <c r="AG36" s="6">
        <v>54530.78</v>
      </c>
    </row>
    <row r="37" spans="1:33" x14ac:dyDescent="0.25">
      <c r="A37" s="7" t="s">
        <v>27</v>
      </c>
      <c r="B37" s="7"/>
      <c r="C37" s="7"/>
      <c r="D37" s="7">
        <f>D38-D39</f>
        <v>79650.55</v>
      </c>
      <c r="E37" s="7"/>
      <c r="F37" s="7">
        <f>F38-F39</f>
        <v>74169.549999999988</v>
      </c>
      <c r="G37" s="7"/>
      <c r="H37" s="7">
        <f>H38-H39</f>
        <v>64510.520000000004</v>
      </c>
      <c r="I37" s="7"/>
      <c r="J37" s="7">
        <f>J38-J39</f>
        <v>94245.47</v>
      </c>
      <c r="K37" s="7"/>
      <c r="L37" s="7">
        <f>L38-L39</f>
        <v>123897.62999999999</v>
      </c>
      <c r="M37" s="7"/>
      <c r="N37" s="7"/>
      <c r="O37" s="71">
        <v>108657.173</v>
      </c>
      <c r="P37" s="71">
        <f>O37*1.02</f>
        <v>110830.31646</v>
      </c>
      <c r="Q37" s="71">
        <f>P37*1.02</f>
        <v>113046.92278920001</v>
      </c>
      <c r="R37" s="71">
        <f>Q37*1.021</f>
        <v>115420.90816777319</v>
      </c>
      <c r="S37" s="71">
        <f>R37*1.024</f>
        <v>118191.00996379975</v>
      </c>
      <c r="U37" s="6" t="s">
        <v>55</v>
      </c>
      <c r="V37" s="6">
        <f>V35-V36</f>
        <v>82072.24212469827</v>
      </c>
      <c r="W37" s="6">
        <f>V36/V37</f>
        <v>1.0684317587762304</v>
      </c>
      <c r="X37" s="6"/>
      <c r="Y37" s="6"/>
      <c r="Z37" s="6"/>
      <c r="AC37" s="6" t="s">
        <v>59</v>
      </c>
      <c r="AD37" s="71">
        <f>1-AD36</f>
        <v>0.61657276361159519</v>
      </c>
      <c r="AF37" s="6" t="s">
        <v>54</v>
      </c>
      <c r="AG37" s="6">
        <v>87688.59</v>
      </c>
    </row>
    <row r="38" spans="1:33" x14ac:dyDescent="0.25">
      <c r="A38" s="7" t="s">
        <v>25</v>
      </c>
      <c r="B38" s="7"/>
      <c r="C38" s="7"/>
      <c r="D38" s="7">
        <v>99393.64</v>
      </c>
      <c r="E38" s="7"/>
      <c r="F38" s="7">
        <v>107049.43</v>
      </c>
      <c r="G38" s="7"/>
      <c r="H38" s="7">
        <v>115629.52</v>
      </c>
      <c r="I38" s="7"/>
      <c r="J38" s="7">
        <v>143219.47</v>
      </c>
      <c r="K38" s="7"/>
      <c r="L38" s="7">
        <v>145457.43</v>
      </c>
      <c r="M38" s="7"/>
      <c r="N38" s="7"/>
      <c r="O38" s="71">
        <f>L38*1.1</f>
        <v>160003.17300000001</v>
      </c>
      <c r="P38" s="71">
        <f>O38*1.02</f>
        <v>163203.23646000001</v>
      </c>
      <c r="Q38" s="71">
        <f>P38*1.02</f>
        <v>166467.30118920002</v>
      </c>
      <c r="R38" s="71">
        <f t="shared" ref="R38:S38" si="22">Q38*1.02</f>
        <v>169796.64721298401</v>
      </c>
      <c r="S38" s="71">
        <f t="shared" si="22"/>
        <v>173192.5801572437</v>
      </c>
      <c r="U38" s="6" t="s">
        <v>56</v>
      </c>
      <c r="V38" s="6">
        <v>392.81653999999997</v>
      </c>
      <c r="W38" s="6"/>
      <c r="X38" s="6"/>
      <c r="Y38" s="6"/>
      <c r="Z38" s="6"/>
      <c r="AC38" s="6"/>
      <c r="AD38" s="6"/>
    </row>
    <row r="39" spans="1:33" x14ac:dyDescent="0.25">
      <c r="A39" s="7" t="s">
        <v>26</v>
      </c>
      <c r="B39" s="7"/>
      <c r="C39" s="7"/>
      <c r="D39" s="7">
        <v>19743.09</v>
      </c>
      <c r="E39" s="7"/>
      <c r="F39" s="7">
        <v>32879.879999999997</v>
      </c>
      <c r="G39" s="7"/>
      <c r="H39" s="7">
        <v>51119</v>
      </c>
      <c r="I39" s="7"/>
      <c r="J39" s="7">
        <v>48974</v>
      </c>
      <c r="K39" s="7"/>
      <c r="L39" s="7">
        <v>21559.8</v>
      </c>
      <c r="M39" s="7"/>
      <c r="N39" s="7"/>
      <c r="O39" s="6"/>
      <c r="P39" s="6"/>
      <c r="Q39" s="6"/>
      <c r="R39" s="6"/>
      <c r="S39" s="6"/>
      <c r="U39" s="54" t="s">
        <v>57</v>
      </c>
      <c r="V39" s="54">
        <f>V37/V38</f>
        <v>208.93275554206113</v>
      </c>
      <c r="W39" s="6"/>
      <c r="X39" s="6"/>
      <c r="Y39" s="6"/>
      <c r="Z39" s="6"/>
      <c r="AC39" s="6"/>
      <c r="AD39" s="6"/>
    </row>
    <row r="40" spans="1:3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Y40" s="4"/>
      <c r="AC40" s="54" t="s">
        <v>70</v>
      </c>
      <c r="AD40" s="75">
        <f>AD29*AD36+(AD34*AD37)*(1-0.35)</f>
        <v>0.11079465938977125</v>
      </c>
    </row>
    <row r="43" spans="1:33" ht="15.75" thickBot="1" x14ac:dyDescent="0.3">
      <c r="C43" s="3"/>
      <c r="D43" s="1"/>
      <c r="E43" s="1"/>
      <c r="F43" s="1"/>
      <c r="G43" s="1"/>
      <c r="H43" s="1"/>
      <c r="I43" s="1"/>
      <c r="J43" s="1"/>
      <c r="K43" s="1"/>
    </row>
    <row r="44" spans="1:33" x14ac:dyDescent="0.25">
      <c r="A44" s="55" t="s">
        <v>42</v>
      </c>
      <c r="C44" s="1"/>
      <c r="D44" s="1"/>
      <c r="E44" s="1"/>
      <c r="F44" s="1"/>
      <c r="G44" s="1"/>
      <c r="H44" s="1"/>
      <c r="I44" s="1"/>
      <c r="J44" s="1"/>
      <c r="K44" s="1"/>
    </row>
    <row r="45" spans="1:33" x14ac:dyDescent="0.25">
      <c r="A45" s="12" t="s">
        <v>18</v>
      </c>
      <c r="B45" s="6"/>
      <c r="C45" s="7"/>
      <c r="D45" s="7"/>
      <c r="E45" s="7"/>
      <c r="F45" s="13">
        <f>(F12-D12)/D12</f>
        <v>0.17997846259779918</v>
      </c>
      <c r="G45" s="13"/>
      <c r="H45" s="13">
        <f>(H12-F12)/F12</f>
        <v>0.21015263902585429</v>
      </c>
      <c r="I45" s="13"/>
      <c r="J45" s="13">
        <f>(J12-H12)/H12</f>
        <v>0.18019167110431805</v>
      </c>
      <c r="K45" s="13"/>
      <c r="L45" s="13">
        <f>(L12-J12)/J12</f>
        <v>4.2411196093447637E-2</v>
      </c>
      <c r="M45" s="6"/>
      <c r="N45" s="6"/>
      <c r="O45" s="56"/>
      <c r="P45" s="56"/>
      <c r="Q45" s="56"/>
      <c r="R45" s="56"/>
      <c r="S45" s="56"/>
    </row>
    <row r="46" spans="1:33" x14ac:dyDescent="0.25">
      <c r="A46" s="12" t="s">
        <v>15</v>
      </c>
      <c r="B46" s="6"/>
      <c r="C46" s="14"/>
      <c r="D46" s="7"/>
      <c r="E46" s="7"/>
      <c r="F46" s="13">
        <f>(F13-D13)/D13</f>
        <v>1.2173373781991622E-2</v>
      </c>
      <c r="G46" s="13"/>
      <c r="H46" s="13">
        <f>(H13-F13)/F13</f>
        <v>-3.7184185992165955E-2</v>
      </c>
      <c r="I46" s="13"/>
      <c r="J46" s="13">
        <f>(J13-H13)/H13</f>
        <v>4.8875168319694053E-2</v>
      </c>
      <c r="K46" s="13"/>
      <c r="L46" s="15">
        <f>(L13-J13)/J13</f>
        <v>-1.5555024685319078E-2</v>
      </c>
      <c r="M46" s="6"/>
      <c r="N46" s="6"/>
      <c r="O46" s="6"/>
      <c r="P46" s="6"/>
      <c r="Q46" s="6"/>
      <c r="R46" s="6"/>
      <c r="S46" s="6"/>
    </row>
    <row r="47" spans="1:33" x14ac:dyDescent="0.25">
      <c r="A47" s="12" t="s">
        <v>21</v>
      </c>
      <c r="B47" s="6"/>
      <c r="C47" s="6"/>
      <c r="D47" s="6"/>
      <c r="E47" s="6"/>
      <c r="F47" s="15">
        <f>(F14-D14)/D14</f>
        <v>3.178888440883721E-3</v>
      </c>
      <c r="G47" s="15"/>
      <c r="H47" s="15">
        <f>(H14-F14)/F14</f>
        <v>-0.38175873123127491</v>
      </c>
      <c r="I47" s="15"/>
      <c r="J47" s="15">
        <f>(J14-H14)/H14</f>
        <v>2.1450600805261264E-2</v>
      </c>
      <c r="K47" s="15"/>
      <c r="L47" s="15">
        <f>(L14-J14)/J14</f>
        <v>1.7851006653629975</v>
      </c>
      <c r="M47" s="6"/>
      <c r="N47" s="6"/>
      <c r="O47" s="6"/>
      <c r="P47" s="6"/>
      <c r="Q47" s="6"/>
      <c r="R47" s="6"/>
      <c r="S47" s="6"/>
    </row>
    <row r="48" spans="1:33" x14ac:dyDescent="0.25">
      <c r="A48" s="12" t="s">
        <v>43</v>
      </c>
      <c r="B48" s="6"/>
      <c r="C48" s="6"/>
      <c r="D48" s="15">
        <f>D16/D15</f>
        <v>0.56225008708028523</v>
      </c>
      <c r="E48" s="15"/>
      <c r="F48" s="15">
        <f>F16/F15</f>
        <v>0.54626642607632836</v>
      </c>
      <c r="G48" s="15"/>
      <c r="H48" s="15">
        <f>H16/H15</f>
        <v>0.58019765550283264</v>
      </c>
      <c r="I48" s="15"/>
      <c r="J48" s="15">
        <f>J16/J15</f>
        <v>0.58406074567372868</v>
      </c>
      <c r="K48" s="15"/>
      <c r="L48" s="15">
        <f>L16/L15</f>
        <v>0.60361467769584787</v>
      </c>
      <c r="M48" s="15">
        <f>(D48+F48+H48+J48+L48)/5</f>
        <v>0.57527791840580444</v>
      </c>
      <c r="N48" s="6"/>
      <c r="O48" s="15">
        <f>L48+0.4%</f>
        <v>0.60761467769584787</v>
      </c>
      <c r="P48" s="15">
        <f>O48+0.4%</f>
        <v>0.61161467769584787</v>
      </c>
      <c r="Q48" s="57">
        <f>P48+0.4%</f>
        <v>0.61561467769584788</v>
      </c>
      <c r="R48" s="57">
        <f>Q48+0.4%</f>
        <v>0.61961467769584788</v>
      </c>
      <c r="S48" s="15">
        <f>R48+0.4%</f>
        <v>0.62361467769584789</v>
      </c>
    </row>
    <row r="49" spans="1:19" x14ac:dyDescent="0.25">
      <c r="A49" s="12" t="s">
        <v>44</v>
      </c>
      <c r="B49" s="6"/>
      <c r="C49" s="6"/>
      <c r="D49" s="15">
        <f>D17/D15</f>
        <v>0.29554910072030111</v>
      </c>
      <c r="E49" s="15"/>
      <c r="F49" s="15">
        <f>F17/F15</f>
        <v>0.34473244570444994</v>
      </c>
      <c r="G49" s="15"/>
      <c r="H49" s="15">
        <f>H17/H15</f>
        <v>0.32241821167222889</v>
      </c>
      <c r="I49" s="15"/>
      <c r="J49" s="15">
        <f>J17/J15</f>
        <v>0.31058585570022129</v>
      </c>
      <c r="K49" s="15"/>
      <c r="L49" s="15">
        <f>L17/L15</f>
        <v>0.33377079563248663</v>
      </c>
      <c r="M49" s="15">
        <f>(D49+F49+H49+J49+L49)/5</f>
        <v>0.32141128188593759</v>
      </c>
      <c r="N49" s="6"/>
      <c r="O49" s="6"/>
      <c r="P49" s="6"/>
      <c r="Q49" s="6"/>
      <c r="R49" s="6"/>
      <c r="S49" s="6"/>
    </row>
    <row r="50" spans="1:19" x14ac:dyDescent="0.25">
      <c r="A50" s="12" t="s">
        <v>28</v>
      </c>
      <c r="B50" s="6"/>
      <c r="C50" s="6"/>
      <c r="D50" s="6"/>
      <c r="E50" s="6"/>
      <c r="F50" s="16">
        <f>(F18-D18)/D18</f>
        <v>0.2077994537155782</v>
      </c>
      <c r="G50" s="16"/>
      <c r="H50" s="16">
        <f>(H18-F18)/F18</f>
        <v>0.10724343538159575</v>
      </c>
      <c r="I50" s="16"/>
      <c r="J50" s="16">
        <f>(J18-H18)/H18</f>
        <v>0.20377559551834423</v>
      </c>
      <c r="K50" s="16"/>
      <c r="L50" s="16">
        <f>(L18-J18)/J18</f>
        <v>9.4510473661232344E-2</v>
      </c>
      <c r="M50" s="15">
        <f>(F50+H50+J50+L50)/5</f>
        <v>0.1226657916553501</v>
      </c>
      <c r="N50" s="6"/>
      <c r="O50" s="15">
        <f>L50+0.56%</f>
        <v>0.10011047366123235</v>
      </c>
      <c r="P50" s="15">
        <f>O50+0.56%</f>
        <v>0.10571047366123235</v>
      </c>
      <c r="Q50" s="15">
        <f t="shared" ref="Q50:S50" si="23">P50+0.56%</f>
        <v>0.11131047366123234</v>
      </c>
      <c r="R50" s="15">
        <f t="shared" si="23"/>
        <v>0.11691047366123233</v>
      </c>
      <c r="S50" s="15">
        <f t="shared" si="23"/>
        <v>0.12251047366123233</v>
      </c>
    </row>
    <row r="51" spans="1:19" x14ac:dyDescent="0.25">
      <c r="A51" s="12" t="s">
        <v>45</v>
      </c>
      <c r="B51" s="6"/>
      <c r="C51" s="6"/>
      <c r="D51" s="6"/>
      <c r="E51" s="6"/>
      <c r="F51" s="15">
        <f>(F24-D24)/D24</f>
        <v>3.433734939759036E-2</v>
      </c>
      <c r="G51" s="15"/>
      <c r="H51" s="15">
        <f>(H24-F24)/F24</f>
        <v>-2.6729607945314655E-2</v>
      </c>
      <c r="I51" s="15"/>
      <c r="J51" s="15">
        <f t="shared" ref="J51:L51" si="24">(J24-H24)/H24</f>
        <v>0.34395767062454724</v>
      </c>
      <c r="K51" s="15"/>
      <c r="L51" s="15">
        <f t="shared" si="24"/>
        <v>-0.17425946756655419</v>
      </c>
      <c r="M51" s="6"/>
      <c r="N51" s="6"/>
      <c r="O51" s="6"/>
      <c r="P51" s="6"/>
      <c r="Q51" s="6"/>
      <c r="R51" s="6"/>
      <c r="S51" s="6"/>
    </row>
    <row r="52" spans="1:19" x14ac:dyDescent="0.25">
      <c r="A52" s="12" t="s">
        <v>46</v>
      </c>
      <c r="B52" s="6"/>
      <c r="C52" s="6"/>
      <c r="D52" s="6"/>
      <c r="E52" s="6"/>
      <c r="F52" s="15">
        <f>(F37-D37)/D37</f>
        <v>-6.881308415321695E-2</v>
      </c>
      <c r="G52" s="15"/>
      <c r="H52" s="15">
        <f t="shared" ref="H52:L52" si="25">(H37-F37)/F37</f>
        <v>-0.13022904952234421</v>
      </c>
      <c r="I52" s="15"/>
      <c r="J52" s="15">
        <f t="shared" si="25"/>
        <v>0.46093179841055376</v>
      </c>
      <c r="K52" s="15"/>
      <c r="L52" s="15">
        <f t="shared" si="25"/>
        <v>0.31462689930879423</v>
      </c>
      <c r="M52" s="56">
        <f>(F52+H52+J52+L52)/5</f>
        <v>0.11530331280875736</v>
      </c>
      <c r="N52" s="6"/>
      <c r="O52" s="6"/>
      <c r="P52" s="6"/>
      <c r="Q52" s="6"/>
      <c r="R52" s="6"/>
      <c r="S52" s="6"/>
    </row>
    <row r="53" spans="1:19" x14ac:dyDescent="0.25">
      <c r="M53" s="5"/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6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2" width="10.7109375" bestFit="1" customWidth="1"/>
  </cols>
  <sheetData>
    <row r="1" spans="1:13" x14ac:dyDescent="0.25">
      <c r="A1" s="6" t="s">
        <v>65</v>
      </c>
      <c r="B1" s="6" t="s">
        <v>67</v>
      </c>
      <c r="C1" s="6"/>
      <c r="D1" s="76" t="s">
        <v>66</v>
      </c>
      <c r="E1" s="76"/>
    </row>
    <row r="2" spans="1:13" x14ac:dyDescent="0.25">
      <c r="A2" s="77">
        <v>41701</v>
      </c>
      <c r="B2" s="6">
        <v>406.34</v>
      </c>
      <c r="C2" s="15"/>
      <c r="D2" s="78">
        <v>6221.45</v>
      </c>
      <c r="E2" s="15"/>
      <c r="G2" s="6" t="s">
        <v>62</v>
      </c>
      <c r="H2" s="71">
        <f>_xlfn.COVARIANCE.P(C2:C1235,E2:E1235)/_xlfn.VAR.P(E2:E1235)</f>
        <v>1.5066957273388788</v>
      </c>
    </row>
    <row r="3" spans="1:13" x14ac:dyDescent="0.25">
      <c r="A3" s="77">
        <v>41702</v>
      </c>
      <c r="B3" s="6">
        <v>408.52</v>
      </c>
      <c r="C3" s="15">
        <f>(B3-B2)/B2</f>
        <v>5.3649652999950949E-3</v>
      </c>
      <c r="D3" s="78">
        <v>6297.95</v>
      </c>
      <c r="E3" s="15">
        <f>(D3-D2)/D2</f>
        <v>1.2296168899533068E-2</v>
      </c>
      <c r="G3" s="6"/>
      <c r="H3" s="71">
        <f>SLOPE(C3:C1236,E3:E1236)</f>
        <v>1.5072041587844136</v>
      </c>
    </row>
    <row r="4" spans="1:13" x14ac:dyDescent="0.25">
      <c r="A4" s="77">
        <v>41703</v>
      </c>
      <c r="B4" s="6">
        <v>405.25</v>
      </c>
      <c r="C4" s="15">
        <f t="shared" ref="C4:C67" si="0">(B4-B3)/B3</f>
        <v>-8.0045040634485025E-3</v>
      </c>
      <c r="D4" s="78">
        <v>6328.65</v>
      </c>
      <c r="E4" s="15">
        <f t="shared" ref="E4:E67" si="1">(D4-D3)/D3</f>
        <v>4.8746020530489789E-3</v>
      </c>
    </row>
    <row r="5" spans="1:13" x14ac:dyDescent="0.25">
      <c r="A5" s="77">
        <v>41704</v>
      </c>
      <c r="B5" s="6">
        <v>404.12</v>
      </c>
      <c r="C5" s="15">
        <f t="shared" si="0"/>
        <v>-2.7884022208513153E-3</v>
      </c>
      <c r="D5" s="78">
        <v>6401.15</v>
      </c>
      <c r="E5" s="15">
        <f t="shared" si="1"/>
        <v>1.1455839713050968E-2</v>
      </c>
    </row>
    <row r="6" spans="1:13" x14ac:dyDescent="0.25">
      <c r="A6" s="77">
        <v>41705</v>
      </c>
      <c r="B6" s="6">
        <v>404.76</v>
      </c>
      <c r="C6" s="15">
        <f t="shared" si="0"/>
        <v>1.5836880134613143E-3</v>
      </c>
      <c r="D6" s="78">
        <v>6526.65</v>
      </c>
      <c r="E6" s="15">
        <f t="shared" si="1"/>
        <v>1.9605852073455551E-2</v>
      </c>
      <c r="L6" s="59"/>
      <c r="M6" s="59"/>
    </row>
    <row r="7" spans="1:13" x14ac:dyDescent="0.25">
      <c r="A7" s="77">
        <v>41708</v>
      </c>
      <c r="B7" s="6">
        <v>391.8</v>
      </c>
      <c r="C7" s="15">
        <f t="shared" si="0"/>
        <v>-3.2018974206937396E-2</v>
      </c>
      <c r="D7" s="78">
        <v>6537.25</v>
      </c>
      <c r="E7" s="15">
        <f t="shared" si="1"/>
        <v>1.6241103782185906E-3</v>
      </c>
    </row>
    <row r="8" spans="1:13" x14ac:dyDescent="0.25">
      <c r="A8" s="77">
        <v>41709</v>
      </c>
      <c r="B8" s="6">
        <v>393.73</v>
      </c>
      <c r="C8" s="15">
        <f t="shared" si="0"/>
        <v>4.9259826442062445E-3</v>
      </c>
      <c r="D8" s="78">
        <v>6511.9</v>
      </c>
      <c r="E8" s="15">
        <f t="shared" si="1"/>
        <v>-3.8777773528624977E-3</v>
      </c>
    </row>
    <row r="9" spans="1:13" x14ac:dyDescent="0.25">
      <c r="A9" s="77">
        <v>41710</v>
      </c>
      <c r="B9" s="6">
        <v>384.72</v>
      </c>
      <c r="C9" s="15">
        <f t="shared" si="0"/>
        <v>-2.2883702029309401E-2</v>
      </c>
      <c r="D9" s="78">
        <v>6516.9</v>
      </c>
      <c r="E9" s="15">
        <f t="shared" si="1"/>
        <v>7.6782505873861703E-4</v>
      </c>
    </row>
    <row r="10" spans="1:13" x14ac:dyDescent="0.25">
      <c r="A10" s="77">
        <v>41711</v>
      </c>
      <c r="B10" s="6">
        <v>383.88</v>
      </c>
      <c r="C10" s="15">
        <f t="shared" si="0"/>
        <v>-2.1834061135372006E-3</v>
      </c>
      <c r="D10" s="78">
        <v>6493.1</v>
      </c>
      <c r="E10" s="15">
        <f t="shared" si="1"/>
        <v>-3.6520431493500395E-3</v>
      </c>
    </row>
    <row r="11" spans="1:13" x14ac:dyDescent="0.25">
      <c r="A11" s="77">
        <v>41712</v>
      </c>
      <c r="B11" s="6">
        <v>389.08</v>
      </c>
      <c r="C11" s="15">
        <f t="shared" si="0"/>
        <v>1.3545899760341745E-2</v>
      </c>
      <c r="D11" s="78">
        <v>6504.2</v>
      </c>
      <c r="E11" s="15">
        <f t="shared" si="1"/>
        <v>1.7095070151390635E-3</v>
      </c>
    </row>
    <row r="12" spans="1:13" x14ac:dyDescent="0.25">
      <c r="A12" s="77">
        <v>41716</v>
      </c>
      <c r="B12" s="6">
        <v>377.2</v>
      </c>
      <c r="C12" s="15">
        <f t="shared" si="0"/>
        <v>-3.0533566361673682E-2</v>
      </c>
      <c r="D12" s="78">
        <v>6516.65</v>
      </c>
      <c r="E12" s="15">
        <f t="shared" si="1"/>
        <v>1.9141477814335073E-3</v>
      </c>
    </row>
    <row r="13" spans="1:13" x14ac:dyDescent="0.25">
      <c r="A13" s="77">
        <v>41717</v>
      </c>
      <c r="B13" s="6">
        <v>380.27</v>
      </c>
      <c r="C13" s="15">
        <f t="shared" si="0"/>
        <v>8.1389183457051782E-3</v>
      </c>
      <c r="D13" s="78">
        <v>6524.05</v>
      </c>
      <c r="E13" s="15">
        <f t="shared" si="1"/>
        <v>1.1355527763498954E-3</v>
      </c>
    </row>
    <row r="14" spans="1:13" x14ac:dyDescent="0.25">
      <c r="A14" s="77">
        <v>41718</v>
      </c>
      <c r="B14" s="6">
        <v>375.67</v>
      </c>
      <c r="C14" s="15">
        <f t="shared" si="0"/>
        <v>-1.2096668156835843E-2</v>
      </c>
      <c r="D14" s="78">
        <v>6483.1</v>
      </c>
      <c r="E14" s="15">
        <f t="shared" si="1"/>
        <v>-6.2767759290624408E-3</v>
      </c>
    </row>
    <row r="15" spans="1:13" x14ac:dyDescent="0.25">
      <c r="A15" s="77">
        <v>41719</v>
      </c>
      <c r="B15" s="6">
        <v>385.02</v>
      </c>
      <c r="C15" s="15">
        <f t="shared" si="0"/>
        <v>2.4888865227460179E-2</v>
      </c>
      <c r="D15" s="78">
        <v>6493.2</v>
      </c>
      <c r="E15" s="15">
        <f t="shared" si="1"/>
        <v>1.5578966852276617E-3</v>
      </c>
    </row>
    <row r="16" spans="1:13" x14ac:dyDescent="0.25">
      <c r="A16" s="77">
        <v>41720</v>
      </c>
      <c r="B16" s="6">
        <v>384.87</v>
      </c>
      <c r="C16" s="15">
        <f t="shared" si="0"/>
        <v>-3.895901511609196E-4</v>
      </c>
      <c r="D16" s="78">
        <v>6494.9</v>
      </c>
      <c r="E16" s="15">
        <f t="shared" si="1"/>
        <v>2.6181235754324804E-4</v>
      </c>
    </row>
    <row r="17" spans="1:5" x14ac:dyDescent="0.25">
      <c r="A17" s="77">
        <v>41722</v>
      </c>
      <c r="B17" s="6">
        <v>387.35</v>
      </c>
      <c r="C17" s="15">
        <f t="shared" si="0"/>
        <v>6.4437342479279191E-3</v>
      </c>
      <c r="D17" s="78">
        <v>6583.5</v>
      </c>
      <c r="E17" s="15">
        <f t="shared" si="1"/>
        <v>1.3641472539992974E-2</v>
      </c>
    </row>
    <row r="18" spans="1:5" x14ac:dyDescent="0.25">
      <c r="A18" s="77">
        <v>41723</v>
      </c>
      <c r="B18" s="6">
        <v>386.7</v>
      </c>
      <c r="C18" s="15">
        <f t="shared" si="0"/>
        <v>-1.6780689299084395E-3</v>
      </c>
      <c r="D18" s="78">
        <v>6589.75</v>
      </c>
      <c r="E18" s="15">
        <f t="shared" si="1"/>
        <v>9.4934305460621252E-4</v>
      </c>
    </row>
    <row r="19" spans="1:5" x14ac:dyDescent="0.25">
      <c r="A19" s="77">
        <v>41724</v>
      </c>
      <c r="B19" s="6">
        <v>397.39</v>
      </c>
      <c r="C19" s="15">
        <f t="shared" si="0"/>
        <v>2.7644168606154637E-2</v>
      </c>
      <c r="D19" s="78">
        <v>6601.4</v>
      </c>
      <c r="E19" s="15">
        <f t="shared" si="1"/>
        <v>1.7678971129404964E-3</v>
      </c>
    </row>
    <row r="20" spans="1:5" x14ac:dyDescent="0.25">
      <c r="A20" s="77">
        <v>41725</v>
      </c>
      <c r="B20" s="6">
        <v>392.49</v>
      </c>
      <c r="C20" s="15">
        <f t="shared" si="0"/>
        <v>-1.2330456226880337E-2</v>
      </c>
      <c r="D20" s="78">
        <v>6641.75</v>
      </c>
      <c r="E20" s="15">
        <f t="shared" si="1"/>
        <v>6.1123398067077237E-3</v>
      </c>
    </row>
    <row r="21" spans="1:5" x14ac:dyDescent="0.25">
      <c r="A21" s="77">
        <v>41726</v>
      </c>
      <c r="B21" s="6">
        <v>393.08</v>
      </c>
      <c r="C21" s="15">
        <f t="shared" si="0"/>
        <v>1.5032230120511987E-3</v>
      </c>
      <c r="D21" s="78">
        <v>6695.9</v>
      </c>
      <c r="E21" s="15">
        <f t="shared" si="1"/>
        <v>8.1529717318477267E-3</v>
      </c>
    </row>
    <row r="22" spans="1:5" x14ac:dyDescent="0.25">
      <c r="A22" s="77">
        <v>41729</v>
      </c>
      <c r="B22" s="6">
        <v>394.42</v>
      </c>
      <c r="C22" s="15">
        <f t="shared" si="0"/>
        <v>3.4089752722093005E-3</v>
      </c>
      <c r="D22" s="78">
        <v>6704.2</v>
      </c>
      <c r="E22" s="15">
        <f t="shared" si="1"/>
        <v>1.2395645096253203E-3</v>
      </c>
    </row>
    <row r="23" spans="1:5" x14ac:dyDescent="0.25">
      <c r="A23" s="77">
        <v>41730</v>
      </c>
      <c r="B23" s="6">
        <v>398.87</v>
      </c>
      <c r="C23" s="15">
        <f t="shared" si="0"/>
        <v>1.128238933116979E-2</v>
      </c>
      <c r="D23" s="78">
        <v>6721.05</v>
      </c>
      <c r="E23" s="15">
        <f t="shared" si="1"/>
        <v>2.5133498403986103E-3</v>
      </c>
    </row>
    <row r="24" spans="1:5" x14ac:dyDescent="0.25">
      <c r="A24" s="77">
        <v>41731</v>
      </c>
      <c r="B24" s="6">
        <v>409.71</v>
      </c>
      <c r="C24" s="15">
        <f t="shared" si="0"/>
        <v>2.7176774387645035E-2</v>
      </c>
      <c r="D24" s="78">
        <v>6752.55</v>
      </c>
      <c r="E24" s="15">
        <f t="shared" si="1"/>
        <v>4.6867676925480394E-3</v>
      </c>
    </row>
    <row r="25" spans="1:5" x14ac:dyDescent="0.25">
      <c r="A25" s="77">
        <v>41732</v>
      </c>
      <c r="B25" s="6">
        <v>406.98</v>
      </c>
      <c r="C25" s="15">
        <f t="shared" si="0"/>
        <v>-6.663249615581659E-3</v>
      </c>
      <c r="D25" s="78">
        <v>6736.1</v>
      </c>
      <c r="E25" s="15">
        <f t="shared" si="1"/>
        <v>-2.4361167262737511E-3</v>
      </c>
    </row>
    <row r="26" spans="1:5" x14ac:dyDescent="0.25">
      <c r="A26" s="77">
        <v>41733</v>
      </c>
      <c r="B26" s="6">
        <v>401.2</v>
      </c>
      <c r="C26" s="15">
        <f t="shared" si="0"/>
        <v>-1.4202172096909011E-2</v>
      </c>
      <c r="D26" s="78">
        <v>6694.35</v>
      </c>
      <c r="E26" s="15">
        <f t="shared" si="1"/>
        <v>-6.1979483677498844E-3</v>
      </c>
    </row>
    <row r="27" spans="1:5" x14ac:dyDescent="0.25">
      <c r="A27" s="77">
        <v>41736</v>
      </c>
      <c r="B27" s="6">
        <v>399.71</v>
      </c>
      <c r="C27" s="15">
        <f t="shared" si="0"/>
        <v>-3.7138584247258452E-3</v>
      </c>
      <c r="D27" s="78">
        <v>6695.05</v>
      </c>
      <c r="E27" s="15">
        <f t="shared" si="1"/>
        <v>1.0456579055469434E-4</v>
      </c>
    </row>
    <row r="28" spans="1:5" x14ac:dyDescent="0.25">
      <c r="A28" s="77">
        <v>41738</v>
      </c>
      <c r="B28" s="6">
        <v>416.43</v>
      </c>
      <c r="C28" s="15">
        <f t="shared" si="0"/>
        <v>4.1830326987065694E-2</v>
      </c>
      <c r="D28" s="78">
        <v>6796.2</v>
      </c>
      <c r="E28" s="15">
        <f t="shared" si="1"/>
        <v>1.5108176936691978E-2</v>
      </c>
    </row>
    <row r="29" spans="1:5" x14ac:dyDescent="0.25">
      <c r="A29" s="77">
        <v>41739</v>
      </c>
      <c r="B29" s="6">
        <v>426.23</v>
      </c>
      <c r="C29" s="15">
        <f t="shared" si="0"/>
        <v>2.3533366952429007E-2</v>
      </c>
      <c r="D29" s="78">
        <v>6796.4</v>
      </c>
      <c r="E29" s="15">
        <f t="shared" si="1"/>
        <v>2.9428209881966116E-5</v>
      </c>
    </row>
    <row r="30" spans="1:5" x14ac:dyDescent="0.25">
      <c r="A30" s="77">
        <v>41740</v>
      </c>
      <c r="B30" s="6">
        <v>419.1</v>
      </c>
      <c r="C30" s="15">
        <f t="shared" si="0"/>
        <v>-1.6728057621471965E-2</v>
      </c>
      <c r="D30" s="78">
        <v>6776.3</v>
      </c>
      <c r="E30" s="15">
        <f t="shared" si="1"/>
        <v>-2.9574480607379577E-3</v>
      </c>
    </row>
    <row r="31" spans="1:5" x14ac:dyDescent="0.25">
      <c r="A31" s="77">
        <v>41744</v>
      </c>
      <c r="B31" s="6">
        <v>407.58</v>
      </c>
      <c r="C31" s="15">
        <f t="shared" si="0"/>
        <v>-2.7487473156764586E-2</v>
      </c>
      <c r="D31" s="78">
        <v>6733.1</v>
      </c>
      <c r="E31" s="15">
        <f t="shared" si="1"/>
        <v>-6.3751604858108138E-3</v>
      </c>
    </row>
    <row r="32" spans="1:5" x14ac:dyDescent="0.25">
      <c r="A32" s="77">
        <v>41745</v>
      </c>
      <c r="B32" s="6">
        <v>406.79</v>
      </c>
      <c r="C32" s="15">
        <f t="shared" si="0"/>
        <v>-1.938269787526286E-3</v>
      </c>
      <c r="D32" s="78">
        <v>6675.3</v>
      </c>
      <c r="E32" s="15">
        <f t="shared" si="1"/>
        <v>-8.5844558969865557E-3</v>
      </c>
    </row>
    <row r="33" spans="1:5" x14ac:dyDescent="0.25">
      <c r="A33" s="77">
        <v>41746</v>
      </c>
      <c r="B33" s="6">
        <v>424.55</v>
      </c>
      <c r="C33" s="15">
        <f t="shared" si="0"/>
        <v>4.3658890336537255E-2</v>
      </c>
      <c r="D33" s="78">
        <v>6779.4</v>
      </c>
      <c r="E33" s="15">
        <f t="shared" si="1"/>
        <v>1.5594804727877316E-2</v>
      </c>
    </row>
    <row r="34" spans="1:5" x14ac:dyDescent="0.25">
      <c r="A34" s="77">
        <v>41750</v>
      </c>
      <c r="B34" s="6">
        <v>427.51</v>
      </c>
      <c r="C34" s="15">
        <f t="shared" si="0"/>
        <v>6.972088093275184E-3</v>
      </c>
      <c r="D34" s="78">
        <v>6817.65</v>
      </c>
      <c r="E34" s="15">
        <f t="shared" si="1"/>
        <v>5.6420922205504915E-3</v>
      </c>
    </row>
    <row r="35" spans="1:5" x14ac:dyDescent="0.25">
      <c r="A35" s="77">
        <v>41751</v>
      </c>
      <c r="B35" s="6">
        <v>424.25</v>
      </c>
      <c r="C35" s="15">
        <f t="shared" si="0"/>
        <v>-7.6255526186521745E-3</v>
      </c>
      <c r="D35" s="78">
        <v>6815.35</v>
      </c>
      <c r="E35" s="15">
        <f t="shared" si="1"/>
        <v>-3.3735964738572274E-4</v>
      </c>
    </row>
    <row r="36" spans="1:5" x14ac:dyDescent="0.25">
      <c r="A36" s="77">
        <v>41752</v>
      </c>
      <c r="B36" s="6">
        <v>420.54</v>
      </c>
      <c r="C36" s="15">
        <f t="shared" si="0"/>
        <v>-8.7448438420742007E-3</v>
      </c>
      <c r="D36" s="78">
        <v>6840.8</v>
      </c>
      <c r="E36" s="15">
        <f t="shared" si="1"/>
        <v>3.7342176117147051E-3</v>
      </c>
    </row>
    <row r="37" spans="1:5" x14ac:dyDescent="0.25">
      <c r="A37" s="77">
        <v>41754</v>
      </c>
      <c r="B37" s="6">
        <v>418.76</v>
      </c>
      <c r="C37" s="15">
        <f t="shared" si="0"/>
        <v>-4.2326532553384442E-3</v>
      </c>
      <c r="D37" s="78">
        <v>6782.75</v>
      </c>
      <c r="E37" s="15">
        <f t="shared" si="1"/>
        <v>-8.4858496082329815E-3</v>
      </c>
    </row>
    <row r="38" spans="1:5" x14ac:dyDescent="0.25">
      <c r="A38" s="77">
        <v>41757</v>
      </c>
      <c r="B38" s="6">
        <v>412.03</v>
      </c>
      <c r="C38" s="15">
        <f t="shared" si="0"/>
        <v>-1.6071257999809005E-2</v>
      </c>
      <c r="D38" s="78">
        <v>6761.25</v>
      </c>
      <c r="E38" s="15">
        <f t="shared" si="1"/>
        <v>-3.1698057572518523E-3</v>
      </c>
    </row>
    <row r="39" spans="1:5" x14ac:dyDescent="0.25">
      <c r="A39" s="77">
        <v>41758</v>
      </c>
      <c r="B39" s="6">
        <v>404.61</v>
      </c>
      <c r="C39" s="15">
        <f t="shared" si="0"/>
        <v>-1.8008397446787758E-2</v>
      </c>
      <c r="D39" s="78">
        <v>6715.25</v>
      </c>
      <c r="E39" s="15">
        <f t="shared" si="1"/>
        <v>-6.8034756886670364E-3</v>
      </c>
    </row>
    <row r="40" spans="1:5" x14ac:dyDescent="0.25">
      <c r="A40" s="77">
        <v>41759</v>
      </c>
      <c r="B40" s="6">
        <v>410.35</v>
      </c>
      <c r="C40" s="15">
        <f t="shared" si="0"/>
        <v>1.4186500580806231E-2</v>
      </c>
      <c r="D40" s="78">
        <v>6696.4</v>
      </c>
      <c r="E40" s="15">
        <f t="shared" si="1"/>
        <v>-2.8070436692603199E-3</v>
      </c>
    </row>
    <row r="41" spans="1:5" x14ac:dyDescent="0.25">
      <c r="A41" s="77">
        <v>41761</v>
      </c>
      <c r="B41" s="6">
        <v>410.35</v>
      </c>
      <c r="C41" s="15">
        <f t="shared" si="0"/>
        <v>0</v>
      </c>
      <c r="D41" s="78">
        <v>6694.8</v>
      </c>
      <c r="E41" s="15">
        <f t="shared" si="1"/>
        <v>-2.3893435278649042E-4</v>
      </c>
    </row>
    <row r="42" spans="1:5" x14ac:dyDescent="0.25">
      <c r="A42" s="77">
        <v>41764</v>
      </c>
      <c r="B42" s="6">
        <v>410.05</v>
      </c>
      <c r="C42" s="15">
        <f t="shared" si="0"/>
        <v>-7.3108322164009104E-4</v>
      </c>
      <c r="D42" s="78">
        <v>6699.35</v>
      </c>
      <c r="E42" s="15">
        <f t="shared" si="1"/>
        <v>6.7963195315770173E-4</v>
      </c>
    </row>
    <row r="43" spans="1:5" x14ac:dyDescent="0.25">
      <c r="A43" s="77">
        <v>41765</v>
      </c>
      <c r="B43" s="6">
        <v>414.7</v>
      </c>
      <c r="C43" s="15">
        <f t="shared" si="0"/>
        <v>1.1340080477990433E-2</v>
      </c>
      <c r="D43" s="78">
        <v>6715.3</v>
      </c>
      <c r="E43" s="15">
        <f t="shared" si="1"/>
        <v>2.380827990775197E-3</v>
      </c>
    </row>
    <row r="44" spans="1:5" x14ac:dyDescent="0.25">
      <c r="A44" s="77">
        <v>41766</v>
      </c>
      <c r="B44" s="6">
        <v>412.28</v>
      </c>
      <c r="C44" s="15">
        <f t="shared" si="0"/>
        <v>-5.8355437665782882E-3</v>
      </c>
      <c r="D44" s="78">
        <v>6652.55</v>
      </c>
      <c r="E44" s="15">
        <f t="shared" si="1"/>
        <v>-9.3443330901076642E-3</v>
      </c>
    </row>
    <row r="45" spans="1:5" x14ac:dyDescent="0.25">
      <c r="A45" s="77">
        <v>41767</v>
      </c>
      <c r="B45" s="6">
        <v>418.56</v>
      </c>
      <c r="C45" s="15">
        <f t="shared" si="0"/>
        <v>1.5232366352964077E-2</v>
      </c>
      <c r="D45" s="78">
        <v>6659.85</v>
      </c>
      <c r="E45" s="15">
        <f t="shared" si="1"/>
        <v>1.0973235826863656E-3</v>
      </c>
    </row>
    <row r="46" spans="1:5" x14ac:dyDescent="0.25">
      <c r="A46" s="77">
        <v>41768</v>
      </c>
      <c r="B46" s="6">
        <v>422.96</v>
      </c>
      <c r="C46" s="15">
        <f t="shared" si="0"/>
        <v>1.0512232415902087E-2</v>
      </c>
      <c r="D46" s="78">
        <v>6858.8</v>
      </c>
      <c r="E46" s="15">
        <f t="shared" si="1"/>
        <v>2.9873045188705424E-2</v>
      </c>
    </row>
    <row r="47" spans="1:5" x14ac:dyDescent="0.25">
      <c r="A47" s="77">
        <v>41771</v>
      </c>
      <c r="B47" s="6">
        <v>440.48</v>
      </c>
      <c r="C47" s="15">
        <f t="shared" si="0"/>
        <v>4.1422356724040189E-2</v>
      </c>
      <c r="D47" s="78">
        <v>7014.25</v>
      </c>
      <c r="E47" s="15">
        <f t="shared" si="1"/>
        <v>2.2664314457339449E-2</v>
      </c>
    </row>
    <row r="48" spans="1:5" x14ac:dyDescent="0.25">
      <c r="A48" s="77">
        <v>41772</v>
      </c>
      <c r="B48" s="6">
        <v>436.27</v>
      </c>
      <c r="C48" s="15">
        <f t="shared" si="0"/>
        <v>-9.5577551761715316E-3</v>
      </c>
      <c r="D48" s="78">
        <v>7108.75</v>
      </c>
      <c r="E48" s="15">
        <f t="shared" si="1"/>
        <v>1.3472573689275404E-2</v>
      </c>
    </row>
    <row r="49" spans="1:5" x14ac:dyDescent="0.25">
      <c r="A49" s="77">
        <v>41773</v>
      </c>
      <c r="B49" s="6">
        <v>437.66</v>
      </c>
      <c r="C49" s="15">
        <f t="shared" si="0"/>
        <v>3.1861003507003536E-3</v>
      </c>
      <c r="D49" s="78">
        <v>7108.75</v>
      </c>
      <c r="E49" s="15">
        <f t="shared" si="1"/>
        <v>0</v>
      </c>
    </row>
    <row r="50" spans="1:5" x14ac:dyDescent="0.25">
      <c r="A50" s="77">
        <v>41774</v>
      </c>
      <c r="B50" s="6">
        <v>434.98</v>
      </c>
      <c r="C50" s="15">
        <f t="shared" si="0"/>
        <v>-6.1234748434858257E-3</v>
      </c>
      <c r="D50" s="78">
        <v>7123.15</v>
      </c>
      <c r="E50" s="15">
        <f t="shared" si="1"/>
        <v>2.0256725866009688E-3</v>
      </c>
    </row>
    <row r="51" spans="1:5" x14ac:dyDescent="0.25">
      <c r="A51" s="77">
        <v>41775</v>
      </c>
      <c r="B51" s="6">
        <v>445.08</v>
      </c>
      <c r="C51" s="15">
        <f t="shared" si="0"/>
        <v>2.32194583659018E-2</v>
      </c>
      <c r="D51" s="78">
        <v>7203</v>
      </c>
      <c r="E51" s="15">
        <f t="shared" si="1"/>
        <v>1.1209928191881453E-2</v>
      </c>
    </row>
    <row r="52" spans="1:5" x14ac:dyDescent="0.25">
      <c r="A52" s="77">
        <v>41778</v>
      </c>
      <c r="B52" s="6">
        <v>439.68</v>
      </c>
      <c r="C52" s="15">
        <f t="shared" si="0"/>
        <v>-1.2132650310056569E-2</v>
      </c>
      <c r="D52" s="78">
        <v>7263.55</v>
      </c>
      <c r="E52" s="15">
        <f t="shared" si="1"/>
        <v>8.4062196307094512E-3</v>
      </c>
    </row>
    <row r="53" spans="1:5" x14ac:dyDescent="0.25">
      <c r="A53" s="77">
        <v>41779</v>
      </c>
      <c r="B53" s="6">
        <v>435.18</v>
      </c>
      <c r="C53" s="15">
        <f t="shared" si="0"/>
        <v>-1.023471615720524E-2</v>
      </c>
      <c r="D53" s="78">
        <v>7275.5</v>
      </c>
      <c r="E53" s="15">
        <f t="shared" si="1"/>
        <v>1.6452010380598766E-3</v>
      </c>
    </row>
    <row r="54" spans="1:5" x14ac:dyDescent="0.25">
      <c r="A54" s="77">
        <v>41780</v>
      </c>
      <c r="B54" s="6">
        <v>432.31</v>
      </c>
      <c r="C54" s="15">
        <f t="shared" si="0"/>
        <v>-6.5949721954134026E-3</v>
      </c>
      <c r="D54" s="78">
        <v>7252.9</v>
      </c>
      <c r="E54" s="15">
        <f t="shared" si="1"/>
        <v>-3.1063157171328931E-3</v>
      </c>
    </row>
    <row r="55" spans="1:5" x14ac:dyDescent="0.25">
      <c r="A55" s="77">
        <v>41781</v>
      </c>
      <c r="B55" s="6">
        <v>426.23</v>
      </c>
      <c r="C55" s="15">
        <f t="shared" si="0"/>
        <v>-1.4063981864865453E-2</v>
      </c>
      <c r="D55" s="78">
        <v>7276.4</v>
      </c>
      <c r="E55" s="15">
        <f t="shared" si="1"/>
        <v>3.2400832770340142E-3</v>
      </c>
    </row>
    <row r="56" spans="1:5" x14ac:dyDescent="0.25">
      <c r="A56" s="77">
        <v>41782</v>
      </c>
      <c r="B56" s="6">
        <v>426.72</v>
      </c>
      <c r="C56" s="15">
        <f t="shared" si="0"/>
        <v>1.1496140581376466E-3</v>
      </c>
      <c r="D56" s="78">
        <v>7367.1</v>
      </c>
      <c r="E56" s="15">
        <f t="shared" si="1"/>
        <v>1.24649551976253E-2</v>
      </c>
    </row>
    <row r="57" spans="1:5" x14ac:dyDescent="0.25">
      <c r="A57" s="77">
        <v>41785</v>
      </c>
      <c r="B57" s="6">
        <v>439.34</v>
      </c>
      <c r="C57" s="15">
        <f t="shared" si="0"/>
        <v>2.9574428196475315E-2</v>
      </c>
      <c r="D57" s="78">
        <v>7359.05</v>
      </c>
      <c r="E57" s="15">
        <f t="shared" si="1"/>
        <v>-1.0926959047658077E-3</v>
      </c>
    </row>
    <row r="58" spans="1:5" x14ac:dyDescent="0.25">
      <c r="A58" s="77">
        <v>41786</v>
      </c>
      <c r="B58" s="6">
        <v>431.97</v>
      </c>
      <c r="C58" s="15">
        <f t="shared" si="0"/>
        <v>-1.6775162744116057E-2</v>
      </c>
      <c r="D58" s="78">
        <v>7318</v>
      </c>
      <c r="E58" s="15">
        <f t="shared" si="1"/>
        <v>-5.5781656599697216E-3</v>
      </c>
    </row>
    <row r="59" spans="1:5" x14ac:dyDescent="0.25">
      <c r="A59" s="77">
        <v>41787</v>
      </c>
      <c r="B59" s="6">
        <v>424.2</v>
      </c>
      <c r="C59" s="15">
        <f t="shared" si="0"/>
        <v>-1.7987360233349625E-2</v>
      </c>
      <c r="D59" s="78">
        <v>7329.65</v>
      </c>
      <c r="E59" s="15">
        <f t="shared" si="1"/>
        <v>1.5919650177643669E-3</v>
      </c>
    </row>
    <row r="60" spans="1:5" x14ac:dyDescent="0.25">
      <c r="A60" s="77">
        <v>41788</v>
      </c>
      <c r="B60" s="6">
        <v>419.8</v>
      </c>
      <c r="C60" s="15">
        <f t="shared" si="0"/>
        <v>-1.0372465818010318E-2</v>
      </c>
      <c r="D60" s="78">
        <v>7235.65</v>
      </c>
      <c r="E60" s="15">
        <f t="shared" si="1"/>
        <v>-1.2824623276691248E-2</v>
      </c>
    </row>
    <row r="61" spans="1:5" x14ac:dyDescent="0.25">
      <c r="A61" s="77">
        <v>41789</v>
      </c>
      <c r="B61" s="6">
        <v>410.65</v>
      </c>
      <c r="C61" s="15">
        <f t="shared" si="0"/>
        <v>-2.1796093377799034E-2</v>
      </c>
      <c r="D61" s="78">
        <v>7229.95</v>
      </c>
      <c r="E61" s="15">
        <f t="shared" si="1"/>
        <v>-7.8776613020251367E-4</v>
      </c>
    </row>
    <row r="62" spans="1:5" x14ac:dyDescent="0.25">
      <c r="A62" s="77">
        <v>41792</v>
      </c>
      <c r="B62" s="6">
        <v>416.28</v>
      </c>
      <c r="C62" s="15">
        <f t="shared" si="0"/>
        <v>1.3709971995616695E-2</v>
      </c>
      <c r="D62" s="78">
        <v>7362.5</v>
      </c>
      <c r="E62" s="15">
        <f t="shared" si="1"/>
        <v>1.8333460120747748E-2</v>
      </c>
    </row>
    <row r="63" spans="1:5" x14ac:dyDescent="0.25">
      <c r="A63" s="77">
        <v>41793</v>
      </c>
      <c r="B63" s="6">
        <v>416.43</v>
      </c>
      <c r="C63" s="15">
        <f t="shared" si="0"/>
        <v>3.6033439031429355E-4</v>
      </c>
      <c r="D63" s="78">
        <v>7415.85</v>
      </c>
      <c r="E63" s="15">
        <f t="shared" si="1"/>
        <v>7.2461799660441919E-3</v>
      </c>
    </row>
    <row r="64" spans="1:5" x14ac:dyDescent="0.25">
      <c r="A64" s="77">
        <v>41794</v>
      </c>
      <c r="B64" s="6">
        <v>417.57</v>
      </c>
      <c r="C64" s="15">
        <f t="shared" si="0"/>
        <v>2.7375549312008895E-3</v>
      </c>
      <c r="D64" s="78">
        <v>7402.25</v>
      </c>
      <c r="E64" s="15">
        <f t="shared" si="1"/>
        <v>-1.8339098013040128E-3</v>
      </c>
    </row>
    <row r="65" spans="1:5" x14ac:dyDescent="0.25">
      <c r="A65" s="77">
        <v>41795</v>
      </c>
      <c r="B65" s="6">
        <v>430.38</v>
      </c>
      <c r="C65" s="15">
        <f t="shared" si="0"/>
        <v>3.0677491199080399E-2</v>
      </c>
      <c r="D65" s="78">
        <v>7474.1</v>
      </c>
      <c r="E65" s="15">
        <f t="shared" si="1"/>
        <v>9.7065081563038752E-3</v>
      </c>
    </row>
    <row r="66" spans="1:5" x14ac:dyDescent="0.25">
      <c r="A66" s="77">
        <v>41796</v>
      </c>
      <c r="B66" s="6">
        <v>434.44</v>
      </c>
      <c r="C66" s="15">
        <f t="shared" si="0"/>
        <v>9.4335238626330267E-3</v>
      </c>
      <c r="D66" s="78">
        <v>7583.4</v>
      </c>
      <c r="E66" s="15">
        <f t="shared" si="1"/>
        <v>1.4623834307809537E-2</v>
      </c>
    </row>
    <row r="67" spans="1:5" x14ac:dyDescent="0.25">
      <c r="A67" s="77">
        <v>41799</v>
      </c>
      <c r="B67" s="6">
        <v>443.84</v>
      </c>
      <c r="C67" s="15">
        <f t="shared" si="0"/>
        <v>2.1637049995396319E-2</v>
      </c>
      <c r="D67" s="78">
        <v>7654.6</v>
      </c>
      <c r="E67" s="15">
        <f t="shared" si="1"/>
        <v>9.3889284489807653E-3</v>
      </c>
    </row>
    <row r="68" spans="1:5" x14ac:dyDescent="0.25">
      <c r="A68" s="77">
        <v>41800</v>
      </c>
      <c r="B68" s="6">
        <v>448.59</v>
      </c>
      <c r="C68" s="15">
        <f t="shared" ref="C68:C131" si="2">(B68-B67)/B67</f>
        <v>1.0702054794520549E-2</v>
      </c>
      <c r="D68" s="78">
        <v>7656.4</v>
      </c>
      <c r="E68" s="15">
        <f t="shared" ref="E68:E131" si="3">(D68-D67)/D67</f>
        <v>2.3515271862661305E-4</v>
      </c>
    </row>
    <row r="69" spans="1:5" x14ac:dyDescent="0.25">
      <c r="A69" s="77">
        <v>41801</v>
      </c>
      <c r="B69" s="6">
        <v>441.02</v>
      </c>
      <c r="C69" s="15">
        <f t="shared" si="2"/>
        <v>-1.6875097527809343E-2</v>
      </c>
      <c r="D69" s="78">
        <v>7626.85</v>
      </c>
      <c r="E69" s="15">
        <f t="shared" si="3"/>
        <v>-3.8595162217229082E-3</v>
      </c>
    </row>
    <row r="70" spans="1:5" x14ac:dyDescent="0.25">
      <c r="A70" s="77">
        <v>41802</v>
      </c>
      <c r="B70" s="6">
        <v>444.78</v>
      </c>
      <c r="C70" s="15">
        <f t="shared" si="2"/>
        <v>8.5256904448777638E-3</v>
      </c>
      <c r="D70" s="78">
        <v>7649.9</v>
      </c>
      <c r="E70" s="15">
        <f t="shared" si="3"/>
        <v>3.0222175603295295E-3</v>
      </c>
    </row>
    <row r="71" spans="1:5" x14ac:dyDescent="0.25">
      <c r="A71" s="77">
        <v>41803</v>
      </c>
      <c r="B71" s="6">
        <v>433.6</v>
      </c>
      <c r="C71" s="15">
        <f t="shared" si="2"/>
        <v>-2.5136022303161004E-2</v>
      </c>
      <c r="D71" s="78">
        <v>7542.1</v>
      </c>
      <c r="E71" s="15">
        <f t="shared" si="3"/>
        <v>-1.4091687473038768E-2</v>
      </c>
    </row>
    <row r="72" spans="1:5" x14ac:dyDescent="0.25">
      <c r="A72" s="77">
        <v>41806</v>
      </c>
      <c r="B72" s="6">
        <v>426.28</v>
      </c>
      <c r="C72" s="15">
        <f t="shared" si="2"/>
        <v>-1.6881918819188307E-2</v>
      </c>
      <c r="D72" s="78">
        <v>7533.55</v>
      </c>
      <c r="E72" s="15">
        <f t="shared" si="3"/>
        <v>-1.1336365203325574E-3</v>
      </c>
    </row>
    <row r="73" spans="1:5" x14ac:dyDescent="0.25">
      <c r="A73" s="77">
        <v>41807</v>
      </c>
      <c r="B73" s="6">
        <v>436.22</v>
      </c>
      <c r="C73" s="15">
        <f t="shared" si="2"/>
        <v>2.3318006943792942E-2</v>
      </c>
      <c r="D73" s="78">
        <v>7631.7</v>
      </c>
      <c r="E73" s="15">
        <f t="shared" si="3"/>
        <v>1.3028386351719923E-2</v>
      </c>
    </row>
    <row r="74" spans="1:5" x14ac:dyDescent="0.25">
      <c r="A74" s="77">
        <v>41808</v>
      </c>
      <c r="B74" s="6">
        <v>428.55</v>
      </c>
      <c r="C74" s="15">
        <f t="shared" si="2"/>
        <v>-1.7582871028380211E-2</v>
      </c>
      <c r="D74" s="78">
        <v>7558.2</v>
      </c>
      <c r="E74" s="15">
        <f t="shared" si="3"/>
        <v>-9.6308817170486262E-3</v>
      </c>
    </row>
    <row r="75" spans="1:5" x14ac:dyDescent="0.25">
      <c r="A75" s="77">
        <v>41809</v>
      </c>
      <c r="B75" s="6">
        <v>433.95</v>
      </c>
      <c r="C75" s="15">
        <f t="shared" si="2"/>
        <v>1.2600630031501522E-2</v>
      </c>
      <c r="D75" s="78">
        <v>7540.7</v>
      </c>
      <c r="E75" s="15">
        <f t="shared" si="3"/>
        <v>-2.315366092455876E-3</v>
      </c>
    </row>
    <row r="76" spans="1:5" x14ac:dyDescent="0.25">
      <c r="A76" s="77">
        <v>41810</v>
      </c>
      <c r="B76" s="6">
        <v>433.4</v>
      </c>
      <c r="C76" s="15">
        <f t="shared" si="2"/>
        <v>-1.2674271229404571E-3</v>
      </c>
      <c r="D76" s="78">
        <v>7511.45</v>
      </c>
      <c r="E76" s="15">
        <f t="shared" si="3"/>
        <v>-3.8789502300847403E-3</v>
      </c>
    </row>
    <row r="77" spans="1:5" x14ac:dyDescent="0.25">
      <c r="A77" s="77">
        <v>41813</v>
      </c>
      <c r="B77" s="6">
        <v>430.98</v>
      </c>
      <c r="C77" s="15">
        <f t="shared" si="2"/>
        <v>-5.583756345177571E-3</v>
      </c>
      <c r="D77" s="78">
        <v>7493.35</v>
      </c>
      <c r="E77" s="15">
        <f t="shared" si="3"/>
        <v>-2.4096545939864414E-3</v>
      </c>
    </row>
    <row r="78" spans="1:5" x14ac:dyDescent="0.25">
      <c r="A78" s="77">
        <v>41814</v>
      </c>
      <c r="B78" s="6">
        <v>437.46</v>
      </c>
      <c r="C78" s="15">
        <f t="shared" si="2"/>
        <v>1.5035500487261499E-2</v>
      </c>
      <c r="D78" s="78">
        <v>7580.2</v>
      </c>
      <c r="E78" s="15">
        <f t="shared" si="3"/>
        <v>1.1590276712017915E-2</v>
      </c>
    </row>
    <row r="79" spans="1:5" x14ac:dyDescent="0.25">
      <c r="A79" s="77">
        <v>41815</v>
      </c>
      <c r="B79" s="6">
        <v>438.55</v>
      </c>
      <c r="C79" s="15">
        <f t="shared" si="2"/>
        <v>2.4916563800119595E-3</v>
      </c>
      <c r="D79" s="78">
        <v>7569.25</v>
      </c>
      <c r="E79" s="15">
        <f t="shared" si="3"/>
        <v>-1.444552914171106E-3</v>
      </c>
    </row>
    <row r="80" spans="1:5" x14ac:dyDescent="0.25">
      <c r="A80" s="77">
        <v>41816</v>
      </c>
      <c r="B80" s="6">
        <v>433.35</v>
      </c>
      <c r="C80" s="15">
        <f t="shared" si="2"/>
        <v>-1.1857256869228111E-2</v>
      </c>
      <c r="D80" s="78">
        <v>7493.2</v>
      </c>
      <c r="E80" s="15">
        <f t="shared" si="3"/>
        <v>-1.0047230571060566E-2</v>
      </c>
    </row>
    <row r="81" spans="1:5" x14ac:dyDescent="0.25">
      <c r="A81" s="77">
        <v>41817</v>
      </c>
      <c r="B81" s="6">
        <v>427.76</v>
      </c>
      <c r="C81" s="15">
        <f t="shared" si="2"/>
        <v>-1.2899503865236025E-2</v>
      </c>
      <c r="D81" s="78">
        <v>7508.8</v>
      </c>
      <c r="E81" s="15">
        <f t="shared" si="3"/>
        <v>2.0818875780708327E-3</v>
      </c>
    </row>
    <row r="82" spans="1:5" x14ac:dyDescent="0.25">
      <c r="A82" s="77">
        <v>41820</v>
      </c>
      <c r="B82" s="6">
        <v>426.72</v>
      </c>
      <c r="C82" s="15">
        <f t="shared" si="2"/>
        <v>-2.4312698709555913E-3</v>
      </c>
      <c r="D82" s="78">
        <v>7611.35</v>
      </c>
      <c r="E82" s="15">
        <f t="shared" si="3"/>
        <v>1.3657308757724295E-2</v>
      </c>
    </row>
    <row r="83" spans="1:5" x14ac:dyDescent="0.25">
      <c r="A83" s="77">
        <v>41821</v>
      </c>
      <c r="B83" s="6">
        <v>446.02</v>
      </c>
      <c r="C83" s="15">
        <f t="shared" si="2"/>
        <v>4.5228721409823661E-2</v>
      </c>
      <c r="D83" s="78">
        <v>7634.7</v>
      </c>
      <c r="E83" s="15">
        <f t="shared" si="3"/>
        <v>3.0677869234760524E-3</v>
      </c>
    </row>
    <row r="84" spans="1:5" x14ac:dyDescent="0.25">
      <c r="A84" s="77">
        <v>41822</v>
      </c>
      <c r="B84" s="6">
        <v>450.96</v>
      </c>
      <c r="C84" s="15">
        <f t="shared" si="2"/>
        <v>1.107573651405766E-2</v>
      </c>
      <c r="D84" s="78">
        <v>7725.15</v>
      </c>
      <c r="E84" s="15">
        <f t="shared" si="3"/>
        <v>1.184722385948365E-2</v>
      </c>
    </row>
    <row r="85" spans="1:5" x14ac:dyDescent="0.25">
      <c r="A85" s="77">
        <v>41823</v>
      </c>
      <c r="B85" s="6">
        <v>464.76</v>
      </c>
      <c r="C85" s="15">
        <f t="shared" si="2"/>
        <v>3.0601383714741911E-2</v>
      </c>
      <c r="D85" s="78">
        <v>7714.8</v>
      </c>
      <c r="E85" s="15">
        <f t="shared" si="3"/>
        <v>-1.3397798101007041E-3</v>
      </c>
    </row>
    <row r="86" spans="1:5" x14ac:dyDescent="0.25">
      <c r="A86" s="77">
        <v>41824</v>
      </c>
      <c r="B86" s="6">
        <v>464.47</v>
      </c>
      <c r="C86" s="15">
        <f t="shared" si="2"/>
        <v>-6.2397796712273786E-4</v>
      </c>
      <c r="D86" s="78">
        <v>7751.6</v>
      </c>
      <c r="E86" s="15">
        <f t="shared" si="3"/>
        <v>4.7700523668792686E-3</v>
      </c>
    </row>
    <row r="87" spans="1:5" x14ac:dyDescent="0.25">
      <c r="A87" s="77">
        <v>41827</v>
      </c>
      <c r="B87" s="6">
        <v>473.77</v>
      </c>
      <c r="C87" s="15">
        <f t="shared" si="2"/>
        <v>2.0022821710767011E-2</v>
      </c>
      <c r="D87" s="78">
        <v>7787.15</v>
      </c>
      <c r="E87" s="15">
        <f t="shared" si="3"/>
        <v>4.5861499561379937E-3</v>
      </c>
    </row>
    <row r="88" spans="1:5" x14ac:dyDescent="0.25">
      <c r="A88" s="77">
        <v>41828</v>
      </c>
      <c r="B88" s="6">
        <v>465.01</v>
      </c>
      <c r="C88" s="15">
        <f t="shared" si="2"/>
        <v>-1.8489984591679488E-2</v>
      </c>
      <c r="D88" s="78">
        <v>7623.2</v>
      </c>
      <c r="E88" s="15">
        <f t="shared" si="3"/>
        <v>-2.1053915745811988E-2</v>
      </c>
    </row>
    <row r="89" spans="1:5" x14ac:dyDescent="0.25">
      <c r="A89" s="77">
        <v>41829</v>
      </c>
      <c r="B89" s="6">
        <v>452.4</v>
      </c>
      <c r="C89" s="15">
        <f t="shared" si="2"/>
        <v>-2.7117696393625972E-2</v>
      </c>
      <c r="D89" s="78">
        <v>7585</v>
      </c>
      <c r="E89" s="15">
        <f t="shared" si="3"/>
        <v>-5.0110189946478935E-3</v>
      </c>
    </row>
    <row r="90" spans="1:5" x14ac:dyDescent="0.25">
      <c r="A90" s="77">
        <v>41830</v>
      </c>
      <c r="B90" s="6">
        <v>448.34</v>
      </c>
      <c r="C90" s="15">
        <f t="shared" si="2"/>
        <v>-8.9743589743589806E-3</v>
      </c>
      <c r="D90" s="78">
        <v>7567.75</v>
      </c>
      <c r="E90" s="15">
        <f t="shared" si="3"/>
        <v>-2.2742254449571522E-3</v>
      </c>
    </row>
    <row r="91" spans="1:5" x14ac:dyDescent="0.25">
      <c r="A91" s="77">
        <v>41831</v>
      </c>
      <c r="B91" s="6">
        <v>441.22</v>
      </c>
      <c r="C91" s="15">
        <f t="shared" si="2"/>
        <v>-1.5880804746397706E-2</v>
      </c>
      <c r="D91" s="78">
        <v>7459.6</v>
      </c>
      <c r="E91" s="15">
        <f t="shared" si="3"/>
        <v>-1.4290905487099817E-2</v>
      </c>
    </row>
    <row r="92" spans="1:5" x14ac:dyDescent="0.25">
      <c r="A92" s="77">
        <v>41834</v>
      </c>
      <c r="B92" s="6">
        <v>451.16</v>
      </c>
      <c r="C92" s="15">
        <f t="shared" si="2"/>
        <v>2.2528443860205787E-2</v>
      </c>
      <c r="D92" s="78">
        <v>7454.15</v>
      </c>
      <c r="E92" s="15">
        <f t="shared" si="3"/>
        <v>-7.3060217706052966E-4</v>
      </c>
    </row>
    <row r="93" spans="1:5" x14ac:dyDescent="0.25">
      <c r="A93" s="77">
        <v>41835</v>
      </c>
      <c r="B93" s="6">
        <v>457.99</v>
      </c>
      <c r="C93" s="15">
        <f t="shared" si="2"/>
        <v>1.5138753435588225E-2</v>
      </c>
      <c r="D93" s="78">
        <v>7526.65</v>
      </c>
      <c r="E93" s="15">
        <f t="shared" si="3"/>
        <v>9.7261257152056243E-3</v>
      </c>
    </row>
    <row r="94" spans="1:5" x14ac:dyDescent="0.25">
      <c r="A94" s="77">
        <v>41836</v>
      </c>
      <c r="B94" s="6">
        <v>465.31</v>
      </c>
      <c r="C94" s="15">
        <f t="shared" si="2"/>
        <v>1.5982881722308332E-2</v>
      </c>
      <c r="D94" s="78">
        <v>7624.4</v>
      </c>
      <c r="E94" s="15">
        <f t="shared" si="3"/>
        <v>1.2987185534068942E-2</v>
      </c>
    </row>
    <row r="95" spans="1:5" x14ac:dyDescent="0.25">
      <c r="A95" s="77">
        <v>41837</v>
      </c>
      <c r="B95" s="6">
        <v>470.26</v>
      </c>
      <c r="C95" s="15">
        <f t="shared" si="2"/>
        <v>1.0638069244159783E-2</v>
      </c>
      <c r="D95" s="78">
        <v>7640.45</v>
      </c>
      <c r="E95" s="15">
        <f t="shared" si="3"/>
        <v>2.1050836787157262E-3</v>
      </c>
    </row>
    <row r="96" spans="1:5" x14ac:dyDescent="0.25">
      <c r="A96" s="77">
        <v>41838</v>
      </c>
      <c r="B96" s="6">
        <v>470.26</v>
      </c>
      <c r="C96" s="15">
        <f t="shared" si="2"/>
        <v>0</v>
      </c>
      <c r="D96" s="78">
        <v>7663.9</v>
      </c>
      <c r="E96" s="15">
        <f t="shared" si="3"/>
        <v>3.0691909507947592E-3</v>
      </c>
    </row>
    <row r="97" spans="1:5" x14ac:dyDescent="0.25">
      <c r="A97" s="77">
        <v>41841</v>
      </c>
      <c r="B97" s="6">
        <v>469.91</v>
      </c>
      <c r="C97" s="15">
        <f t="shared" si="2"/>
        <v>-7.4426912771650977E-4</v>
      </c>
      <c r="D97" s="78">
        <v>7684.2</v>
      </c>
      <c r="E97" s="15">
        <f t="shared" si="3"/>
        <v>2.6487819517478283E-3</v>
      </c>
    </row>
    <row r="98" spans="1:5" x14ac:dyDescent="0.25">
      <c r="A98" s="77">
        <v>41842</v>
      </c>
      <c r="B98" s="6">
        <v>481.53</v>
      </c>
      <c r="C98" s="15">
        <f t="shared" si="2"/>
        <v>2.4728139430954751E-2</v>
      </c>
      <c r="D98" s="78">
        <v>7767.85</v>
      </c>
      <c r="E98" s="15">
        <f t="shared" si="3"/>
        <v>1.088597381640256E-2</v>
      </c>
    </row>
    <row r="99" spans="1:5" x14ac:dyDescent="0.25">
      <c r="A99" s="77">
        <v>41843</v>
      </c>
      <c r="B99" s="6">
        <v>479.7</v>
      </c>
      <c r="C99" s="15">
        <f t="shared" si="2"/>
        <v>-3.8003862687682683E-3</v>
      </c>
      <c r="D99" s="78">
        <v>7795.75</v>
      </c>
      <c r="E99" s="15">
        <f t="shared" si="3"/>
        <v>3.5917274406688641E-3</v>
      </c>
    </row>
    <row r="100" spans="1:5" x14ac:dyDescent="0.25">
      <c r="A100" s="77">
        <v>41844</v>
      </c>
      <c r="B100" s="6">
        <v>480.1</v>
      </c>
      <c r="C100" s="15">
        <f t="shared" si="2"/>
        <v>8.3385449239114888E-4</v>
      </c>
      <c r="D100" s="78">
        <v>7830.6</v>
      </c>
      <c r="E100" s="15">
        <f t="shared" si="3"/>
        <v>4.4703845043774322E-3</v>
      </c>
    </row>
    <row r="101" spans="1:5" x14ac:dyDescent="0.25">
      <c r="A101" s="77">
        <v>41845</v>
      </c>
      <c r="B101" s="6">
        <v>456.21</v>
      </c>
      <c r="C101" s="15">
        <f t="shared" si="2"/>
        <v>-4.9760466569464784E-2</v>
      </c>
      <c r="D101" s="78">
        <v>7790.45</v>
      </c>
      <c r="E101" s="15">
        <f t="shared" si="3"/>
        <v>-5.1273210226547832E-3</v>
      </c>
    </row>
    <row r="102" spans="1:5" x14ac:dyDescent="0.25">
      <c r="A102" s="77">
        <v>41848</v>
      </c>
      <c r="B102" s="6">
        <v>449.03</v>
      </c>
      <c r="C102" s="15">
        <f t="shared" si="2"/>
        <v>-1.5738366103329623E-2</v>
      </c>
      <c r="D102" s="78">
        <v>7748.7</v>
      </c>
      <c r="E102" s="15">
        <f t="shared" si="3"/>
        <v>-5.3591255960823833E-3</v>
      </c>
    </row>
    <row r="103" spans="1:5" x14ac:dyDescent="0.25">
      <c r="A103" s="77">
        <v>41850</v>
      </c>
      <c r="B103" s="6">
        <v>446.56</v>
      </c>
      <c r="C103" s="15">
        <f t="shared" si="2"/>
        <v>-5.5007460526022107E-3</v>
      </c>
      <c r="D103" s="78">
        <v>7791.4</v>
      </c>
      <c r="E103" s="15">
        <f t="shared" si="3"/>
        <v>5.5106017783627991E-3</v>
      </c>
    </row>
    <row r="104" spans="1:5" x14ac:dyDescent="0.25">
      <c r="A104" s="77">
        <v>41851</v>
      </c>
      <c r="B104" s="6">
        <v>442.01</v>
      </c>
      <c r="C104" s="15">
        <f t="shared" si="2"/>
        <v>-1.0189000358294543E-2</v>
      </c>
      <c r="D104" s="78">
        <v>7721.3</v>
      </c>
      <c r="E104" s="15">
        <f t="shared" si="3"/>
        <v>-8.9970993659675355E-3</v>
      </c>
    </row>
    <row r="105" spans="1:5" x14ac:dyDescent="0.25">
      <c r="A105" s="77">
        <v>41852</v>
      </c>
      <c r="B105" s="6">
        <v>435.33</v>
      </c>
      <c r="C105" s="15">
        <f t="shared" si="2"/>
        <v>-1.5112780253840427E-2</v>
      </c>
      <c r="D105" s="78">
        <v>7602.6</v>
      </c>
      <c r="E105" s="15">
        <f t="shared" si="3"/>
        <v>-1.5373058940851905E-2</v>
      </c>
    </row>
    <row r="106" spans="1:5" x14ac:dyDescent="0.25">
      <c r="A106" s="77">
        <v>41855</v>
      </c>
      <c r="B106" s="6">
        <v>441.86</v>
      </c>
      <c r="C106" s="15">
        <f t="shared" si="2"/>
        <v>1.5000114855397123E-2</v>
      </c>
      <c r="D106" s="78">
        <v>7683.65</v>
      </c>
      <c r="E106" s="15">
        <f t="shared" si="3"/>
        <v>1.0660826559334868E-2</v>
      </c>
    </row>
    <row r="107" spans="1:5" x14ac:dyDescent="0.25">
      <c r="A107" s="77">
        <v>41856</v>
      </c>
      <c r="B107" s="6">
        <v>451.95</v>
      </c>
      <c r="C107" s="15">
        <f t="shared" si="2"/>
        <v>2.2835287195039095E-2</v>
      </c>
      <c r="D107" s="78">
        <v>7746.55</v>
      </c>
      <c r="E107" s="15">
        <f t="shared" si="3"/>
        <v>8.1862135833881741E-3</v>
      </c>
    </row>
    <row r="108" spans="1:5" x14ac:dyDescent="0.25">
      <c r="A108" s="77">
        <v>41857</v>
      </c>
      <c r="B108" s="6">
        <v>442.8</v>
      </c>
      <c r="C108" s="15">
        <f t="shared" si="2"/>
        <v>-2.0245602389644821E-2</v>
      </c>
      <c r="D108" s="78">
        <v>7672.05</v>
      </c>
      <c r="E108" s="15">
        <f t="shared" si="3"/>
        <v>-9.6171844240339251E-3</v>
      </c>
    </row>
    <row r="109" spans="1:5" x14ac:dyDescent="0.25">
      <c r="A109" s="77">
        <v>41858</v>
      </c>
      <c r="B109" s="6">
        <v>437.31</v>
      </c>
      <c r="C109" s="15">
        <f t="shared" si="2"/>
        <v>-1.2398373983739858E-2</v>
      </c>
      <c r="D109" s="78">
        <v>7649.25</v>
      </c>
      <c r="E109" s="15">
        <f t="shared" si="3"/>
        <v>-2.9718263045731171E-3</v>
      </c>
    </row>
    <row r="110" spans="1:5" x14ac:dyDescent="0.25">
      <c r="A110" s="77">
        <v>41859</v>
      </c>
      <c r="B110" s="6">
        <v>428.31</v>
      </c>
      <c r="C110" s="15">
        <f t="shared" si="2"/>
        <v>-2.0580366330520683E-2</v>
      </c>
      <c r="D110" s="78">
        <v>7568.55</v>
      </c>
      <c r="E110" s="15">
        <f t="shared" si="3"/>
        <v>-1.0550053926855551E-2</v>
      </c>
    </row>
    <row r="111" spans="1:5" x14ac:dyDescent="0.25">
      <c r="A111" s="77">
        <v>41862</v>
      </c>
      <c r="B111" s="6">
        <v>441.81</v>
      </c>
      <c r="C111" s="15">
        <f t="shared" si="2"/>
        <v>3.1519226728304268E-2</v>
      </c>
      <c r="D111" s="78">
        <v>7625.95</v>
      </c>
      <c r="E111" s="15">
        <f t="shared" si="3"/>
        <v>7.5840154322822251E-3</v>
      </c>
    </row>
    <row r="112" spans="1:5" x14ac:dyDescent="0.25">
      <c r="A112" s="77">
        <v>41863</v>
      </c>
      <c r="B112" s="6">
        <v>468.97</v>
      </c>
      <c r="C112" s="15">
        <f t="shared" si="2"/>
        <v>6.147438944342596E-2</v>
      </c>
      <c r="D112" s="78">
        <v>7727.05</v>
      </c>
      <c r="E112" s="15">
        <f t="shared" si="3"/>
        <v>1.3257364656206815E-2</v>
      </c>
    </row>
    <row r="113" spans="1:5" x14ac:dyDescent="0.25">
      <c r="A113" s="77">
        <v>41864</v>
      </c>
      <c r="B113" s="6">
        <v>468.47</v>
      </c>
      <c r="C113" s="15">
        <f t="shared" si="2"/>
        <v>-1.0661662792929186E-3</v>
      </c>
      <c r="D113" s="78">
        <v>7739.55</v>
      </c>
      <c r="E113" s="15">
        <f t="shared" si="3"/>
        <v>1.6176936864650804E-3</v>
      </c>
    </row>
    <row r="114" spans="1:5" x14ac:dyDescent="0.25">
      <c r="A114" s="77">
        <v>41865</v>
      </c>
      <c r="B114" s="6">
        <v>479.46</v>
      </c>
      <c r="C114" s="15">
        <f t="shared" si="2"/>
        <v>2.3459346382905952E-2</v>
      </c>
      <c r="D114" s="78">
        <v>7791.7</v>
      </c>
      <c r="E114" s="15">
        <f t="shared" si="3"/>
        <v>6.738117849228913E-3</v>
      </c>
    </row>
    <row r="115" spans="1:5" x14ac:dyDescent="0.25">
      <c r="A115" s="77">
        <v>41869</v>
      </c>
      <c r="B115" s="6">
        <v>498.45</v>
      </c>
      <c r="C115" s="15">
        <f t="shared" si="2"/>
        <v>3.9607057940182724E-2</v>
      </c>
      <c r="D115" s="78">
        <v>7874.25</v>
      </c>
      <c r="E115" s="15">
        <f t="shared" si="3"/>
        <v>1.059460708189486E-2</v>
      </c>
    </row>
    <row r="116" spans="1:5" x14ac:dyDescent="0.25">
      <c r="A116" s="77">
        <v>41870</v>
      </c>
      <c r="B116" s="6">
        <v>513.34</v>
      </c>
      <c r="C116" s="15">
        <f t="shared" si="2"/>
        <v>2.9872605075734866E-2</v>
      </c>
      <c r="D116" s="78">
        <v>7897.5</v>
      </c>
      <c r="E116" s="15">
        <f t="shared" si="3"/>
        <v>2.9526621583007904E-3</v>
      </c>
    </row>
    <row r="117" spans="1:5" x14ac:dyDescent="0.25">
      <c r="A117" s="77">
        <v>41871</v>
      </c>
      <c r="B117" s="6">
        <v>506.81</v>
      </c>
      <c r="C117" s="15">
        <f t="shared" si="2"/>
        <v>-1.2720614017999824E-2</v>
      </c>
      <c r="D117" s="78">
        <v>7875.3</v>
      </c>
      <c r="E117" s="15">
        <f t="shared" si="3"/>
        <v>-2.8110161443494546E-3</v>
      </c>
    </row>
    <row r="118" spans="1:5" x14ac:dyDescent="0.25">
      <c r="A118" s="77">
        <v>41872</v>
      </c>
      <c r="B118" s="6">
        <v>507.31</v>
      </c>
      <c r="C118" s="15">
        <f t="shared" si="2"/>
        <v>9.8656301177956233E-4</v>
      </c>
      <c r="D118" s="78">
        <v>7891.1</v>
      </c>
      <c r="E118" s="15">
        <f t="shared" si="3"/>
        <v>2.0062727769101091E-3</v>
      </c>
    </row>
    <row r="119" spans="1:5" x14ac:dyDescent="0.25">
      <c r="A119" s="77">
        <v>41873</v>
      </c>
      <c r="B119" s="6">
        <v>506.12</v>
      </c>
      <c r="C119" s="15">
        <f t="shared" si="2"/>
        <v>-2.3457057814748332E-3</v>
      </c>
      <c r="D119" s="78">
        <v>7913.2</v>
      </c>
      <c r="E119" s="15">
        <f t="shared" si="3"/>
        <v>2.8006234872197098E-3</v>
      </c>
    </row>
    <row r="120" spans="1:5" x14ac:dyDescent="0.25">
      <c r="A120" s="77">
        <v>41876</v>
      </c>
      <c r="B120" s="6">
        <v>503</v>
      </c>
      <c r="C120" s="15">
        <f t="shared" si="2"/>
        <v>-6.1645459574804487E-3</v>
      </c>
      <c r="D120" s="78">
        <v>7906.3</v>
      </c>
      <c r="E120" s="15">
        <f t="shared" si="3"/>
        <v>-8.7196077440221864E-4</v>
      </c>
    </row>
    <row r="121" spans="1:5" x14ac:dyDescent="0.25">
      <c r="A121" s="77">
        <v>41877</v>
      </c>
      <c r="B121" s="6">
        <v>507.21</v>
      </c>
      <c r="C121" s="15">
        <f t="shared" si="2"/>
        <v>8.3697813121271954E-3</v>
      </c>
      <c r="D121" s="78">
        <v>7904.75</v>
      </c>
      <c r="E121" s="15">
        <f t="shared" si="3"/>
        <v>-1.9604619101225374E-4</v>
      </c>
    </row>
    <row r="122" spans="1:5" x14ac:dyDescent="0.25">
      <c r="A122" s="77">
        <v>41878</v>
      </c>
      <c r="B122" s="6">
        <v>516.16</v>
      </c>
      <c r="C122" s="15">
        <f t="shared" si="2"/>
        <v>1.7645551152382619E-2</v>
      </c>
      <c r="D122" s="78">
        <v>7936.05</v>
      </c>
      <c r="E122" s="15">
        <f t="shared" si="3"/>
        <v>3.9596445175369473E-3</v>
      </c>
    </row>
    <row r="123" spans="1:5" x14ac:dyDescent="0.25">
      <c r="A123" s="77">
        <v>41879</v>
      </c>
      <c r="B123" s="6">
        <v>519.48</v>
      </c>
      <c r="C123" s="15">
        <f t="shared" si="2"/>
        <v>6.4321140731557081E-3</v>
      </c>
      <c r="D123" s="78">
        <v>7954.35</v>
      </c>
      <c r="E123" s="15">
        <f t="shared" si="3"/>
        <v>2.3059330523371429E-3</v>
      </c>
    </row>
    <row r="124" spans="1:5" x14ac:dyDescent="0.25">
      <c r="A124" s="77">
        <v>41883</v>
      </c>
      <c r="B124" s="6">
        <v>514.48</v>
      </c>
      <c r="C124" s="15">
        <f t="shared" si="2"/>
        <v>-9.6250096250096243E-3</v>
      </c>
      <c r="D124" s="78">
        <v>8027.7</v>
      </c>
      <c r="E124" s="15">
        <f t="shared" si="3"/>
        <v>9.2213694393632976E-3</v>
      </c>
    </row>
    <row r="125" spans="1:5" x14ac:dyDescent="0.25">
      <c r="A125" s="77">
        <v>41884</v>
      </c>
      <c r="B125" s="6">
        <v>510.77</v>
      </c>
      <c r="C125" s="15">
        <f t="shared" si="2"/>
        <v>-7.2111646711243123E-3</v>
      </c>
      <c r="D125" s="78">
        <v>8083.05</v>
      </c>
      <c r="E125" s="15">
        <f t="shared" si="3"/>
        <v>6.8948764901528917E-3</v>
      </c>
    </row>
    <row r="126" spans="1:5" x14ac:dyDescent="0.25">
      <c r="A126" s="77">
        <v>41885</v>
      </c>
      <c r="B126" s="6">
        <v>517.04999999999995</v>
      </c>
      <c r="C126" s="15">
        <f t="shared" si="2"/>
        <v>1.2295162206080961E-2</v>
      </c>
      <c r="D126" s="78">
        <v>8114.6</v>
      </c>
      <c r="E126" s="15">
        <f t="shared" si="3"/>
        <v>3.9032295977385E-3</v>
      </c>
    </row>
    <row r="127" spans="1:5" x14ac:dyDescent="0.25">
      <c r="A127" s="77">
        <v>41886</v>
      </c>
      <c r="B127" s="6">
        <v>507.56</v>
      </c>
      <c r="C127" s="15">
        <f t="shared" si="2"/>
        <v>-1.8354124359346202E-2</v>
      </c>
      <c r="D127" s="78">
        <v>8095.95</v>
      </c>
      <c r="E127" s="15">
        <f t="shared" si="3"/>
        <v>-2.2983264732704687E-3</v>
      </c>
    </row>
    <row r="128" spans="1:5" x14ac:dyDescent="0.25">
      <c r="A128" s="77">
        <v>41887</v>
      </c>
      <c r="B128" s="6">
        <v>500.63</v>
      </c>
      <c r="C128" s="15">
        <f t="shared" si="2"/>
        <v>-1.3653558200015774E-2</v>
      </c>
      <c r="D128" s="78">
        <v>8086.85</v>
      </c>
      <c r="E128" s="15">
        <f t="shared" si="3"/>
        <v>-1.1240187995231511E-3</v>
      </c>
    </row>
    <row r="129" spans="1:5" x14ac:dyDescent="0.25">
      <c r="A129" s="77">
        <v>41890</v>
      </c>
      <c r="B129" s="6">
        <v>504.69</v>
      </c>
      <c r="C129" s="15">
        <f t="shared" si="2"/>
        <v>8.1097816750893923E-3</v>
      </c>
      <c r="D129" s="78">
        <v>8173.9</v>
      </c>
      <c r="E129" s="15">
        <f t="shared" si="3"/>
        <v>1.0764389100824088E-2</v>
      </c>
    </row>
    <row r="130" spans="1:5" x14ac:dyDescent="0.25">
      <c r="A130" s="77">
        <v>41891</v>
      </c>
      <c r="B130" s="6">
        <v>511.66</v>
      </c>
      <c r="C130" s="15">
        <f t="shared" si="2"/>
        <v>1.3810457904852538E-2</v>
      </c>
      <c r="D130" s="78">
        <v>8152.95</v>
      </c>
      <c r="E130" s="15">
        <f t="shared" si="3"/>
        <v>-2.5630360048446666E-3</v>
      </c>
    </row>
    <row r="131" spans="1:5" x14ac:dyDescent="0.25">
      <c r="A131" s="77">
        <v>41892</v>
      </c>
      <c r="B131" s="6">
        <v>511.07</v>
      </c>
      <c r="C131" s="15">
        <f t="shared" si="2"/>
        <v>-1.1531094867686194E-3</v>
      </c>
      <c r="D131" s="78">
        <v>8094.1</v>
      </c>
      <c r="E131" s="15">
        <f t="shared" si="3"/>
        <v>-7.2182461562991865E-3</v>
      </c>
    </row>
    <row r="132" spans="1:5" x14ac:dyDescent="0.25">
      <c r="A132" s="77">
        <v>41893</v>
      </c>
      <c r="B132" s="6">
        <v>508.89</v>
      </c>
      <c r="C132" s="15">
        <f t="shared" ref="C132:C195" si="4">(B132-B131)/B131</f>
        <v>-4.2655604907351381E-3</v>
      </c>
      <c r="D132" s="78">
        <v>8085.7</v>
      </c>
      <c r="E132" s="15">
        <f t="shared" ref="E132:E195" si="5">(D132-D131)/D131</f>
        <v>-1.0377929603044866E-3</v>
      </c>
    </row>
    <row r="133" spans="1:5" x14ac:dyDescent="0.25">
      <c r="A133" s="77">
        <v>41894</v>
      </c>
      <c r="B133" s="6">
        <v>511.71</v>
      </c>
      <c r="C133" s="15">
        <f t="shared" si="4"/>
        <v>5.5414726168720027E-3</v>
      </c>
      <c r="D133" s="78">
        <v>8105.5</v>
      </c>
      <c r="E133" s="15">
        <f t="shared" si="5"/>
        <v>2.4487675773278979E-3</v>
      </c>
    </row>
    <row r="134" spans="1:5" x14ac:dyDescent="0.25">
      <c r="A134" s="77">
        <v>41897</v>
      </c>
      <c r="B134" s="6">
        <v>506.96</v>
      </c>
      <c r="C134" s="15">
        <f t="shared" si="4"/>
        <v>-9.2826014734908452E-3</v>
      </c>
      <c r="D134" s="78">
        <v>8042</v>
      </c>
      <c r="E134" s="15">
        <f t="shared" si="5"/>
        <v>-7.8341866633767198E-3</v>
      </c>
    </row>
    <row r="135" spans="1:5" x14ac:dyDescent="0.25">
      <c r="A135" s="77">
        <v>41898</v>
      </c>
      <c r="B135" s="6">
        <v>494.45</v>
      </c>
      <c r="C135" s="15">
        <f t="shared" si="4"/>
        <v>-2.4676503077165835E-2</v>
      </c>
      <c r="D135" s="78">
        <v>7932.9</v>
      </c>
      <c r="E135" s="15">
        <f t="shared" si="5"/>
        <v>-1.3566277045511112E-2</v>
      </c>
    </row>
    <row r="136" spans="1:5" x14ac:dyDescent="0.25">
      <c r="A136" s="77">
        <v>41899</v>
      </c>
      <c r="B136" s="6">
        <v>501.57</v>
      </c>
      <c r="C136" s="15">
        <f t="shared" si="4"/>
        <v>1.4399838204065133E-2</v>
      </c>
      <c r="D136" s="78">
        <v>7975.5</v>
      </c>
      <c r="E136" s="15">
        <f t="shared" si="5"/>
        <v>5.3700412207389938E-3</v>
      </c>
    </row>
    <row r="137" spans="1:5" x14ac:dyDescent="0.25">
      <c r="A137" s="77">
        <v>41900</v>
      </c>
      <c r="B137" s="6">
        <v>519.82000000000005</v>
      </c>
      <c r="C137" s="15">
        <f t="shared" si="4"/>
        <v>3.6385748748928477E-2</v>
      </c>
      <c r="D137" s="78">
        <v>8114.75</v>
      </c>
      <c r="E137" s="15">
        <f t="shared" si="5"/>
        <v>1.7459720393705722E-2</v>
      </c>
    </row>
    <row r="138" spans="1:5" x14ac:dyDescent="0.25">
      <c r="A138" s="77">
        <v>41901</v>
      </c>
      <c r="B138" s="6">
        <v>513.39</v>
      </c>
      <c r="C138" s="15">
        <f t="shared" si="4"/>
        <v>-1.2369666422992696E-2</v>
      </c>
      <c r="D138" s="78">
        <v>8121.45</v>
      </c>
      <c r="E138" s="15">
        <f t="shared" si="5"/>
        <v>8.2565698265501934E-4</v>
      </c>
    </row>
    <row r="139" spans="1:5" x14ac:dyDescent="0.25">
      <c r="A139" s="77">
        <v>41904</v>
      </c>
      <c r="B139" s="6">
        <v>534.32000000000005</v>
      </c>
      <c r="C139" s="15">
        <f t="shared" si="4"/>
        <v>4.076822688404539E-2</v>
      </c>
      <c r="D139" s="78">
        <v>8146.3</v>
      </c>
      <c r="E139" s="15">
        <f t="shared" si="5"/>
        <v>3.0597984350085716E-3</v>
      </c>
    </row>
    <row r="140" spans="1:5" x14ac:dyDescent="0.25">
      <c r="A140" s="77">
        <v>41905</v>
      </c>
      <c r="B140" s="6">
        <v>512.29999999999995</v>
      </c>
      <c r="C140" s="15">
        <f t="shared" si="4"/>
        <v>-4.1211259170534684E-2</v>
      </c>
      <c r="D140" s="78">
        <v>8017.55</v>
      </c>
      <c r="E140" s="15">
        <f t="shared" si="5"/>
        <v>-1.5804721161754416E-2</v>
      </c>
    </row>
    <row r="141" spans="1:5" x14ac:dyDescent="0.25">
      <c r="A141" s="77">
        <v>41906</v>
      </c>
      <c r="B141" s="6">
        <v>507.95</v>
      </c>
      <c r="C141" s="15">
        <f t="shared" si="4"/>
        <v>-8.4911184852624749E-3</v>
      </c>
      <c r="D141" s="78">
        <v>8002.4</v>
      </c>
      <c r="E141" s="15">
        <f t="shared" si="5"/>
        <v>-1.889604679733902E-3</v>
      </c>
    </row>
    <row r="142" spans="1:5" x14ac:dyDescent="0.25">
      <c r="A142" s="77">
        <v>41907</v>
      </c>
      <c r="B142" s="6">
        <v>499</v>
      </c>
      <c r="C142" s="15">
        <f t="shared" si="4"/>
        <v>-1.7619844472881167E-2</v>
      </c>
      <c r="D142" s="78">
        <v>7911.85</v>
      </c>
      <c r="E142" s="15">
        <f t="shared" si="5"/>
        <v>-1.1315355393381896E-2</v>
      </c>
    </row>
    <row r="143" spans="1:5" x14ac:dyDescent="0.25">
      <c r="A143" s="77">
        <v>41908</v>
      </c>
      <c r="B143" s="6">
        <v>505.68</v>
      </c>
      <c r="C143" s="15">
        <f t="shared" si="4"/>
        <v>1.3386773547094203E-2</v>
      </c>
      <c r="D143" s="78">
        <v>7968.85</v>
      </c>
      <c r="E143" s="15">
        <f t="shared" si="5"/>
        <v>7.204383298470016E-3</v>
      </c>
    </row>
    <row r="144" spans="1:5" x14ac:dyDescent="0.25">
      <c r="A144" s="77">
        <v>41911</v>
      </c>
      <c r="B144" s="6">
        <v>505.33</v>
      </c>
      <c r="C144" s="15">
        <f t="shared" si="4"/>
        <v>-6.9213732004434173E-4</v>
      </c>
      <c r="D144" s="78">
        <v>7958.9</v>
      </c>
      <c r="E144" s="15">
        <f t="shared" si="5"/>
        <v>-1.248611782126747E-3</v>
      </c>
    </row>
    <row r="145" spans="1:5" x14ac:dyDescent="0.25">
      <c r="A145" s="77">
        <v>41912</v>
      </c>
      <c r="B145" s="6">
        <v>496.82</v>
      </c>
      <c r="C145" s="15">
        <f t="shared" si="4"/>
        <v>-1.6840480478103399E-2</v>
      </c>
      <c r="D145" s="78">
        <v>7964.8</v>
      </c>
      <c r="E145" s="15">
        <f t="shared" si="5"/>
        <v>7.4130847227638823E-4</v>
      </c>
    </row>
    <row r="146" spans="1:5" x14ac:dyDescent="0.25">
      <c r="A146" s="77">
        <v>41913</v>
      </c>
      <c r="B146" s="6">
        <v>497.41</v>
      </c>
      <c r="C146" s="15">
        <f t="shared" si="4"/>
        <v>1.1875528360372606E-3</v>
      </c>
      <c r="D146" s="78">
        <v>7945.55</v>
      </c>
      <c r="E146" s="15">
        <f t="shared" si="5"/>
        <v>-2.4168842908798712E-3</v>
      </c>
    </row>
    <row r="147" spans="1:5" x14ac:dyDescent="0.25">
      <c r="A147" s="77">
        <v>41919</v>
      </c>
      <c r="B147" s="6">
        <v>499.59</v>
      </c>
      <c r="C147" s="15">
        <f t="shared" si="4"/>
        <v>4.3827023984237346E-3</v>
      </c>
      <c r="D147" s="78">
        <v>7852.4</v>
      </c>
      <c r="E147" s="15">
        <f t="shared" si="5"/>
        <v>-1.1723543367041997E-2</v>
      </c>
    </row>
    <row r="148" spans="1:5" x14ac:dyDescent="0.25">
      <c r="A148" s="77">
        <v>41920</v>
      </c>
      <c r="B148" s="6">
        <v>503.6</v>
      </c>
      <c r="C148" s="15">
        <f t="shared" si="4"/>
        <v>8.0265817970736966E-3</v>
      </c>
      <c r="D148" s="78">
        <v>7842.7</v>
      </c>
      <c r="E148" s="15">
        <f t="shared" si="5"/>
        <v>-1.2352911211858564E-3</v>
      </c>
    </row>
    <row r="149" spans="1:5" x14ac:dyDescent="0.25">
      <c r="A149" s="77">
        <v>41921</v>
      </c>
      <c r="B149" s="6">
        <v>515.07000000000005</v>
      </c>
      <c r="C149" s="15">
        <f t="shared" si="4"/>
        <v>2.2776012708498862E-2</v>
      </c>
      <c r="D149" s="78">
        <v>7960.55</v>
      </c>
      <c r="E149" s="15">
        <f t="shared" si="5"/>
        <v>1.5026712739235259E-2</v>
      </c>
    </row>
    <row r="150" spans="1:5" x14ac:dyDescent="0.25">
      <c r="A150" s="77">
        <v>41922</v>
      </c>
      <c r="B150" s="6">
        <v>487.47</v>
      </c>
      <c r="C150" s="15">
        <f t="shared" si="4"/>
        <v>-5.3584949618498495E-2</v>
      </c>
      <c r="D150" s="78">
        <v>7859.95</v>
      </c>
      <c r="E150" s="15">
        <f t="shared" si="5"/>
        <v>-1.263731777326948E-2</v>
      </c>
    </row>
    <row r="151" spans="1:5" x14ac:dyDescent="0.25">
      <c r="A151" s="77">
        <v>41925</v>
      </c>
      <c r="B151" s="6">
        <v>490.98</v>
      </c>
      <c r="C151" s="15">
        <f t="shared" si="4"/>
        <v>7.2004431041910082E-3</v>
      </c>
      <c r="D151" s="78">
        <v>7884.25</v>
      </c>
      <c r="E151" s="15">
        <f t="shared" si="5"/>
        <v>3.0916227202463353E-3</v>
      </c>
    </row>
    <row r="152" spans="1:5" x14ac:dyDescent="0.25">
      <c r="A152" s="77">
        <v>41926</v>
      </c>
      <c r="B152" s="6">
        <v>482.82</v>
      </c>
      <c r="C152" s="15">
        <f t="shared" si="4"/>
        <v>-1.6619821581327191E-2</v>
      </c>
      <c r="D152" s="78">
        <v>7864</v>
      </c>
      <c r="E152" s="15">
        <f t="shared" si="5"/>
        <v>-2.5684117068839776E-3</v>
      </c>
    </row>
    <row r="153" spans="1:5" x14ac:dyDescent="0.25">
      <c r="A153" s="77">
        <v>41928</v>
      </c>
      <c r="B153" s="6">
        <v>478.67</v>
      </c>
      <c r="C153" s="15">
        <f t="shared" si="4"/>
        <v>-8.5953357358849614E-3</v>
      </c>
      <c r="D153" s="78">
        <v>7748.2</v>
      </c>
      <c r="E153" s="15">
        <f t="shared" si="5"/>
        <v>-1.4725330620549362E-2</v>
      </c>
    </row>
    <row r="154" spans="1:5" x14ac:dyDescent="0.25">
      <c r="A154" s="77">
        <v>41929</v>
      </c>
      <c r="B154" s="6">
        <v>470.75</v>
      </c>
      <c r="C154" s="15">
        <f t="shared" si="4"/>
        <v>-1.6545845781018271E-2</v>
      </c>
      <c r="D154" s="78">
        <v>7779.7</v>
      </c>
      <c r="E154" s="15">
        <f t="shared" si="5"/>
        <v>4.0654603649879972E-3</v>
      </c>
    </row>
    <row r="155" spans="1:5" x14ac:dyDescent="0.25">
      <c r="A155" s="77">
        <v>41932</v>
      </c>
      <c r="B155" s="6">
        <v>489.4</v>
      </c>
      <c r="C155" s="15">
        <f t="shared" si="4"/>
        <v>3.9617631439192731E-2</v>
      </c>
      <c r="D155" s="78">
        <v>7879.4</v>
      </c>
      <c r="E155" s="15">
        <f t="shared" si="5"/>
        <v>1.2815404192963715E-2</v>
      </c>
    </row>
    <row r="156" spans="1:5" x14ac:dyDescent="0.25">
      <c r="A156" s="77">
        <v>41933</v>
      </c>
      <c r="B156" s="6">
        <v>496.13</v>
      </c>
      <c r="C156" s="15">
        <f t="shared" si="4"/>
        <v>1.3751532488761787E-2</v>
      </c>
      <c r="D156" s="78">
        <v>7927.75</v>
      </c>
      <c r="E156" s="15">
        <f t="shared" si="5"/>
        <v>6.1362540294946782E-3</v>
      </c>
    </row>
    <row r="157" spans="1:5" x14ac:dyDescent="0.25">
      <c r="A157" s="77">
        <v>41934</v>
      </c>
      <c r="B157" s="6">
        <v>513.64</v>
      </c>
      <c r="C157" s="15">
        <f t="shared" si="4"/>
        <v>3.5293169129058895E-2</v>
      </c>
      <c r="D157" s="78">
        <v>7995.9</v>
      </c>
      <c r="E157" s="15">
        <f t="shared" si="5"/>
        <v>8.5963861120746284E-3</v>
      </c>
    </row>
    <row r="158" spans="1:5" x14ac:dyDescent="0.25">
      <c r="A158" s="77">
        <v>41935</v>
      </c>
      <c r="B158" s="6">
        <v>510.18</v>
      </c>
      <c r="C158" s="15">
        <f t="shared" si="4"/>
        <v>-6.7362354956778669E-3</v>
      </c>
      <c r="D158" s="78">
        <v>8014.55</v>
      </c>
      <c r="E158" s="15">
        <f t="shared" si="5"/>
        <v>2.3324453782564247E-3</v>
      </c>
    </row>
    <row r="159" spans="1:5" x14ac:dyDescent="0.25">
      <c r="A159" s="77">
        <v>41939</v>
      </c>
      <c r="B159" s="6">
        <v>498.35</v>
      </c>
      <c r="C159" s="15">
        <f t="shared" si="4"/>
        <v>-2.3187894468618887E-2</v>
      </c>
      <c r="D159" s="78">
        <v>7991.7</v>
      </c>
      <c r="E159" s="15">
        <f t="shared" si="5"/>
        <v>-2.8510646262111241E-3</v>
      </c>
    </row>
    <row r="160" spans="1:5" x14ac:dyDescent="0.25">
      <c r="A160" s="77">
        <v>41940</v>
      </c>
      <c r="B160" s="6">
        <v>503.25</v>
      </c>
      <c r="C160" s="15">
        <f t="shared" si="4"/>
        <v>9.8324470753486052E-3</v>
      </c>
      <c r="D160" s="78">
        <v>8027.6</v>
      </c>
      <c r="E160" s="15">
        <f t="shared" si="5"/>
        <v>4.4921606166398323E-3</v>
      </c>
    </row>
    <row r="161" spans="1:5" x14ac:dyDescent="0.25">
      <c r="A161" s="77">
        <v>41941</v>
      </c>
      <c r="B161" s="6">
        <v>520.62</v>
      </c>
      <c r="C161" s="15">
        <f t="shared" si="4"/>
        <v>3.4515648286140101E-2</v>
      </c>
      <c r="D161" s="78">
        <v>8090.45</v>
      </c>
      <c r="E161" s="15">
        <f t="shared" si="5"/>
        <v>7.829239125018617E-3</v>
      </c>
    </row>
    <row r="162" spans="1:5" x14ac:dyDescent="0.25">
      <c r="A162" s="77">
        <v>41942</v>
      </c>
      <c r="B162" s="6">
        <v>521.36</v>
      </c>
      <c r="C162" s="15">
        <f t="shared" si="4"/>
        <v>1.4213821981483791E-3</v>
      </c>
      <c r="D162" s="78">
        <v>8169.2</v>
      </c>
      <c r="E162" s="15">
        <f t="shared" si="5"/>
        <v>9.7336983727728376E-3</v>
      </c>
    </row>
    <row r="163" spans="1:5" x14ac:dyDescent="0.25">
      <c r="A163" s="77">
        <v>41943</v>
      </c>
      <c r="B163" s="6">
        <v>530.16</v>
      </c>
      <c r="C163" s="15">
        <f t="shared" si="4"/>
        <v>1.6878932023937306E-2</v>
      </c>
      <c r="D163" s="78">
        <v>8322.2000000000007</v>
      </c>
      <c r="E163" s="15">
        <f t="shared" si="5"/>
        <v>1.8728884101258496E-2</v>
      </c>
    </row>
    <row r="164" spans="1:5" x14ac:dyDescent="0.25">
      <c r="A164" s="77">
        <v>41946</v>
      </c>
      <c r="B164" s="6">
        <v>525.76</v>
      </c>
      <c r="C164" s="15">
        <f t="shared" si="4"/>
        <v>-8.2993813188470978E-3</v>
      </c>
      <c r="D164" s="78">
        <v>8324.15</v>
      </c>
      <c r="E164" s="15">
        <f t="shared" si="5"/>
        <v>2.3431304222428065E-4</v>
      </c>
    </row>
    <row r="165" spans="1:5" x14ac:dyDescent="0.25">
      <c r="A165" s="77">
        <v>41948</v>
      </c>
      <c r="B165" s="6">
        <v>530.30999999999995</v>
      </c>
      <c r="C165" s="15">
        <f t="shared" si="4"/>
        <v>8.6541387705416049E-3</v>
      </c>
      <c r="D165" s="78">
        <v>8338.2999999999993</v>
      </c>
      <c r="E165" s="15">
        <f t="shared" si="5"/>
        <v>1.6998732603328431E-3</v>
      </c>
    </row>
    <row r="166" spans="1:5" x14ac:dyDescent="0.25">
      <c r="A166" s="77">
        <v>41950</v>
      </c>
      <c r="B166" s="6">
        <v>527.69000000000005</v>
      </c>
      <c r="C166" s="15">
        <f t="shared" si="4"/>
        <v>-4.9405064962001304E-3</v>
      </c>
      <c r="D166" s="78">
        <v>8337</v>
      </c>
      <c r="E166" s="15">
        <f t="shared" si="5"/>
        <v>-1.5590707938060186E-4</v>
      </c>
    </row>
    <row r="167" spans="1:5" x14ac:dyDescent="0.25">
      <c r="A167" s="77">
        <v>41953</v>
      </c>
      <c r="B167" s="6">
        <v>516.76</v>
      </c>
      <c r="C167" s="15">
        <f t="shared" si="4"/>
        <v>-2.0712918569614856E-2</v>
      </c>
      <c r="D167" s="78">
        <v>8344.25</v>
      </c>
      <c r="E167" s="15">
        <f t="shared" si="5"/>
        <v>8.6961736835792255E-4</v>
      </c>
    </row>
    <row r="168" spans="1:5" x14ac:dyDescent="0.25">
      <c r="A168" s="77">
        <v>41954</v>
      </c>
      <c r="B168" s="6">
        <v>516.16</v>
      </c>
      <c r="C168" s="15">
        <f t="shared" si="4"/>
        <v>-1.161080578992226E-3</v>
      </c>
      <c r="D168" s="78">
        <v>8362.65</v>
      </c>
      <c r="E168" s="15">
        <f t="shared" si="5"/>
        <v>2.2051113041914655E-3</v>
      </c>
    </row>
    <row r="169" spans="1:5" x14ac:dyDescent="0.25">
      <c r="A169" s="77">
        <v>41955</v>
      </c>
      <c r="B169" s="6">
        <v>526.21</v>
      </c>
      <c r="C169" s="15">
        <f t="shared" si="4"/>
        <v>1.9470706757594679E-2</v>
      </c>
      <c r="D169" s="78">
        <v>8383.2999999999993</v>
      </c>
      <c r="E169" s="15">
        <f t="shared" si="5"/>
        <v>2.4693129570171699E-3</v>
      </c>
    </row>
    <row r="170" spans="1:5" x14ac:dyDescent="0.25">
      <c r="A170" s="77">
        <v>41956</v>
      </c>
      <c r="B170" s="6">
        <v>521.16</v>
      </c>
      <c r="C170" s="15">
        <f t="shared" si="4"/>
        <v>-9.5969289827256572E-3</v>
      </c>
      <c r="D170" s="78">
        <v>8357.85</v>
      </c>
      <c r="E170" s="15">
        <f t="shared" si="5"/>
        <v>-3.0357973590350949E-3</v>
      </c>
    </row>
    <row r="171" spans="1:5" x14ac:dyDescent="0.25">
      <c r="A171" s="77">
        <v>41957</v>
      </c>
      <c r="B171" s="6">
        <v>518.34</v>
      </c>
      <c r="C171" s="15">
        <f t="shared" si="4"/>
        <v>-5.4110062169006384E-3</v>
      </c>
      <c r="D171" s="78">
        <v>8389.9</v>
      </c>
      <c r="E171" s="15">
        <f t="shared" si="5"/>
        <v>3.834718258882281E-3</v>
      </c>
    </row>
    <row r="172" spans="1:5" x14ac:dyDescent="0.25">
      <c r="A172" s="77">
        <v>41960</v>
      </c>
      <c r="B172" s="6">
        <v>539.46</v>
      </c>
      <c r="C172" s="15">
        <f t="shared" si="4"/>
        <v>4.074545665007525E-2</v>
      </c>
      <c r="D172" s="78">
        <v>8430.75</v>
      </c>
      <c r="E172" s="15">
        <f t="shared" si="5"/>
        <v>4.868949570316734E-3</v>
      </c>
    </row>
    <row r="173" spans="1:5" x14ac:dyDescent="0.25">
      <c r="A173" s="77">
        <v>41961</v>
      </c>
      <c r="B173" s="6">
        <v>535.85</v>
      </c>
      <c r="C173" s="15">
        <f t="shared" si="4"/>
        <v>-6.6918770622474578E-3</v>
      </c>
      <c r="D173" s="78">
        <v>8425.9</v>
      </c>
      <c r="E173" s="15">
        <f t="shared" si="5"/>
        <v>-5.7527503484273209E-4</v>
      </c>
    </row>
    <row r="174" spans="1:5" x14ac:dyDescent="0.25">
      <c r="A174" s="77">
        <v>41962</v>
      </c>
      <c r="B174" s="6">
        <v>523.88</v>
      </c>
      <c r="C174" s="15">
        <f t="shared" si="4"/>
        <v>-2.2338340953625132E-2</v>
      </c>
      <c r="D174" s="78">
        <v>8382.2999999999993</v>
      </c>
      <c r="E174" s="15">
        <f t="shared" si="5"/>
        <v>-5.1745214161098953E-3</v>
      </c>
    </row>
    <row r="175" spans="1:5" x14ac:dyDescent="0.25">
      <c r="A175" s="77">
        <v>41963</v>
      </c>
      <c r="B175" s="6">
        <v>519.17999999999995</v>
      </c>
      <c r="C175" s="15">
        <f t="shared" si="4"/>
        <v>-8.9715201954646967E-3</v>
      </c>
      <c r="D175" s="78">
        <v>8401.9</v>
      </c>
      <c r="E175" s="15">
        <f t="shared" si="5"/>
        <v>2.3382603819954387E-3</v>
      </c>
    </row>
    <row r="176" spans="1:5" x14ac:dyDescent="0.25">
      <c r="A176" s="77">
        <v>41964</v>
      </c>
      <c r="B176" s="6">
        <v>525.36</v>
      </c>
      <c r="C176" s="15">
        <f t="shared" si="4"/>
        <v>1.1903386108864102E-2</v>
      </c>
      <c r="D176" s="78">
        <v>8477.35</v>
      </c>
      <c r="E176" s="15">
        <f t="shared" si="5"/>
        <v>8.9801116414145298E-3</v>
      </c>
    </row>
    <row r="177" spans="1:5" x14ac:dyDescent="0.25">
      <c r="A177" s="77">
        <v>41967</v>
      </c>
      <c r="B177" s="6">
        <v>520.80999999999995</v>
      </c>
      <c r="C177" s="15">
        <f t="shared" si="4"/>
        <v>-8.6607278818335385E-3</v>
      </c>
      <c r="D177" s="78">
        <v>8530.15</v>
      </c>
      <c r="E177" s="15">
        <f t="shared" si="5"/>
        <v>6.2283614572949415E-3</v>
      </c>
    </row>
    <row r="178" spans="1:5" x14ac:dyDescent="0.25">
      <c r="A178" s="77">
        <v>41968</v>
      </c>
      <c r="B178" s="6">
        <v>516.30999999999995</v>
      </c>
      <c r="C178" s="15">
        <f t="shared" si="4"/>
        <v>-8.6403870893416029E-3</v>
      </c>
      <c r="D178" s="78">
        <v>8463.1</v>
      </c>
      <c r="E178" s="15">
        <f t="shared" si="5"/>
        <v>-7.8603541555540384E-3</v>
      </c>
    </row>
    <row r="179" spans="1:5" x14ac:dyDescent="0.25">
      <c r="A179" s="77">
        <v>41969</v>
      </c>
      <c r="B179" s="6">
        <v>514.42999999999995</v>
      </c>
      <c r="C179" s="15">
        <f t="shared" si="4"/>
        <v>-3.641223296081803E-3</v>
      </c>
      <c r="D179" s="78">
        <v>8475.75</v>
      </c>
      <c r="E179" s="15">
        <f t="shared" si="5"/>
        <v>1.4947241554512691E-3</v>
      </c>
    </row>
    <row r="180" spans="1:5" x14ac:dyDescent="0.25">
      <c r="A180" s="77">
        <v>41970</v>
      </c>
      <c r="B180" s="6">
        <v>514.42999999999995</v>
      </c>
      <c r="C180" s="15">
        <f t="shared" si="4"/>
        <v>0</v>
      </c>
      <c r="D180" s="78">
        <v>8494.2000000000007</v>
      </c>
      <c r="E180" s="15">
        <f t="shared" si="5"/>
        <v>2.1767985134059789E-3</v>
      </c>
    </row>
    <row r="181" spans="1:5" x14ac:dyDescent="0.25">
      <c r="A181" s="77">
        <v>41971</v>
      </c>
      <c r="B181" s="6">
        <v>527.84</v>
      </c>
      <c r="C181" s="15">
        <f t="shared" si="4"/>
        <v>2.606768656571367E-2</v>
      </c>
      <c r="D181" s="78">
        <v>8588.25</v>
      </c>
      <c r="E181" s="15">
        <f t="shared" si="5"/>
        <v>1.1072261072260985E-2</v>
      </c>
    </row>
    <row r="182" spans="1:5" x14ac:dyDescent="0.25">
      <c r="A182" s="77">
        <v>41974</v>
      </c>
      <c r="B182" s="6">
        <v>530.30999999999995</v>
      </c>
      <c r="C182" s="15">
        <f t="shared" si="4"/>
        <v>4.6794483176718577E-3</v>
      </c>
      <c r="D182" s="78">
        <v>8555.9</v>
      </c>
      <c r="E182" s="15">
        <f t="shared" si="5"/>
        <v>-3.7667743719617341E-3</v>
      </c>
    </row>
    <row r="183" spans="1:5" x14ac:dyDescent="0.25">
      <c r="A183" s="77">
        <v>41975</v>
      </c>
      <c r="B183" s="6">
        <v>523.34</v>
      </c>
      <c r="C183" s="15">
        <f t="shared" si="4"/>
        <v>-1.3143255831494624E-2</v>
      </c>
      <c r="D183" s="78">
        <v>8524.7000000000007</v>
      </c>
      <c r="E183" s="15">
        <f t="shared" si="5"/>
        <v>-3.6466064353252036E-3</v>
      </c>
    </row>
    <row r="184" spans="1:5" x14ac:dyDescent="0.25">
      <c r="A184" s="77">
        <v>41976</v>
      </c>
      <c r="B184" s="6">
        <v>523.39</v>
      </c>
      <c r="C184" s="15">
        <f t="shared" si="4"/>
        <v>9.5540184201388243E-5</v>
      </c>
      <c r="D184" s="78">
        <v>8537.65</v>
      </c>
      <c r="E184" s="15">
        <f t="shared" si="5"/>
        <v>1.5191150421714438E-3</v>
      </c>
    </row>
    <row r="185" spans="1:5" x14ac:dyDescent="0.25">
      <c r="A185" s="77">
        <v>41977</v>
      </c>
      <c r="B185" s="6">
        <v>522.15</v>
      </c>
      <c r="C185" s="15">
        <f t="shared" si="4"/>
        <v>-2.3691702172376414E-3</v>
      </c>
      <c r="D185" s="78">
        <v>8564.4</v>
      </c>
      <c r="E185" s="15">
        <f t="shared" si="5"/>
        <v>3.1331806761813849E-3</v>
      </c>
    </row>
    <row r="186" spans="1:5" x14ac:dyDescent="0.25">
      <c r="A186" s="77">
        <v>41978</v>
      </c>
      <c r="B186" s="6">
        <v>519.77</v>
      </c>
      <c r="C186" s="15">
        <f t="shared" si="4"/>
        <v>-4.5580771808867099E-3</v>
      </c>
      <c r="D186" s="78">
        <v>8538.2999999999993</v>
      </c>
      <c r="E186" s="15">
        <f t="shared" si="5"/>
        <v>-3.0474989491383361E-3</v>
      </c>
    </row>
    <row r="187" spans="1:5" x14ac:dyDescent="0.25">
      <c r="A187" s="77">
        <v>41981</v>
      </c>
      <c r="B187" s="6">
        <v>510.23</v>
      </c>
      <c r="C187" s="15">
        <f t="shared" si="4"/>
        <v>-1.8354272081882301E-2</v>
      </c>
      <c r="D187" s="78">
        <v>8438.25</v>
      </c>
      <c r="E187" s="15">
        <f t="shared" si="5"/>
        <v>-1.1717789255472316E-2</v>
      </c>
    </row>
    <row r="188" spans="1:5" x14ac:dyDescent="0.25">
      <c r="A188" s="77">
        <v>41982</v>
      </c>
      <c r="B188" s="6">
        <v>497.91</v>
      </c>
      <c r="C188" s="15">
        <f t="shared" si="4"/>
        <v>-2.4145973384552051E-2</v>
      </c>
      <c r="D188" s="78">
        <v>8340.7000000000007</v>
      </c>
      <c r="E188" s="15">
        <f t="shared" si="5"/>
        <v>-1.1560453885580455E-2</v>
      </c>
    </row>
    <row r="189" spans="1:5" x14ac:dyDescent="0.25">
      <c r="A189" s="77">
        <v>41983</v>
      </c>
      <c r="B189" s="6">
        <v>505.58</v>
      </c>
      <c r="C189" s="15">
        <f t="shared" si="4"/>
        <v>1.5404390351669897E-2</v>
      </c>
      <c r="D189" s="78">
        <v>8355.65</v>
      </c>
      <c r="E189" s="15">
        <f t="shared" si="5"/>
        <v>1.7924155046937197E-3</v>
      </c>
    </row>
    <row r="190" spans="1:5" x14ac:dyDescent="0.25">
      <c r="A190" s="77">
        <v>41984</v>
      </c>
      <c r="B190" s="6">
        <v>498.55</v>
      </c>
      <c r="C190" s="15">
        <f t="shared" si="4"/>
        <v>-1.3904822184421798E-2</v>
      </c>
      <c r="D190" s="78">
        <v>8292.9</v>
      </c>
      <c r="E190" s="15">
        <f t="shared" si="5"/>
        <v>-7.5098885185473302E-3</v>
      </c>
    </row>
    <row r="191" spans="1:5" x14ac:dyDescent="0.25">
      <c r="A191" s="77">
        <v>41985</v>
      </c>
      <c r="B191" s="6">
        <v>494.64</v>
      </c>
      <c r="C191" s="15">
        <f t="shared" si="4"/>
        <v>-7.8427439574767326E-3</v>
      </c>
      <c r="D191" s="78">
        <v>8224.1</v>
      </c>
      <c r="E191" s="15">
        <f t="shared" si="5"/>
        <v>-8.2962534216015245E-3</v>
      </c>
    </row>
    <row r="192" spans="1:5" x14ac:dyDescent="0.25">
      <c r="A192" s="77">
        <v>41988</v>
      </c>
      <c r="B192" s="6">
        <v>488.71</v>
      </c>
      <c r="C192" s="15">
        <f t="shared" si="4"/>
        <v>-1.1988516901180671E-2</v>
      </c>
      <c r="D192" s="78">
        <v>8219.6</v>
      </c>
      <c r="E192" s="15">
        <f t="shared" si="5"/>
        <v>-5.4717233496674408E-4</v>
      </c>
    </row>
    <row r="193" spans="1:5" x14ac:dyDescent="0.25">
      <c r="A193" s="77">
        <v>41989</v>
      </c>
      <c r="B193" s="6">
        <v>476.54</v>
      </c>
      <c r="C193" s="15">
        <f t="shared" si="4"/>
        <v>-2.4902293793865399E-2</v>
      </c>
      <c r="D193" s="78">
        <v>8067.6</v>
      </c>
      <c r="E193" s="15">
        <f t="shared" si="5"/>
        <v>-1.8492384057618376E-2</v>
      </c>
    </row>
    <row r="194" spans="1:5" x14ac:dyDescent="0.25">
      <c r="A194" s="77">
        <v>41990</v>
      </c>
      <c r="B194" s="6">
        <v>470.75</v>
      </c>
      <c r="C194" s="15">
        <f t="shared" si="4"/>
        <v>-1.2150081839929534E-2</v>
      </c>
      <c r="D194" s="78">
        <v>8029.8</v>
      </c>
      <c r="E194" s="15">
        <f t="shared" si="5"/>
        <v>-4.6854082998661539E-3</v>
      </c>
    </row>
    <row r="195" spans="1:5" x14ac:dyDescent="0.25">
      <c r="A195" s="77">
        <v>41991</v>
      </c>
      <c r="B195" s="6">
        <v>479.75</v>
      </c>
      <c r="C195" s="15">
        <f t="shared" si="4"/>
        <v>1.9118428040361127E-2</v>
      </c>
      <c r="D195" s="78">
        <v>8159.3</v>
      </c>
      <c r="E195" s="15">
        <f t="shared" si="5"/>
        <v>1.6127425340606242E-2</v>
      </c>
    </row>
    <row r="196" spans="1:5" x14ac:dyDescent="0.25">
      <c r="A196" s="77">
        <v>41992</v>
      </c>
      <c r="B196" s="6">
        <v>480.74</v>
      </c>
      <c r="C196" s="15">
        <f t="shared" ref="C196:C259" si="6">(B196-B195)/B195</f>
        <v>2.0635747785305034E-3</v>
      </c>
      <c r="D196" s="78">
        <v>8225.2000000000007</v>
      </c>
      <c r="E196" s="15">
        <f t="shared" ref="E196:E259" si="7">(D196-D195)/D195</f>
        <v>8.0766732440283543E-3</v>
      </c>
    </row>
    <row r="197" spans="1:5" x14ac:dyDescent="0.25">
      <c r="A197" s="77">
        <v>41995</v>
      </c>
      <c r="B197" s="6">
        <v>489.45</v>
      </c>
      <c r="C197" s="15">
        <f t="shared" si="6"/>
        <v>1.8117901568415317E-2</v>
      </c>
      <c r="D197" s="78">
        <v>8324</v>
      </c>
      <c r="E197" s="15">
        <f t="shared" si="7"/>
        <v>1.2011865972863793E-2</v>
      </c>
    </row>
    <row r="198" spans="1:5" x14ac:dyDescent="0.25">
      <c r="A198" s="77">
        <v>41996</v>
      </c>
      <c r="B198" s="6">
        <v>482.97</v>
      </c>
      <c r="C198" s="15">
        <f t="shared" si="6"/>
        <v>-1.3239350291143041E-2</v>
      </c>
      <c r="D198" s="78">
        <v>8267</v>
      </c>
      <c r="E198" s="15">
        <f t="shared" si="7"/>
        <v>-6.8476693897164828E-3</v>
      </c>
    </row>
    <row r="199" spans="1:5" x14ac:dyDescent="0.25">
      <c r="A199" s="77">
        <v>41997</v>
      </c>
      <c r="B199" s="6">
        <v>478.81</v>
      </c>
      <c r="C199" s="15">
        <f t="shared" si="6"/>
        <v>-8.6133714309377905E-3</v>
      </c>
      <c r="D199" s="78">
        <v>8174.1</v>
      </c>
      <c r="E199" s="15">
        <f t="shared" si="7"/>
        <v>-1.123745010281839E-2</v>
      </c>
    </row>
    <row r="200" spans="1:5" x14ac:dyDescent="0.25">
      <c r="A200" s="77">
        <v>41999</v>
      </c>
      <c r="B200" s="6">
        <v>480</v>
      </c>
      <c r="C200" s="15">
        <f t="shared" si="6"/>
        <v>2.4853282095194289E-3</v>
      </c>
      <c r="D200" s="78">
        <v>8200.7000000000007</v>
      </c>
      <c r="E200" s="15">
        <f t="shared" si="7"/>
        <v>3.2541808884158944E-3</v>
      </c>
    </row>
    <row r="201" spans="1:5" x14ac:dyDescent="0.25">
      <c r="A201" s="77">
        <v>42002</v>
      </c>
      <c r="B201" s="6">
        <v>489.8</v>
      </c>
      <c r="C201" s="15">
        <f t="shared" si="6"/>
        <v>2.0416666666666691E-2</v>
      </c>
      <c r="D201" s="78">
        <v>8246.2999999999993</v>
      </c>
      <c r="E201" s="15">
        <f t="shared" si="7"/>
        <v>5.5605009328470179E-3</v>
      </c>
    </row>
    <row r="202" spans="1:5" x14ac:dyDescent="0.25">
      <c r="A202" s="77">
        <v>42003</v>
      </c>
      <c r="B202" s="6">
        <v>488.51</v>
      </c>
      <c r="C202" s="15">
        <f t="shared" si="6"/>
        <v>-2.633728052266273E-3</v>
      </c>
      <c r="D202" s="78">
        <v>8248.25</v>
      </c>
      <c r="E202" s="15">
        <f t="shared" si="7"/>
        <v>2.364696894365628E-4</v>
      </c>
    </row>
    <row r="203" spans="1:5" x14ac:dyDescent="0.25">
      <c r="A203" s="77">
        <v>42004</v>
      </c>
      <c r="B203" s="6">
        <v>490.29</v>
      </c>
      <c r="C203" s="15">
        <f t="shared" si="6"/>
        <v>3.6437329839717294E-3</v>
      </c>
      <c r="D203" s="78">
        <v>8282.7000000000007</v>
      </c>
      <c r="E203" s="15">
        <f t="shared" si="7"/>
        <v>4.1766435304459405E-3</v>
      </c>
    </row>
    <row r="204" spans="1:5" x14ac:dyDescent="0.25">
      <c r="A204" s="77">
        <v>42005</v>
      </c>
      <c r="B204" s="6">
        <v>493.16</v>
      </c>
      <c r="C204" s="15">
        <f t="shared" si="6"/>
        <v>5.8536784352118225E-3</v>
      </c>
      <c r="D204" s="78">
        <v>8284</v>
      </c>
      <c r="E204" s="15">
        <f t="shared" si="7"/>
        <v>1.5695365037961923E-4</v>
      </c>
    </row>
    <row r="205" spans="1:5" x14ac:dyDescent="0.25">
      <c r="A205" s="77">
        <v>42006</v>
      </c>
      <c r="B205" s="6">
        <v>506.37</v>
      </c>
      <c r="C205" s="15">
        <f t="shared" si="6"/>
        <v>2.6786438478384255E-2</v>
      </c>
      <c r="D205" s="78">
        <v>8395.4500000000007</v>
      </c>
      <c r="E205" s="15">
        <f t="shared" si="7"/>
        <v>1.3453645581844607E-2</v>
      </c>
    </row>
    <row r="206" spans="1:5" x14ac:dyDescent="0.25">
      <c r="A206" s="77">
        <v>42009</v>
      </c>
      <c r="B206" s="6">
        <v>518.24</v>
      </c>
      <c r="C206" s="15">
        <f t="shared" si="6"/>
        <v>2.3441357110413345E-2</v>
      </c>
      <c r="D206" s="78">
        <v>8378.4</v>
      </c>
      <c r="E206" s="15">
        <f t="shared" si="7"/>
        <v>-2.0308619549876529E-3</v>
      </c>
    </row>
    <row r="207" spans="1:5" x14ac:dyDescent="0.25">
      <c r="A207" s="77">
        <v>42010</v>
      </c>
      <c r="B207" s="6">
        <v>496.08</v>
      </c>
      <c r="C207" s="15">
        <f t="shared" si="6"/>
        <v>-4.2760111145415301E-2</v>
      </c>
      <c r="D207" s="78">
        <v>8127.35</v>
      </c>
      <c r="E207" s="15">
        <f t="shared" si="7"/>
        <v>-2.9963954931729122E-2</v>
      </c>
    </row>
    <row r="208" spans="1:5" x14ac:dyDescent="0.25">
      <c r="A208" s="77">
        <v>42011</v>
      </c>
      <c r="B208" s="6">
        <v>488.61</v>
      </c>
      <c r="C208" s="15">
        <f t="shared" si="6"/>
        <v>-1.5058055152394716E-2</v>
      </c>
      <c r="D208" s="78">
        <v>8102.1</v>
      </c>
      <c r="E208" s="15">
        <f t="shared" si="7"/>
        <v>-3.1067937273527042E-3</v>
      </c>
    </row>
    <row r="209" spans="1:5" x14ac:dyDescent="0.25">
      <c r="A209" s="77">
        <v>42012</v>
      </c>
      <c r="B209" s="6">
        <v>506.57</v>
      </c>
      <c r="C209" s="15">
        <f t="shared" si="6"/>
        <v>3.6757332023495182E-2</v>
      </c>
      <c r="D209" s="78">
        <v>8234.6</v>
      </c>
      <c r="E209" s="15">
        <f t="shared" si="7"/>
        <v>1.635378482121919E-2</v>
      </c>
    </row>
    <row r="210" spans="1:5" x14ac:dyDescent="0.25">
      <c r="A210" s="77">
        <v>42013</v>
      </c>
      <c r="B210" s="6">
        <v>516.76</v>
      </c>
      <c r="C210" s="15">
        <f t="shared" si="6"/>
        <v>2.0115679965256525E-2</v>
      </c>
      <c r="D210" s="78">
        <v>8284.5</v>
      </c>
      <c r="E210" s="15">
        <f t="shared" si="7"/>
        <v>6.0597964685594483E-3</v>
      </c>
    </row>
    <row r="211" spans="1:5" x14ac:dyDescent="0.25">
      <c r="A211" s="77">
        <v>42016</v>
      </c>
      <c r="B211" s="6">
        <v>516.76</v>
      </c>
      <c r="C211" s="15">
        <f t="shared" si="6"/>
        <v>0</v>
      </c>
      <c r="D211" s="78">
        <v>8323</v>
      </c>
      <c r="E211" s="15">
        <f t="shared" si="7"/>
        <v>4.647232784114913E-3</v>
      </c>
    </row>
    <row r="212" spans="1:5" x14ac:dyDescent="0.25">
      <c r="A212" s="77">
        <v>42017</v>
      </c>
      <c r="B212" s="6">
        <v>513.94000000000005</v>
      </c>
      <c r="C212" s="15">
        <f t="shared" si="6"/>
        <v>-5.4570787212631323E-3</v>
      </c>
      <c r="D212" s="78">
        <v>8299.4</v>
      </c>
      <c r="E212" s="15">
        <f t="shared" si="7"/>
        <v>-2.8355160398895068E-3</v>
      </c>
    </row>
    <row r="213" spans="1:5" x14ac:dyDescent="0.25">
      <c r="A213" s="77">
        <v>42018</v>
      </c>
      <c r="B213" s="6">
        <v>514.83000000000004</v>
      </c>
      <c r="C213" s="15">
        <f t="shared" si="6"/>
        <v>1.731719655990945E-3</v>
      </c>
      <c r="D213" s="78">
        <v>8277.5499999999993</v>
      </c>
      <c r="E213" s="15">
        <f t="shared" si="7"/>
        <v>-2.6327204376220409E-3</v>
      </c>
    </row>
    <row r="214" spans="1:5" x14ac:dyDescent="0.25">
      <c r="A214" s="77">
        <v>42019</v>
      </c>
      <c r="B214" s="6">
        <v>527.29</v>
      </c>
      <c r="C214" s="15">
        <f t="shared" si="6"/>
        <v>2.4202163821066998E-2</v>
      </c>
      <c r="D214" s="78">
        <v>8494.15</v>
      </c>
      <c r="E214" s="15">
        <f t="shared" si="7"/>
        <v>2.6167162989048739E-2</v>
      </c>
    </row>
    <row r="215" spans="1:5" x14ac:dyDescent="0.25">
      <c r="A215" s="77">
        <v>42020</v>
      </c>
      <c r="B215" s="6">
        <v>520.16999999999996</v>
      </c>
      <c r="C215" s="15">
        <f t="shared" si="6"/>
        <v>-1.350300593601245E-2</v>
      </c>
      <c r="D215" s="78">
        <v>8513.7999999999993</v>
      </c>
      <c r="E215" s="15">
        <f t="shared" si="7"/>
        <v>2.3133568397072854E-3</v>
      </c>
    </row>
    <row r="216" spans="1:5" x14ac:dyDescent="0.25">
      <c r="A216" s="77">
        <v>42023</v>
      </c>
      <c r="B216" s="6">
        <v>532.78</v>
      </c>
      <c r="C216" s="15">
        <f t="shared" si="6"/>
        <v>2.4242074706346029E-2</v>
      </c>
      <c r="D216" s="78">
        <v>8550.7000000000007</v>
      </c>
      <c r="E216" s="15">
        <f t="shared" si="7"/>
        <v>4.3341398670395659E-3</v>
      </c>
    </row>
    <row r="217" spans="1:5" x14ac:dyDescent="0.25">
      <c r="A217" s="77">
        <v>42024</v>
      </c>
      <c r="B217" s="6">
        <v>553.27</v>
      </c>
      <c r="C217" s="15">
        <f t="shared" si="6"/>
        <v>3.845865085025716E-2</v>
      </c>
      <c r="D217" s="78">
        <v>8695.6</v>
      </c>
      <c r="E217" s="15">
        <f t="shared" si="7"/>
        <v>1.6945981030792756E-2</v>
      </c>
    </row>
    <row r="218" spans="1:5" x14ac:dyDescent="0.25">
      <c r="A218" s="77">
        <v>42025</v>
      </c>
      <c r="B218" s="6">
        <v>545.65</v>
      </c>
      <c r="C218" s="15">
        <f t="shared" si="6"/>
        <v>-1.3772660726227709E-2</v>
      </c>
      <c r="D218" s="78">
        <v>8729.5</v>
      </c>
      <c r="E218" s="15">
        <f t="shared" si="7"/>
        <v>3.8985233911403047E-3</v>
      </c>
    </row>
    <row r="219" spans="1:5" x14ac:dyDescent="0.25">
      <c r="A219" s="77">
        <v>42026</v>
      </c>
      <c r="B219" s="6">
        <v>560.49</v>
      </c>
      <c r="C219" s="15">
        <f t="shared" si="6"/>
        <v>2.7196921103271387E-2</v>
      </c>
      <c r="D219" s="78">
        <v>8761.4</v>
      </c>
      <c r="E219" s="15">
        <f t="shared" si="7"/>
        <v>3.6542757317142606E-3</v>
      </c>
    </row>
    <row r="220" spans="1:5" x14ac:dyDescent="0.25">
      <c r="A220" s="77">
        <v>42027</v>
      </c>
      <c r="B220" s="6">
        <v>582.20000000000005</v>
      </c>
      <c r="C220" s="15">
        <f t="shared" si="6"/>
        <v>3.8733964923549101E-2</v>
      </c>
      <c r="D220" s="78">
        <v>8835.6</v>
      </c>
      <c r="E220" s="15">
        <f t="shared" si="7"/>
        <v>8.4689661469628981E-3</v>
      </c>
    </row>
    <row r="221" spans="1:5" x14ac:dyDescent="0.25">
      <c r="A221" s="77">
        <v>42031</v>
      </c>
      <c r="B221" s="6">
        <v>598.13</v>
      </c>
      <c r="C221" s="15">
        <f t="shared" si="6"/>
        <v>2.7361731363792424E-2</v>
      </c>
      <c r="D221" s="78">
        <v>8910.5</v>
      </c>
      <c r="E221" s="15">
        <f t="shared" si="7"/>
        <v>8.4770700348589384E-3</v>
      </c>
    </row>
    <row r="222" spans="1:5" x14ac:dyDescent="0.25">
      <c r="A222" s="77">
        <v>42032</v>
      </c>
      <c r="B222" s="6">
        <v>582.95000000000005</v>
      </c>
      <c r="C222" s="15">
        <f t="shared" si="6"/>
        <v>-2.5379098189356745E-2</v>
      </c>
      <c r="D222" s="78">
        <v>8914.2999999999993</v>
      </c>
      <c r="E222" s="15">
        <f t="shared" si="7"/>
        <v>4.264631614386704E-4</v>
      </c>
    </row>
    <row r="223" spans="1:5" x14ac:dyDescent="0.25">
      <c r="A223" s="77">
        <v>42033</v>
      </c>
      <c r="B223" s="6">
        <v>592.25</v>
      </c>
      <c r="C223" s="15">
        <f t="shared" si="6"/>
        <v>1.5953340766789524E-2</v>
      </c>
      <c r="D223" s="78">
        <v>8952.35</v>
      </c>
      <c r="E223" s="15">
        <f t="shared" si="7"/>
        <v>4.2684226467587013E-3</v>
      </c>
    </row>
    <row r="224" spans="1:5" x14ac:dyDescent="0.25">
      <c r="A224" s="77">
        <v>42034</v>
      </c>
      <c r="B224" s="6">
        <v>578.94000000000005</v>
      </c>
      <c r="C224" s="15">
        <f t="shared" si="6"/>
        <v>-2.2473617560151871E-2</v>
      </c>
      <c r="D224" s="78">
        <v>8808.9</v>
      </c>
      <c r="E224" s="15">
        <f t="shared" si="7"/>
        <v>-1.6023725613945022E-2</v>
      </c>
    </row>
    <row r="225" spans="1:5" x14ac:dyDescent="0.25">
      <c r="A225" s="77">
        <v>42037</v>
      </c>
      <c r="B225" s="6">
        <v>586.21</v>
      </c>
      <c r="C225" s="15">
        <f t="shared" si="6"/>
        <v>1.2557432549141502E-2</v>
      </c>
      <c r="D225" s="78">
        <v>8797.4</v>
      </c>
      <c r="E225" s="15">
        <f t="shared" si="7"/>
        <v>-1.3054978487665883E-3</v>
      </c>
    </row>
    <row r="226" spans="1:5" x14ac:dyDescent="0.25">
      <c r="A226" s="77">
        <v>42038</v>
      </c>
      <c r="B226" s="6">
        <v>596.9</v>
      </c>
      <c r="C226" s="15">
        <f t="shared" si="6"/>
        <v>1.8235785810545607E-2</v>
      </c>
      <c r="D226" s="78">
        <v>8756.5499999999993</v>
      </c>
      <c r="E226" s="15">
        <f t="shared" si="7"/>
        <v>-4.6434173733148846E-3</v>
      </c>
    </row>
    <row r="227" spans="1:5" x14ac:dyDescent="0.25">
      <c r="A227" s="77">
        <v>42039</v>
      </c>
      <c r="B227" s="6">
        <v>585.12</v>
      </c>
      <c r="C227" s="15">
        <f t="shared" si="6"/>
        <v>-1.9735299045066129E-2</v>
      </c>
      <c r="D227" s="78">
        <v>8723.7000000000007</v>
      </c>
      <c r="E227" s="15">
        <f t="shared" si="7"/>
        <v>-3.7514774654399904E-3</v>
      </c>
    </row>
    <row r="228" spans="1:5" x14ac:dyDescent="0.25">
      <c r="A228" s="77">
        <v>42040</v>
      </c>
      <c r="B228" s="6">
        <v>582.95000000000005</v>
      </c>
      <c r="C228" s="15">
        <f t="shared" si="6"/>
        <v>-3.7086409625375293E-3</v>
      </c>
      <c r="D228" s="78">
        <v>8711.7000000000007</v>
      </c>
      <c r="E228" s="15">
        <f t="shared" si="7"/>
        <v>-1.3755631211527218E-3</v>
      </c>
    </row>
    <row r="229" spans="1:5" x14ac:dyDescent="0.25">
      <c r="A229" s="77">
        <v>42041</v>
      </c>
      <c r="B229" s="6">
        <v>553.66</v>
      </c>
      <c r="C229" s="15">
        <f t="shared" si="6"/>
        <v>-5.0244446350459E-2</v>
      </c>
      <c r="D229" s="78">
        <v>8661.0499999999993</v>
      </c>
      <c r="E229" s="15">
        <f t="shared" si="7"/>
        <v>-5.8140202256736859E-3</v>
      </c>
    </row>
    <row r="230" spans="1:5" x14ac:dyDescent="0.25">
      <c r="A230" s="77">
        <v>42044</v>
      </c>
      <c r="B230" s="6">
        <v>536.89</v>
      </c>
      <c r="C230" s="15">
        <f t="shared" si="6"/>
        <v>-3.0289347252826615E-2</v>
      </c>
      <c r="D230" s="78">
        <v>8526.35</v>
      </c>
      <c r="E230" s="15">
        <f t="shared" si="7"/>
        <v>-1.55523868353143E-2</v>
      </c>
    </row>
    <row r="231" spans="1:5" x14ac:dyDescent="0.25">
      <c r="A231" s="77">
        <v>42045</v>
      </c>
      <c r="B231" s="6">
        <v>558.11</v>
      </c>
      <c r="C231" s="15">
        <f t="shared" si="6"/>
        <v>3.9523924826314567E-2</v>
      </c>
      <c r="D231" s="78">
        <v>8565.5499999999993</v>
      </c>
      <c r="E231" s="15">
        <f t="shared" si="7"/>
        <v>4.5975124173883207E-3</v>
      </c>
    </row>
    <row r="232" spans="1:5" x14ac:dyDescent="0.25">
      <c r="A232" s="77">
        <v>42046</v>
      </c>
      <c r="B232" s="6">
        <v>552.97</v>
      </c>
      <c r="C232" s="15">
        <f t="shared" si="6"/>
        <v>-9.20965401085805E-3</v>
      </c>
      <c r="D232" s="78">
        <v>8627.4</v>
      </c>
      <c r="E232" s="15">
        <f t="shared" si="7"/>
        <v>7.2207855887830167E-3</v>
      </c>
    </row>
    <row r="233" spans="1:5" x14ac:dyDescent="0.25">
      <c r="A233" s="77">
        <v>42047</v>
      </c>
      <c r="B233" s="6">
        <v>555.84</v>
      </c>
      <c r="C233" s="15">
        <f t="shared" si="6"/>
        <v>5.1901549812828985E-3</v>
      </c>
      <c r="D233" s="78">
        <v>8711.5499999999993</v>
      </c>
      <c r="E233" s="15">
        <f t="shared" si="7"/>
        <v>9.7538076361359891E-3</v>
      </c>
    </row>
    <row r="234" spans="1:5" x14ac:dyDescent="0.25">
      <c r="A234" s="77">
        <v>42048</v>
      </c>
      <c r="B234" s="6">
        <v>559.54999999999995</v>
      </c>
      <c r="C234" s="15">
        <f t="shared" si="6"/>
        <v>6.6745826137016451E-3</v>
      </c>
      <c r="D234" s="78">
        <v>8805.5</v>
      </c>
      <c r="E234" s="15">
        <f t="shared" si="7"/>
        <v>1.0784533177218834E-2</v>
      </c>
    </row>
    <row r="235" spans="1:5" x14ac:dyDescent="0.25">
      <c r="A235" s="77">
        <v>42051</v>
      </c>
      <c r="B235" s="6">
        <v>568.05999999999995</v>
      </c>
      <c r="C235" s="15">
        <f t="shared" si="6"/>
        <v>1.5208649807881319E-2</v>
      </c>
      <c r="D235" s="78">
        <v>8809.35</v>
      </c>
      <c r="E235" s="15">
        <f t="shared" si="7"/>
        <v>4.3722673329173401E-4</v>
      </c>
    </row>
    <row r="236" spans="1:5" x14ac:dyDescent="0.25">
      <c r="A236" s="77">
        <v>42053</v>
      </c>
      <c r="B236" s="6">
        <v>578.1</v>
      </c>
      <c r="C236" s="15">
        <f t="shared" si="6"/>
        <v>1.7674189346195961E-2</v>
      </c>
      <c r="D236" s="78">
        <v>8869.1</v>
      </c>
      <c r="E236" s="15">
        <f t="shared" si="7"/>
        <v>6.7825662506314308E-3</v>
      </c>
    </row>
    <row r="237" spans="1:5" x14ac:dyDescent="0.25">
      <c r="A237" s="77">
        <v>42054</v>
      </c>
      <c r="B237" s="6">
        <v>570.42999999999995</v>
      </c>
      <c r="C237" s="15">
        <f t="shared" si="6"/>
        <v>-1.3267600761114119E-2</v>
      </c>
      <c r="D237" s="78">
        <v>8895.2999999999993</v>
      </c>
      <c r="E237" s="15">
        <f t="shared" si="7"/>
        <v>2.9540765128365796E-3</v>
      </c>
    </row>
    <row r="238" spans="1:5" x14ac:dyDescent="0.25">
      <c r="A238" s="77">
        <v>42055</v>
      </c>
      <c r="B238" s="6">
        <v>573.75</v>
      </c>
      <c r="C238" s="15">
        <f t="shared" si="6"/>
        <v>5.8201707483828873E-3</v>
      </c>
      <c r="D238" s="78">
        <v>8833.6</v>
      </c>
      <c r="E238" s="15">
        <f t="shared" si="7"/>
        <v>-6.9362472316840257E-3</v>
      </c>
    </row>
    <row r="239" spans="1:5" x14ac:dyDescent="0.25">
      <c r="A239" s="77">
        <v>42058</v>
      </c>
      <c r="B239" s="6">
        <v>568.11</v>
      </c>
      <c r="C239" s="15">
        <f t="shared" si="6"/>
        <v>-9.8300653594770998E-3</v>
      </c>
      <c r="D239" s="78">
        <v>8754.9500000000007</v>
      </c>
      <c r="E239" s="15">
        <f t="shared" si="7"/>
        <v>-8.9035047998550568E-3</v>
      </c>
    </row>
    <row r="240" spans="1:5" x14ac:dyDescent="0.25">
      <c r="A240" s="77">
        <v>42059</v>
      </c>
      <c r="B240" s="6">
        <v>558.41</v>
      </c>
      <c r="C240" s="15">
        <f t="shared" si="6"/>
        <v>-1.7074158173593222E-2</v>
      </c>
      <c r="D240" s="78">
        <v>8762.1</v>
      </c>
      <c r="E240" s="15">
        <f t="shared" si="7"/>
        <v>8.1668084911959925E-4</v>
      </c>
    </row>
    <row r="241" spans="1:5" x14ac:dyDescent="0.25">
      <c r="A241" s="77">
        <v>42060</v>
      </c>
      <c r="B241" s="6">
        <v>562.16999999999996</v>
      </c>
      <c r="C241" s="15">
        <f t="shared" si="6"/>
        <v>6.7334037714224153E-3</v>
      </c>
      <c r="D241" s="78">
        <v>8767.25</v>
      </c>
      <c r="E241" s="15">
        <f t="shared" si="7"/>
        <v>5.8775864233455855E-4</v>
      </c>
    </row>
    <row r="242" spans="1:5" x14ac:dyDescent="0.25">
      <c r="A242" s="77">
        <v>42061</v>
      </c>
      <c r="B242" s="6">
        <v>554.70000000000005</v>
      </c>
      <c r="C242" s="15">
        <f t="shared" si="6"/>
        <v>-1.3287795506697109E-2</v>
      </c>
      <c r="D242" s="78">
        <v>8683.85</v>
      </c>
      <c r="E242" s="15">
        <f t="shared" si="7"/>
        <v>-9.5126750121189239E-3</v>
      </c>
    </row>
    <row r="243" spans="1:5" x14ac:dyDescent="0.25">
      <c r="A243" s="77">
        <v>42062</v>
      </c>
      <c r="B243" s="6">
        <v>569.04999999999995</v>
      </c>
      <c r="C243" s="15">
        <f t="shared" si="6"/>
        <v>2.5869839552911316E-2</v>
      </c>
      <c r="D243" s="78">
        <v>8844.6</v>
      </c>
      <c r="E243" s="15">
        <f t="shared" si="7"/>
        <v>1.85113745631258E-2</v>
      </c>
    </row>
    <row r="244" spans="1:5" x14ac:dyDescent="0.25">
      <c r="A244" s="77">
        <v>42063</v>
      </c>
      <c r="B244" s="6">
        <v>587.04999999999995</v>
      </c>
      <c r="C244" s="15">
        <f t="shared" si="6"/>
        <v>3.1631666813109569E-2</v>
      </c>
      <c r="D244" s="78">
        <v>8901.85</v>
      </c>
      <c r="E244" s="15">
        <f t="shared" si="7"/>
        <v>6.4728761051941293E-3</v>
      </c>
    </row>
    <row r="245" spans="1:5" x14ac:dyDescent="0.25">
      <c r="A245" s="77">
        <v>42065</v>
      </c>
      <c r="B245" s="6">
        <v>578.79</v>
      </c>
      <c r="C245" s="15">
        <f t="shared" si="6"/>
        <v>-1.4070351758793955E-2</v>
      </c>
      <c r="D245" s="78">
        <v>8956.75</v>
      </c>
      <c r="E245" s="15">
        <f t="shared" si="7"/>
        <v>6.1672573678504617E-3</v>
      </c>
    </row>
    <row r="246" spans="1:5" x14ac:dyDescent="0.25">
      <c r="A246" s="77">
        <v>42066</v>
      </c>
      <c r="B246" s="6">
        <v>568.01</v>
      </c>
      <c r="C246" s="15">
        <f t="shared" si="6"/>
        <v>-1.862506263066047E-2</v>
      </c>
      <c r="D246" s="78">
        <v>8996.25</v>
      </c>
      <c r="E246" s="15">
        <f t="shared" si="7"/>
        <v>4.4100817818963356E-3</v>
      </c>
    </row>
    <row r="247" spans="1:5" x14ac:dyDescent="0.25">
      <c r="A247" s="77">
        <v>42067</v>
      </c>
      <c r="B247" s="6">
        <v>568.01</v>
      </c>
      <c r="C247" s="15">
        <f t="shared" si="6"/>
        <v>0</v>
      </c>
      <c r="D247" s="78">
        <v>8922.65</v>
      </c>
      <c r="E247" s="15">
        <f t="shared" si="7"/>
        <v>-8.1811866055301226E-3</v>
      </c>
    </row>
    <row r="248" spans="1:5" x14ac:dyDescent="0.25">
      <c r="A248" s="77">
        <v>42068</v>
      </c>
      <c r="B248" s="6">
        <v>564.64</v>
      </c>
      <c r="C248" s="15">
        <f t="shared" si="6"/>
        <v>-5.9329941374271665E-3</v>
      </c>
      <c r="D248" s="78">
        <v>8937.75</v>
      </c>
      <c r="E248" s="15">
        <f t="shared" si="7"/>
        <v>1.6923223481813546E-3</v>
      </c>
    </row>
    <row r="249" spans="1:5" x14ac:dyDescent="0.25">
      <c r="A249" s="77">
        <v>42072</v>
      </c>
      <c r="B249" s="6">
        <v>559.1</v>
      </c>
      <c r="C249" s="15">
        <f t="shared" si="6"/>
        <v>-9.8115613488239661E-3</v>
      </c>
      <c r="D249" s="78">
        <v>8756.75</v>
      </c>
      <c r="E249" s="15">
        <f t="shared" si="7"/>
        <v>-2.0251181785124892E-2</v>
      </c>
    </row>
    <row r="250" spans="1:5" x14ac:dyDescent="0.25">
      <c r="A250" s="77">
        <v>42073</v>
      </c>
      <c r="B250" s="6">
        <v>554.25</v>
      </c>
      <c r="C250" s="15">
        <f t="shared" si="6"/>
        <v>-8.6746556966553791E-3</v>
      </c>
      <c r="D250" s="78">
        <v>8712.0499999999993</v>
      </c>
      <c r="E250" s="15">
        <f t="shared" si="7"/>
        <v>-5.1046335683901821E-3</v>
      </c>
    </row>
    <row r="251" spans="1:5" x14ac:dyDescent="0.25">
      <c r="A251" s="77">
        <v>42074</v>
      </c>
      <c r="B251" s="6">
        <v>545.04999999999995</v>
      </c>
      <c r="C251" s="15">
        <f t="shared" si="6"/>
        <v>-1.659900766801993E-2</v>
      </c>
      <c r="D251" s="78">
        <v>8699.9500000000007</v>
      </c>
      <c r="E251" s="15">
        <f t="shared" si="7"/>
        <v>-1.3888809178090743E-3</v>
      </c>
    </row>
    <row r="252" spans="1:5" x14ac:dyDescent="0.25">
      <c r="A252" s="77">
        <v>42075</v>
      </c>
      <c r="B252" s="6">
        <v>557.91999999999996</v>
      </c>
      <c r="C252" s="15">
        <f t="shared" si="6"/>
        <v>2.3612512613521704E-2</v>
      </c>
      <c r="D252" s="78">
        <v>8776</v>
      </c>
      <c r="E252" s="15">
        <f t="shared" si="7"/>
        <v>8.7414295484455964E-3</v>
      </c>
    </row>
    <row r="253" spans="1:5" x14ac:dyDescent="0.25">
      <c r="A253" s="77">
        <v>42076</v>
      </c>
      <c r="B253" s="6">
        <v>552.41999999999996</v>
      </c>
      <c r="C253" s="15">
        <f t="shared" si="6"/>
        <v>-9.858044164037856E-3</v>
      </c>
      <c r="D253" s="78">
        <v>8647.75</v>
      </c>
      <c r="E253" s="15">
        <f t="shared" si="7"/>
        <v>-1.4613719234275296E-2</v>
      </c>
    </row>
    <row r="254" spans="1:5" x14ac:dyDescent="0.25">
      <c r="A254" s="77">
        <v>42079</v>
      </c>
      <c r="B254" s="6">
        <v>550.99</v>
      </c>
      <c r="C254" s="15">
        <f t="shared" si="6"/>
        <v>-2.5886101154917454E-3</v>
      </c>
      <c r="D254" s="78">
        <v>8633.15</v>
      </c>
      <c r="E254" s="15">
        <f t="shared" si="7"/>
        <v>-1.6883004249660736E-3</v>
      </c>
    </row>
    <row r="255" spans="1:5" x14ac:dyDescent="0.25">
      <c r="A255" s="77">
        <v>42080</v>
      </c>
      <c r="B255" s="6">
        <v>565.48</v>
      </c>
      <c r="C255" s="15">
        <f t="shared" si="6"/>
        <v>2.6298117933174846E-2</v>
      </c>
      <c r="D255" s="78">
        <v>8723.2999999999993</v>
      </c>
      <c r="E255" s="15">
        <f t="shared" si="7"/>
        <v>1.0442306689910362E-2</v>
      </c>
    </row>
    <row r="256" spans="1:5" x14ac:dyDescent="0.25">
      <c r="A256" s="77">
        <v>42081</v>
      </c>
      <c r="B256" s="6">
        <v>554.25</v>
      </c>
      <c r="C256" s="15">
        <f t="shared" si="6"/>
        <v>-1.9859234632524612E-2</v>
      </c>
      <c r="D256" s="78">
        <v>8685.9</v>
      </c>
      <c r="E256" s="15">
        <f t="shared" si="7"/>
        <v>-4.2873683124505218E-3</v>
      </c>
    </row>
    <row r="257" spans="1:5" x14ac:dyDescent="0.25">
      <c r="A257" s="77">
        <v>42082</v>
      </c>
      <c r="B257" s="6">
        <v>547.91999999999996</v>
      </c>
      <c r="C257" s="15">
        <f t="shared" si="6"/>
        <v>-1.1420838971583294E-2</v>
      </c>
      <c r="D257" s="78">
        <v>8634.65</v>
      </c>
      <c r="E257" s="15">
        <f t="shared" si="7"/>
        <v>-5.9003672618842037E-3</v>
      </c>
    </row>
    <row r="258" spans="1:5" x14ac:dyDescent="0.25">
      <c r="A258" s="77">
        <v>42083</v>
      </c>
      <c r="B258" s="6">
        <v>541.79</v>
      </c>
      <c r="C258" s="15">
        <f t="shared" si="6"/>
        <v>-1.1187764637173303E-2</v>
      </c>
      <c r="D258" s="78">
        <v>8570.9</v>
      </c>
      <c r="E258" s="15">
        <f t="shared" si="7"/>
        <v>-7.3830438987104287E-3</v>
      </c>
    </row>
    <row r="259" spans="1:5" x14ac:dyDescent="0.25">
      <c r="A259" s="77">
        <v>42086</v>
      </c>
      <c r="B259" s="6">
        <v>545.6</v>
      </c>
      <c r="C259" s="15">
        <f t="shared" si="6"/>
        <v>7.0322449657617518E-3</v>
      </c>
      <c r="D259" s="78">
        <v>8550.9</v>
      </c>
      <c r="E259" s="15">
        <f t="shared" si="7"/>
        <v>-2.3334772310959176E-3</v>
      </c>
    </row>
    <row r="260" spans="1:5" x14ac:dyDescent="0.25">
      <c r="A260" s="77">
        <v>42087</v>
      </c>
      <c r="B260" s="6">
        <v>526.6</v>
      </c>
      <c r="C260" s="15">
        <f t="shared" ref="C260:C323" si="8">(B260-B259)/B259</f>
        <v>-3.4824046920821111E-2</v>
      </c>
      <c r="D260" s="78">
        <v>8542.9500000000007</v>
      </c>
      <c r="E260" s="15">
        <f t="shared" ref="E260:E323" si="9">(D260-D259)/D259</f>
        <v>-9.2972669543544054E-4</v>
      </c>
    </row>
    <row r="261" spans="1:5" x14ac:dyDescent="0.25">
      <c r="A261" s="77">
        <v>42088</v>
      </c>
      <c r="B261" s="6">
        <v>536.1</v>
      </c>
      <c r="C261" s="15">
        <f t="shared" si="8"/>
        <v>1.8040258260539309E-2</v>
      </c>
      <c r="D261" s="78">
        <v>8530.7999999999993</v>
      </c>
      <c r="E261" s="15">
        <f t="shared" si="9"/>
        <v>-1.4222253437046282E-3</v>
      </c>
    </row>
    <row r="262" spans="1:5" x14ac:dyDescent="0.25">
      <c r="A262" s="77">
        <v>42089</v>
      </c>
      <c r="B262" s="6">
        <v>518.69000000000005</v>
      </c>
      <c r="C262" s="15">
        <f t="shared" si="8"/>
        <v>-3.2475284461854069E-2</v>
      </c>
      <c r="D262" s="78">
        <v>8342.15</v>
      </c>
      <c r="E262" s="15">
        <f t="shared" si="9"/>
        <v>-2.2113986964880157E-2</v>
      </c>
    </row>
    <row r="263" spans="1:5" x14ac:dyDescent="0.25">
      <c r="A263" s="77">
        <v>42090</v>
      </c>
      <c r="B263" s="6">
        <v>529.66999999999996</v>
      </c>
      <c r="C263" s="15">
        <f t="shared" si="8"/>
        <v>2.1168713489752845E-2</v>
      </c>
      <c r="D263" s="78">
        <v>8341.4</v>
      </c>
      <c r="E263" s="15">
        <f t="shared" si="9"/>
        <v>-8.9904880636286819E-5</v>
      </c>
    </row>
    <row r="264" spans="1:5" x14ac:dyDescent="0.25">
      <c r="A264" s="77">
        <v>42093</v>
      </c>
      <c r="B264" s="6">
        <v>534.27</v>
      </c>
      <c r="C264" s="15">
        <f t="shared" si="8"/>
        <v>8.6846527082901116E-3</v>
      </c>
      <c r="D264" s="78">
        <v>8492.2999999999993</v>
      </c>
      <c r="E264" s="15">
        <f t="shared" si="9"/>
        <v>1.8090488407221765E-2</v>
      </c>
    </row>
    <row r="265" spans="1:5" x14ac:dyDescent="0.25">
      <c r="A265" s="77">
        <v>42094</v>
      </c>
      <c r="B265" s="6">
        <v>544.36</v>
      </c>
      <c r="C265" s="15">
        <f t="shared" si="8"/>
        <v>1.8885582196267865E-2</v>
      </c>
      <c r="D265" s="78">
        <v>8491</v>
      </c>
      <c r="E265" s="15">
        <f t="shared" si="9"/>
        <v>-1.5307984880412521E-4</v>
      </c>
    </row>
    <row r="266" spans="1:5" x14ac:dyDescent="0.25">
      <c r="A266" s="77">
        <v>42095</v>
      </c>
      <c r="B266" s="6">
        <v>558.9</v>
      </c>
      <c r="C266" s="15">
        <f t="shared" si="8"/>
        <v>2.6710265265632971E-2</v>
      </c>
      <c r="D266" s="78">
        <v>8586.25</v>
      </c>
      <c r="E266" s="15">
        <f t="shared" si="9"/>
        <v>1.1217759981156518E-2</v>
      </c>
    </row>
    <row r="267" spans="1:5" x14ac:dyDescent="0.25">
      <c r="A267" s="77">
        <v>42100</v>
      </c>
      <c r="B267" s="6">
        <v>568.15</v>
      </c>
      <c r="C267" s="15">
        <f t="shared" si="8"/>
        <v>1.6550366791912685E-2</v>
      </c>
      <c r="D267" s="78">
        <v>8659.9</v>
      </c>
      <c r="E267" s="15">
        <f t="shared" si="9"/>
        <v>8.5776677827922119E-3</v>
      </c>
    </row>
    <row r="268" spans="1:5" x14ac:dyDescent="0.25">
      <c r="A268" s="77">
        <v>42101</v>
      </c>
      <c r="B268" s="6">
        <v>560.35</v>
      </c>
      <c r="C268" s="15">
        <f t="shared" si="8"/>
        <v>-1.372876881105334E-2</v>
      </c>
      <c r="D268" s="78">
        <v>8660.2999999999993</v>
      </c>
      <c r="E268" s="15">
        <f t="shared" si="9"/>
        <v>4.6189909814159078E-5</v>
      </c>
    </row>
    <row r="269" spans="1:5" x14ac:dyDescent="0.25">
      <c r="A269" s="77">
        <v>42102</v>
      </c>
      <c r="B269" s="6">
        <v>561.5</v>
      </c>
      <c r="C269" s="15">
        <f t="shared" si="8"/>
        <v>2.052288748103823E-3</v>
      </c>
      <c r="D269" s="78">
        <v>8714.4</v>
      </c>
      <c r="E269" s="15">
        <f t="shared" si="9"/>
        <v>6.2468967587728337E-3</v>
      </c>
    </row>
    <row r="270" spans="1:5" x14ac:dyDescent="0.25">
      <c r="A270" s="77">
        <v>42103</v>
      </c>
      <c r="B270" s="6">
        <v>559.9</v>
      </c>
      <c r="C270" s="15">
        <f t="shared" si="8"/>
        <v>-2.849510240427467E-3</v>
      </c>
      <c r="D270" s="78">
        <v>8778.2999999999993</v>
      </c>
      <c r="E270" s="15">
        <f t="shared" si="9"/>
        <v>7.3326907188102034E-3</v>
      </c>
    </row>
    <row r="271" spans="1:5" x14ac:dyDescent="0.25">
      <c r="A271" s="77">
        <v>42104</v>
      </c>
      <c r="B271" s="6">
        <v>562.65</v>
      </c>
      <c r="C271" s="15">
        <f t="shared" si="8"/>
        <v>4.911591355599214E-3</v>
      </c>
      <c r="D271" s="78">
        <v>8780.35</v>
      </c>
      <c r="E271" s="15">
        <f t="shared" si="9"/>
        <v>2.335304102162254E-4</v>
      </c>
    </row>
    <row r="272" spans="1:5" x14ac:dyDescent="0.25">
      <c r="A272" s="77">
        <v>42107</v>
      </c>
      <c r="B272" s="6">
        <v>556.25</v>
      </c>
      <c r="C272" s="15">
        <f t="shared" si="8"/>
        <v>-1.1374744512574385E-2</v>
      </c>
      <c r="D272" s="78">
        <v>8834</v>
      </c>
      <c r="E272" s="15">
        <f t="shared" si="9"/>
        <v>6.1102347856292327E-3</v>
      </c>
    </row>
    <row r="273" spans="1:5" x14ac:dyDescent="0.25">
      <c r="A273" s="77">
        <v>42109</v>
      </c>
      <c r="B273" s="6">
        <v>540.45000000000005</v>
      </c>
      <c r="C273" s="15">
        <f t="shared" si="8"/>
        <v>-2.8404494382022392E-2</v>
      </c>
      <c r="D273" s="78">
        <v>8750.2000000000007</v>
      </c>
      <c r="E273" s="15">
        <f t="shared" si="9"/>
        <v>-9.4860765225265199E-3</v>
      </c>
    </row>
    <row r="274" spans="1:5" x14ac:dyDescent="0.25">
      <c r="A274" s="77">
        <v>42110</v>
      </c>
      <c r="B274" s="6">
        <v>541.25</v>
      </c>
      <c r="C274" s="15">
        <f t="shared" si="8"/>
        <v>1.480247941530122E-3</v>
      </c>
      <c r="D274" s="78">
        <v>8706.7000000000007</v>
      </c>
      <c r="E274" s="15">
        <f t="shared" si="9"/>
        <v>-4.971314941372768E-3</v>
      </c>
    </row>
    <row r="275" spans="1:5" x14ac:dyDescent="0.25">
      <c r="A275" s="77">
        <v>42111</v>
      </c>
      <c r="B275" s="6">
        <v>535.35</v>
      </c>
      <c r="C275" s="15">
        <f t="shared" si="8"/>
        <v>-1.090069284064661E-2</v>
      </c>
      <c r="D275" s="78">
        <v>8606</v>
      </c>
      <c r="E275" s="15">
        <f t="shared" si="9"/>
        <v>-1.1565805643929471E-2</v>
      </c>
    </row>
    <row r="276" spans="1:5" x14ac:dyDescent="0.25">
      <c r="A276" s="77">
        <v>42114</v>
      </c>
      <c r="B276" s="6">
        <v>533.20000000000005</v>
      </c>
      <c r="C276" s="15">
        <f t="shared" si="8"/>
        <v>-4.0160642570280696E-3</v>
      </c>
      <c r="D276" s="78">
        <v>8448.1</v>
      </c>
      <c r="E276" s="15">
        <f t="shared" si="9"/>
        <v>-1.8347664420171932E-2</v>
      </c>
    </row>
    <row r="277" spans="1:5" x14ac:dyDescent="0.25">
      <c r="A277" s="77">
        <v>42115</v>
      </c>
      <c r="B277" s="6">
        <v>527.4</v>
      </c>
      <c r="C277" s="15">
        <f t="shared" si="8"/>
        <v>-1.0877719429857591E-2</v>
      </c>
      <c r="D277" s="78">
        <v>8377.75</v>
      </c>
      <c r="E277" s="15">
        <f t="shared" si="9"/>
        <v>-8.32731620127607E-3</v>
      </c>
    </row>
    <row r="278" spans="1:5" x14ac:dyDescent="0.25">
      <c r="A278" s="77">
        <v>42116</v>
      </c>
      <c r="B278" s="6">
        <v>523.5</v>
      </c>
      <c r="C278" s="15">
        <f t="shared" si="8"/>
        <v>-7.3947667804322662E-3</v>
      </c>
      <c r="D278" s="78">
        <v>8429.7000000000007</v>
      </c>
      <c r="E278" s="15">
        <f t="shared" si="9"/>
        <v>6.2009489421384891E-3</v>
      </c>
    </row>
    <row r="279" spans="1:5" x14ac:dyDescent="0.25">
      <c r="A279" s="77">
        <v>42117</v>
      </c>
      <c r="B279" s="6">
        <v>512</v>
      </c>
      <c r="C279" s="15">
        <f t="shared" si="8"/>
        <v>-2.1967526265520534E-2</v>
      </c>
      <c r="D279" s="78">
        <v>8398.2999999999993</v>
      </c>
      <c r="E279" s="15">
        <f t="shared" si="9"/>
        <v>-3.7249249676739923E-3</v>
      </c>
    </row>
    <row r="280" spans="1:5" x14ac:dyDescent="0.25">
      <c r="A280" s="77">
        <v>42118</v>
      </c>
      <c r="B280" s="6">
        <v>516.20000000000005</v>
      </c>
      <c r="C280" s="15">
        <f t="shared" si="8"/>
        <v>8.2031250000000888E-3</v>
      </c>
      <c r="D280" s="78">
        <v>8305.25</v>
      </c>
      <c r="E280" s="15">
        <f t="shared" si="9"/>
        <v>-1.1079623257087659E-2</v>
      </c>
    </row>
    <row r="281" spans="1:5" x14ac:dyDescent="0.25">
      <c r="A281" s="77">
        <v>42121</v>
      </c>
      <c r="B281" s="6">
        <v>516.85</v>
      </c>
      <c r="C281" s="15">
        <f t="shared" si="8"/>
        <v>1.259201859744241E-3</v>
      </c>
      <c r="D281" s="78">
        <v>8213.7999999999993</v>
      </c>
      <c r="E281" s="15">
        <f t="shared" si="9"/>
        <v>-1.1011107432046082E-2</v>
      </c>
    </row>
    <row r="282" spans="1:5" x14ac:dyDescent="0.25">
      <c r="A282" s="77">
        <v>42122</v>
      </c>
      <c r="B282" s="6">
        <v>529.85</v>
      </c>
      <c r="C282" s="15">
        <f t="shared" si="8"/>
        <v>2.5152365289735898E-2</v>
      </c>
      <c r="D282" s="78">
        <v>8285.6</v>
      </c>
      <c r="E282" s="15">
        <f t="shared" si="9"/>
        <v>8.7413864471987505E-3</v>
      </c>
    </row>
    <row r="283" spans="1:5" x14ac:dyDescent="0.25">
      <c r="A283" s="77">
        <v>42123</v>
      </c>
      <c r="B283" s="6">
        <v>520.9</v>
      </c>
      <c r="C283" s="15">
        <f t="shared" si="8"/>
        <v>-1.6891573086722744E-2</v>
      </c>
      <c r="D283" s="78">
        <v>8239.75</v>
      </c>
      <c r="E283" s="15">
        <f t="shared" si="9"/>
        <v>-5.5336970165106164E-3</v>
      </c>
    </row>
    <row r="284" spans="1:5" x14ac:dyDescent="0.25">
      <c r="A284" s="77">
        <v>42124</v>
      </c>
      <c r="B284" s="6">
        <v>508.25</v>
      </c>
      <c r="C284" s="15">
        <f t="shared" si="8"/>
        <v>-2.4284891533883621E-2</v>
      </c>
      <c r="D284" s="78">
        <v>8181.5</v>
      </c>
      <c r="E284" s="15">
        <f t="shared" si="9"/>
        <v>-7.0693892411784337E-3</v>
      </c>
    </row>
    <row r="285" spans="1:5" x14ac:dyDescent="0.25">
      <c r="A285" s="77">
        <v>42128</v>
      </c>
      <c r="B285" s="6">
        <v>506.45</v>
      </c>
      <c r="C285" s="15">
        <f t="shared" si="8"/>
        <v>-3.5415641908509814E-3</v>
      </c>
      <c r="D285" s="78">
        <v>8331.9500000000007</v>
      </c>
      <c r="E285" s="15">
        <f t="shared" si="9"/>
        <v>1.8389048462995872E-2</v>
      </c>
    </row>
    <row r="286" spans="1:5" x14ac:dyDescent="0.25">
      <c r="A286" s="77">
        <v>42129</v>
      </c>
      <c r="B286" s="6">
        <v>510.45</v>
      </c>
      <c r="C286" s="15">
        <f t="shared" si="8"/>
        <v>7.8981143252048573E-3</v>
      </c>
      <c r="D286" s="78">
        <v>8324.7999999999993</v>
      </c>
      <c r="E286" s="15">
        <f t="shared" si="9"/>
        <v>-8.5814245164714796E-4</v>
      </c>
    </row>
    <row r="287" spans="1:5" x14ac:dyDescent="0.25">
      <c r="A287" s="77">
        <v>42130</v>
      </c>
      <c r="B287" s="6">
        <v>497.85</v>
      </c>
      <c r="C287" s="15">
        <f t="shared" si="8"/>
        <v>-2.4684102262709309E-2</v>
      </c>
      <c r="D287" s="78">
        <v>8097</v>
      </c>
      <c r="E287" s="15">
        <f t="shared" si="9"/>
        <v>-2.7364020757255345E-2</v>
      </c>
    </row>
    <row r="288" spans="1:5" x14ac:dyDescent="0.25">
      <c r="A288" s="77">
        <v>42131</v>
      </c>
      <c r="B288" s="6">
        <v>488.1</v>
      </c>
      <c r="C288" s="15">
        <f t="shared" si="8"/>
        <v>-1.9584212112081952E-2</v>
      </c>
      <c r="D288" s="78">
        <v>8057.3</v>
      </c>
      <c r="E288" s="15">
        <f t="shared" si="9"/>
        <v>-4.9030505125354845E-3</v>
      </c>
    </row>
    <row r="289" spans="1:5" x14ac:dyDescent="0.25">
      <c r="A289" s="77">
        <v>42132</v>
      </c>
      <c r="B289" s="6">
        <v>513.70000000000005</v>
      </c>
      <c r="C289" s="15">
        <f t="shared" si="8"/>
        <v>5.2448268797377628E-2</v>
      </c>
      <c r="D289" s="78">
        <v>8191.5</v>
      </c>
      <c r="E289" s="15">
        <f t="shared" si="9"/>
        <v>1.6655703523512817E-2</v>
      </c>
    </row>
    <row r="290" spans="1:5" x14ac:dyDescent="0.25">
      <c r="A290" s="77">
        <v>42135</v>
      </c>
      <c r="B290" s="6">
        <v>529.70000000000005</v>
      </c>
      <c r="C290" s="15">
        <f t="shared" si="8"/>
        <v>3.1146583609110372E-2</v>
      </c>
      <c r="D290" s="78">
        <v>8325.25</v>
      </c>
      <c r="E290" s="15">
        <f t="shared" si="9"/>
        <v>1.6327900872856009E-2</v>
      </c>
    </row>
    <row r="291" spans="1:5" x14ac:dyDescent="0.25">
      <c r="A291" s="77">
        <v>42136</v>
      </c>
      <c r="B291" s="6">
        <v>513.54999999999995</v>
      </c>
      <c r="C291" s="15">
        <f t="shared" si="8"/>
        <v>-3.0488956012837624E-2</v>
      </c>
      <c r="D291" s="78">
        <v>8126.95</v>
      </c>
      <c r="E291" s="15">
        <f t="shared" si="9"/>
        <v>-2.3819104531395477E-2</v>
      </c>
    </row>
    <row r="292" spans="1:5" x14ac:dyDescent="0.25">
      <c r="A292" s="77">
        <v>42137</v>
      </c>
      <c r="B292" s="6">
        <v>520.45000000000005</v>
      </c>
      <c r="C292" s="15">
        <f t="shared" si="8"/>
        <v>1.3435887450102407E-2</v>
      </c>
      <c r="D292" s="78">
        <v>8235.4500000000007</v>
      </c>
      <c r="E292" s="15">
        <f t="shared" si="9"/>
        <v>1.3350641999766322E-2</v>
      </c>
    </row>
    <row r="293" spans="1:5" x14ac:dyDescent="0.25">
      <c r="A293" s="77">
        <v>42138</v>
      </c>
      <c r="B293" s="6">
        <v>516.6</v>
      </c>
      <c r="C293" s="15">
        <f t="shared" si="8"/>
        <v>-7.3974445191661497E-3</v>
      </c>
      <c r="D293" s="78">
        <v>8224.2000000000007</v>
      </c>
      <c r="E293" s="15">
        <f t="shared" si="9"/>
        <v>-1.3660455712802579E-3</v>
      </c>
    </row>
    <row r="294" spans="1:5" x14ac:dyDescent="0.25">
      <c r="A294" s="77">
        <v>42139</v>
      </c>
      <c r="B294" s="6">
        <v>519.9</v>
      </c>
      <c r="C294" s="15">
        <f t="shared" si="8"/>
        <v>6.3879210220672755E-3</v>
      </c>
      <c r="D294" s="78">
        <v>8262.35</v>
      </c>
      <c r="E294" s="15">
        <f t="shared" si="9"/>
        <v>4.6387490576590591E-3</v>
      </c>
    </row>
    <row r="295" spans="1:5" x14ac:dyDescent="0.25">
      <c r="A295" s="77">
        <v>42142</v>
      </c>
      <c r="B295" s="6">
        <v>520.70000000000005</v>
      </c>
      <c r="C295" s="15">
        <f t="shared" si="8"/>
        <v>1.5387574533565461E-3</v>
      </c>
      <c r="D295" s="78">
        <v>8373.65</v>
      </c>
      <c r="E295" s="15">
        <f t="shared" si="9"/>
        <v>1.3470743795651269E-2</v>
      </c>
    </row>
    <row r="296" spans="1:5" x14ac:dyDescent="0.25">
      <c r="A296" s="77">
        <v>42143</v>
      </c>
      <c r="B296" s="6">
        <v>509.8</v>
      </c>
      <c r="C296" s="15">
        <f t="shared" si="8"/>
        <v>-2.0933358939888676E-2</v>
      </c>
      <c r="D296" s="78">
        <v>8365.65</v>
      </c>
      <c r="E296" s="15">
        <f t="shared" si="9"/>
        <v>-9.5537788180781382E-4</v>
      </c>
    </row>
    <row r="297" spans="1:5" x14ac:dyDescent="0.25">
      <c r="A297" s="77">
        <v>42144</v>
      </c>
      <c r="B297" s="6">
        <v>505.25</v>
      </c>
      <c r="C297" s="15">
        <f t="shared" si="8"/>
        <v>-8.9250686543742869E-3</v>
      </c>
      <c r="D297" s="78">
        <v>8423.25</v>
      </c>
      <c r="E297" s="15">
        <f t="shared" si="9"/>
        <v>6.8852988112101709E-3</v>
      </c>
    </row>
    <row r="298" spans="1:5" x14ac:dyDescent="0.25">
      <c r="A298" s="77">
        <v>42145</v>
      </c>
      <c r="B298" s="6">
        <v>511.2</v>
      </c>
      <c r="C298" s="15">
        <f t="shared" si="8"/>
        <v>1.1776348342404727E-2</v>
      </c>
      <c r="D298" s="78">
        <v>8421</v>
      </c>
      <c r="E298" s="15">
        <f t="shared" si="9"/>
        <v>-2.6711779894933663E-4</v>
      </c>
    </row>
    <row r="299" spans="1:5" x14ac:dyDescent="0.25">
      <c r="A299" s="77">
        <v>42146</v>
      </c>
      <c r="B299" s="6">
        <v>514.65</v>
      </c>
      <c r="C299" s="15">
        <f t="shared" si="8"/>
        <v>6.7488262910797899E-3</v>
      </c>
      <c r="D299" s="78">
        <v>8458.9500000000007</v>
      </c>
      <c r="E299" s="15">
        <f t="shared" si="9"/>
        <v>4.5065906661917498E-3</v>
      </c>
    </row>
    <row r="300" spans="1:5" x14ac:dyDescent="0.25">
      <c r="A300" s="77">
        <v>42149</v>
      </c>
      <c r="B300" s="6">
        <v>505.3</v>
      </c>
      <c r="C300" s="15">
        <f t="shared" si="8"/>
        <v>-1.8167686777421484E-2</v>
      </c>
      <c r="D300" s="78">
        <v>8370.25</v>
      </c>
      <c r="E300" s="15">
        <f t="shared" si="9"/>
        <v>-1.0485935015575305E-2</v>
      </c>
    </row>
    <row r="301" spans="1:5" x14ac:dyDescent="0.25">
      <c r="A301" s="77">
        <v>42150</v>
      </c>
      <c r="B301" s="6">
        <v>497.6</v>
      </c>
      <c r="C301" s="15">
        <f t="shared" si="8"/>
        <v>-1.5238472194735777E-2</v>
      </c>
      <c r="D301" s="78">
        <v>8339.35</v>
      </c>
      <c r="E301" s="15">
        <f t="shared" si="9"/>
        <v>-3.6916460081837027E-3</v>
      </c>
    </row>
    <row r="302" spans="1:5" x14ac:dyDescent="0.25">
      <c r="A302" s="77">
        <v>42151</v>
      </c>
      <c r="B302" s="6">
        <v>471.75</v>
      </c>
      <c r="C302" s="15">
        <f t="shared" si="8"/>
        <v>-5.1949356913183323E-2</v>
      </c>
      <c r="D302" s="78">
        <v>8334.6</v>
      </c>
      <c r="E302" s="15">
        <f t="shared" si="9"/>
        <v>-5.6958875691750556E-4</v>
      </c>
    </row>
    <row r="303" spans="1:5" x14ac:dyDescent="0.25">
      <c r="A303" s="77">
        <v>42152</v>
      </c>
      <c r="B303" s="6">
        <v>484.35</v>
      </c>
      <c r="C303" s="15">
        <f t="shared" si="8"/>
        <v>2.6709062003179698E-2</v>
      </c>
      <c r="D303" s="78">
        <v>8319</v>
      </c>
      <c r="E303" s="15">
        <f t="shared" si="9"/>
        <v>-1.8717154992441585E-3</v>
      </c>
    </row>
    <row r="304" spans="1:5" x14ac:dyDescent="0.25">
      <c r="A304" s="77">
        <v>42153</v>
      </c>
      <c r="B304" s="6">
        <v>481.65</v>
      </c>
      <c r="C304" s="15">
        <f t="shared" si="8"/>
        <v>-5.5744812635491799E-3</v>
      </c>
      <c r="D304" s="78">
        <v>8433.65</v>
      </c>
      <c r="E304" s="15">
        <f t="shared" si="9"/>
        <v>1.3781704531794644E-2</v>
      </c>
    </row>
    <row r="305" spans="1:5" x14ac:dyDescent="0.25">
      <c r="A305" s="77">
        <v>42156</v>
      </c>
      <c r="B305" s="6">
        <v>472.05</v>
      </c>
      <c r="C305" s="15">
        <f t="shared" si="8"/>
        <v>-1.9931485518529982E-2</v>
      </c>
      <c r="D305" s="78">
        <v>8433.4</v>
      </c>
      <c r="E305" s="15">
        <f t="shared" si="9"/>
        <v>-2.9643155691782326E-5</v>
      </c>
    </row>
    <row r="306" spans="1:5" x14ac:dyDescent="0.25">
      <c r="A306" s="77">
        <v>42157</v>
      </c>
      <c r="B306" s="6">
        <v>466.95</v>
      </c>
      <c r="C306" s="15">
        <f t="shared" si="8"/>
        <v>-1.0803940260565666E-2</v>
      </c>
      <c r="D306" s="78">
        <v>8236.4500000000007</v>
      </c>
      <c r="E306" s="15">
        <f t="shared" si="9"/>
        <v>-2.3353570327507164E-2</v>
      </c>
    </row>
    <row r="307" spans="1:5" x14ac:dyDescent="0.25">
      <c r="A307" s="77">
        <v>42158</v>
      </c>
      <c r="B307" s="6">
        <v>456.85</v>
      </c>
      <c r="C307" s="15">
        <f t="shared" si="8"/>
        <v>-2.1629724809936753E-2</v>
      </c>
      <c r="D307" s="78">
        <v>8135.1</v>
      </c>
      <c r="E307" s="15">
        <f t="shared" si="9"/>
        <v>-1.230505861141637E-2</v>
      </c>
    </row>
    <row r="308" spans="1:5" x14ac:dyDescent="0.25">
      <c r="A308" s="77">
        <v>42159</v>
      </c>
      <c r="B308" s="6">
        <v>451.2</v>
      </c>
      <c r="C308" s="15">
        <f t="shared" si="8"/>
        <v>-1.2367297800153297E-2</v>
      </c>
      <c r="D308" s="78">
        <v>8130.65</v>
      </c>
      <c r="E308" s="15">
        <f t="shared" si="9"/>
        <v>-5.470123292892192E-4</v>
      </c>
    </row>
    <row r="309" spans="1:5" x14ac:dyDescent="0.25">
      <c r="A309" s="77">
        <v>42160</v>
      </c>
      <c r="B309" s="6">
        <v>442.1</v>
      </c>
      <c r="C309" s="15">
        <f t="shared" si="8"/>
        <v>-2.0168439716311982E-2</v>
      </c>
      <c r="D309" s="78">
        <v>8114.7</v>
      </c>
      <c r="E309" s="15">
        <f t="shared" si="9"/>
        <v>-1.961712778191143E-3</v>
      </c>
    </row>
    <row r="310" spans="1:5" x14ac:dyDescent="0.25">
      <c r="A310" s="77">
        <v>42163</v>
      </c>
      <c r="B310" s="6">
        <v>435.6</v>
      </c>
      <c r="C310" s="15">
        <f t="shared" si="8"/>
        <v>-1.4702555982809319E-2</v>
      </c>
      <c r="D310" s="78">
        <v>8044.15</v>
      </c>
      <c r="E310" s="15">
        <f t="shared" si="9"/>
        <v>-8.6940983646961907E-3</v>
      </c>
    </row>
    <row r="311" spans="1:5" x14ac:dyDescent="0.25">
      <c r="A311" s="77">
        <v>42164</v>
      </c>
      <c r="B311" s="6">
        <v>440.05</v>
      </c>
      <c r="C311" s="15">
        <f t="shared" si="8"/>
        <v>1.0215794306703371E-2</v>
      </c>
      <c r="D311" s="78">
        <v>8022.4</v>
      </c>
      <c r="E311" s="15">
        <f t="shared" si="9"/>
        <v>-2.7038282478571386E-3</v>
      </c>
    </row>
    <row r="312" spans="1:5" x14ac:dyDescent="0.25">
      <c r="A312" s="77">
        <v>42165</v>
      </c>
      <c r="B312" s="6">
        <v>446.6</v>
      </c>
      <c r="C312" s="15">
        <f t="shared" si="8"/>
        <v>1.4884672196341351E-2</v>
      </c>
      <c r="D312" s="78">
        <v>8124.45</v>
      </c>
      <c r="E312" s="15">
        <f t="shared" si="9"/>
        <v>1.2720632229756704E-2</v>
      </c>
    </row>
    <row r="313" spans="1:5" x14ac:dyDescent="0.25">
      <c r="A313" s="77">
        <v>42166</v>
      </c>
      <c r="B313" s="6">
        <v>430.2</v>
      </c>
      <c r="C313" s="15">
        <f t="shared" si="8"/>
        <v>-3.6721898790864384E-2</v>
      </c>
      <c r="D313" s="78">
        <v>7965.35</v>
      </c>
      <c r="E313" s="15">
        <f t="shared" si="9"/>
        <v>-1.958286407079857E-2</v>
      </c>
    </row>
    <row r="314" spans="1:5" x14ac:dyDescent="0.25">
      <c r="A314" s="77">
        <v>42167</v>
      </c>
      <c r="B314" s="6">
        <v>421.8</v>
      </c>
      <c r="C314" s="15">
        <f t="shared" si="8"/>
        <v>-1.9525801952580142E-2</v>
      </c>
      <c r="D314" s="78">
        <v>7982.9</v>
      </c>
      <c r="E314" s="15">
        <f t="shared" si="9"/>
        <v>2.2032930128618668E-3</v>
      </c>
    </row>
    <row r="315" spans="1:5" x14ac:dyDescent="0.25">
      <c r="A315" s="77">
        <v>42170</v>
      </c>
      <c r="B315" s="6">
        <v>426.35</v>
      </c>
      <c r="C315" s="15">
        <f t="shared" si="8"/>
        <v>1.0787102892366077E-2</v>
      </c>
      <c r="D315" s="78">
        <v>8013.9</v>
      </c>
      <c r="E315" s="15">
        <f t="shared" si="9"/>
        <v>3.8833005549361761E-3</v>
      </c>
    </row>
    <row r="316" spans="1:5" x14ac:dyDescent="0.25">
      <c r="A316" s="77">
        <v>42171</v>
      </c>
      <c r="B316" s="6">
        <v>432.8</v>
      </c>
      <c r="C316" s="15">
        <f t="shared" si="8"/>
        <v>1.5128415620968659E-2</v>
      </c>
      <c r="D316" s="78">
        <v>8047.3</v>
      </c>
      <c r="E316" s="15">
        <f t="shared" si="9"/>
        <v>4.1677585195723111E-3</v>
      </c>
    </row>
    <row r="317" spans="1:5" x14ac:dyDescent="0.25">
      <c r="A317" s="77">
        <v>42172</v>
      </c>
      <c r="B317" s="6">
        <v>433.7</v>
      </c>
      <c r="C317" s="15">
        <f t="shared" si="8"/>
        <v>2.0794824399260102E-3</v>
      </c>
      <c r="D317" s="78">
        <v>8091.55</v>
      </c>
      <c r="E317" s="15">
        <f t="shared" si="9"/>
        <v>5.4987387073925417E-3</v>
      </c>
    </row>
    <row r="318" spans="1:5" x14ac:dyDescent="0.25">
      <c r="A318" s="77">
        <v>42173</v>
      </c>
      <c r="B318" s="6">
        <v>445.45</v>
      </c>
      <c r="C318" s="15">
        <f t="shared" si="8"/>
        <v>2.7092460225962647E-2</v>
      </c>
      <c r="D318" s="78">
        <v>8174.6</v>
      </c>
      <c r="E318" s="15">
        <f t="shared" si="9"/>
        <v>1.0263793710722937E-2</v>
      </c>
    </row>
    <row r="319" spans="1:5" x14ac:dyDescent="0.25">
      <c r="A319" s="77">
        <v>42174</v>
      </c>
      <c r="B319" s="6">
        <v>433.05</v>
      </c>
      <c r="C319" s="15">
        <f t="shared" si="8"/>
        <v>-2.7837018745089186E-2</v>
      </c>
      <c r="D319" s="78">
        <v>8224.9500000000007</v>
      </c>
      <c r="E319" s="15">
        <f t="shared" si="9"/>
        <v>6.1593227803195703E-3</v>
      </c>
    </row>
    <row r="320" spans="1:5" x14ac:dyDescent="0.25">
      <c r="A320" s="77">
        <v>42177</v>
      </c>
      <c r="B320" s="6">
        <v>440.5</v>
      </c>
      <c r="C320" s="15">
        <f t="shared" si="8"/>
        <v>1.7203556171342775E-2</v>
      </c>
      <c r="D320" s="78">
        <v>8353.1</v>
      </c>
      <c r="E320" s="15">
        <f t="shared" si="9"/>
        <v>1.5580641827609848E-2</v>
      </c>
    </row>
    <row r="321" spans="1:5" x14ac:dyDescent="0.25">
      <c r="A321" s="77">
        <v>42178</v>
      </c>
      <c r="B321" s="6">
        <v>436</v>
      </c>
      <c r="C321" s="15">
        <f t="shared" si="8"/>
        <v>-1.021566401816118E-2</v>
      </c>
      <c r="D321" s="78">
        <v>8381.5499999999993</v>
      </c>
      <c r="E321" s="15">
        <f t="shared" si="9"/>
        <v>3.4059211550201609E-3</v>
      </c>
    </row>
    <row r="322" spans="1:5" x14ac:dyDescent="0.25">
      <c r="A322" s="77">
        <v>42179</v>
      </c>
      <c r="B322" s="6">
        <v>430.6</v>
      </c>
      <c r="C322" s="15">
        <f t="shared" si="8"/>
        <v>-1.238532110091738E-2</v>
      </c>
      <c r="D322" s="78">
        <v>8360.85</v>
      </c>
      <c r="E322" s="15">
        <f t="shared" si="9"/>
        <v>-2.4697102564560148E-3</v>
      </c>
    </row>
    <row r="323" spans="1:5" x14ac:dyDescent="0.25">
      <c r="A323" s="77">
        <v>42180</v>
      </c>
      <c r="B323" s="6">
        <v>432.4</v>
      </c>
      <c r="C323" s="15">
        <f t="shared" si="8"/>
        <v>4.1802136553645017E-3</v>
      </c>
      <c r="D323" s="78">
        <v>8398</v>
      </c>
      <c r="E323" s="15">
        <f t="shared" si="9"/>
        <v>4.4433281305130022E-3</v>
      </c>
    </row>
    <row r="324" spans="1:5" x14ac:dyDescent="0.25">
      <c r="A324" s="77">
        <v>42181</v>
      </c>
      <c r="B324" s="6">
        <v>437.6</v>
      </c>
      <c r="C324" s="15">
        <f t="shared" ref="C324:C387" si="10">(B324-B323)/B323</f>
        <v>1.2025901942645804E-2</v>
      </c>
      <c r="D324" s="78">
        <v>8381.1</v>
      </c>
      <c r="E324" s="15">
        <f t="shared" ref="E324:E387" si="11">(D324-D323)/D323</f>
        <v>-2.0123839009287491E-3</v>
      </c>
    </row>
    <row r="325" spans="1:5" x14ac:dyDescent="0.25">
      <c r="A325" s="77">
        <v>42184</v>
      </c>
      <c r="B325" s="6">
        <v>428.25</v>
      </c>
      <c r="C325" s="15">
        <f t="shared" si="10"/>
        <v>-2.1366544789762392E-2</v>
      </c>
      <c r="D325" s="78">
        <v>8318.4</v>
      </c>
      <c r="E325" s="15">
        <f t="shared" si="11"/>
        <v>-7.4811182303039844E-3</v>
      </c>
    </row>
    <row r="326" spans="1:5" x14ac:dyDescent="0.25">
      <c r="A326" s="77">
        <v>42185</v>
      </c>
      <c r="B326" s="6">
        <v>434.15</v>
      </c>
      <c r="C326" s="15">
        <f t="shared" si="10"/>
        <v>1.3776999416228786E-2</v>
      </c>
      <c r="D326" s="78">
        <v>8368.5</v>
      </c>
      <c r="E326" s="15">
        <f t="shared" si="11"/>
        <v>6.0227928447778856E-3</v>
      </c>
    </row>
    <row r="327" spans="1:5" x14ac:dyDescent="0.25">
      <c r="A327" s="77">
        <v>42186</v>
      </c>
      <c r="B327" s="6">
        <v>444.5</v>
      </c>
      <c r="C327" s="15">
        <f t="shared" si="10"/>
        <v>2.3839686744212885E-2</v>
      </c>
      <c r="D327" s="78">
        <v>8453.0499999999993</v>
      </c>
      <c r="E327" s="15">
        <f t="shared" si="11"/>
        <v>1.0103363804743894E-2</v>
      </c>
    </row>
    <row r="328" spans="1:5" x14ac:dyDescent="0.25">
      <c r="A328" s="77">
        <v>42187</v>
      </c>
      <c r="B328" s="6">
        <v>436.4</v>
      </c>
      <c r="C328" s="15">
        <f t="shared" si="10"/>
        <v>-1.8222722159730084E-2</v>
      </c>
      <c r="D328" s="78">
        <v>8444.9</v>
      </c>
      <c r="E328" s="15">
        <f t="shared" si="11"/>
        <v>-9.6414903496366833E-4</v>
      </c>
    </row>
    <row r="329" spans="1:5" x14ac:dyDescent="0.25">
      <c r="A329" s="77">
        <v>42188</v>
      </c>
      <c r="B329" s="6">
        <v>433.15</v>
      </c>
      <c r="C329" s="15">
        <f t="shared" si="10"/>
        <v>-7.4472960586617785E-3</v>
      </c>
      <c r="D329" s="78">
        <v>8484.9</v>
      </c>
      <c r="E329" s="15">
        <f t="shared" si="11"/>
        <v>4.7365865788819286E-3</v>
      </c>
    </row>
    <row r="330" spans="1:5" x14ac:dyDescent="0.25">
      <c r="A330" s="77">
        <v>42191</v>
      </c>
      <c r="B330" s="6">
        <v>431.1</v>
      </c>
      <c r="C330" s="15">
        <f t="shared" si="10"/>
        <v>-4.7327715571971714E-3</v>
      </c>
      <c r="D330" s="78">
        <v>8522.15</v>
      </c>
      <c r="E330" s="15">
        <f t="shared" si="11"/>
        <v>4.3901519169347904E-3</v>
      </c>
    </row>
    <row r="331" spans="1:5" x14ac:dyDescent="0.25">
      <c r="A331" s="77">
        <v>42192</v>
      </c>
      <c r="B331" s="6">
        <v>431.55</v>
      </c>
      <c r="C331" s="15">
        <f t="shared" si="10"/>
        <v>1.0438413361168839E-3</v>
      </c>
      <c r="D331" s="78">
        <v>8510.7999999999993</v>
      </c>
      <c r="E331" s="15">
        <f t="shared" si="11"/>
        <v>-1.3318235421812998E-3</v>
      </c>
    </row>
    <row r="332" spans="1:5" x14ac:dyDescent="0.25">
      <c r="A332" s="77">
        <v>42193</v>
      </c>
      <c r="B332" s="6">
        <v>404.95</v>
      </c>
      <c r="C332" s="15">
        <f t="shared" si="10"/>
        <v>-6.1638280616382858E-2</v>
      </c>
      <c r="D332" s="78">
        <v>8363.0499999999993</v>
      </c>
      <c r="E332" s="15">
        <f t="shared" si="11"/>
        <v>-1.7360295154392066E-2</v>
      </c>
    </row>
    <row r="333" spans="1:5" x14ac:dyDescent="0.25">
      <c r="A333" s="77">
        <v>42194</v>
      </c>
      <c r="B333" s="6">
        <v>397.8</v>
      </c>
      <c r="C333" s="15">
        <f t="shared" si="10"/>
        <v>-1.7656500802568163E-2</v>
      </c>
      <c r="D333" s="78">
        <v>8328.5499999999993</v>
      </c>
      <c r="E333" s="15">
        <f t="shared" si="11"/>
        <v>-4.1252892186463075E-3</v>
      </c>
    </row>
    <row r="334" spans="1:5" x14ac:dyDescent="0.25">
      <c r="A334" s="77">
        <v>42195</v>
      </c>
      <c r="B334" s="6">
        <v>401.9</v>
      </c>
      <c r="C334" s="15">
        <f t="shared" si="10"/>
        <v>1.0306686777274927E-2</v>
      </c>
      <c r="D334" s="78">
        <v>8360.5499999999993</v>
      </c>
      <c r="E334" s="15">
        <f t="shared" si="11"/>
        <v>3.8422054259144751E-3</v>
      </c>
    </row>
    <row r="335" spans="1:5" x14ac:dyDescent="0.25">
      <c r="A335" s="77">
        <v>42198</v>
      </c>
      <c r="B335" s="6">
        <v>402.1</v>
      </c>
      <c r="C335" s="15">
        <f t="shared" si="10"/>
        <v>4.9763622791750559E-4</v>
      </c>
      <c r="D335" s="78">
        <v>8459.65</v>
      </c>
      <c r="E335" s="15">
        <f t="shared" si="11"/>
        <v>1.1853287164122022E-2</v>
      </c>
    </row>
    <row r="336" spans="1:5" x14ac:dyDescent="0.25">
      <c r="A336" s="77">
        <v>42199</v>
      </c>
      <c r="B336" s="6">
        <v>385.95</v>
      </c>
      <c r="C336" s="15">
        <f t="shared" si="10"/>
        <v>-4.0164138274061262E-2</v>
      </c>
      <c r="D336" s="78">
        <v>8454.1</v>
      </c>
      <c r="E336" s="15">
        <f t="shared" si="11"/>
        <v>-6.5605551057068231E-4</v>
      </c>
    </row>
    <row r="337" spans="1:5" x14ac:dyDescent="0.25">
      <c r="A337" s="77">
        <v>42200</v>
      </c>
      <c r="B337" s="6">
        <v>394.3</v>
      </c>
      <c r="C337" s="15">
        <f t="shared" si="10"/>
        <v>2.1634926803990213E-2</v>
      </c>
      <c r="D337" s="78">
        <v>8523.7999999999993</v>
      </c>
      <c r="E337" s="15">
        <f t="shared" si="11"/>
        <v>8.2445204102150321E-3</v>
      </c>
    </row>
    <row r="338" spans="1:5" x14ac:dyDescent="0.25">
      <c r="A338" s="77">
        <v>42201</v>
      </c>
      <c r="B338" s="6">
        <v>395.25</v>
      </c>
      <c r="C338" s="15">
        <f t="shared" si="10"/>
        <v>2.4093329951813051E-3</v>
      </c>
      <c r="D338" s="78">
        <v>8608.0499999999993</v>
      </c>
      <c r="E338" s="15">
        <f t="shared" si="11"/>
        <v>9.8840892559656501E-3</v>
      </c>
    </row>
    <row r="339" spans="1:5" x14ac:dyDescent="0.25">
      <c r="A339" s="77">
        <v>42202</v>
      </c>
      <c r="B339" s="6">
        <v>398.05</v>
      </c>
      <c r="C339" s="15">
        <f t="shared" si="10"/>
        <v>7.0841239721695414E-3</v>
      </c>
      <c r="D339" s="78">
        <v>8609.85</v>
      </c>
      <c r="E339" s="15">
        <f t="shared" si="11"/>
        <v>2.0910659208544231E-4</v>
      </c>
    </row>
    <row r="340" spans="1:5" x14ac:dyDescent="0.25">
      <c r="A340" s="77">
        <v>42205</v>
      </c>
      <c r="B340" s="6">
        <v>390.75</v>
      </c>
      <c r="C340" s="15">
        <f t="shared" si="10"/>
        <v>-1.8339404597412415E-2</v>
      </c>
      <c r="D340" s="78">
        <v>8603.4500000000007</v>
      </c>
      <c r="E340" s="15">
        <f t="shared" si="11"/>
        <v>-7.4333466901277444E-4</v>
      </c>
    </row>
    <row r="341" spans="1:5" x14ac:dyDescent="0.25">
      <c r="A341" s="77">
        <v>42206</v>
      </c>
      <c r="B341" s="6">
        <v>389.1</v>
      </c>
      <c r="C341" s="15">
        <f t="shared" si="10"/>
        <v>-4.2226487523991741E-3</v>
      </c>
      <c r="D341" s="78">
        <v>8529.4500000000007</v>
      </c>
      <c r="E341" s="15">
        <f t="shared" si="11"/>
        <v>-8.6012006811221065E-3</v>
      </c>
    </row>
    <row r="342" spans="1:5" x14ac:dyDescent="0.25">
      <c r="A342" s="77">
        <v>42207</v>
      </c>
      <c r="B342" s="6">
        <v>389.55</v>
      </c>
      <c r="C342" s="15">
        <f t="shared" si="10"/>
        <v>1.1565150346954218E-3</v>
      </c>
      <c r="D342" s="78">
        <v>8633.5</v>
      </c>
      <c r="E342" s="15">
        <f t="shared" si="11"/>
        <v>1.2198910832468596E-2</v>
      </c>
    </row>
    <row r="343" spans="1:5" x14ac:dyDescent="0.25">
      <c r="A343" s="77">
        <v>42208</v>
      </c>
      <c r="B343" s="6">
        <v>401.35</v>
      </c>
      <c r="C343" s="15">
        <f t="shared" si="10"/>
        <v>3.0291361827749996E-2</v>
      </c>
      <c r="D343" s="78">
        <v>8589.7999999999993</v>
      </c>
      <c r="E343" s="15">
        <f t="shared" si="11"/>
        <v>-5.0616783459779616E-3</v>
      </c>
    </row>
    <row r="344" spans="1:5" x14ac:dyDescent="0.25">
      <c r="A344" s="77">
        <v>42209</v>
      </c>
      <c r="B344" s="6">
        <v>390.25</v>
      </c>
      <c r="C344" s="15">
        <f t="shared" si="10"/>
        <v>-2.7656658776628932E-2</v>
      </c>
      <c r="D344" s="78">
        <v>8521.5499999999993</v>
      </c>
      <c r="E344" s="15">
        <f t="shared" si="11"/>
        <v>-7.9454702088523604E-3</v>
      </c>
    </row>
    <row r="345" spans="1:5" x14ac:dyDescent="0.25">
      <c r="A345" s="77">
        <v>42212</v>
      </c>
      <c r="B345" s="6">
        <v>377.45</v>
      </c>
      <c r="C345" s="15">
        <f t="shared" si="10"/>
        <v>-3.2799487508007714E-2</v>
      </c>
      <c r="D345" s="78">
        <v>8361</v>
      </c>
      <c r="E345" s="15">
        <f t="shared" si="11"/>
        <v>-1.8840469163473698E-2</v>
      </c>
    </row>
    <row r="346" spans="1:5" x14ac:dyDescent="0.25">
      <c r="A346" s="77">
        <v>42213</v>
      </c>
      <c r="B346" s="6">
        <v>370.1</v>
      </c>
      <c r="C346" s="15">
        <f t="shared" si="10"/>
        <v>-1.9472777851370953E-2</v>
      </c>
      <c r="D346" s="78">
        <v>8337</v>
      </c>
      <c r="E346" s="15">
        <f t="shared" si="11"/>
        <v>-2.8704700394689632E-3</v>
      </c>
    </row>
    <row r="347" spans="1:5" x14ac:dyDescent="0.25">
      <c r="A347" s="77">
        <v>42214</v>
      </c>
      <c r="B347" s="6">
        <v>376.45</v>
      </c>
      <c r="C347" s="15">
        <f t="shared" si="10"/>
        <v>1.7157524993244976E-2</v>
      </c>
      <c r="D347" s="78">
        <v>8375.0499999999993</v>
      </c>
      <c r="E347" s="15">
        <f t="shared" si="11"/>
        <v>4.5639918435887335E-3</v>
      </c>
    </row>
    <row r="348" spans="1:5" x14ac:dyDescent="0.25">
      <c r="A348" s="77">
        <v>42215</v>
      </c>
      <c r="B348" s="6">
        <v>377.45</v>
      </c>
      <c r="C348" s="15">
        <f t="shared" si="10"/>
        <v>2.6563952716164166E-3</v>
      </c>
      <c r="D348" s="78">
        <v>8421.7999999999993</v>
      </c>
      <c r="E348" s="15">
        <f t="shared" si="11"/>
        <v>5.5820562265299911E-3</v>
      </c>
    </row>
    <row r="349" spans="1:5" x14ac:dyDescent="0.25">
      <c r="A349" s="77">
        <v>42216</v>
      </c>
      <c r="B349" s="6">
        <v>383.85</v>
      </c>
      <c r="C349" s="15">
        <f t="shared" si="10"/>
        <v>1.6955888197112291E-2</v>
      </c>
      <c r="D349" s="78">
        <v>8532.85</v>
      </c>
      <c r="E349" s="15">
        <f t="shared" si="11"/>
        <v>1.3186017240969995E-2</v>
      </c>
    </row>
    <row r="350" spans="1:5" x14ac:dyDescent="0.25">
      <c r="A350" s="77">
        <v>42219</v>
      </c>
      <c r="B350" s="6">
        <v>388.2</v>
      </c>
      <c r="C350" s="15">
        <f t="shared" si="10"/>
        <v>1.1332551778038207E-2</v>
      </c>
      <c r="D350" s="78">
        <v>8543.0499999999993</v>
      </c>
      <c r="E350" s="15">
        <f t="shared" si="11"/>
        <v>1.1953802070819137E-3</v>
      </c>
    </row>
    <row r="351" spans="1:5" x14ac:dyDescent="0.25">
      <c r="A351" s="77">
        <v>42220</v>
      </c>
      <c r="B351" s="6">
        <v>380.75</v>
      </c>
      <c r="C351" s="15">
        <f t="shared" si="10"/>
        <v>-1.9191138588356488E-2</v>
      </c>
      <c r="D351" s="78">
        <v>8516.9</v>
      </c>
      <c r="E351" s="15">
        <f t="shared" si="11"/>
        <v>-3.0609676871842773E-3</v>
      </c>
    </row>
    <row r="352" spans="1:5" x14ac:dyDescent="0.25">
      <c r="A352" s="77">
        <v>42221</v>
      </c>
      <c r="B352" s="6">
        <v>376.4</v>
      </c>
      <c r="C352" s="15">
        <f t="shared" si="10"/>
        <v>-1.1424819435325076E-2</v>
      </c>
      <c r="D352" s="78">
        <v>8567.9500000000007</v>
      </c>
      <c r="E352" s="15">
        <f t="shared" si="11"/>
        <v>5.9939649402953061E-3</v>
      </c>
    </row>
    <row r="353" spans="1:5" x14ac:dyDescent="0.25">
      <c r="A353" s="77">
        <v>42222</v>
      </c>
      <c r="B353" s="6">
        <v>383.1</v>
      </c>
      <c r="C353" s="15">
        <f t="shared" si="10"/>
        <v>1.7800212539851343E-2</v>
      </c>
      <c r="D353" s="78">
        <v>8588.65</v>
      </c>
      <c r="E353" s="15">
        <f t="shared" si="11"/>
        <v>2.4159804854135361E-3</v>
      </c>
    </row>
    <row r="354" spans="1:5" x14ac:dyDescent="0.25">
      <c r="A354" s="77">
        <v>42223</v>
      </c>
      <c r="B354" s="6">
        <v>393.4</v>
      </c>
      <c r="C354" s="15">
        <f t="shared" si="10"/>
        <v>2.6885930566431619E-2</v>
      </c>
      <c r="D354" s="78">
        <v>8564.6</v>
      </c>
      <c r="E354" s="15">
        <f t="shared" si="11"/>
        <v>-2.8002072502662551E-3</v>
      </c>
    </row>
    <row r="355" spans="1:5" x14ac:dyDescent="0.25">
      <c r="A355" s="77">
        <v>42226</v>
      </c>
      <c r="B355" s="6">
        <v>385.7</v>
      </c>
      <c r="C355" s="15">
        <f t="shared" si="10"/>
        <v>-1.9572953736654776E-2</v>
      </c>
      <c r="D355" s="78">
        <v>8525.6</v>
      </c>
      <c r="E355" s="15">
        <f t="shared" si="11"/>
        <v>-4.5536277234196577E-3</v>
      </c>
    </row>
    <row r="356" spans="1:5" x14ac:dyDescent="0.25">
      <c r="A356" s="77">
        <v>42227</v>
      </c>
      <c r="B356" s="6">
        <v>369.15</v>
      </c>
      <c r="C356" s="15">
        <f t="shared" si="10"/>
        <v>-4.2908996629504828E-2</v>
      </c>
      <c r="D356" s="78">
        <v>8462.35</v>
      </c>
      <c r="E356" s="15">
        <f t="shared" si="11"/>
        <v>-7.4188326921272403E-3</v>
      </c>
    </row>
    <row r="357" spans="1:5" x14ac:dyDescent="0.25">
      <c r="A357" s="77">
        <v>42228</v>
      </c>
      <c r="B357" s="6">
        <v>355.2</v>
      </c>
      <c r="C357" s="15">
        <f t="shared" si="10"/>
        <v>-3.7789516456724882E-2</v>
      </c>
      <c r="D357" s="78">
        <v>8349.4500000000007</v>
      </c>
      <c r="E357" s="15">
        <f t="shared" si="11"/>
        <v>-1.3341447706606278E-2</v>
      </c>
    </row>
    <row r="358" spans="1:5" x14ac:dyDescent="0.25">
      <c r="A358" s="77">
        <v>42229</v>
      </c>
      <c r="B358" s="6">
        <v>349.4</v>
      </c>
      <c r="C358" s="15">
        <f t="shared" si="10"/>
        <v>-1.632882882882886E-2</v>
      </c>
      <c r="D358" s="78">
        <v>8355.85</v>
      </c>
      <c r="E358" s="15">
        <f t="shared" si="11"/>
        <v>7.665175550484925E-4</v>
      </c>
    </row>
    <row r="359" spans="1:5" x14ac:dyDescent="0.25">
      <c r="A359" s="77">
        <v>42230</v>
      </c>
      <c r="B359" s="6">
        <v>355.25</v>
      </c>
      <c r="C359" s="15">
        <f t="shared" si="10"/>
        <v>1.674298797939331E-2</v>
      </c>
      <c r="D359" s="78">
        <v>8518.5499999999993</v>
      </c>
      <c r="E359" s="15">
        <f t="shared" si="11"/>
        <v>1.9471388308789517E-2</v>
      </c>
    </row>
    <row r="360" spans="1:5" x14ac:dyDescent="0.25">
      <c r="A360" s="77">
        <v>42233</v>
      </c>
      <c r="B360" s="6">
        <v>356.1</v>
      </c>
      <c r="C360" s="15">
        <f t="shared" si="10"/>
        <v>2.3926812104152644E-3</v>
      </c>
      <c r="D360" s="78">
        <v>8477.2999999999993</v>
      </c>
      <c r="E360" s="15">
        <f t="shared" si="11"/>
        <v>-4.8423734086200116E-3</v>
      </c>
    </row>
    <row r="361" spans="1:5" x14ac:dyDescent="0.25">
      <c r="A361" s="77">
        <v>42234</v>
      </c>
      <c r="B361" s="6">
        <v>348.6</v>
      </c>
      <c r="C361" s="15">
        <f t="shared" si="10"/>
        <v>-2.1061499578770009E-2</v>
      </c>
      <c r="D361" s="78">
        <v>8466.5499999999993</v>
      </c>
      <c r="E361" s="15">
        <f t="shared" si="11"/>
        <v>-1.2680924350913618E-3</v>
      </c>
    </row>
    <row r="362" spans="1:5" x14ac:dyDescent="0.25">
      <c r="A362" s="77">
        <v>42235</v>
      </c>
      <c r="B362" s="6">
        <v>351.25</v>
      </c>
      <c r="C362" s="15">
        <f t="shared" si="10"/>
        <v>7.6018359150888618E-3</v>
      </c>
      <c r="D362" s="78">
        <v>8495.15</v>
      </c>
      <c r="E362" s="15">
        <f t="shared" si="11"/>
        <v>3.3779993031400474E-3</v>
      </c>
    </row>
    <row r="363" spans="1:5" x14ac:dyDescent="0.25">
      <c r="A363" s="77">
        <v>42236</v>
      </c>
      <c r="B363" s="6">
        <v>342.2</v>
      </c>
      <c r="C363" s="15">
        <f t="shared" si="10"/>
        <v>-2.5765124555160175E-2</v>
      </c>
      <c r="D363" s="78">
        <v>8372.75</v>
      </c>
      <c r="E363" s="15">
        <f t="shared" si="11"/>
        <v>-1.4408221161486217E-2</v>
      </c>
    </row>
    <row r="364" spans="1:5" x14ac:dyDescent="0.25">
      <c r="A364" s="77">
        <v>42237</v>
      </c>
      <c r="B364" s="6">
        <v>332.4</v>
      </c>
      <c r="C364" s="15">
        <f t="shared" si="10"/>
        <v>-2.8638223261250765E-2</v>
      </c>
      <c r="D364" s="78">
        <v>8299.9500000000007</v>
      </c>
      <c r="E364" s="15">
        <f t="shared" si="11"/>
        <v>-8.6948732495296371E-3</v>
      </c>
    </row>
    <row r="365" spans="1:5" x14ac:dyDescent="0.25">
      <c r="A365" s="77">
        <v>42240</v>
      </c>
      <c r="B365" s="6">
        <v>308.25</v>
      </c>
      <c r="C365" s="15">
        <f t="shared" si="10"/>
        <v>-7.2653429602888023E-2</v>
      </c>
      <c r="D365" s="78">
        <v>7809</v>
      </c>
      <c r="E365" s="15">
        <f t="shared" si="11"/>
        <v>-5.9150958740715388E-2</v>
      </c>
    </row>
    <row r="366" spans="1:5" x14ac:dyDescent="0.25">
      <c r="A366" s="77">
        <v>42241</v>
      </c>
      <c r="B366" s="6">
        <v>328.85</v>
      </c>
      <c r="C366" s="15">
        <f t="shared" si="10"/>
        <v>6.6828872668288797E-2</v>
      </c>
      <c r="D366" s="78">
        <v>7880.7</v>
      </c>
      <c r="E366" s="15">
        <f t="shared" si="11"/>
        <v>9.181713407606585E-3</v>
      </c>
    </row>
    <row r="367" spans="1:5" x14ac:dyDescent="0.25">
      <c r="A367" s="77">
        <v>42242</v>
      </c>
      <c r="B367" s="6">
        <v>335.1</v>
      </c>
      <c r="C367" s="15">
        <f t="shared" si="10"/>
        <v>1.9005625665196896E-2</v>
      </c>
      <c r="D367" s="78">
        <v>7791.85</v>
      </c>
      <c r="E367" s="15">
        <f t="shared" si="11"/>
        <v>-1.1274379179514441E-2</v>
      </c>
    </row>
    <row r="368" spans="1:5" x14ac:dyDescent="0.25">
      <c r="A368" s="77">
        <v>42243</v>
      </c>
      <c r="B368" s="6">
        <v>334.05</v>
      </c>
      <c r="C368" s="15">
        <f t="shared" si="10"/>
        <v>-3.1333930170098817E-3</v>
      </c>
      <c r="D368" s="78">
        <v>7948.95</v>
      </c>
      <c r="E368" s="15">
        <f t="shared" si="11"/>
        <v>2.0162092442744591E-2</v>
      </c>
    </row>
    <row r="369" spans="1:5" x14ac:dyDescent="0.25">
      <c r="A369" s="77">
        <v>42244</v>
      </c>
      <c r="B369" s="6">
        <v>340.05</v>
      </c>
      <c r="C369" s="15">
        <f t="shared" si="10"/>
        <v>1.7961383026493038E-2</v>
      </c>
      <c r="D369" s="78">
        <v>8001.95</v>
      </c>
      <c r="E369" s="15">
        <f t="shared" si="11"/>
        <v>6.6675472861195502E-3</v>
      </c>
    </row>
    <row r="370" spans="1:5" x14ac:dyDescent="0.25">
      <c r="A370" s="77">
        <v>42247</v>
      </c>
      <c r="B370" s="6">
        <v>340.15</v>
      </c>
      <c r="C370" s="15">
        <f t="shared" si="10"/>
        <v>2.9407440082330799E-4</v>
      </c>
      <c r="D370" s="78">
        <v>7971.3</v>
      </c>
      <c r="E370" s="15">
        <f t="shared" si="11"/>
        <v>-3.8303163603871102E-3</v>
      </c>
    </row>
    <row r="371" spans="1:5" x14ac:dyDescent="0.25">
      <c r="A371" s="77">
        <v>42248</v>
      </c>
      <c r="B371" s="6">
        <v>329.9</v>
      </c>
      <c r="C371" s="15">
        <f t="shared" si="10"/>
        <v>-3.0133764515654859E-2</v>
      </c>
      <c r="D371" s="78">
        <v>7785.85</v>
      </c>
      <c r="E371" s="15">
        <f t="shared" si="11"/>
        <v>-2.3264712154855521E-2</v>
      </c>
    </row>
    <row r="372" spans="1:5" x14ac:dyDescent="0.25">
      <c r="A372" s="77">
        <v>42249</v>
      </c>
      <c r="B372" s="6">
        <v>324.45</v>
      </c>
      <c r="C372" s="15">
        <f t="shared" si="10"/>
        <v>-1.6520157623522245E-2</v>
      </c>
      <c r="D372" s="78">
        <v>7717</v>
      </c>
      <c r="E372" s="15">
        <f t="shared" si="11"/>
        <v>-8.8429651226263496E-3</v>
      </c>
    </row>
    <row r="373" spans="1:5" x14ac:dyDescent="0.25">
      <c r="A373" s="77">
        <v>42250</v>
      </c>
      <c r="B373" s="6">
        <v>333.55</v>
      </c>
      <c r="C373" s="15">
        <f t="shared" si="10"/>
        <v>2.8047464940668895E-2</v>
      </c>
      <c r="D373" s="78">
        <v>7823</v>
      </c>
      <c r="E373" s="15">
        <f t="shared" si="11"/>
        <v>1.3735907736166904E-2</v>
      </c>
    </row>
    <row r="374" spans="1:5" x14ac:dyDescent="0.25">
      <c r="A374" s="77">
        <v>42251</v>
      </c>
      <c r="B374" s="6">
        <v>322.89999999999998</v>
      </c>
      <c r="C374" s="15">
        <f t="shared" si="10"/>
        <v>-3.1929245990106533E-2</v>
      </c>
      <c r="D374" s="78">
        <v>7655.05</v>
      </c>
      <c r="E374" s="15">
        <f t="shared" si="11"/>
        <v>-2.1468746005368761E-2</v>
      </c>
    </row>
    <row r="375" spans="1:5" x14ac:dyDescent="0.25">
      <c r="A375" s="77">
        <v>42254</v>
      </c>
      <c r="B375" s="6">
        <v>322.85000000000002</v>
      </c>
      <c r="C375" s="15">
        <f t="shared" si="10"/>
        <v>-1.5484670176511159E-4</v>
      </c>
      <c r="D375" s="78">
        <v>7558.8</v>
      </c>
      <c r="E375" s="15">
        <f t="shared" si="11"/>
        <v>-1.257339925931248E-2</v>
      </c>
    </row>
    <row r="376" spans="1:5" x14ac:dyDescent="0.25">
      <c r="A376" s="77">
        <v>42255</v>
      </c>
      <c r="B376" s="6">
        <v>330.9</v>
      </c>
      <c r="C376" s="15">
        <f t="shared" si="10"/>
        <v>2.4934179959733481E-2</v>
      </c>
      <c r="D376" s="78">
        <v>7688.25</v>
      </c>
      <c r="E376" s="15">
        <f t="shared" si="11"/>
        <v>1.7125734243530696E-2</v>
      </c>
    </row>
    <row r="377" spans="1:5" x14ac:dyDescent="0.25">
      <c r="A377" s="77">
        <v>42256</v>
      </c>
      <c r="B377" s="6">
        <v>344.9</v>
      </c>
      <c r="C377" s="15">
        <f t="shared" si="10"/>
        <v>4.2308854638863705E-2</v>
      </c>
      <c r="D377" s="78">
        <v>7818.6</v>
      </c>
      <c r="E377" s="15">
        <f t="shared" si="11"/>
        <v>1.6954443468929908E-2</v>
      </c>
    </row>
    <row r="378" spans="1:5" x14ac:dyDescent="0.25">
      <c r="A378" s="77">
        <v>42257</v>
      </c>
      <c r="B378" s="6">
        <v>354.1</v>
      </c>
      <c r="C378" s="15">
        <f t="shared" si="10"/>
        <v>2.6674398376341103E-2</v>
      </c>
      <c r="D378" s="78">
        <v>7788.1</v>
      </c>
      <c r="E378" s="15">
        <f t="shared" si="11"/>
        <v>-3.900954135011383E-3</v>
      </c>
    </row>
    <row r="379" spans="1:5" x14ac:dyDescent="0.25">
      <c r="A379" s="77">
        <v>42258</v>
      </c>
      <c r="B379" s="6">
        <v>344.6</v>
      </c>
      <c r="C379" s="15">
        <f t="shared" si="10"/>
        <v>-2.6828579497317141E-2</v>
      </c>
      <c r="D379" s="78">
        <v>7789.3</v>
      </c>
      <c r="E379" s="15">
        <f t="shared" si="11"/>
        <v>1.5408122648653946E-4</v>
      </c>
    </row>
    <row r="380" spans="1:5" x14ac:dyDescent="0.25">
      <c r="A380" s="77">
        <v>42261</v>
      </c>
      <c r="B380" s="6">
        <v>346.8</v>
      </c>
      <c r="C380" s="15">
        <f t="shared" si="10"/>
        <v>6.3842135809634021E-3</v>
      </c>
      <c r="D380" s="78">
        <v>7872.25</v>
      </c>
      <c r="E380" s="15">
        <f t="shared" si="11"/>
        <v>1.0649223935398536E-2</v>
      </c>
    </row>
    <row r="381" spans="1:5" x14ac:dyDescent="0.25">
      <c r="A381" s="77">
        <v>42262</v>
      </c>
      <c r="B381" s="6">
        <v>334.1</v>
      </c>
      <c r="C381" s="15">
        <f t="shared" si="10"/>
        <v>-3.662053056516721E-2</v>
      </c>
      <c r="D381" s="78">
        <v>7829.1</v>
      </c>
      <c r="E381" s="15">
        <f t="shared" si="11"/>
        <v>-5.481279176855364E-3</v>
      </c>
    </row>
    <row r="382" spans="1:5" x14ac:dyDescent="0.25">
      <c r="A382" s="77">
        <v>42263</v>
      </c>
      <c r="B382" s="6">
        <v>338.05</v>
      </c>
      <c r="C382" s="15">
        <f t="shared" si="10"/>
        <v>1.1822807542651866E-2</v>
      </c>
      <c r="D382" s="78">
        <v>7899.15</v>
      </c>
      <c r="E382" s="15">
        <f t="shared" si="11"/>
        <v>8.9473885887265802E-3</v>
      </c>
    </row>
    <row r="383" spans="1:5" x14ac:dyDescent="0.25">
      <c r="A383" s="77">
        <v>42265</v>
      </c>
      <c r="B383" s="6">
        <v>330.25</v>
      </c>
      <c r="C383" s="15">
        <f t="shared" si="10"/>
        <v>-2.3073509835823135E-2</v>
      </c>
      <c r="D383" s="78">
        <v>7981.9</v>
      </c>
      <c r="E383" s="15">
        <f t="shared" si="11"/>
        <v>1.04758106884918E-2</v>
      </c>
    </row>
    <row r="384" spans="1:5" x14ac:dyDescent="0.25">
      <c r="A384" s="77">
        <v>42268</v>
      </c>
      <c r="B384" s="6">
        <v>331.7</v>
      </c>
      <c r="C384" s="15">
        <f t="shared" si="10"/>
        <v>4.3906131718394808E-3</v>
      </c>
      <c r="D384" s="78">
        <v>7977.1</v>
      </c>
      <c r="E384" s="15">
        <f t="shared" si="11"/>
        <v>-6.0136057830833167E-4</v>
      </c>
    </row>
    <row r="385" spans="1:5" x14ac:dyDescent="0.25">
      <c r="A385" s="77">
        <v>42269</v>
      </c>
      <c r="B385" s="6">
        <v>315.8</v>
      </c>
      <c r="C385" s="15">
        <f t="shared" si="10"/>
        <v>-4.7934880916490737E-2</v>
      </c>
      <c r="D385" s="78">
        <v>7812</v>
      </c>
      <c r="E385" s="15">
        <f t="shared" si="11"/>
        <v>-2.069674443093359E-2</v>
      </c>
    </row>
    <row r="386" spans="1:5" x14ac:dyDescent="0.25">
      <c r="A386" s="77">
        <v>42270</v>
      </c>
      <c r="B386" s="6">
        <v>310.3</v>
      </c>
      <c r="C386" s="15">
        <f t="shared" si="10"/>
        <v>-1.7416086130462319E-2</v>
      </c>
      <c r="D386" s="78">
        <v>7845.95</v>
      </c>
      <c r="E386" s="15">
        <f t="shared" si="11"/>
        <v>4.3458781362006932E-3</v>
      </c>
    </row>
    <row r="387" spans="1:5" x14ac:dyDescent="0.25">
      <c r="A387" s="77">
        <v>42271</v>
      </c>
      <c r="B387" s="6">
        <v>303.39999999999998</v>
      </c>
      <c r="C387" s="15">
        <f t="shared" si="10"/>
        <v>-2.2236545278762596E-2</v>
      </c>
      <c r="D387" s="78">
        <v>7868.5</v>
      </c>
      <c r="E387" s="15">
        <f t="shared" si="11"/>
        <v>2.8740942779395973E-3</v>
      </c>
    </row>
    <row r="388" spans="1:5" x14ac:dyDescent="0.25">
      <c r="A388" s="77">
        <v>42275</v>
      </c>
      <c r="B388" s="6">
        <v>285</v>
      </c>
      <c r="C388" s="15">
        <f t="shared" ref="C388:C451" si="12">(B388-B387)/B387</f>
        <v>-6.0646011865523992E-2</v>
      </c>
      <c r="D388" s="78">
        <v>7795.7</v>
      </c>
      <c r="E388" s="15">
        <f t="shared" ref="E388:E451" si="13">(D388-D387)/D387</f>
        <v>-9.2520810827985238E-3</v>
      </c>
    </row>
    <row r="389" spans="1:5" x14ac:dyDescent="0.25">
      <c r="A389" s="77">
        <v>42276</v>
      </c>
      <c r="B389" s="6">
        <v>288.75</v>
      </c>
      <c r="C389" s="15">
        <f t="shared" si="12"/>
        <v>1.3157894736842105E-2</v>
      </c>
      <c r="D389" s="78">
        <v>7843.3</v>
      </c>
      <c r="E389" s="15">
        <f t="shared" si="13"/>
        <v>6.1059301922855372E-3</v>
      </c>
    </row>
    <row r="390" spans="1:5" x14ac:dyDescent="0.25">
      <c r="A390" s="77">
        <v>42277</v>
      </c>
      <c r="B390" s="6">
        <v>298.60000000000002</v>
      </c>
      <c r="C390" s="15">
        <f t="shared" si="12"/>
        <v>3.4112554112554191E-2</v>
      </c>
      <c r="D390" s="78">
        <v>7948.9</v>
      </c>
      <c r="E390" s="15">
        <f t="shared" si="13"/>
        <v>1.3463720627796903E-2</v>
      </c>
    </row>
    <row r="391" spans="1:5" x14ac:dyDescent="0.25">
      <c r="A391" s="77">
        <v>42278</v>
      </c>
      <c r="B391" s="6">
        <v>297.75</v>
      </c>
      <c r="C391" s="15">
        <f t="shared" si="12"/>
        <v>-2.8466175485600221E-3</v>
      </c>
      <c r="D391" s="78">
        <v>7950.9</v>
      </c>
      <c r="E391" s="15">
        <f t="shared" si="13"/>
        <v>2.5160714061065056E-4</v>
      </c>
    </row>
    <row r="392" spans="1:5" x14ac:dyDescent="0.25">
      <c r="A392" s="77">
        <v>42282</v>
      </c>
      <c r="B392" s="6">
        <v>315.14999999999998</v>
      </c>
      <c r="C392" s="15">
        <f t="shared" si="12"/>
        <v>5.8438287153652319E-2</v>
      </c>
      <c r="D392" s="78">
        <v>8119.3</v>
      </c>
      <c r="E392" s="15">
        <f t="shared" si="13"/>
        <v>2.1179992202140709E-2</v>
      </c>
    </row>
    <row r="393" spans="1:5" x14ac:dyDescent="0.25">
      <c r="A393" s="77">
        <v>42283</v>
      </c>
      <c r="B393" s="6">
        <v>333.7</v>
      </c>
      <c r="C393" s="15">
        <f t="shared" si="12"/>
        <v>5.8860859907980366E-2</v>
      </c>
      <c r="D393" s="78">
        <v>8152.9</v>
      </c>
      <c r="E393" s="15">
        <f t="shared" si="13"/>
        <v>4.1382877834295383E-3</v>
      </c>
    </row>
    <row r="394" spans="1:5" x14ac:dyDescent="0.25">
      <c r="A394" s="77">
        <v>42284</v>
      </c>
      <c r="B394" s="6">
        <v>341.35</v>
      </c>
      <c r="C394" s="15">
        <f t="shared" si="12"/>
        <v>2.2924782738987216E-2</v>
      </c>
      <c r="D394" s="78">
        <v>8177.4</v>
      </c>
      <c r="E394" s="15">
        <f t="shared" si="13"/>
        <v>3.0050656821499098E-3</v>
      </c>
    </row>
    <row r="395" spans="1:5" x14ac:dyDescent="0.25">
      <c r="A395" s="77">
        <v>42285</v>
      </c>
      <c r="B395" s="6">
        <v>343.25</v>
      </c>
      <c r="C395" s="15">
        <f t="shared" si="12"/>
        <v>5.5661344660904557E-3</v>
      </c>
      <c r="D395" s="78">
        <v>8129.35</v>
      </c>
      <c r="E395" s="15">
        <f t="shared" si="13"/>
        <v>-5.8759507912049397E-3</v>
      </c>
    </row>
    <row r="396" spans="1:5" x14ac:dyDescent="0.25">
      <c r="A396" s="77">
        <v>42286</v>
      </c>
      <c r="B396" s="6">
        <v>356.45</v>
      </c>
      <c r="C396" s="15">
        <f t="shared" si="12"/>
        <v>3.8455935906773459E-2</v>
      </c>
      <c r="D396" s="78">
        <v>8189.7</v>
      </c>
      <c r="E396" s="15">
        <f t="shared" si="13"/>
        <v>7.4237177634127512E-3</v>
      </c>
    </row>
    <row r="397" spans="1:5" x14ac:dyDescent="0.25">
      <c r="A397" s="77">
        <v>42289</v>
      </c>
      <c r="B397" s="6">
        <v>362.35</v>
      </c>
      <c r="C397" s="15">
        <f t="shared" si="12"/>
        <v>1.6552111095525415E-2</v>
      </c>
      <c r="D397" s="78">
        <v>8143.6</v>
      </c>
      <c r="E397" s="15">
        <f t="shared" si="13"/>
        <v>-5.6290218200910234E-3</v>
      </c>
    </row>
    <row r="398" spans="1:5" x14ac:dyDescent="0.25">
      <c r="A398" s="77">
        <v>42290</v>
      </c>
      <c r="B398" s="6">
        <v>361.1</v>
      </c>
      <c r="C398" s="15">
        <f t="shared" si="12"/>
        <v>-3.4497033255140057E-3</v>
      </c>
      <c r="D398" s="78">
        <v>8131.7</v>
      </c>
      <c r="E398" s="15">
        <f t="shared" si="13"/>
        <v>-1.461270199911654E-3</v>
      </c>
    </row>
    <row r="399" spans="1:5" x14ac:dyDescent="0.25">
      <c r="A399" s="77">
        <v>42291</v>
      </c>
      <c r="B399" s="6">
        <v>352.3</v>
      </c>
      <c r="C399" s="15">
        <f t="shared" si="12"/>
        <v>-2.4369980614788178E-2</v>
      </c>
      <c r="D399" s="78">
        <v>8107.9</v>
      </c>
      <c r="E399" s="15">
        <f t="shared" si="13"/>
        <v>-2.9268172706814299E-3</v>
      </c>
    </row>
    <row r="400" spans="1:5" x14ac:dyDescent="0.25">
      <c r="A400" s="77">
        <v>42292</v>
      </c>
      <c r="B400" s="6">
        <v>381.3</v>
      </c>
      <c r="C400" s="15">
        <f t="shared" si="12"/>
        <v>8.2316207777462388E-2</v>
      </c>
      <c r="D400" s="78">
        <v>8179.5</v>
      </c>
      <c r="E400" s="15">
        <f t="shared" si="13"/>
        <v>8.8308933262620862E-3</v>
      </c>
    </row>
    <row r="401" spans="1:5" x14ac:dyDescent="0.25">
      <c r="A401" s="77">
        <v>42293</v>
      </c>
      <c r="B401" s="6">
        <v>386.2</v>
      </c>
      <c r="C401" s="15">
        <f t="shared" si="12"/>
        <v>1.2850773669026953E-2</v>
      </c>
      <c r="D401" s="78">
        <v>8238.15</v>
      </c>
      <c r="E401" s="15">
        <f t="shared" si="13"/>
        <v>7.1703649367320299E-3</v>
      </c>
    </row>
    <row r="402" spans="1:5" x14ac:dyDescent="0.25">
      <c r="A402" s="77">
        <v>42296</v>
      </c>
      <c r="B402" s="6">
        <v>378.7</v>
      </c>
      <c r="C402" s="15">
        <f t="shared" si="12"/>
        <v>-1.9419989642672192E-2</v>
      </c>
      <c r="D402" s="78">
        <v>8275.0499999999993</v>
      </c>
      <c r="E402" s="15">
        <f t="shared" si="13"/>
        <v>4.4791609766755445E-3</v>
      </c>
    </row>
    <row r="403" spans="1:5" x14ac:dyDescent="0.25">
      <c r="A403" s="77">
        <v>42297</v>
      </c>
      <c r="B403" s="6">
        <v>383.15</v>
      </c>
      <c r="C403" s="15">
        <f t="shared" si="12"/>
        <v>1.1750726168471056E-2</v>
      </c>
      <c r="D403" s="78">
        <v>8261.65</v>
      </c>
      <c r="E403" s="15">
        <f t="shared" si="13"/>
        <v>-1.6193255629874911E-3</v>
      </c>
    </row>
    <row r="404" spans="1:5" x14ac:dyDescent="0.25">
      <c r="A404" s="77">
        <v>42298</v>
      </c>
      <c r="B404" s="6">
        <v>381.45</v>
      </c>
      <c r="C404" s="15">
        <f t="shared" si="12"/>
        <v>-4.4369046065509295E-3</v>
      </c>
      <c r="D404" s="78">
        <v>8251.7000000000007</v>
      </c>
      <c r="E404" s="15">
        <f t="shared" si="13"/>
        <v>-1.2043599038931581E-3</v>
      </c>
    </row>
    <row r="405" spans="1:5" x14ac:dyDescent="0.25">
      <c r="A405" s="77">
        <v>42300</v>
      </c>
      <c r="B405" s="6">
        <v>383</v>
      </c>
      <c r="C405" s="15">
        <f t="shared" si="12"/>
        <v>4.0634421287193906E-3</v>
      </c>
      <c r="D405" s="78">
        <v>8295.4500000000007</v>
      </c>
      <c r="E405" s="15">
        <f t="shared" si="13"/>
        <v>5.3019377825175417E-3</v>
      </c>
    </row>
    <row r="406" spans="1:5" x14ac:dyDescent="0.25">
      <c r="A406" s="77">
        <v>42303</v>
      </c>
      <c r="B406" s="6">
        <v>384.6</v>
      </c>
      <c r="C406" s="15">
        <f t="shared" si="12"/>
        <v>4.177545691906065E-3</v>
      </c>
      <c r="D406" s="78">
        <v>8260.5499999999993</v>
      </c>
      <c r="E406" s="15">
        <f t="shared" si="13"/>
        <v>-4.2071255929457055E-3</v>
      </c>
    </row>
    <row r="407" spans="1:5" x14ac:dyDescent="0.25">
      <c r="A407" s="77">
        <v>42304</v>
      </c>
      <c r="B407" s="6">
        <v>383.35</v>
      </c>
      <c r="C407" s="15">
        <f t="shared" si="12"/>
        <v>-3.2501300052002078E-3</v>
      </c>
      <c r="D407" s="78">
        <v>8232.9</v>
      </c>
      <c r="E407" s="15">
        <f t="shared" si="13"/>
        <v>-3.3472347482915348E-3</v>
      </c>
    </row>
    <row r="408" spans="1:5" x14ac:dyDescent="0.25">
      <c r="A408" s="77">
        <v>42305</v>
      </c>
      <c r="B408" s="6">
        <v>386.3</v>
      </c>
      <c r="C408" s="15">
        <f t="shared" si="12"/>
        <v>7.6953175948871484E-3</v>
      </c>
      <c r="D408" s="78">
        <v>8171.2</v>
      </c>
      <c r="E408" s="15">
        <f t="shared" si="13"/>
        <v>-7.4943215634830761E-3</v>
      </c>
    </row>
    <row r="409" spans="1:5" x14ac:dyDescent="0.25">
      <c r="A409" s="77">
        <v>42306</v>
      </c>
      <c r="B409" s="6">
        <v>391.2</v>
      </c>
      <c r="C409" s="15">
        <f t="shared" si="12"/>
        <v>1.2684442143411797E-2</v>
      </c>
      <c r="D409" s="78">
        <v>8111.75</v>
      </c>
      <c r="E409" s="15">
        <f t="shared" si="13"/>
        <v>-7.2755531623261965E-3</v>
      </c>
    </row>
    <row r="410" spans="1:5" x14ac:dyDescent="0.25">
      <c r="A410" s="77">
        <v>42307</v>
      </c>
      <c r="B410" s="6">
        <v>384.95</v>
      </c>
      <c r="C410" s="15">
        <f t="shared" si="12"/>
        <v>-1.5976482617586912E-2</v>
      </c>
      <c r="D410" s="78">
        <v>8065.8</v>
      </c>
      <c r="E410" s="15">
        <f t="shared" si="13"/>
        <v>-5.6646223071470173E-3</v>
      </c>
    </row>
    <row r="411" spans="1:5" x14ac:dyDescent="0.25">
      <c r="A411" s="77">
        <v>42310</v>
      </c>
      <c r="B411" s="6">
        <v>387.95</v>
      </c>
      <c r="C411" s="15">
        <f t="shared" si="12"/>
        <v>7.7932198986881418E-3</v>
      </c>
      <c r="D411" s="78">
        <v>8050.8</v>
      </c>
      <c r="E411" s="15">
        <f t="shared" si="13"/>
        <v>-1.8597039351335267E-3</v>
      </c>
    </row>
    <row r="412" spans="1:5" x14ac:dyDescent="0.25">
      <c r="A412" s="77">
        <v>42311</v>
      </c>
      <c r="B412" s="6">
        <v>382.05</v>
      </c>
      <c r="C412" s="15">
        <f t="shared" si="12"/>
        <v>-1.5208145379559163E-2</v>
      </c>
      <c r="D412" s="78">
        <v>8060.7</v>
      </c>
      <c r="E412" s="15">
        <f t="shared" si="13"/>
        <v>1.2296914592338198E-3</v>
      </c>
    </row>
    <row r="413" spans="1:5" x14ac:dyDescent="0.25">
      <c r="A413" s="77">
        <v>42312</v>
      </c>
      <c r="B413" s="6">
        <v>404.85</v>
      </c>
      <c r="C413" s="15">
        <f t="shared" si="12"/>
        <v>5.9678052610914828E-2</v>
      </c>
      <c r="D413" s="78">
        <v>8040.2</v>
      </c>
      <c r="E413" s="15">
        <f t="shared" si="13"/>
        <v>-2.5432034438696394E-3</v>
      </c>
    </row>
    <row r="414" spans="1:5" x14ac:dyDescent="0.25">
      <c r="A414" s="77">
        <v>42313</v>
      </c>
      <c r="B414" s="6">
        <v>404</v>
      </c>
      <c r="C414" s="15">
        <f t="shared" si="12"/>
        <v>-2.0995430406323891E-3</v>
      </c>
      <c r="D414" s="78">
        <v>7955.45</v>
      </c>
      <c r="E414" s="15">
        <f t="shared" si="13"/>
        <v>-1.0540782567597821E-2</v>
      </c>
    </row>
    <row r="415" spans="1:5" x14ac:dyDescent="0.25">
      <c r="A415" s="77">
        <v>42314</v>
      </c>
      <c r="B415" s="6">
        <v>396.15</v>
      </c>
      <c r="C415" s="15">
        <f t="shared" si="12"/>
        <v>-1.9430693069306986E-2</v>
      </c>
      <c r="D415" s="78">
        <v>7954.3</v>
      </c>
      <c r="E415" s="15">
        <f t="shared" si="13"/>
        <v>-1.4455499060387987E-4</v>
      </c>
    </row>
    <row r="416" spans="1:5" x14ac:dyDescent="0.25">
      <c r="A416" s="77">
        <v>42317</v>
      </c>
      <c r="B416" s="6">
        <v>411.75</v>
      </c>
      <c r="C416" s="15">
        <f t="shared" si="12"/>
        <v>3.9379023097311686E-2</v>
      </c>
      <c r="D416" s="78">
        <v>7915.2</v>
      </c>
      <c r="E416" s="15">
        <f t="shared" si="13"/>
        <v>-4.9155802521906843E-3</v>
      </c>
    </row>
    <row r="417" spans="1:5" x14ac:dyDescent="0.25">
      <c r="A417" s="77">
        <v>42318</v>
      </c>
      <c r="B417" s="6">
        <v>407.45</v>
      </c>
      <c r="C417" s="15">
        <f t="shared" si="12"/>
        <v>-1.0443230115361291E-2</v>
      </c>
      <c r="D417" s="78">
        <v>7783.35</v>
      </c>
      <c r="E417" s="15">
        <f t="shared" si="13"/>
        <v>-1.6657822922983557E-2</v>
      </c>
    </row>
    <row r="418" spans="1:5" x14ac:dyDescent="0.25">
      <c r="A418" s="77">
        <v>42319</v>
      </c>
      <c r="B418" s="6">
        <v>411.3</v>
      </c>
      <c r="C418" s="15">
        <f t="shared" si="12"/>
        <v>9.4490121487299621E-3</v>
      </c>
      <c r="D418" s="78">
        <v>7825</v>
      </c>
      <c r="E418" s="15">
        <f t="shared" si="13"/>
        <v>5.3511662715925194E-3</v>
      </c>
    </row>
    <row r="419" spans="1:5" x14ac:dyDescent="0.25">
      <c r="A419" s="77">
        <v>42321</v>
      </c>
      <c r="B419" s="6">
        <v>403.95</v>
      </c>
      <c r="C419" s="15">
        <f t="shared" si="12"/>
        <v>-1.7870167760758626E-2</v>
      </c>
      <c r="D419" s="78">
        <v>7762.25</v>
      </c>
      <c r="E419" s="15">
        <f t="shared" si="13"/>
        <v>-8.0191693290734816E-3</v>
      </c>
    </row>
    <row r="420" spans="1:5" x14ac:dyDescent="0.25">
      <c r="A420" s="77">
        <v>42324</v>
      </c>
      <c r="B420" s="6">
        <v>400.25</v>
      </c>
      <c r="C420" s="15">
        <f t="shared" si="12"/>
        <v>-9.1595494491892287E-3</v>
      </c>
      <c r="D420" s="78">
        <v>7806.6</v>
      </c>
      <c r="E420" s="15">
        <f t="shared" si="13"/>
        <v>5.7135495507102145E-3</v>
      </c>
    </row>
    <row r="421" spans="1:5" x14ac:dyDescent="0.25">
      <c r="A421" s="77">
        <v>42325</v>
      </c>
      <c r="B421" s="6">
        <v>407.5</v>
      </c>
      <c r="C421" s="15">
        <f t="shared" si="12"/>
        <v>1.811367895065584E-2</v>
      </c>
      <c r="D421" s="78">
        <v>7837.55</v>
      </c>
      <c r="E421" s="15">
        <f t="shared" si="13"/>
        <v>3.9645940614351722E-3</v>
      </c>
    </row>
    <row r="422" spans="1:5" x14ac:dyDescent="0.25">
      <c r="A422" s="77">
        <v>42326</v>
      </c>
      <c r="B422" s="6">
        <v>406.25</v>
      </c>
      <c r="C422" s="15">
        <f t="shared" si="12"/>
        <v>-3.0674846625766872E-3</v>
      </c>
      <c r="D422" s="78">
        <v>7731.8</v>
      </c>
      <c r="E422" s="15">
        <f t="shared" si="13"/>
        <v>-1.3492736888440902E-2</v>
      </c>
    </row>
    <row r="423" spans="1:5" x14ac:dyDescent="0.25">
      <c r="A423" s="77">
        <v>42327</v>
      </c>
      <c r="B423" s="6">
        <v>406.95</v>
      </c>
      <c r="C423" s="15">
        <f t="shared" si="12"/>
        <v>1.7230769230768951E-3</v>
      </c>
      <c r="D423" s="78">
        <v>7842.75</v>
      </c>
      <c r="E423" s="15">
        <f t="shared" si="13"/>
        <v>1.4349827983134562E-2</v>
      </c>
    </row>
    <row r="424" spans="1:5" x14ac:dyDescent="0.25">
      <c r="A424" s="77">
        <v>42328</v>
      </c>
      <c r="B424" s="6">
        <v>402.85</v>
      </c>
      <c r="C424" s="15">
        <f t="shared" si="12"/>
        <v>-1.0074947782282751E-2</v>
      </c>
      <c r="D424" s="78">
        <v>7856.55</v>
      </c>
      <c r="E424" s="15">
        <f t="shared" si="13"/>
        <v>1.7595868796022036E-3</v>
      </c>
    </row>
    <row r="425" spans="1:5" x14ac:dyDescent="0.25">
      <c r="A425" s="77">
        <v>42331</v>
      </c>
      <c r="B425" s="6">
        <v>402.1</v>
      </c>
      <c r="C425" s="15">
        <f t="shared" si="12"/>
        <v>-1.8617351371478217E-3</v>
      </c>
      <c r="D425" s="78">
        <v>7849.25</v>
      </c>
      <c r="E425" s="15">
        <f t="shared" si="13"/>
        <v>-9.2916101851323821E-4</v>
      </c>
    </row>
    <row r="426" spans="1:5" x14ac:dyDescent="0.25">
      <c r="A426" s="77">
        <v>42332</v>
      </c>
      <c r="B426" s="6">
        <v>400.95</v>
      </c>
      <c r="C426" s="15">
        <f t="shared" si="12"/>
        <v>-2.8599850783388066E-3</v>
      </c>
      <c r="D426" s="78">
        <v>7831.6</v>
      </c>
      <c r="E426" s="15">
        <f t="shared" si="13"/>
        <v>-2.2486224798547168E-3</v>
      </c>
    </row>
    <row r="427" spans="1:5" x14ac:dyDescent="0.25">
      <c r="A427" s="77">
        <v>42334</v>
      </c>
      <c r="B427" s="6">
        <v>424.4</v>
      </c>
      <c r="C427" s="15">
        <f t="shared" si="12"/>
        <v>5.8486095523132532E-2</v>
      </c>
      <c r="D427" s="78">
        <v>7883.8</v>
      </c>
      <c r="E427" s="15">
        <f t="shared" si="13"/>
        <v>6.6653046631594843E-3</v>
      </c>
    </row>
    <row r="428" spans="1:5" x14ac:dyDescent="0.25">
      <c r="A428" s="77">
        <v>42335</v>
      </c>
      <c r="B428" s="6">
        <v>417.65</v>
      </c>
      <c r="C428" s="15">
        <f t="shared" si="12"/>
        <v>-1.5904806786050895E-2</v>
      </c>
      <c r="D428" s="78">
        <v>7942.7</v>
      </c>
      <c r="E428" s="15">
        <f t="shared" si="13"/>
        <v>7.4710165148785656E-3</v>
      </c>
    </row>
    <row r="429" spans="1:5" x14ac:dyDescent="0.25">
      <c r="A429" s="77">
        <v>42338</v>
      </c>
      <c r="B429" s="6">
        <v>423.25</v>
      </c>
      <c r="C429" s="15">
        <f t="shared" si="12"/>
        <v>1.3408356279181188E-2</v>
      </c>
      <c r="D429" s="78">
        <v>7935.25</v>
      </c>
      <c r="E429" s="15">
        <f t="shared" si="13"/>
        <v>-9.3796819721251191E-4</v>
      </c>
    </row>
    <row r="430" spans="1:5" x14ac:dyDescent="0.25">
      <c r="A430" s="77">
        <v>42339</v>
      </c>
      <c r="B430" s="6">
        <v>417.35</v>
      </c>
      <c r="C430" s="15">
        <f t="shared" si="12"/>
        <v>-1.3939751919669173E-2</v>
      </c>
      <c r="D430" s="78">
        <v>7954.9</v>
      </c>
      <c r="E430" s="15">
        <f t="shared" si="13"/>
        <v>2.4762924923599932E-3</v>
      </c>
    </row>
    <row r="431" spans="1:5" x14ac:dyDescent="0.25">
      <c r="A431" s="77">
        <v>42340</v>
      </c>
      <c r="B431" s="6">
        <v>413.15</v>
      </c>
      <c r="C431" s="15">
        <f t="shared" si="12"/>
        <v>-1.0063495866778592E-2</v>
      </c>
      <c r="D431" s="78">
        <v>7931.35</v>
      </c>
      <c r="E431" s="15">
        <f t="shared" si="13"/>
        <v>-2.9604394775546235E-3</v>
      </c>
    </row>
    <row r="432" spans="1:5" x14ac:dyDescent="0.25">
      <c r="A432" s="77">
        <v>42341</v>
      </c>
      <c r="B432" s="6">
        <v>405.6</v>
      </c>
      <c r="C432" s="15">
        <f t="shared" si="12"/>
        <v>-1.8274234539513386E-2</v>
      </c>
      <c r="D432" s="78">
        <v>7864.15</v>
      </c>
      <c r="E432" s="15">
        <f t="shared" si="13"/>
        <v>-8.472706411897183E-3</v>
      </c>
    </row>
    <row r="433" spans="1:5" x14ac:dyDescent="0.25">
      <c r="A433" s="77">
        <v>42342</v>
      </c>
      <c r="B433" s="6">
        <v>399.95</v>
      </c>
      <c r="C433" s="15">
        <f t="shared" si="12"/>
        <v>-1.3929980276134206E-2</v>
      </c>
      <c r="D433" s="78">
        <v>7781.9</v>
      </c>
      <c r="E433" s="15">
        <f t="shared" si="13"/>
        <v>-1.0458854421647604E-2</v>
      </c>
    </row>
    <row r="434" spans="1:5" x14ac:dyDescent="0.25">
      <c r="A434" s="77">
        <v>42345</v>
      </c>
      <c r="B434" s="6">
        <v>399.15</v>
      </c>
      <c r="C434" s="15">
        <f t="shared" si="12"/>
        <v>-2.0002500312539351E-3</v>
      </c>
      <c r="D434" s="78">
        <v>7765.4</v>
      </c>
      <c r="E434" s="15">
        <f t="shared" si="13"/>
        <v>-2.1203048098793354E-3</v>
      </c>
    </row>
    <row r="435" spans="1:5" x14ac:dyDescent="0.25">
      <c r="A435" s="77">
        <v>42346</v>
      </c>
      <c r="B435" s="6">
        <v>402.4</v>
      </c>
      <c r="C435" s="15">
        <f t="shared" si="12"/>
        <v>8.1423023925842417E-3</v>
      </c>
      <c r="D435" s="78">
        <v>7701.7</v>
      </c>
      <c r="E435" s="15">
        <f t="shared" si="13"/>
        <v>-8.2030545754242946E-3</v>
      </c>
    </row>
    <row r="436" spans="1:5" x14ac:dyDescent="0.25">
      <c r="A436" s="77">
        <v>42347</v>
      </c>
      <c r="B436" s="6">
        <v>393.95</v>
      </c>
      <c r="C436" s="15">
        <f t="shared" si="12"/>
        <v>-2.0999005964214685E-2</v>
      </c>
      <c r="D436" s="78">
        <v>7612.5</v>
      </c>
      <c r="E436" s="15">
        <f t="shared" si="13"/>
        <v>-1.158185855070956E-2</v>
      </c>
    </row>
    <row r="437" spans="1:5" x14ac:dyDescent="0.25">
      <c r="A437" s="77">
        <v>42348</v>
      </c>
      <c r="B437" s="6">
        <v>389.6</v>
      </c>
      <c r="C437" s="15">
        <f t="shared" si="12"/>
        <v>-1.1042010407412022E-2</v>
      </c>
      <c r="D437" s="78">
        <v>7683.3</v>
      </c>
      <c r="E437" s="15">
        <f t="shared" si="13"/>
        <v>9.3004926108374627E-3</v>
      </c>
    </row>
    <row r="438" spans="1:5" x14ac:dyDescent="0.25">
      <c r="A438" s="77">
        <v>42349</v>
      </c>
      <c r="B438" s="6">
        <v>377.95</v>
      </c>
      <c r="C438" s="15">
        <f t="shared" si="12"/>
        <v>-2.9902464065708505E-2</v>
      </c>
      <c r="D438" s="78">
        <v>7610.45</v>
      </c>
      <c r="E438" s="15">
        <f t="shared" si="13"/>
        <v>-9.481602957062768E-3</v>
      </c>
    </row>
    <row r="439" spans="1:5" x14ac:dyDescent="0.25">
      <c r="A439" s="77">
        <v>42352</v>
      </c>
      <c r="B439" s="6">
        <v>371.6</v>
      </c>
      <c r="C439" s="15">
        <f t="shared" si="12"/>
        <v>-1.6801164175155352E-2</v>
      </c>
      <c r="D439" s="78">
        <v>7650.05</v>
      </c>
      <c r="E439" s="15">
        <f t="shared" si="13"/>
        <v>5.2033716797298931E-3</v>
      </c>
    </row>
    <row r="440" spans="1:5" x14ac:dyDescent="0.25">
      <c r="A440" s="77">
        <v>42353</v>
      </c>
      <c r="B440" s="6">
        <v>379.5</v>
      </c>
      <c r="C440" s="15">
        <f t="shared" si="12"/>
        <v>2.1259418729816945E-2</v>
      </c>
      <c r="D440" s="78">
        <v>7700.9</v>
      </c>
      <c r="E440" s="15">
        <f t="shared" si="13"/>
        <v>6.6470153789843795E-3</v>
      </c>
    </row>
    <row r="441" spans="1:5" x14ac:dyDescent="0.25">
      <c r="A441" s="77">
        <v>42354</v>
      </c>
      <c r="B441" s="6">
        <v>380.45</v>
      </c>
      <c r="C441" s="15">
        <f t="shared" si="12"/>
        <v>2.503293807641604E-3</v>
      </c>
      <c r="D441" s="78">
        <v>7750.9</v>
      </c>
      <c r="E441" s="15">
        <f t="shared" si="13"/>
        <v>6.4927476009297618E-3</v>
      </c>
    </row>
    <row r="442" spans="1:5" x14ac:dyDescent="0.25">
      <c r="A442" s="77">
        <v>42355</v>
      </c>
      <c r="B442" s="6">
        <v>382.95</v>
      </c>
      <c r="C442" s="15">
        <f t="shared" si="12"/>
        <v>6.5711657247995801E-3</v>
      </c>
      <c r="D442" s="78">
        <v>7844.35</v>
      </c>
      <c r="E442" s="15">
        <f t="shared" si="13"/>
        <v>1.2056664387361563E-2</v>
      </c>
    </row>
    <row r="443" spans="1:5" x14ac:dyDescent="0.25">
      <c r="A443" s="77">
        <v>42356</v>
      </c>
      <c r="B443" s="6">
        <v>378.25</v>
      </c>
      <c r="C443" s="15">
        <f t="shared" si="12"/>
        <v>-1.2273142707925287E-2</v>
      </c>
      <c r="D443" s="78">
        <v>7761.95</v>
      </c>
      <c r="E443" s="15">
        <f t="shared" si="13"/>
        <v>-1.0504375760898041E-2</v>
      </c>
    </row>
    <row r="444" spans="1:5" x14ac:dyDescent="0.25">
      <c r="A444" s="77">
        <v>42359</v>
      </c>
      <c r="B444" s="6">
        <v>380.15</v>
      </c>
      <c r="C444" s="15">
        <f t="shared" si="12"/>
        <v>5.0231328486450158E-3</v>
      </c>
      <c r="D444" s="78">
        <v>7834.45</v>
      </c>
      <c r="E444" s="15">
        <f t="shared" si="13"/>
        <v>9.3404363594199909E-3</v>
      </c>
    </row>
    <row r="445" spans="1:5" x14ac:dyDescent="0.25">
      <c r="A445" s="77">
        <v>42360</v>
      </c>
      <c r="B445" s="6">
        <v>378.1</v>
      </c>
      <c r="C445" s="15">
        <f t="shared" si="12"/>
        <v>-5.3926081809810723E-3</v>
      </c>
      <c r="D445" s="78">
        <v>7786.1</v>
      </c>
      <c r="E445" s="15">
        <f t="shared" si="13"/>
        <v>-6.1714606641180246E-3</v>
      </c>
    </row>
    <row r="446" spans="1:5" x14ac:dyDescent="0.25">
      <c r="A446" s="77">
        <v>42361</v>
      </c>
      <c r="B446" s="6">
        <v>378.45</v>
      </c>
      <c r="C446" s="15">
        <f t="shared" si="12"/>
        <v>9.2568103676267095E-4</v>
      </c>
      <c r="D446" s="78">
        <v>7865.95</v>
      </c>
      <c r="E446" s="15">
        <f t="shared" si="13"/>
        <v>1.0255455234327771E-2</v>
      </c>
    </row>
    <row r="447" spans="1:5" x14ac:dyDescent="0.25">
      <c r="A447" s="77">
        <v>42362</v>
      </c>
      <c r="B447" s="6">
        <v>382.4</v>
      </c>
      <c r="C447" s="15">
        <f t="shared" si="12"/>
        <v>1.0437310080591858E-2</v>
      </c>
      <c r="D447" s="78">
        <v>7861.05</v>
      </c>
      <c r="E447" s="15">
        <f t="shared" si="13"/>
        <v>-6.2293810664950018E-4</v>
      </c>
    </row>
    <row r="448" spans="1:5" x14ac:dyDescent="0.25">
      <c r="A448" s="77">
        <v>42366</v>
      </c>
      <c r="B448" s="6">
        <v>394</v>
      </c>
      <c r="C448" s="15">
        <f t="shared" si="12"/>
        <v>3.0334728033472865E-2</v>
      </c>
      <c r="D448" s="78">
        <v>7925.15</v>
      </c>
      <c r="E448" s="15">
        <f t="shared" si="13"/>
        <v>8.1541269932133044E-3</v>
      </c>
    </row>
    <row r="449" spans="1:5" x14ac:dyDescent="0.25">
      <c r="A449" s="77">
        <v>42367</v>
      </c>
      <c r="B449" s="6">
        <v>391.85</v>
      </c>
      <c r="C449" s="15">
        <f t="shared" si="12"/>
        <v>-5.456852791878115E-3</v>
      </c>
      <c r="D449" s="78">
        <v>7928.95</v>
      </c>
      <c r="E449" s="15">
        <f t="shared" si="13"/>
        <v>4.7948619269038215E-4</v>
      </c>
    </row>
    <row r="450" spans="1:5" x14ac:dyDescent="0.25">
      <c r="A450" s="77">
        <v>42368</v>
      </c>
      <c r="B450" s="6">
        <v>393.45</v>
      </c>
      <c r="C450" s="15">
        <f t="shared" si="12"/>
        <v>4.0831951001657927E-3</v>
      </c>
      <c r="D450" s="78">
        <v>7896.25</v>
      </c>
      <c r="E450" s="15">
        <f t="shared" si="13"/>
        <v>-4.1241274065292148E-3</v>
      </c>
    </row>
    <row r="451" spans="1:5" x14ac:dyDescent="0.25">
      <c r="A451" s="77">
        <v>42369</v>
      </c>
      <c r="B451" s="6">
        <v>391.3</v>
      </c>
      <c r="C451" s="15">
        <f t="shared" si="12"/>
        <v>-5.4644808743168826E-3</v>
      </c>
      <c r="D451" s="78">
        <v>7946.35</v>
      </c>
      <c r="E451" s="15">
        <f t="shared" si="13"/>
        <v>6.344783916416066E-3</v>
      </c>
    </row>
    <row r="452" spans="1:5" x14ac:dyDescent="0.25">
      <c r="A452" s="77">
        <v>42370</v>
      </c>
      <c r="B452" s="6">
        <v>401.9</v>
      </c>
      <c r="C452" s="15">
        <f t="shared" ref="C452:C515" si="14">(B452-B451)/B451</f>
        <v>2.7089189879887468E-2</v>
      </c>
      <c r="D452" s="78">
        <v>7963.2</v>
      </c>
      <c r="E452" s="15">
        <f t="shared" ref="E452:E515" si="15">(D452-D451)/D451</f>
        <v>2.1204704046511231E-3</v>
      </c>
    </row>
    <row r="453" spans="1:5" x14ac:dyDescent="0.25">
      <c r="A453" s="77">
        <v>42373</v>
      </c>
      <c r="B453" s="6">
        <v>377.05</v>
      </c>
      <c r="C453" s="15">
        <f t="shared" si="14"/>
        <v>-6.1831301318735925E-2</v>
      </c>
      <c r="D453" s="78">
        <v>7791.3</v>
      </c>
      <c r="E453" s="15">
        <f t="shared" si="15"/>
        <v>-2.158679927667265E-2</v>
      </c>
    </row>
    <row r="454" spans="1:5" x14ac:dyDescent="0.25">
      <c r="A454" s="77">
        <v>42374</v>
      </c>
      <c r="B454" s="6">
        <v>374.45</v>
      </c>
      <c r="C454" s="15">
        <f t="shared" si="14"/>
        <v>-6.8956371833974878E-3</v>
      </c>
      <c r="D454" s="78">
        <v>7784.65</v>
      </c>
      <c r="E454" s="15">
        <f t="shared" si="15"/>
        <v>-8.5351610129253731E-4</v>
      </c>
    </row>
    <row r="455" spans="1:5" x14ac:dyDescent="0.25">
      <c r="A455" s="77">
        <v>42375</v>
      </c>
      <c r="B455" s="6">
        <v>365.9</v>
      </c>
      <c r="C455" s="15">
        <f t="shared" si="14"/>
        <v>-2.2833489117372176E-2</v>
      </c>
      <c r="D455" s="78">
        <v>7741</v>
      </c>
      <c r="E455" s="15">
        <f t="shared" si="15"/>
        <v>-5.6071885055846617E-3</v>
      </c>
    </row>
    <row r="456" spans="1:5" x14ac:dyDescent="0.25">
      <c r="A456" s="77">
        <v>42376</v>
      </c>
      <c r="B456" s="6">
        <v>343.55</v>
      </c>
      <c r="C456" s="15">
        <f t="shared" si="14"/>
        <v>-6.1082262913364216E-2</v>
      </c>
      <c r="D456" s="78">
        <v>7568.3</v>
      </c>
      <c r="E456" s="15">
        <f t="shared" si="15"/>
        <v>-2.230977909830769E-2</v>
      </c>
    </row>
    <row r="457" spans="1:5" x14ac:dyDescent="0.25">
      <c r="A457" s="77">
        <v>42377</v>
      </c>
      <c r="B457" s="6">
        <v>353.35</v>
      </c>
      <c r="C457" s="15">
        <f t="shared" si="14"/>
        <v>2.852568767282786E-2</v>
      </c>
      <c r="D457" s="78">
        <v>7601.35</v>
      </c>
      <c r="E457" s="15">
        <f t="shared" si="15"/>
        <v>4.3668987751542855E-3</v>
      </c>
    </row>
    <row r="458" spans="1:5" x14ac:dyDescent="0.25">
      <c r="A458" s="77">
        <v>42380</v>
      </c>
      <c r="B458" s="6">
        <v>360.2</v>
      </c>
      <c r="C458" s="15">
        <f t="shared" si="14"/>
        <v>1.9385878024621384E-2</v>
      </c>
      <c r="D458" s="78">
        <v>7563.85</v>
      </c>
      <c r="E458" s="15">
        <f t="shared" si="15"/>
        <v>-4.9333342103705258E-3</v>
      </c>
    </row>
    <row r="459" spans="1:5" x14ac:dyDescent="0.25">
      <c r="A459" s="77">
        <v>42381</v>
      </c>
      <c r="B459" s="6">
        <v>355</v>
      </c>
      <c r="C459" s="15">
        <f t="shared" si="14"/>
        <v>-1.4436424208772872E-2</v>
      </c>
      <c r="D459" s="78">
        <v>7510.3</v>
      </c>
      <c r="E459" s="15">
        <f t="shared" si="15"/>
        <v>-7.0797279163389249E-3</v>
      </c>
    </row>
    <row r="460" spans="1:5" x14ac:dyDescent="0.25">
      <c r="A460" s="77">
        <v>42382</v>
      </c>
      <c r="B460" s="6">
        <v>364.6</v>
      </c>
      <c r="C460" s="15">
        <f t="shared" si="14"/>
        <v>2.7042253521126824E-2</v>
      </c>
      <c r="D460" s="78">
        <v>7562.4</v>
      </c>
      <c r="E460" s="15">
        <f t="shared" si="15"/>
        <v>6.9371396615314235E-3</v>
      </c>
    </row>
    <row r="461" spans="1:5" x14ac:dyDescent="0.25">
      <c r="A461" s="77">
        <v>42383</v>
      </c>
      <c r="B461" s="6">
        <v>354.3</v>
      </c>
      <c r="C461" s="15">
        <f t="shared" si="14"/>
        <v>-2.8250137136588072E-2</v>
      </c>
      <c r="D461" s="78">
        <v>7536.8</v>
      </c>
      <c r="E461" s="15">
        <f t="shared" si="15"/>
        <v>-3.385168729503789E-3</v>
      </c>
    </row>
    <row r="462" spans="1:5" x14ac:dyDescent="0.25">
      <c r="A462" s="77">
        <v>42384</v>
      </c>
      <c r="B462" s="6">
        <v>341.3</v>
      </c>
      <c r="C462" s="15">
        <f t="shared" si="14"/>
        <v>-3.6692068868190798E-2</v>
      </c>
      <c r="D462" s="78">
        <v>7437.8</v>
      </c>
      <c r="E462" s="15">
        <f t="shared" si="15"/>
        <v>-1.3135548243286275E-2</v>
      </c>
    </row>
    <row r="463" spans="1:5" x14ac:dyDescent="0.25">
      <c r="A463" s="77">
        <v>42387</v>
      </c>
      <c r="B463" s="6">
        <v>340.2</v>
      </c>
      <c r="C463" s="15">
        <f t="shared" si="14"/>
        <v>-3.2229709932611273E-3</v>
      </c>
      <c r="D463" s="78">
        <v>7351</v>
      </c>
      <c r="E463" s="15">
        <f t="shared" si="15"/>
        <v>-1.1670117507865252E-2</v>
      </c>
    </row>
    <row r="464" spans="1:5" x14ac:dyDescent="0.25">
      <c r="A464" s="77">
        <v>42388</v>
      </c>
      <c r="B464" s="6">
        <v>354.15</v>
      </c>
      <c r="C464" s="15">
        <f t="shared" si="14"/>
        <v>4.1005291005290975E-2</v>
      </c>
      <c r="D464" s="78">
        <v>7435.1</v>
      </c>
      <c r="E464" s="15">
        <f t="shared" si="15"/>
        <v>1.1440620323765523E-2</v>
      </c>
    </row>
    <row r="465" spans="1:5" x14ac:dyDescent="0.25">
      <c r="A465" s="77">
        <v>42389</v>
      </c>
      <c r="B465" s="6">
        <v>342.25</v>
      </c>
      <c r="C465" s="15">
        <f t="shared" si="14"/>
        <v>-3.3601581250882334E-2</v>
      </c>
      <c r="D465" s="78">
        <v>7309.3</v>
      </c>
      <c r="E465" s="15">
        <f t="shared" si="15"/>
        <v>-1.6919745531331142E-2</v>
      </c>
    </row>
    <row r="466" spans="1:5" x14ac:dyDescent="0.25">
      <c r="A466" s="77">
        <v>42390</v>
      </c>
      <c r="B466" s="6">
        <v>328.55</v>
      </c>
      <c r="C466" s="15">
        <f t="shared" si="14"/>
        <v>-4.0029218407596753E-2</v>
      </c>
      <c r="D466" s="78">
        <v>7276.8</v>
      </c>
      <c r="E466" s="15">
        <f t="shared" si="15"/>
        <v>-4.4463902152052865E-3</v>
      </c>
    </row>
    <row r="467" spans="1:5" x14ac:dyDescent="0.25">
      <c r="A467" s="77">
        <v>42391</v>
      </c>
      <c r="B467" s="6">
        <v>339.5</v>
      </c>
      <c r="C467" s="15">
        <f t="shared" si="14"/>
        <v>3.3328260538730753E-2</v>
      </c>
      <c r="D467" s="78">
        <v>7422.45</v>
      </c>
      <c r="E467" s="15">
        <f t="shared" si="15"/>
        <v>2.0015666226912879E-2</v>
      </c>
    </row>
    <row r="468" spans="1:5" x14ac:dyDescent="0.25">
      <c r="A468" s="77">
        <v>42394</v>
      </c>
      <c r="B468" s="6">
        <v>332.6</v>
      </c>
      <c r="C468" s="15">
        <f t="shared" si="14"/>
        <v>-2.0324005891016135E-2</v>
      </c>
      <c r="D468" s="78">
        <v>7436.15</v>
      </c>
      <c r="E468" s="15">
        <f t="shared" si="15"/>
        <v>1.8457517396546718E-3</v>
      </c>
    </row>
    <row r="469" spans="1:5" x14ac:dyDescent="0.25">
      <c r="A469" s="77">
        <v>42396</v>
      </c>
      <c r="B469" s="6">
        <v>337.05</v>
      </c>
      <c r="C469" s="15">
        <f t="shared" si="14"/>
        <v>1.3379434756464186E-2</v>
      </c>
      <c r="D469" s="78">
        <v>7437.75</v>
      </c>
      <c r="E469" s="15">
        <f t="shared" si="15"/>
        <v>2.151651055990484E-4</v>
      </c>
    </row>
    <row r="470" spans="1:5" x14ac:dyDescent="0.25">
      <c r="A470" s="77">
        <v>42397</v>
      </c>
      <c r="B470" s="6">
        <v>334.2</v>
      </c>
      <c r="C470" s="15">
        <f t="shared" si="14"/>
        <v>-8.4557187360926357E-3</v>
      </c>
      <c r="D470" s="78">
        <v>7424.65</v>
      </c>
      <c r="E470" s="15">
        <f t="shared" si="15"/>
        <v>-1.7612853349467735E-3</v>
      </c>
    </row>
    <row r="471" spans="1:5" x14ac:dyDescent="0.25">
      <c r="A471" s="77">
        <v>42398</v>
      </c>
      <c r="B471" s="6">
        <v>336.9</v>
      </c>
      <c r="C471" s="15">
        <f t="shared" si="14"/>
        <v>8.0789946140035571E-3</v>
      </c>
      <c r="D471" s="78">
        <v>7563.55</v>
      </c>
      <c r="E471" s="15">
        <f t="shared" si="15"/>
        <v>1.8707952563420574E-2</v>
      </c>
    </row>
    <row r="472" spans="1:5" x14ac:dyDescent="0.25">
      <c r="A472" s="77">
        <v>42401</v>
      </c>
      <c r="B472" s="6">
        <v>338.5</v>
      </c>
      <c r="C472" s="15">
        <f t="shared" si="14"/>
        <v>4.7491837340457787E-3</v>
      </c>
      <c r="D472" s="78">
        <v>7555.95</v>
      </c>
      <c r="E472" s="15">
        <f t="shared" si="15"/>
        <v>-1.0048191656035015E-3</v>
      </c>
    </row>
    <row r="473" spans="1:5" x14ac:dyDescent="0.25">
      <c r="A473" s="77">
        <v>42402</v>
      </c>
      <c r="B473" s="6">
        <v>329.55</v>
      </c>
      <c r="C473" s="15">
        <f t="shared" si="14"/>
        <v>-2.64401772525849E-2</v>
      </c>
      <c r="D473" s="78">
        <v>7455.55</v>
      </c>
      <c r="E473" s="15">
        <f t="shared" si="15"/>
        <v>-1.3287541606283742E-2</v>
      </c>
    </row>
    <row r="474" spans="1:5" x14ac:dyDescent="0.25">
      <c r="A474" s="77">
        <v>42403</v>
      </c>
      <c r="B474" s="6">
        <v>320.3</v>
      </c>
      <c r="C474" s="15">
        <f t="shared" si="14"/>
        <v>-2.8068578364436353E-2</v>
      </c>
      <c r="D474" s="78">
        <v>7361.8</v>
      </c>
      <c r="E474" s="15">
        <f t="shared" si="15"/>
        <v>-1.2574525018274977E-2</v>
      </c>
    </row>
    <row r="475" spans="1:5" x14ac:dyDescent="0.25">
      <c r="A475" s="77">
        <v>42404</v>
      </c>
      <c r="B475" s="6">
        <v>325.5</v>
      </c>
      <c r="C475" s="15">
        <f t="shared" si="14"/>
        <v>1.6234779893849478E-2</v>
      </c>
      <c r="D475" s="78">
        <v>7404</v>
      </c>
      <c r="E475" s="15">
        <f t="shared" si="15"/>
        <v>5.732293732511046E-3</v>
      </c>
    </row>
    <row r="476" spans="1:5" x14ac:dyDescent="0.25">
      <c r="A476" s="77">
        <v>42405</v>
      </c>
      <c r="B476" s="6">
        <v>337.1</v>
      </c>
      <c r="C476" s="15">
        <f t="shared" si="14"/>
        <v>3.5637480798771194E-2</v>
      </c>
      <c r="D476" s="78">
        <v>7489.1</v>
      </c>
      <c r="E476" s="15">
        <f t="shared" si="15"/>
        <v>1.1493787142085408E-2</v>
      </c>
    </row>
    <row r="477" spans="1:5" x14ac:dyDescent="0.25">
      <c r="A477" s="77">
        <v>42408</v>
      </c>
      <c r="B477" s="6">
        <v>323.5</v>
      </c>
      <c r="C477" s="15">
        <f t="shared" si="14"/>
        <v>-4.0344111539602559E-2</v>
      </c>
      <c r="D477" s="78">
        <v>7387.25</v>
      </c>
      <c r="E477" s="15">
        <f t="shared" si="15"/>
        <v>-1.3599764991788114E-2</v>
      </c>
    </row>
    <row r="478" spans="1:5" x14ac:dyDescent="0.25">
      <c r="A478" s="77">
        <v>42409</v>
      </c>
      <c r="B478" s="6">
        <v>310.64999999999998</v>
      </c>
      <c r="C478" s="15">
        <f t="shared" si="14"/>
        <v>-3.9721792890262821E-2</v>
      </c>
      <c r="D478" s="78">
        <v>7298.2</v>
      </c>
      <c r="E478" s="15">
        <f t="shared" si="15"/>
        <v>-1.2054553453585594E-2</v>
      </c>
    </row>
    <row r="479" spans="1:5" x14ac:dyDescent="0.25">
      <c r="A479" s="77">
        <v>42410</v>
      </c>
      <c r="B479" s="6">
        <v>291.55</v>
      </c>
      <c r="C479" s="15">
        <f t="shared" si="14"/>
        <v>-6.1483985192338539E-2</v>
      </c>
      <c r="D479" s="78">
        <v>7215.7</v>
      </c>
      <c r="E479" s="15">
        <f t="shared" si="15"/>
        <v>-1.1304157189443973E-2</v>
      </c>
    </row>
    <row r="480" spans="1:5" x14ac:dyDescent="0.25">
      <c r="A480" s="77">
        <v>42411</v>
      </c>
      <c r="B480" s="6">
        <v>276.35000000000002</v>
      </c>
      <c r="C480" s="15">
        <f t="shared" si="14"/>
        <v>-5.2135139770193753E-2</v>
      </c>
      <c r="D480" s="78">
        <v>6976.35</v>
      </c>
      <c r="E480" s="15">
        <f t="shared" si="15"/>
        <v>-3.3170724946990512E-2</v>
      </c>
    </row>
    <row r="481" spans="1:5" x14ac:dyDescent="0.25">
      <c r="A481" s="77">
        <v>42412</v>
      </c>
      <c r="B481" s="6">
        <v>298.35000000000002</v>
      </c>
      <c r="C481" s="15">
        <f t="shared" si="14"/>
        <v>7.9609191242988958E-2</v>
      </c>
      <c r="D481" s="78">
        <v>6980.95</v>
      </c>
      <c r="E481" s="15">
        <f t="shared" si="15"/>
        <v>6.5937058777146415E-4</v>
      </c>
    </row>
    <row r="482" spans="1:5" x14ac:dyDescent="0.25">
      <c r="A482" s="77">
        <v>42415</v>
      </c>
      <c r="B482" s="6">
        <v>317.25</v>
      </c>
      <c r="C482" s="15">
        <f t="shared" si="14"/>
        <v>6.3348416289592674E-2</v>
      </c>
      <c r="D482" s="78">
        <v>7162.95</v>
      </c>
      <c r="E482" s="15">
        <f t="shared" si="15"/>
        <v>2.6070950228837049E-2</v>
      </c>
    </row>
    <row r="483" spans="1:5" x14ac:dyDescent="0.25">
      <c r="A483" s="77">
        <v>42416</v>
      </c>
      <c r="B483" s="6">
        <v>301.14999999999998</v>
      </c>
      <c r="C483" s="15">
        <f t="shared" si="14"/>
        <v>-5.0748620961386992E-2</v>
      </c>
      <c r="D483" s="78">
        <v>7048.25</v>
      </c>
      <c r="E483" s="15">
        <f t="shared" si="15"/>
        <v>-1.6012955556020888E-2</v>
      </c>
    </row>
    <row r="484" spans="1:5" x14ac:dyDescent="0.25">
      <c r="A484" s="77">
        <v>42417</v>
      </c>
      <c r="B484" s="6">
        <v>310.14999999999998</v>
      </c>
      <c r="C484" s="15">
        <f t="shared" si="14"/>
        <v>2.9885439149925287E-2</v>
      </c>
      <c r="D484" s="78">
        <v>7108.45</v>
      </c>
      <c r="E484" s="15">
        <f t="shared" si="15"/>
        <v>8.5411272301634898E-3</v>
      </c>
    </row>
    <row r="485" spans="1:5" x14ac:dyDescent="0.25">
      <c r="A485" s="77">
        <v>42418</v>
      </c>
      <c r="B485" s="6">
        <v>314</v>
      </c>
      <c r="C485" s="15">
        <f t="shared" si="14"/>
        <v>1.2413348379816292E-2</v>
      </c>
      <c r="D485" s="78">
        <v>7191.75</v>
      </c>
      <c r="E485" s="15">
        <f t="shared" si="15"/>
        <v>1.1718447762873788E-2</v>
      </c>
    </row>
    <row r="486" spans="1:5" x14ac:dyDescent="0.25">
      <c r="A486" s="77">
        <v>42419</v>
      </c>
      <c r="B486" s="6">
        <v>318.2</v>
      </c>
      <c r="C486" s="15">
        <f t="shared" si="14"/>
        <v>1.3375796178343913E-2</v>
      </c>
      <c r="D486" s="78">
        <v>7210.75</v>
      </c>
      <c r="E486" s="15">
        <f t="shared" si="15"/>
        <v>2.6419160844022667E-3</v>
      </c>
    </row>
    <row r="487" spans="1:5" x14ac:dyDescent="0.25">
      <c r="A487" s="77">
        <v>42422</v>
      </c>
      <c r="B487" s="6">
        <v>318.85000000000002</v>
      </c>
      <c r="C487" s="15">
        <f t="shared" si="14"/>
        <v>2.0427404148335455E-3</v>
      </c>
      <c r="D487" s="78">
        <v>7234.55</v>
      </c>
      <c r="E487" s="15">
        <f t="shared" si="15"/>
        <v>3.3006275352772153E-3</v>
      </c>
    </row>
    <row r="488" spans="1:5" x14ac:dyDescent="0.25">
      <c r="A488" s="77">
        <v>42423</v>
      </c>
      <c r="B488" s="6">
        <v>318.55</v>
      </c>
      <c r="C488" s="15">
        <f t="shared" si="14"/>
        <v>-9.4088129214367684E-4</v>
      </c>
      <c r="D488" s="78">
        <v>7109.55</v>
      </c>
      <c r="E488" s="15">
        <f t="shared" si="15"/>
        <v>-1.7278199749811669E-2</v>
      </c>
    </row>
    <row r="489" spans="1:5" x14ac:dyDescent="0.25">
      <c r="A489" s="77">
        <v>42424</v>
      </c>
      <c r="B489" s="6">
        <v>306.3</v>
      </c>
      <c r="C489" s="15">
        <f t="shared" si="14"/>
        <v>-3.8455501491131687E-2</v>
      </c>
      <c r="D489" s="78">
        <v>7018.7</v>
      </c>
      <c r="E489" s="15">
        <f t="shared" si="15"/>
        <v>-1.2778586549078404E-2</v>
      </c>
    </row>
    <row r="490" spans="1:5" x14ac:dyDescent="0.25">
      <c r="A490" s="77">
        <v>42425</v>
      </c>
      <c r="B490" s="6">
        <v>298.2</v>
      </c>
      <c r="C490" s="15">
        <f t="shared" si="14"/>
        <v>-2.6444662095984402E-2</v>
      </c>
      <c r="D490" s="78">
        <v>6970.6</v>
      </c>
      <c r="E490" s="15">
        <f t="shared" si="15"/>
        <v>-6.8531209483236859E-3</v>
      </c>
    </row>
    <row r="491" spans="1:5" x14ac:dyDescent="0.25">
      <c r="A491" s="77">
        <v>42426</v>
      </c>
      <c r="B491" s="6">
        <v>301.8</v>
      </c>
      <c r="C491" s="15">
        <f t="shared" si="14"/>
        <v>1.2072434607645953E-2</v>
      </c>
      <c r="D491" s="78">
        <v>7029.75</v>
      </c>
      <c r="E491" s="15">
        <f t="shared" si="15"/>
        <v>8.4856396866840201E-3</v>
      </c>
    </row>
    <row r="492" spans="1:5" x14ac:dyDescent="0.25">
      <c r="A492" s="77">
        <v>42429</v>
      </c>
      <c r="B492" s="6">
        <v>299.7</v>
      </c>
      <c r="C492" s="15">
        <f t="shared" si="14"/>
        <v>-6.9582504970179676E-3</v>
      </c>
      <c r="D492" s="78">
        <v>6987.05</v>
      </c>
      <c r="E492" s="15">
        <f t="shared" si="15"/>
        <v>-6.0741847149613885E-3</v>
      </c>
    </row>
    <row r="493" spans="1:5" x14ac:dyDescent="0.25">
      <c r="A493" s="77">
        <v>42430</v>
      </c>
      <c r="B493" s="6">
        <v>315.35000000000002</v>
      </c>
      <c r="C493" s="15">
        <f t="shared" si="14"/>
        <v>5.2218885552218999E-2</v>
      </c>
      <c r="D493" s="78">
        <v>7222.3</v>
      </c>
      <c r="E493" s="15">
        <f t="shared" si="15"/>
        <v>3.3669431305057215E-2</v>
      </c>
    </row>
    <row r="494" spans="1:5" x14ac:dyDescent="0.25">
      <c r="A494" s="77">
        <v>42431</v>
      </c>
      <c r="B494" s="6">
        <v>317.10000000000002</v>
      </c>
      <c r="C494" s="15">
        <f t="shared" si="14"/>
        <v>5.5493895671476137E-3</v>
      </c>
      <c r="D494" s="78">
        <v>7368.85</v>
      </c>
      <c r="E494" s="15">
        <f t="shared" si="15"/>
        <v>2.0291319939631444E-2</v>
      </c>
    </row>
    <row r="495" spans="1:5" x14ac:dyDescent="0.25">
      <c r="A495" s="77">
        <v>42432</v>
      </c>
      <c r="B495" s="6">
        <v>336.7</v>
      </c>
      <c r="C495" s="15">
        <f t="shared" si="14"/>
        <v>6.1810154525386199E-2</v>
      </c>
      <c r="D495" s="78">
        <v>7475.6</v>
      </c>
      <c r="E495" s="15">
        <f t="shared" si="15"/>
        <v>1.4486656669629588E-2</v>
      </c>
    </row>
    <row r="496" spans="1:5" x14ac:dyDescent="0.25">
      <c r="A496" s="77">
        <v>42433</v>
      </c>
      <c r="B496" s="6">
        <v>343.5</v>
      </c>
      <c r="C496" s="15">
        <f t="shared" si="14"/>
        <v>2.019602019602023E-2</v>
      </c>
      <c r="D496" s="78">
        <v>7485.35</v>
      </c>
      <c r="E496" s="15">
        <f t="shared" si="15"/>
        <v>1.3042431376745678E-3</v>
      </c>
    </row>
    <row r="497" spans="1:5" x14ac:dyDescent="0.25">
      <c r="A497" s="77">
        <v>42437</v>
      </c>
      <c r="B497" s="6">
        <v>346.05</v>
      </c>
      <c r="C497" s="15">
        <f t="shared" si="14"/>
        <v>7.4235807860262336E-3</v>
      </c>
      <c r="D497" s="78">
        <v>7485.3</v>
      </c>
      <c r="E497" s="15">
        <f t="shared" si="15"/>
        <v>-6.6797143754376076E-6</v>
      </c>
    </row>
    <row r="498" spans="1:5" x14ac:dyDescent="0.25">
      <c r="A498" s="77">
        <v>42438</v>
      </c>
      <c r="B498" s="6">
        <v>347.7</v>
      </c>
      <c r="C498" s="15">
        <f t="shared" si="14"/>
        <v>4.7680970957953393E-3</v>
      </c>
      <c r="D498" s="78">
        <v>7531.8</v>
      </c>
      <c r="E498" s="15">
        <f t="shared" si="15"/>
        <v>6.2121758646948013E-3</v>
      </c>
    </row>
    <row r="499" spans="1:5" x14ac:dyDescent="0.25">
      <c r="A499" s="77">
        <v>42439</v>
      </c>
      <c r="B499" s="6">
        <v>348.5</v>
      </c>
      <c r="C499" s="15">
        <f t="shared" si="14"/>
        <v>2.3008340523440075E-3</v>
      </c>
      <c r="D499" s="78">
        <v>7486.15</v>
      </c>
      <c r="E499" s="15">
        <f t="shared" si="15"/>
        <v>-6.0609681616612954E-3</v>
      </c>
    </row>
    <row r="500" spans="1:5" x14ac:dyDescent="0.25">
      <c r="A500" s="77">
        <v>42440</v>
      </c>
      <c r="B500" s="6">
        <v>354.25</v>
      </c>
      <c r="C500" s="15">
        <f t="shared" si="14"/>
        <v>1.6499282639885222E-2</v>
      </c>
      <c r="D500" s="78">
        <v>7510.2</v>
      </c>
      <c r="E500" s="15">
        <f t="shared" si="15"/>
        <v>3.2125992666457636E-3</v>
      </c>
    </row>
    <row r="501" spans="1:5" x14ac:dyDescent="0.25">
      <c r="A501" s="77">
        <v>42443</v>
      </c>
      <c r="B501" s="6">
        <v>366.45</v>
      </c>
      <c r="C501" s="15">
        <f t="shared" si="14"/>
        <v>3.4438955539872938E-2</v>
      </c>
      <c r="D501" s="78">
        <v>7538.75</v>
      </c>
      <c r="E501" s="15">
        <f t="shared" si="15"/>
        <v>3.8014966312481936E-3</v>
      </c>
    </row>
    <row r="502" spans="1:5" x14ac:dyDescent="0.25">
      <c r="A502" s="77">
        <v>42444</v>
      </c>
      <c r="B502" s="6">
        <v>360.4</v>
      </c>
      <c r="C502" s="15">
        <f t="shared" si="14"/>
        <v>-1.6509755764770123E-2</v>
      </c>
      <c r="D502" s="78">
        <v>7460.6</v>
      </c>
      <c r="E502" s="15">
        <f t="shared" si="15"/>
        <v>-1.0366440059691544E-2</v>
      </c>
    </row>
    <row r="503" spans="1:5" x14ac:dyDescent="0.25">
      <c r="A503" s="77">
        <v>42445</v>
      </c>
      <c r="B503" s="6">
        <v>359.55</v>
      </c>
      <c r="C503" s="15">
        <f t="shared" si="14"/>
        <v>-2.3584905660376412E-3</v>
      </c>
      <c r="D503" s="78">
        <v>7498.75</v>
      </c>
      <c r="E503" s="15">
        <f t="shared" si="15"/>
        <v>5.1135297429160701E-3</v>
      </c>
    </row>
    <row r="504" spans="1:5" x14ac:dyDescent="0.25">
      <c r="A504" s="77">
        <v>42446</v>
      </c>
      <c r="B504" s="6">
        <v>360.9</v>
      </c>
      <c r="C504" s="15">
        <f t="shared" si="14"/>
        <v>3.7546933667082904E-3</v>
      </c>
      <c r="D504" s="78">
        <v>7512.55</v>
      </c>
      <c r="E504" s="15">
        <f t="shared" si="15"/>
        <v>1.840306717786322E-3</v>
      </c>
    </row>
    <row r="505" spans="1:5" x14ac:dyDescent="0.25">
      <c r="A505" s="77">
        <v>42447</v>
      </c>
      <c r="B505" s="6">
        <v>366.05</v>
      </c>
      <c r="C505" s="15">
        <f t="shared" si="14"/>
        <v>1.4269880853422096E-2</v>
      </c>
      <c r="D505" s="78">
        <v>7604.35</v>
      </c>
      <c r="E505" s="15">
        <f t="shared" si="15"/>
        <v>1.2219552615290438E-2</v>
      </c>
    </row>
    <row r="506" spans="1:5" x14ac:dyDescent="0.25">
      <c r="A506" s="77">
        <v>42450</v>
      </c>
      <c r="B506" s="6">
        <v>374.7</v>
      </c>
      <c r="C506" s="15">
        <f t="shared" si="14"/>
        <v>2.3630651550334589E-2</v>
      </c>
      <c r="D506" s="78">
        <v>7704.25</v>
      </c>
      <c r="E506" s="15">
        <f t="shared" si="15"/>
        <v>1.3137217513659896E-2</v>
      </c>
    </row>
    <row r="507" spans="1:5" x14ac:dyDescent="0.25">
      <c r="A507" s="77">
        <v>42451</v>
      </c>
      <c r="B507" s="6">
        <v>377.2</v>
      </c>
      <c r="C507" s="15">
        <f t="shared" si="14"/>
        <v>6.6720042700827327E-3</v>
      </c>
      <c r="D507" s="78">
        <v>7714.9</v>
      </c>
      <c r="E507" s="15">
        <f t="shared" si="15"/>
        <v>1.3823538955770693E-3</v>
      </c>
    </row>
    <row r="508" spans="1:5" x14ac:dyDescent="0.25">
      <c r="A508" s="77">
        <v>42452</v>
      </c>
      <c r="B508" s="6">
        <v>377</v>
      </c>
      <c r="C508" s="15">
        <f t="shared" si="14"/>
        <v>-5.3022269353125305E-4</v>
      </c>
      <c r="D508" s="78">
        <v>7716.5</v>
      </c>
      <c r="E508" s="15">
        <f t="shared" si="15"/>
        <v>2.0739089294746061E-4</v>
      </c>
    </row>
    <row r="509" spans="1:5" x14ac:dyDescent="0.25">
      <c r="A509" s="77">
        <v>42457</v>
      </c>
      <c r="B509" s="6">
        <v>363.3</v>
      </c>
      <c r="C509" s="15">
        <f t="shared" si="14"/>
        <v>-3.6339522546419069E-2</v>
      </c>
      <c r="D509" s="78">
        <v>7615.1</v>
      </c>
      <c r="E509" s="15">
        <f t="shared" si="15"/>
        <v>-1.3140672584721005E-2</v>
      </c>
    </row>
    <row r="510" spans="1:5" x14ac:dyDescent="0.25">
      <c r="A510" s="77">
        <v>42458</v>
      </c>
      <c r="B510" s="6">
        <v>372.45</v>
      </c>
      <c r="C510" s="15">
        <f t="shared" si="14"/>
        <v>2.5185796862097376E-2</v>
      </c>
      <c r="D510" s="78">
        <v>7597</v>
      </c>
      <c r="E510" s="15">
        <f t="shared" si="15"/>
        <v>-2.3768565087786586E-3</v>
      </c>
    </row>
    <row r="511" spans="1:5" x14ac:dyDescent="0.25">
      <c r="A511" s="77">
        <v>42459</v>
      </c>
      <c r="B511" s="6">
        <v>388.6</v>
      </c>
      <c r="C511" s="15">
        <f t="shared" si="14"/>
        <v>4.33615250369178E-2</v>
      </c>
      <c r="D511" s="78">
        <v>7735.2</v>
      </c>
      <c r="E511" s="15">
        <f t="shared" si="15"/>
        <v>1.8191391338686299E-2</v>
      </c>
    </row>
    <row r="512" spans="1:5" x14ac:dyDescent="0.25">
      <c r="A512" s="77">
        <v>42460</v>
      </c>
      <c r="B512" s="6">
        <v>386.6</v>
      </c>
      <c r="C512" s="15">
        <f t="shared" si="14"/>
        <v>-5.1466803911477095E-3</v>
      </c>
      <c r="D512" s="78">
        <v>7738.4</v>
      </c>
      <c r="E512" s="15">
        <f t="shared" si="15"/>
        <v>4.1369324645772806E-4</v>
      </c>
    </row>
    <row r="513" spans="1:5" x14ac:dyDescent="0.25">
      <c r="A513" s="77">
        <v>42461</v>
      </c>
      <c r="B513" s="6">
        <v>379.65</v>
      </c>
      <c r="C513" s="15">
        <f t="shared" si="14"/>
        <v>-1.7977237454733692E-2</v>
      </c>
      <c r="D513" s="78">
        <v>7713.05</v>
      </c>
      <c r="E513" s="15">
        <f t="shared" si="15"/>
        <v>-3.2758709810812902E-3</v>
      </c>
    </row>
    <row r="514" spans="1:5" x14ac:dyDescent="0.25">
      <c r="A514" s="77">
        <v>42464</v>
      </c>
      <c r="B514" s="6">
        <v>388.4</v>
      </c>
      <c r="C514" s="15">
        <f t="shared" si="14"/>
        <v>2.3047543790333202E-2</v>
      </c>
      <c r="D514" s="78">
        <v>7758.8</v>
      </c>
      <c r="E514" s="15">
        <f t="shared" si="15"/>
        <v>5.9315056948937191E-3</v>
      </c>
    </row>
    <row r="515" spans="1:5" x14ac:dyDescent="0.25">
      <c r="A515" s="77">
        <v>42465</v>
      </c>
      <c r="B515" s="6">
        <v>370.5</v>
      </c>
      <c r="C515" s="15">
        <f t="shared" si="14"/>
        <v>-4.6086508753861943E-2</v>
      </c>
      <c r="D515" s="78">
        <v>7603.2</v>
      </c>
      <c r="E515" s="15">
        <f t="shared" si="15"/>
        <v>-2.005464762592158E-2</v>
      </c>
    </row>
    <row r="516" spans="1:5" x14ac:dyDescent="0.25">
      <c r="A516" s="77">
        <v>42466</v>
      </c>
      <c r="B516" s="6">
        <v>376.7</v>
      </c>
      <c r="C516" s="15">
        <f t="shared" ref="C516:C579" si="16">(B516-B515)/B515</f>
        <v>1.6734143049932492E-2</v>
      </c>
      <c r="D516" s="78">
        <v>7614.35</v>
      </c>
      <c r="E516" s="15">
        <f t="shared" ref="E516:E579" si="17">(D516-D515)/D515</f>
        <v>1.4664877946128664E-3</v>
      </c>
    </row>
    <row r="517" spans="1:5" x14ac:dyDescent="0.25">
      <c r="A517" s="77">
        <v>42467</v>
      </c>
      <c r="B517" s="6">
        <v>375.2</v>
      </c>
      <c r="C517" s="15">
        <f t="shared" si="16"/>
        <v>-3.981948500132732E-3</v>
      </c>
      <c r="D517" s="78">
        <v>7546.45</v>
      </c>
      <c r="E517" s="15">
        <f t="shared" si="17"/>
        <v>-8.9173731178630537E-3</v>
      </c>
    </row>
    <row r="518" spans="1:5" x14ac:dyDescent="0.25">
      <c r="A518" s="77">
        <v>42468</v>
      </c>
      <c r="B518" s="6">
        <v>371.45</v>
      </c>
      <c r="C518" s="15">
        <f t="shared" si="16"/>
        <v>-9.9946695095948831E-3</v>
      </c>
      <c r="D518" s="78">
        <v>7555.2</v>
      </c>
      <c r="E518" s="15">
        <f t="shared" si="17"/>
        <v>1.1594855859377588E-3</v>
      </c>
    </row>
    <row r="519" spans="1:5" x14ac:dyDescent="0.25">
      <c r="A519" s="77">
        <v>42471</v>
      </c>
      <c r="B519" s="6">
        <v>386.65</v>
      </c>
      <c r="C519" s="15">
        <f t="shared" si="16"/>
        <v>4.0920716112531938E-2</v>
      </c>
      <c r="D519" s="78">
        <v>7671.4</v>
      </c>
      <c r="E519" s="15">
        <f t="shared" si="17"/>
        <v>1.5380135535789896E-2</v>
      </c>
    </row>
    <row r="520" spans="1:5" x14ac:dyDescent="0.25">
      <c r="A520" s="77">
        <v>42472</v>
      </c>
      <c r="B520" s="6">
        <v>395.8</v>
      </c>
      <c r="C520" s="15">
        <f t="shared" si="16"/>
        <v>2.3664813138497439E-2</v>
      </c>
      <c r="D520" s="78">
        <v>7708.95</v>
      </c>
      <c r="E520" s="15">
        <f t="shared" si="17"/>
        <v>4.8948040774826219E-3</v>
      </c>
    </row>
    <row r="521" spans="1:5" x14ac:dyDescent="0.25">
      <c r="A521" s="77">
        <v>42473</v>
      </c>
      <c r="B521" s="6">
        <v>408.75</v>
      </c>
      <c r="C521" s="15">
        <f t="shared" si="16"/>
        <v>3.2718544719555299E-2</v>
      </c>
      <c r="D521" s="78">
        <v>7850.45</v>
      </c>
      <c r="E521" s="15">
        <f t="shared" si="17"/>
        <v>1.8355288333690063E-2</v>
      </c>
    </row>
    <row r="522" spans="1:5" x14ac:dyDescent="0.25">
      <c r="A522" s="77">
        <v>42478</v>
      </c>
      <c r="B522" s="6">
        <v>407.35</v>
      </c>
      <c r="C522" s="15">
        <f t="shared" si="16"/>
        <v>-3.4250764525993326E-3</v>
      </c>
      <c r="D522" s="78">
        <v>7914.7</v>
      </c>
      <c r="E522" s="15">
        <f t="shared" si="17"/>
        <v>8.1842442152997609E-3</v>
      </c>
    </row>
    <row r="523" spans="1:5" x14ac:dyDescent="0.25">
      <c r="A523" s="77">
        <v>42480</v>
      </c>
      <c r="B523" s="6">
        <v>404.1</v>
      </c>
      <c r="C523" s="15">
        <f t="shared" si="16"/>
        <v>-7.9783969559346999E-3</v>
      </c>
      <c r="D523" s="78">
        <v>7914.75</v>
      </c>
      <c r="E523" s="15">
        <f t="shared" si="17"/>
        <v>6.3173588386397333E-6</v>
      </c>
    </row>
    <row r="524" spans="1:5" x14ac:dyDescent="0.25">
      <c r="A524" s="77">
        <v>42481</v>
      </c>
      <c r="B524" s="6">
        <v>411.5</v>
      </c>
      <c r="C524" s="15">
        <f t="shared" si="16"/>
        <v>1.8312298935906895E-2</v>
      </c>
      <c r="D524" s="78">
        <v>7912.05</v>
      </c>
      <c r="E524" s="15">
        <f t="shared" si="17"/>
        <v>-3.4113522221167035E-4</v>
      </c>
    </row>
    <row r="525" spans="1:5" x14ac:dyDescent="0.25">
      <c r="A525" s="77">
        <v>42482</v>
      </c>
      <c r="B525" s="6">
        <v>417</v>
      </c>
      <c r="C525" s="15">
        <f t="shared" si="16"/>
        <v>1.3365735115431349E-2</v>
      </c>
      <c r="D525" s="78">
        <v>7899.3</v>
      </c>
      <c r="E525" s="15">
        <f t="shared" si="17"/>
        <v>-1.6114660549415131E-3</v>
      </c>
    </row>
    <row r="526" spans="1:5" x14ac:dyDescent="0.25">
      <c r="A526" s="77">
        <v>42485</v>
      </c>
      <c r="B526" s="6">
        <v>412.2</v>
      </c>
      <c r="C526" s="15">
        <f t="shared" si="16"/>
        <v>-1.1510791366906503E-2</v>
      </c>
      <c r="D526" s="78">
        <v>7855.05</v>
      </c>
      <c r="E526" s="15">
        <f t="shared" si="17"/>
        <v>-5.6017621814591165E-3</v>
      </c>
    </row>
    <row r="527" spans="1:5" x14ac:dyDescent="0.25">
      <c r="A527" s="77">
        <v>42486</v>
      </c>
      <c r="B527" s="6">
        <v>419.05</v>
      </c>
      <c r="C527" s="15">
        <f t="shared" si="16"/>
        <v>1.661814653081034E-2</v>
      </c>
      <c r="D527" s="78">
        <v>7962.65</v>
      </c>
      <c r="E527" s="15">
        <f t="shared" si="17"/>
        <v>1.3698194155352219E-2</v>
      </c>
    </row>
    <row r="528" spans="1:5" x14ac:dyDescent="0.25">
      <c r="A528" s="77">
        <v>42487</v>
      </c>
      <c r="B528" s="6">
        <v>418.55</v>
      </c>
      <c r="C528" s="15">
        <f t="shared" si="16"/>
        <v>-1.1931750387781887E-3</v>
      </c>
      <c r="D528" s="78">
        <v>7979.9</v>
      </c>
      <c r="E528" s="15">
        <f t="shared" si="17"/>
        <v>2.1663642129190661E-3</v>
      </c>
    </row>
    <row r="529" spans="1:5" x14ac:dyDescent="0.25">
      <c r="A529" s="77">
        <v>42488</v>
      </c>
      <c r="B529" s="6">
        <v>411.35</v>
      </c>
      <c r="C529" s="15">
        <f t="shared" si="16"/>
        <v>-1.7202245848763561E-2</v>
      </c>
      <c r="D529" s="78">
        <v>7847.25</v>
      </c>
      <c r="E529" s="15">
        <f t="shared" si="17"/>
        <v>-1.6623015326006546E-2</v>
      </c>
    </row>
    <row r="530" spans="1:5" x14ac:dyDescent="0.25">
      <c r="A530" s="77">
        <v>42489</v>
      </c>
      <c r="B530" s="6">
        <v>408.35</v>
      </c>
      <c r="C530" s="15">
        <f t="shared" si="16"/>
        <v>-7.2930594384344226E-3</v>
      </c>
      <c r="D530" s="78">
        <v>7849.8</v>
      </c>
      <c r="E530" s="15">
        <f t="shared" si="17"/>
        <v>3.2495460193063583E-4</v>
      </c>
    </row>
    <row r="531" spans="1:5" x14ac:dyDescent="0.25">
      <c r="A531" s="77">
        <v>42492</v>
      </c>
      <c r="B531" s="6">
        <v>407.7</v>
      </c>
      <c r="C531" s="15">
        <f t="shared" si="16"/>
        <v>-1.5917717644178622E-3</v>
      </c>
      <c r="D531" s="78">
        <v>7805.9</v>
      </c>
      <c r="E531" s="15">
        <f t="shared" si="17"/>
        <v>-5.5924991719534948E-3</v>
      </c>
    </row>
    <row r="532" spans="1:5" x14ac:dyDescent="0.25">
      <c r="A532" s="77">
        <v>42493</v>
      </c>
      <c r="B532" s="6">
        <v>409.65</v>
      </c>
      <c r="C532" s="15">
        <f t="shared" si="16"/>
        <v>4.7829286239881993E-3</v>
      </c>
      <c r="D532" s="78">
        <v>7747</v>
      </c>
      <c r="E532" s="15">
        <f t="shared" si="17"/>
        <v>-7.5455745013386843E-3</v>
      </c>
    </row>
    <row r="533" spans="1:5" x14ac:dyDescent="0.25">
      <c r="A533" s="77">
        <v>42494</v>
      </c>
      <c r="B533" s="6">
        <v>381.8</v>
      </c>
      <c r="C533" s="15">
        <f t="shared" si="16"/>
        <v>-6.7984865128768376E-2</v>
      </c>
      <c r="D533" s="78">
        <v>7706.55</v>
      </c>
      <c r="E533" s="15">
        <f t="shared" si="17"/>
        <v>-5.221376016522501E-3</v>
      </c>
    </row>
    <row r="534" spans="1:5" x14ac:dyDescent="0.25">
      <c r="A534" s="77">
        <v>42495</v>
      </c>
      <c r="B534" s="6">
        <v>391.15</v>
      </c>
      <c r="C534" s="15">
        <f t="shared" si="16"/>
        <v>2.4489261393399596E-2</v>
      </c>
      <c r="D534" s="78">
        <v>7735.5</v>
      </c>
      <c r="E534" s="15">
        <f t="shared" si="17"/>
        <v>3.756544757381684E-3</v>
      </c>
    </row>
    <row r="535" spans="1:5" x14ac:dyDescent="0.25">
      <c r="A535" s="77">
        <v>42496</v>
      </c>
      <c r="B535" s="6">
        <v>398.7</v>
      </c>
      <c r="C535" s="15">
        <f t="shared" si="16"/>
        <v>1.9302058034002333E-2</v>
      </c>
      <c r="D535" s="78">
        <v>7733.45</v>
      </c>
      <c r="E535" s="15">
        <f t="shared" si="17"/>
        <v>-2.6501195785665852E-4</v>
      </c>
    </row>
    <row r="536" spans="1:5" x14ac:dyDescent="0.25">
      <c r="A536" s="77">
        <v>42499</v>
      </c>
      <c r="B536" s="6">
        <v>403.35</v>
      </c>
      <c r="C536" s="15">
        <f t="shared" si="16"/>
        <v>1.1662904439428228E-2</v>
      </c>
      <c r="D536" s="78">
        <v>7866.05</v>
      </c>
      <c r="E536" s="15">
        <f t="shared" si="17"/>
        <v>1.7146293051613491E-2</v>
      </c>
    </row>
    <row r="537" spans="1:5" x14ac:dyDescent="0.25">
      <c r="A537" s="77">
        <v>42500</v>
      </c>
      <c r="B537" s="6">
        <v>388.95</v>
      </c>
      <c r="C537" s="15">
        <f t="shared" si="16"/>
        <v>-3.5701004090740132E-2</v>
      </c>
      <c r="D537" s="78">
        <v>7887.8</v>
      </c>
      <c r="E537" s="15">
        <f t="shared" si="17"/>
        <v>2.7650472600606402E-3</v>
      </c>
    </row>
    <row r="538" spans="1:5" x14ac:dyDescent="0.25">
      <c r="A538" s="77">
        <v>42501</v>
      </c>
      <c r="B538" s="6">
        <v>379.85</v>
      </c>
      <c r="C538" s="15">
        <f t="shared" si="16"/>
        <v>-2.3396323434888715E-2</v>
      </c>
      <c r="D538" s="78">
        <v>7848.85</v>
      </c>
      <c r="E538" s="15">
        <f t="shared" si="17"/>
        <v>-4.9380055275234942E-3</v>
      </c>
    </row>
    <row r="539" spans="1:5" x14ac:dyDescent="0.25">
      <c r="A539" s="77">
        <v>42502</v>
      </c>
      <c r="B539" s="6">
        <v>387.05</v>
      </c>
      <c r="C539" s="15">
        <f t="shared" si="16"/>
        <v>1.8954850598920596E-2</v>
      </c>
      <c r="D539" s="78">
        <v>7900.4</v>
      </c>
      <c r="E539" s="15">
        <f t="shared" si="17"/>
        <v>6.5678411487032204E-3</v>
      </c>
    </row>
    <row r="540" spans="1:5" x14ac:dyDescent="0.25">
      <c r="A540" s="77">
        <v>42503</v>
      </c>
      <c r="B540" s="6">
        <v>389.95</v>
      </c>
      <c r="C540" s="15">
        <f t="shared" si="16"/>
        <v>7.4925720191189177E-3</v>
      </c>
      <c r="D540" s="78">
        <v>7814.9</v>
      </c>
      <c r="E540" s="15">
        <f t="shared" si="17"/>
        <v>-1.0822236848767151E-2</v>
      </c>
    </row>
    <row r="541" spans="1:5" x14ac:dyDescent="0.25">
      <c r="A541" s="77">
        <v>42506</v>
      </c>
      <c r="B541" s="6">
        <v>392.7</v>
      </c>
      <c r="C541" s="15">
        <f t="shared" si="16"/>
        <v>7.052186177715092E-3</v>
      </c>
      <c r="D541" s="78">
        <v>7860.75</v>
      </c>
      <c r="E541" s="15">
        <f t="shared" si="17"/>
        <v>5.8669976583194108E-3</v>
      </c>
    </row>
    <row r="542" spans="1:5" x14ac:dyDescent="0.25">
      <c r="A542" s="77">
        <v>42507</v>
      </c>
      <c r="B542" s="6">
        <v>389.7</v>
      </c>
      <c r="C542" s="15">
        <f t="shared" si="16"/>
        <v>-7.6394194041252868E-3</v>
      </c>
      <c r="D542" s="78">
        <v>7890.75</v>
      </c>
      <c r="E542" s="15">
        <f t="shared" si="17"/>
        <v>3.8164297299875965E-3</v>
      </c>
    </row>
    <row r="543" spans="1:5" x14ac:dyDescent="0.25">
      <c r="A543" s="77">
        <v>42508</v>
      </c>
      <c r="B543" s="6">
        <v>384.85</v>
      </c>
      <c r="C543" s="15">
        <f t="shared" si="16"/>
        <v>-1.2445470875031988E-2</v>
      </c>
      <c r="D543" s="78">
        <v>7870.15</v>
      </c>
      <c r="E543" s="15">
        <f t="shared" si="17"/>
        <v>-2.6106517124481659E-3</v>
      </c>
    </row>
    <row r="544" spans="1:5" x14ac:dyDescent="0.25">
      <c r="A544" s="77">
        <v>42509</v>
      </c>
      <c r="B544" s="6">
        <v>386.9</v>
      </c>
      <c r="C544" s="15">
        <f t="shared" si="16"/>
        <v>5.3267506820838103E-3</v>
      </c>
      <c r="D544" s="78">
        <v>7783.4</v>
      </c>
      <c r="E544" s="15">
        <f t="shared" si="17"/>
        <v>-1.1022661575700591E-2</v>
      </c>
    </row>
    <row r="545" spans="1:5" x14ac:dyDescent="0.25">
      <c r="A545" s="77">
        <v>42510</v>
      </c>
      <c r="B545" s="6">
        <v>384.45</v>
      </c>
      <c r="C545" s="15">
        <f t="shared" si="16"/>
        <v>-6.3323856293615631E-3</v>
      </c>
      <c r="D545" s="78">
        <v>7749.7</v>
      </c>
      <c r="E545" s="15">
        <f t="shared" si="17"/>
        <v>-4.3297273685021734E-3</v>
      </c>
    </row>
    <row r="546" spans="1:5" x14ac:dyDescent="0.25">
      <c r="A546" s="77">
        <v>42513</v>
      </c>
      <c r="B546" s="6">
        <v>381.75</v>
      </c>
      <c r="C546" s="15">
        <f t="shared" si="16"/>
        <v>-7.0230198985563501E-3</v>
      </c>
      <c r="D546" s="78">
        <v>7731.05</v>
      </c>
      <c r="E546" s="15">
        <f t="shared" si="17"/>
        <v>-2.4065447694749005E-3</v>
      </c>
    </row>
    <row r="547" spans="1:5" x14ac:dyDescent="0.25">
      <c r="A547" s="77">
        <v>42514</v>
      </c>
      <c r="B547" s="6">
        <v>389.1</v>
      </c>
      <c r="C547" s="15">
        <f t="shared" si="16"/>
        <v>1.925343811394898E-2</v>
      </c>
      <c r="D547" s="78">
        <v>7748.85</v>
      </c>
      <c r="E547" s="15">
        <f t="shared" si="17"/>
        <v>2.3024039425434037E-3</v>
      </c>
    </row>
    <row r="548" spans="1:5" x14ac:dyDescent="0.25">
      <c r="A548" s="77">
        <v>42515</v>
      </c>
      <c r="B548" s="6">
        <v>397</v>
      </c>
      <c r="C548" s="15">
        <f t="shared" si="16"/>
        <v>2.0303263942431191E-2</v>
      </c>
      <c r="D548" s="78">
        <v>7934.9</v>
      </c>
      <c r="E548" s="15">
        <f t="shared" si="17"/>
        <v>2.4010014389231855E-2</v>
      </c>
    </row>
    <row r="549" spans="1:5" x14ac:dyDescent="0.25">
      <c r="A549" s="77">
        <v>42516</v>
      </c>
      <c r="B549" s="6">
        <v>399.25</v>
      </c>
      <c r="C549" s="15">
        <f t="shared" si="16"/>
        <v>5.6675062972292188E-3</v>
      </c>
      <c r="D549" s="78">
        <v>8069.65</v>
      </c>
      <c r="E549" s="15">
        <f t="shared" si="17"/>
        <v>1.698194054115364E-2</v>
      </c>
    </row>
    <row r="550" spans="1:5" x14ac:dyDescent="0.25">
      <c r="A550" s="77">
        <v>42517</v>
      </c>
      <c r="B550" s="6">
        <v>403.9</v>
      </c>
      <c r="C550" s="15">
        <f t="shared" si="16"/>
        <v>1.1646837820914158E-2</v>
      </c>
      <c r="D550" s="78">
        <v>8156.65</v>
      </c>
      <c r="E550" s="15">
        <f t="shared" si="17"/>
        <v>1.0781136728358728E-2</v>
      </c>
    </row>
    <row r="551" spans="1:5" x14ac:dyDescent="0.25">
      <c r="A551" s="77">
        <v>42520</v>
      </c>
      <c r="B551" s="6">
        <v>421.25</v>
      </c>
      <c r="C551" s="15">
        <f t="shared" si="16"/>
        <v>4.295617727160194E-2</v>
      </c>
      <c r="D551" s="78">
        <v>8178.5</v>
      </c>
      <c r="E551" s="15">
        <f t="shared" si="17"/>
        <v>2.6787958291701083E-3</v>
      </c>
    </row>
    <row r="552" spans="1:5" x14ac:dyDescent="0.25">
      <c r="A552" s="77">
        <v>42521</v>
      </c>
      <c r="B552" s="6">
        <v>459.65</v>
      </c>
      <c r="C552" s="15">
        <f t="shared" si="16"/>
        <v>9.115727002967354E-2</v>
      </c>
      <c r="D552" s="78">
        <v>8160.1</v>
      </c>
      <c r="E552" s="15">
        <f t="shared" si="17"/>
        <v>-2.2498013083083251E-3</v>
      </c>
    </row>
    <row r="553" spans="1:5" x14ac:dyDescent="0.25">
      <c r="A553" s="77">
        <v>42522</v>
      </c>
      <c r="B553" s="6">
        <v>449.2</v>
      </c>
      <c r="C553" s="15">
        <f t="shared" si="16"/>
        <v>-2.2734689437615554E-2</v>
      </c>
      <c r="D553" s="78">
        <v>8179.95</v>
      </c>
      <c r="E553" s="15">
        <f t="shared" si="17"/>
        <v>2.4325682283304682E-3</v>
      </c>
    </row>
    <row r="554" spans="1:5" x14ac:dyDescent="0.25">
      <c r="A554" s="77">
        <v>42523</v>
      </c>
      <c r="B554" s="6">
        <v>453.45</v>
      </c>
      <c r="C554" s="15">
        <f t="shared" si="16"/>
        <v>9.4612644701691905E-3</v>
      </c>
      <c r="D554" s="78">
        <v>8218.9500000000007</v>
      </c>
      <c r="E554" s="15">
        <f t="shared" si="17"/>
        <v>4.7677553041278872E-3</v>
      </c>
    </row>
    <row r="555" spans="1:5" x14ac:dyDescent="0.25">
      <c r="A555" s="77">
        <v>42524</v>
      </c>
      <c r="B555" s="6">
        <v>453.95</v>
      </c>
      <c r="C555" s="15">
        <f t="shared" si="16"/>
        <v>1.1026574043444702E-3</v>
      </c>
      <c r="D555" s="78">
        <v>8220.7999999999993</v>
      </c>
      <c r="E555" s="15">
        <f t="shared" si="17"/>
        <v>2.250895795689893E-4</v>
      </c>
    </row>
    <row r="556" spans="1:5" x14ac:dyDescent="0.25">
      <c r="A556" s="77">
        <v>42527</v>
      </c>
      <c r="B556" s="6">
        <v>460.5</v>
      </c>
      <c r="C556" s="15">
        <f t="shared" si="16"/>
        <v>1.442890186143851E-2</v>
      </c>
      <c r="D556" s="78">
        <v>8201.0499999999993</v>
      </c>
      <c r="E556" s="15">
        <f t="shared" si="17"/>
        <v>-2.4024425846632933E-3</v>
      </c>
    </row>
    <row r="557" spans="1:5" x14ac:dyDescent="0.25">
      <c r="A557" s="77">
        <v>42528</v>
      </c>
      <c r="B557" s="6">
        <v>463.05</v>
      </c>
      <c r="C557" s="15">
        <f t="shared" si="16"/>
        <v>5.5374592833876465E-3</v>
      </c>
      <c r="D557" s="78">
        <v>8266.4500000000007</v>
      </c>
      <c r="E557" s="15">
        <f t="shared" si="17"/>
        <v>7.9745886197500875E-3</v>
      </c>
    </row>
    <row r="558" spans="1:5" x14ac:dyDescent="0.25">
      <c r="A558" s="77">
        <v>42529</v>
      </c>
      <c r="B558" s="6">
        <v>466.15</v>
      </c>
      <c r="C558" s="15">
        <f t="shared" si="16"/>
        <v>6.694741388618866E-3</v>
      </c>
      <c r="D558" s="78">
        <v>8273.0499999999993</v>
      </c>
      <c r="E558" s="15">
        <f t="shared" si="17"/>
        <v>7.9840802279074381E-4</v>
      </c>
    </row>
    <row r="559" spans="1:5" x14ac:dyDescent="0.25">
      <c r="A559" s="77">
        <v>42530</v>
      </c>
      <c r="B559" s="6">
        <v>467.15</v>
      </c>
      <c r="C559" s="15">
        <f t="shared" si="16"/>
        <v>2.1452322213879652E-3</v>
      </c>
      <c r="D559" s="78">
        <v>8203.6</v>
      </c>
      <c r="E559" s="15">
        <f t="shared" si="17"/>
        <v>-8.3947274584341824E-3</v>
      </c>
    </row>
    <row r="560" spans="1:5" x14ac:dyDescent="0.25">
      <c r="A560" s="77">
        <v>42531</v>
      </c>
      <c r="B560" s="6">
        <v>456.95</v>
      </c>
      <c r="C560" s="15">
        <f t="shared" si="16"/>
        <v>-2.183452852402866E-2</v>
      </c>
      <c r="D560" s="78">
        <v>8170.05</v>
      </c>
      <c r="E560" s="15">
        <f t="shared" si="17"/>
        <v>-4.0896679506558318E-3</v>
      </c>
    </row>
    <row r="561" spans="1:5" x14ac:dyDescent="0.25">
      <c r="A561" s="77">
        <v>42534</v>
      </c>
      <c r="B561" s="6">
        <v>444.25</v>
      </c>
      <c r="C561" s="15">
        <f t="shared" si="16"/>
        <v>-2.7792975161396189E-2</v>
      </c>
      <c r="D561" s="78">
        <v>8110.6</v>
      </c>
      <c r="E561" s="15">
        <f t="shared" si="17"/>
        <v>-7.2765772547291408E-3</v>
      </c>
    </row>
    <row r="562" spans="1:5" x14ac:dyDescent="0.25">
      <c r="A562" s="77">
        <v>42535</v>
      </c>
      <c r="B562" s="6">
        <v>448.4</v>
      </c>
      <c r="C562" s="15">
        <f t="shared" si="16"/>
        <v>9.3415869442880755E-3</v>
      </c>
      <c r="D562" s="78">
        <v>8108.85</v>
      </c>
      <c r="E562" s="15">
        <f t="shared" si="17"/>
        <v>-2.1576702093556579E-4</v>
      </c>
    </row>
    <row r="563" spans="1:5" x14ac:dyDescent="0.25">
      <c r="A563" s="77">
        <v>42536</v>
      </c>
      <c r="B563" s="6">
        <v>452.1</v>
      </c>
      <c r="C563" s="15">
        <f t="shared" si="16"/>
        <v>8.2515611061553199E-3</v>
      </c>
      <c r="D563" s="78">
        <v>8206.6</v>
      </c>
      <c r="E563" s="15">
        <f t="shared" si="17"/>
        <v>1.2054730325508549E-2</v>
      </c>
    </row>
    <row r="564" spans="1:5" x14ac:dyDescent="0.25">
      <c r="A564" s="77">
        <v>42537</v>
      </c>
      <c r="B564" s="6">
        <v>454.35</v>
      </c>
      <c r="C564" s="15">
        <f t="shared" si="16"/>
        <v>4.9767750497677499E-3</v>
      </c>
      <c r="D564" s="78">
        <v>8140.75</v>
      </c>
      <c r="E564" s="15">
        <f t="shared" si="17"/>
        <v>-8.0240294397192942E-3</v>
      </c>
    </row>
    <row r="565" spans="1:5" x14ac:dyDescent="0.25">
      <c r="A565" s="77">
        <v>42538</v>
      </c>
      <c r="B565" s="6">
        <v>464.4</v>
      </c>
      <c r="C565" s="15">
        <f t="shared" si="16"/>
        <v>2.2119511389897553E-2</v>
      </c>
      <c r="D565" s="78">
        <v>8170.2</v>
      </c>
      <c r="E565" s="15">
        <f t="shared" si="17"/>
        <v>3.6176028007247267E-3</v>
      </c>
    </row>
    <row r="566" spans="1:5" x14ac:dyDescent="0.25">
      <c r="A566" s="77">
        <v>42541</v>
      </c>
      <c r="B566" s="6">
        <v>482.05</v>
      </c>
      <c r="C566" s="15">
        <f t="shared" si="16"/>
        <v>3.8006029285099129E-2</v>
      </c>
      <c r="D566" s="78">
        <v>8238.5</v>
      </c>
      <c r="E566" s="15">
        <f t="shared" si="17"/>
        <v>8.3596484786174364E-3</v>
      </c>
    </row>
    <row r="567" spans="1:5" x14ac:dyDescent="0.25">
      <c r="A567" s="77">
        <v>42542</v>
      </c>
      <c r="B567" s="6">
        <v>484.9</v>
      </c>
      <c r="C567" s="15">
        <f t="shared" si="16"/>
        <v>5.9122497666216486E-3</v>
      </c>
      <c r="D567" s="78">
        <v>8219.9</v>
      </c>
      <c r="E567" s="15">
        <f t="shared" si="17"/>
        <v>-2.2576925411179659E-3</v>
      </c>
    </row>
    <row r="568" spans="1:5" x14ac:dyDescent="0.25">
      <c r="A568" s="77">
        <v>42543</v>
      </c>
      <c r="B568" s="6">
        <v>472.7</v>
      </c>
      <c r="C568" s="15">
        <f t="shared" si="16"/>
        <v>-2.5159826768405835E-2</v>
      </c>
      <c r="D568" s="78">
        <v>8203.7000000000007</v>
      </c>
      <c r="E568" s="15">
        <f t="shared" si="17"/>
        <v>-1.9708268957041946E-3</v>
      </c>
    </row>
    <row r="569" spans="1:5" x14ac:dyDescent="0.25">
      <c r="A569" s="77">
        <v>42544</v>
      </c>
      <c r="B569" s="6">
        <v>487.95</v>
      </c>
      <c r="C569" s="15">
        <f t="shared" si="16"/>
        <v>3.2261476623651364E-2</v>
      </c>
      <c r="D569" s="78">
        <v>8270.4500000000007</v>
      </c>
      <c r="E569" s="15">
        <f t="shared" si="17"/>
        <v>8.1365725221546371E-3</v>
      </c>
    </row>
    <row r="570" spans="1:5" x14ac:dyDescent="0.25">
      <c r="A570" s="77">
        <v>42545</v>
      </c>
      <c r="B570" s="6">
        <v>449.4</v>
      </c>
      <c r="C570" s="15">
        <f t="shared" si="16"/>
        <v>-7.9003996311097474E-2</v>
      </c>
      <c r="D570" s="78">
        <v>8088.6</v>
      </c>
      <c r="E570" s="15">
        <f t="shared" si="17"/>
        <v>-2.1987920850739723E-2</v>
      </c>
    </row>
    <row r="571" spans="1:5" x14ac:dyDescent="0.25">
      <c r="A571" s="77">
        <v>42548</v>
      </c>
      <c r="B571" s="6">
        <v>448.95</v>
      </c>
      <c r="C571" s="15">
        <f t="shared" si="16"/>
        <v>-1.0013351134846209E-3</v>
      </c>
      <c r="D571" s="78">
        <v>8094.7</v>
      </c>
      <c r="E571" s="15">
        <f t="shared" si="17"/>
        <v>7.5414781297127487E-4</v>
      </c>
    </row>
    <row r="572" spans="1:5" x14ac:dyDescent="0.25">
      <c r="A572" s="77">
        <v>42549</v>
      </c>
      <c r="B572" s="6">
        <v>440.4</v>
      </c>
      <c r="C572" s="15">
        <f t="shared" si="16"/>
        <v>-1.9044437019712687E-2</v>
      </c>
      <c r="D572" s="78">
        <v>8127.85</v>
      </c>
      <c r="E572" s="15">
        <f t="shared" si="17"/>
        <v>4.0952722151531926E-3</v>
      </c>
    </row>
    <row r="573" spans="1:5" x14ac:dyDescent="0.25">
      <c r="A573" s="77">
        <v>42550</v>
      </c>
      <c r="B573" s="6">
        <v>447.25</v>
      </c>
      <c r="C573" s="15">
        <f t="shared" si="16"/>
        <v>1.5554041780199871E-2</v>
      </c>
      <c r="D573" s="78">
        <v>8204</v>
      </c>
      <c r="E573" s="15">
        <f t="shared" si="17"/>
        <v>9.3690213279033971E-3</v>
      </c>
    </row>
    <row r="574" spans="1:5" x14ac:dyDescent="0.25">
      <c r="A574" s="77">
        <v>42551</v>
      </c>
      <c r="B574" s="6">
        <v>459.25</v>
      </c>
      <c r="C574" s="15">
        <f t="shared" si="16"/>
        <v>2.6830631637786474E-2</v>
      </c>
      <c r="D574" s="78">
        <v>8287.75</v>
      </c>
      <c r="E574" s="15">
        <f t="shared" si="17"/>
        <v>1.0208434909800097E-2</v>
      </c>
    </row>
    <row r="575" spans="1:5" x14ac:dyDescent="0.25">
      <c r="A575" s="77">
        <v>42552</v>
      </c>
      <c r="B575" s="6">
        <v>457.9</v>
      </c>
      <c r="C575" s="15">
        <f t="shared" si="16"/>
        <v>-2.9395753946652647E-3</v>
      </c>
      <c r="D575" s="78">
        <v>8328.35</v>
      </c>
      <c r="E575" s="15">
        <f t="shared" si="17"/>
        <v>4.8987964163977396E-3</v>
      </c>
    </row>
    <row r="576" spans="1:5" x14ac:dyDescent="0.25">
      <c r="A576" s="77">
        <v>42555</v>
      </c>
      <c r="B576" s="6">
        <v>469.5</v>
      </c>
      <c r="C576" s="15">
        <f t="shared" si="16"/>
        <v>2.5333042148940867E-2</v>
      </c>
      <c r="D576" s="78">
        <v>8370.7000000000007</v>
      </c>
      <c r="E576" s="15">
        <f t="shared" si="17"/>
        <v>5.0850408544309928E-3</v>
      </c>
    </row>
    <row r="577" spans="1:5" x14ac:dyDescent="0.25">
      <c r="A577" s="77">
        <v>42556</v>
      </c>
      <c r="B577" s="6">
        <v>460.9</v>
      </c>
      <c r="C577" s="15">
        <f t="shared" si="16"/>
        <v>-1.8317358892438813E-2</v>
      </c>
      <c r="D577" s="78">
        <v>8335.9500000000007</v>
      </c>
      <c r="E577" s="15">
        <f t="shared" si="17"/>
        <v>-4.1513851888133604E-3</v>
      </c>
    </row>
    <row r="578" spans="1:5" x14ac:dyDescent="0.25">
      <c r="A578" s="77">
        <v>42558</v>
      </c>
      <c r="B578" s="6">
        <v>455.15</v>
      </c>
      <c r="C578" s="15">
        <f t="shared" si="16"/>
        <v>-1.2475591234541115E-2</v>
      </c>
      <c r="D578" s="78">
        <v>8337.9</v>
      </c>
      <c r="E578" s="15">
        <f t="shared" si="17"/>
        <v>2.3392654706409088E-4</v>
      </c>
    </row>
    <row r="579" spans="1:5" x14ac:dyDescent="0.25">
      <c r="A579" s="77">
        <v>42559</v>
      </c>
      <c r="B579" s="6">
        <v>466.3</v>
      </c>
      <c r="C579" s="15">
        <f t="shared" si="16"/>
        <v>2.4497418433483544E-2</v>
      </c>
      <c r="D579" s="78">
        <v>8323.2000000000007</v>
      </c>
      <c r="E579" s="15">
        <f t="shared" si="17"/>
        <v>-1.7630338574459888E-3</v>
      </c>
    </row>
    <row r="580" spans="1:5" x14ac:dyDescent="0.25">
      <c r="A580" s="77">
        <v>42562</v>
      </c>
      <c r="B580" s="6">
        <v>484.6</v>
      </c>
      <c r="C580" s="15">
        <f t="shared" ref="C580:C643" si="18">(B580-B579)/B579</f>
        <v>3.9245121166630946E-2</v>
      </c>
      <c r="D580" s="78">
        <v>8467.9</v>
      </c>
      <c r="E580" s="15">
        <f t="shared" ref="E580:E643" si="19">(D580-D579)/D579</f>
        <v>1.7385140330641927E-2</v>
      </c>
    </row>
    <row r="581" spans="1:5" x14ac:dyDescent="0.25">
      <c r="A581" s="77">
        <v>42563</v>
      </c>
      <c r="B581" s="6">
        <v>484.3</v>
      </c>
      <c r="C581" s="15">
        <f t="shared" si="18"/>
        <v>-6.1906727197691153E-4</v>
      </c>
      <c r="D581" s="78">
        <v>8521.0499999999993</v>
      </c>
      <c r="E581" s="15">
        <f t="shared" si="19"/>
        <v>6.2766447407267018E-3</v>
      </c>
    </row>
    <row r="582" spans="1:5" x14ac:dyDescent="0.25">
      <c r="A582" s="77">
        <v>42564</v>
      </c>
      <c r="B582" s="6">
        <v>481.1</v>
      </c>
      <c r="C582" s="15">
        <f t="shared" si="18"/>
        <v>-6.6074747057608685E-3</v>
      </c>
      <c r="D582" s="78">
        <v>8519.5</v>
      </c>
      <c r="E582" s="15">
        <f t="shared" si="19"/>
        <v>-1.8190246507170742E-4</v>
      </c>
    </row>
    <row r="583" spans="1:5" x14ac:dyDescent="0.25">
      <c r="A583" s="77">
        <v>42565</v>
      </c>
      <c r="B583" s="6">
        <v>486.1</v>
      </c>
      <c r="C583" s="15">
        <f t="shared" si="18"/>
        <v>1.0392849719393056E-2</v>
      </c>
      <c r="D583" s="78">
        <v>8565</v>
      </c>
      <c r="E583" s="15">
        <f t="shared" si="19"/>
        <v>5.3406890075708667E-3</v>
      </c>
    </row>
    <row r="584" spans="1:5" x14ac:dyDescent="0.25">
      <c r="A584" s="77">
        <v>42566</v>
      </c>
      <c r="B584" s="6">
        <v>494</v>
      </c>
      <c r="C584" s="15">
        <f t="shared" si="18"/>
        <v>1.6251800041143748E-2</v>
      </c>
      <c r="D584" s="78">
        <v>8541.4</v>
      </c>
      <c r="E584" s="15">
        <f t="shared" si="19"/>
        <v>-2.7553998832458102E-3</v>
      </c>
    </row>
    <row r="585" spans="1:5" x14ac:dyDescent="0.25">
      <c r="A585" s="77">
        <v>42569</v>
      </c>
      <c r="B585" s="6">
        <v>492.65</v>
      </c>
      <c r="C585" s="15">
        <f t="shared" si="18"/>
        <v>-2.7327935222672523E-3</v>
      </c>
      <c r="D585" s="78">
        <v>8508.7000000000007</v>
      </c>
      <c r="E585" s="15">
        <f t="shared" si="19"/>
        <v>-3.8284122040881953E-3</v>
      </c>
    </row>
    <row r="586" spans="1:5" x14ac:dyDescent="0.25">
      <c r="A586" s="77">
        <v>42570</v>
      </c>
      <c r="B586" s="6">
        <v>499.25</v>
      </c>
      <c r="C586" s="15">
        <f t="shared" si="18"/>
        <v>1.3396934943672025E-2</v>
      </c>
      <c r="D586" s="78">
        <v>8528.5499999999993</v>
      </c>
      <c r="E586" s="15">
        <f t="shared" si="19"/>
        <v>2.3329063194140755E-3</v>
      </c>
    </row>
    <row r="587" spans="1:5" x14ac:dyDescent="0.25">
      <c r="A587" s="77">
        <v>42571</v>
      </c>
      <c r="B587" s="6">
        <v>493.9</v>
      </c>
      <c r="C587" s="15">
        <f t="shared" si="18"/>
        <v>-1.0716074111166795E-2</v>
      </c>
      <c r="D587" s="78">
        <v>8565.85</v>
      </c>
      <c r="E587" s="15">
        <f t="shared" si="19"/>
        <v>4.3735453271659423E-3</v>
      </c>
    </row>
    <row r="588" spans="1:5" x14ac:dyDescent="0.25">
      <c r="A588" s="77">
        <v>42572</v>
      </c>
      <c r="B588" s="6">
        <v>491.05</v>
      </c>
      <c r="C588" s="15">
        <f t="shared" si="18"/>
        <v>-5.7703988661671713E-3</v>
      </c>
      <c r="D588" s="78">
        <v>8510.1</v>
      </c>
      <c r="E588" s="15">
        <f t="shared" si="19"/>
        <v>-6.5084025519942558E-3</v>
      </c>
    </row>
    <row r="589" spans="1:5" x14ac:dyDescent="0.25">
      <c r="A589" s="77">
        <v>42573</v>
      </c>
      <c r="B589" s="6">
        <v>507.2</v>
      </c>
      <c r="C589" s="15">
        <f t="shared" si="18"/>
        <v>3.2888707870888864E-2</v>
      </c>
      <c r="D589" s="78">
        <v>8541.2000000000007</v>
      </c>
      <c r="E589" s="15">
        <f t="shared" si="19"/>
        <v>3.6544811459325228E-3</v>
      </c>
    </row>
    <row r="590" spans="1:5" x14ac:dyDescent="0.25">
      <c r="A590" s="77">
        <v>42576</v>
      </c>
      <c r="B590" s="6">
        <v>509</v>
      </c>
      <c r="C590" s="15">
        <f t="shared" si="18"/>
        <v>3.5488958990536504E-3</v>
      </c>
      <c r="D590" s="78">
        <v>8635.65</v>
      </c>
      <c r="E590" s="15">
        <f t="shared" si="19"/>
        <v>1.1058165129021554E-2</v>
      </c>
    </row>
    <row r="591" spans="1:5" x14ac:dyDescent="0.25">
      <c r="A591" s="77">
        <v>42577</v>
      </c>
      <c r="B591" s="6">
        <v>503.25</v>
      </c>
      <c r="C591" s="15">
        <f t="shared" si="18"/>
        <v>-1.1296660117878193E-2</v>
      </c>
      <c r="D591" s="78">
        <v>8590.65</v>
      </c>
      <c r="E591" s="15">
        <f t="shared" si="19"/>
        <v>-5.2109569053863927E-3</v>
      </c>
    </row>
    <row r="592" spans="1:5" x14ac:dyDescent="0.25">
      <c r="A592" s="77">
        <v>42578</v>
      </c>
      <c r="B592" s="6">
        <v>510.1</v>
      </c>
      <c r="C592" s="15">
        <f t="shared" si="18"/>
        <v>1.3611525086934969E-2</v>
      </c>
      <c r="D592" s="78">
        <v>8615.7999999999993</v>
      </c>
      <c r="E592" s="15">
        <f t="shared" si="19"/>
        <v>2.9276015202574471E-3</v>
      </c>
    </row>
    <row r="593" spans="1:5" x14ac:dyDescent="0.25">
      <c r="A593" s="77">
        <v>42579</v>
      </c>
      <c r="B593" s="6">
        <v>506.85</v>
      </c>
      <c r="C593" s="15">
        <f t="shared" si="18"/>
        <v>-6.3712997451480097E-3</v>
      </c>
      <c r="D593" s="78">
        <v>8666.2999999999993</v>
      </c>
      <c r="E593" s="15">
        <f t="shared" si="19"/>
        <v>5.8613245432809491E-3</v>
      </c>
    </row>
    <row r="594" spans="1:5" x14ac:dyDescent="0.25">
      <c r="A594" s="77">
        <v>42580</v>
      </c>
      <c r="B594" s="6">
        <v>503.2</v>
      </c>
      <c r="C594" s="15">
        <f t="shared" si="18"/>
        <v>-7.2013416198086887E-3</v>
      </c>
      <c r="D594" s="78">
        <v>8638.5</v>
      </c>
      <c r="E594" s="15">
        <f t="shared" si="19"/>
        <v>-3.207828023493218E-3</v>
      </c>
    </row>
    <row r="595" spans="1:5" x14ac:dyDescent="0.25">
      <c r="A595" s="77">
        <v>42583</v>
      </c>
      <c r="B595" s="6">
        <v>508.25</v>
      </c>
      <c r="C595" s="15">
        <f t="shared" si="18"/>
        <v>1.0035771065182853E-2</v>
      </c>
      <c r="D595" s="78">
        <v>8636.5499999999993</v>
      </c>
      <c r="E595" s="15">
        <f t="shared" si="19"/>
        <v>-2.2573363431159664E-4</v>
      </c>
    </row>
    <row r="596" spans="1:5" x14ac:dyDescent="0.25">
      <c r="A596" s="77">
        <v>42584</v>
      </c>
      <c r="B596" s="6">
        <v>493.3</v>
      </c>
      <c r="C596" s="15">
        <f t="shared" si="18"/>
        <v>-2.9414658140678777E-2</v>
      </c>
      <c r="D596" s="78">
        <v>8622.9</v>
      </c>
      <c r="E596" s="15">
        <f t="shared" si="19"/>
        <v>-1.5804922104312065E-3</v>
      </c>
    </row>
    <row r="597" spans="1:5" x14ac:dyDescent="0.25">
      <c r="A597" s="77">
        <v>42585</v>
      </c>
      <c r="B597" s="6">
        <v>478.4</v>
      </c>
      <c r="C597" s="15">
        <f t="shared" si="18"/>
        <v>-3.0204743563754376E-2</v>
      </c>
      <c r="D597" s="78">
        <v>8544.85</v>
      </c>
      <c r="E597" s="15">
        <f t="shared" si="19"/>
        <v>-9.0514792007328482E-3</v>
      </c>
    </row>
    <row r="598" spans="1:5" x14ac:dyDescent="0.25">
      <c r="A598" s="77">
        <v>42586</v>
      </c>
      <c r="B598" s="6">
        <v>500</v>
      </c>
      <c r="C598" s="15">
        <f t="shared" si="18"/>
        <v>4.5150501672240849E-2</v>
      </c>
      <c r="D598" s="78">
        <v>8551.1</v>
      </c>
      <c r="E598" s="15">
        <f t="shared" si="19"/>
        <v>7.3143472383950569E-4</v>
      </c>
    </row>
    <row r="599" spans="1:5" x14ac:dyDescent="0.25">
      <c r="A599" s="77">
        <v>42587</v>
      </c>
      <c r="B599" s="6">
        <v>516.4</v>
      </c>
      <c r="C599" s="15">
        <f t="shared" si="18"/>
        <v>3.2799999999999954E-2</v>
      </c>
      <c r="D599" s="78">
        <v>8683.15</v>
      </c>
      <c r="E599" s="15">
        <f t="shared" si="19"/>
        <v>1.5442457695501078E-2</v>
      </c>
    </row>
    <row r="600" spans="1:5" x14ac:dyDescent="0.25">
      <c r="A600" s="77">
        <v>42590</v>
      </c>
      <c r="B600" s="6">
        <v>514.79999999999995</v>
      </c>
      <c r="C600" s="15">
        <f t="shared" si="18"/>
        <v>-3.0983733539891997E-3</v>
      </c>
      <c r="D600" s="78">
        <v>8711.35</v>
      </c>
      <c r="E600" s="15">
        <f t="shared" si="19"/>
        <v>3.2476693365887641E-3</v>
      </c>
    </row>
    <row r="601" spans="1:5" x14ac:dyDescent="0.25">
      <c r="A601" s="77">
        <v>42591</v>
      </c>
      <c r="B601" s="6">
        <v>513.79999999999995</v>
      </c>
      <c r="C601" s="15">
        <f t="shared" si="18"/>
        <v>-1.9425019425019427E-3</v>
      </c>
      <c r="D601" s="78">
        <v>8678.25</v>
      </c>
      <c r="E601" s="15">
        <f t="shared" si="19"/>
        <v>-3.7996406986288418E-3</v>
      </c>
    </row>
    <row r="602" spans="1:5" x14ac:dyDescent="0.25">
      <c r="A602" s="77">
        <v>42592</v>
      </c>
      <c r="B602" s="6">
        <v>503.45</v>
      </c>
      <c r="C602" s="15">
        <f t="shared" si="18"/>
        <v>-2.0144024912417218E-2</v>
      </c>
      <c r="D602" s="78">
        <v>8575.2999999999993</v>
      </c>
      <c r="E602" s="15">
        <f t="shared" si="19"/>
        <v>-1.1862990810359315E-2</v>
      </c>
    </row>
    <row r="603" spans="1:5" x14ac:dyDescent="0.25">
      <c r="A603" s="77">
        <v>42593</v>
      </c>
      <c r="B603" s="6">
        <v>503.25</v>
      </c>
      <c r="C603" s="15">
        <f t="shared" si="18"/>
        <v>-3.9725891349684902E-4</v>
      </c>
      <c r="D603" s="78">
        <v>8592.15</v>
      </c>
      <c r="E603" s="15">
        <f t="shared" si="19"/>
        <v>1.964945832798895E-3</v>
      </c>
    </row>
    <row r="604" spans="1:5" x14ac:dyDescent="0.25">
      <c r="A604" s="77">
        <v>42594</v>
      </c>
      <c r="B604" s="6">
        <v>516.79999999999995</v>
      </c>
      <c r="C604" s="15">
        <f t="shared" si="18"/>
        <v>2.6924987580725195E-2</v>
      </c>
      <c r="D604" s="78">
        <v>8672.15</v>
      </c>
      <c r="E604" s="15">
        <f t="shared" si="19"/>
        <v>9.3108244153093239E-3</v>
      </c>
    </row>
    <row r="605" spans="1:5" x14ac:dyDescent="0.25">
      <c r="A605" s="77">
        <v>42598</v>
      </c>
      <c r="B605" s="6">
        <v>507.6</v>
      </c>
      <c r="C605" s="15">
        <f t="shared" si="18"/>
        <v>-1.7801857585139188E-2</v>
      </c>
      <c r="D605" s="78">
        <v>8642.5499999999993</v>
      </c>
      <c r="E605" s="15">
        <f t="shared" si="19"/>
        <v>-3.4132250941231834E-3</v>
      </c>
    </row>
    <row r="606" spans="1:5" x14ac:dyDescent="0.25">
      <c r="A606" s="77">
        <v>42599</v>
      </c>
      <c r="B606" s="6">
        <v>510.4</v>
      </c>
      <c r="C606" s="15">
        <f t="shared" si="18"/>
        <v>5.516154452324575E-3</v>
      </c>
      <c r="D606" s="78">
        <v>8624.0499999999993</v>
      </c>
      <c r="E606" s="15">
        <f t="shared" si="19"/>
        <v>-2.1405719376804302E-3</v>
      </c>
    </row>
    <row r="607" spans="1:5" x14ac:dyDescent="0.25">
      <c r="A607" s="77">
        <v>42600</v>
      </c>
      <c r="B607" s="6">
        <v>512.04999999999995</v>
      </c>
      <c r="C607" s="15">
        <f t="shared" si="18"/>
        <v>3.2327586206896109E-3</v>
      </c>
      <c r="D607" s="78">
        <v>8673.25</v>
      </c>
      <c r="E607" s="15">
        <f t="shared" si="19"/>
        <v>5.7049762002772172E-3</v>
      </c>
    </row>
    <row r="608" spans="1:5" x14ac:dyDescent="0.25">
      <c r="A608" s="77">
        <v>42601</v>
      </c>
      <c r="B608" s="6">
        <v>510</v>
      </c>
      <c r="C608" s="15">
        <f t="shared" si="18"/>
        <v>-4.0035152817106817E-3</v>
      </c>
      <c r="D608" s="78">
        <v>8666.9</v>
      </c>
      <c r="E608" s="15">
        <f t="shared" si="19"/>
        <v>-7.3213616579717686E-4</v>
      </c>
    </row>
    <row r="609" spans="1:5" x14ac:dyDescent="0.25">
      <c r="A609" s="77">
        <v>42604</v>
      </c>
      <c r="B609" s="6">
        <v>503.95</v>
      </c>
      <c r="C609" s="15">
        <f t="shared" si="18"/>
        <v>-1.1862745098039237E-2</v>
      </c>
      <c r="D609" s="78">
        <v>8629.15</v>
      </c>
      <c r="E609" s="15">
        <f t="shared" si="19"/>
        <v>-4.355651963216375E-3</v>
      </c>
    </row>
    <row r="610" spans="1:5" x14ac:dyDescent="0.25">
      <c r="A610" s="77">
        <v>42605</v>
      </c>
      <c r="B610" s="6">
        <v>504</v>
      </c>
      <c r="C610" s="15">
        <f t="shared" si="18"/>
        <v>9.9216192082570437E-5</v>
      </c>
      <c r="D610" s="78">
        <v>8632.6</v>
      </c>
      <c r="E610" s="15">
        <f t="shared" si="19"/>
        <v>3.9980762879318681E-4</v>
      </c>
    </row>
    <row r="611" spans="1:5" x14ac:dyDescent="0.25">
      <c r="A611" s="77">
        <v>42606</v>
      </c>
      <c r="B611" s="6">
        <v>498.35</v>
      </c>
      <c r="C611" s="15">
        <f t="shared" si="18"/>
        <v>-1.1210317460317415E-2</v>
      </c>
      <c r="D611" s="78">
        <v>8650.2999999999993</v>
      </c>
      <c r="E611" s="15">
        <f t="shared" si="19"/>
        <v>2.050367212658864E-3</v>
      </c>
    </row>
    <row r="612" spans="1:5" x14ac:dyDescent="0.25">
      <c r="A612" s="77">
        <v>42607</v>
      </c>
      <c r="B612" s="6">
        <v>493.85</v>
      </c>
      <c r="C612" s="15">
        <f t="shared" si="18"/>
        <v>-9.0297983345038624E-3</v>
      </c>
      <c r="D612" s="78">
        <v>8592.2000000000007</v>
      </c>
      <c r="E612" s="15">
        <f t="shared" si="19"/>
        <v>-6.7165300625410158E-3</v>
      </c>
    </row>
    <row r="613" spans="1:5" x14ac:dyDescent="0.25">
      <c r="A613" s="77">
        <v>42608</v>
      </c>
      <c r="B613" s="6">
        <v>503.75</v>
      </c>
      <c r="C613" s="15">
        <f t="shared" si="18"/>
        <v>2.0046572846005827E-2</v>
      </c>
      <c r="D613" s="78">
        <v>8572.5499999999993</v>
      </c>
      <c r="E613" s="15">
        <f t="shared" si="19"/>
        <v>-2.2869579385956396E-3</v>
      </c>
    </row>
    <row r="614" spans="1:5" x14ac:dyDescent="0.25">
      <c r="A614" s="77">
        <v>42611</v>
      </c>
      <c r="B614" s="6">
        <v>525.29999999999995</v>
      </c>
      <c r="C614" s="15">
        <f t="shared" si="18"/>
        <v>4.2779156327543331E-2</v>
      </c>
      <c r="D614" s="78">
        <v>8607.4500000000007</v>
      </c>
      <c r="E614" s="15">
        <f t="shared" si="19"/>
        <v>4.0711340266316861E-3</v>
      </c>
    </row>
    <row r="615" spans="1:5" x14ac:dyDescent="0.25">
      <c r="A615" s="77">
        <v>42612</v>
      </c>
      <c r="B615" s="6">
        <v>529</v>
      </c>
      <c r="C615" s="15">
        <f t="shared" si="18"/>
        <v>7.0435941366838867E-3</v>
      </c>
      <c r="D615" s="78">
        <v>8744.35</v>
      </c>
      <c r="E615" s="15">
        <f t="shared" si="19"/>
        <v>1.5904826632742522E-2</v>
      </c>
    </row>
    <row r="616" spans="1:5" x14ac:dyDescent="0.25">
      <c r="A616" s="77">
        <v>42613</v>
      </c>
      <c r="B616" s="6">
        <v>537.70000000000005</v>
      </c>
      <c r="C616" s="15">
        <f t="shared" si="18"/>
        <v>1.6446124763705189E-2</v>
      </c>
      <c r="D616" s="78">
        <v>8786.2000000000007</v>
      </c>
      <c r="E616" s="15">
        <f t="shared" si="19"/>
        <v>4.7859474975270157E-3</v>
      </c>
    </row>
    <row r="617" spans="1:5" x14ac:dyDescent="0.25">
      <c r="A617" s="77">
        <v>42614</v>
      </c>
      <c r="B617" s="6">
        <v>543.65</v>
      </c>
      <c r="C617" s="15">
        <f t="shared" si="18"/>
        <v>1.1065649990701006E-2</v>
      </c>
      <c r="D617" s="78">
        <v>8774.65</v>
      </c>
      <c r="E617" s="15">
        <f t="shared" si="19"/>
        <v>-1.3145614713984534E-3</v>
      </c>
    </row>
    <row r="618" spans="1:5" x14ac:dyDescent="0.25">
      <c r="A618" s="77">
        <v>42615</v>
      </c>
      <c r="B618" s="6">
        <v>549.85</v>
      </c>
      <c r="C618" s="15">
        <f t="shared" si="18"/>
        <v>1.1404396210797472E-2</v>
      </c>
      <c r="D618" s="78">
        <v>8809.65</v>
      </c>
      <c r="E618" s="15">
        <f t="shared" si="19"/>
        <v>3.9887630845674756E-3</v>
      </c>
    </row>
    <row r="619" spans="1:5" x14ac:dyDescent="0.25">
      <c r="A619" s="77">
        <v>42619</v>
      </c>
      <c r="B619" s="6">
        <v>588.70000000000005</v>
      </c>
      <c r="C619" s="15">
        <f t="shared" si="18"/>
        <v>7.0655633354551287E-2</v>
      </c>
      <c r="D619" s="78">
        <v>8943</v>
      </c>
      <c r="E619" s="15">
        <f t="shared" si="19"/>
        <v>1.5136810202448493E-2</v>
      </c>
    </row>
    <row r="620" spans="1:5" x14ac:dyDescent="0.25">
      <c r="A620" s="77">
        <v>42620</v>
      </c>
      <c r="B620" s="6">
        <v>587.4</v>
      </c>
      <c r="C620" s="15">
        <f t="shared" si="18"/>
        <v>-2.2082554781723595E-3</v>
      </c>
      <c r="D620" s="78">
        <v>8917.9500000000007</v>
      </c>
      <c r="E620" s="15">
        <f t="shared" si="19"/>
        <v>-2.8010734652800262E-3</v>
      </c>
    </row>
    <row r="621" spans="1:5" x14ac:dyDescent="0.25">
      <c r="A621" s="77">
        <v>42621</v>
      </c>
      <c r="B621" s="6">
        <v>584.20000000000005</v>
      </c>
      <c r="C621" s="15">
        <f t="shared" si="18"/>
        <v>-5.4477357848143207E-3</v>
      </c>
      <c r="D621" s="78">
        <v>8952.5</v>
      </c>
      <c r="E621" s="15">
        <f t="shared" si="19"/>
        <v>3.8742087587393145E-3</v>
      </c>
    </row>
    <row r="622" spans="1:5" x14ac:dyDescent="0.25">
      <c r="A622" s="77">
        <v>42622</v>
      </c>
      <c r="B622" s="6">
        <v>573.25</v>
      </c>
      <c r="C622" s="15">
        <f t="shared" si="18"/>
        <v>-1.8743580965422876E-2</v>
      </c>
      <c r="D622" s="78">
        <v>8866.7000000000007</v>
      </c>
      <c r="E622" s="15">
        <f t="shared" si="19"/>
        <v>-9.5839151075117861E-3</v>
      </c>
    </row>
    <row r="623" spans="1:5" x14ac:dyDescent="0.25">
      <c r="A623" s="77">
        <v>42625</v>
      </c>
      <c r="B623" s="6">
        <v>553.45000000000005</v>
      </c>
      <c r="C623" s="15">
        <f t="shared" si="18"/>
        <v>-3.4539904055821989E-2</v>
      </c>
      <c r="D623" s="78">
        <v>8715.6</v>
      </c>
      <c r="E623" s="15">
        <f t="shared" si="19"/>
        <v>-1.7041289318461248E-2</v>
      </c>
    </row>
    <row r="624" spans="1:5" x14ac:dyDescent="0.25">
      <c r="A624" s="77">
        <v>42627</v>
      </c>
      <c r="B624" s="6">
        <v>560.5</v>
      </c>
      <c r="C624" s="15">
        <f t="shared" si="18"/>
        <v>1.2738278073899998E-2</v>
      </c>
      <c r="D624" s="78">
        <v>8726.6</v>
      </c>
      <c r="E624" s="15">
        <f t="shared" si="19"/>
        <v>1.2621047317453761E-3</v>
      </c>
    </row>
    <row r="625" spans="1:5" x14ac:dyDescent="0.25">
      <c r="A625" s="77">
        <v>42628</v>
      </c>
      <c r="B625" s="6">
        <v>557.54999999999995</v>
      </c>
      <c r="C625" s="15">
        <f t="shared" si="18"/>
        <v>-5.2631578947369235E-3</v>
      </c>
      <c r="D625" s="78">
        <v>8742.5499999999993</v>
      </c>
      <c r="E625" s="15">
        <f t="shared" si="19"/>
        <v>1.8277450553478912E-3</v>
      </c>
    </row>
    <row r="626" spans="1:5" x14ac:dyDescent="0.25">
      <c r="A626" s="77">
        <v>42629</v>
      </c>
      <c r="B626" s="6">
        <v>548.70000000000005</v>
      </c>
      <c r="C626" s="15">
        <f t="shared" si="18"/>
        <v>-1.5873015873015713E-2</v>
      </c>
      <c r="D626" s="78">
        <v>8779.85</v>
      </c>
      <c r="E626" s="15">
        <f t="shared" si="19"/>
        <v>4.2664897541336445E-3</v>
      </c>
    </row>
    <row r="627" spans="1:5" x14ac:dyDescent="0.25">
      <c r="A627" s="77">
        <v>42632</v>
      </c>
      <c r="B627" s="6">
        <v>554.45000000000005</v>
      </c>
      <c r="C627" s="15">
        <f t="shared" si="18"/>
        <v>1.0479314743940222E-2</v>
      </c>
      <c r="D627" s="78">
        <v>8808.4</v>
      </c>
      <c r="E627" s="15">
        <f t="shared" si="19"/>
        <v>3.2517639823002979E-3</v>
      </c>
    </row>
    <row r="628" spans="1:5" x14ac:dyDescent="0.25">
      <c r="A628" s="77">
        <v>42633</v>
      </c>
      <c r="B628" s="6">
        <v>548.45000000000005</v>
      </c>
      <c r="C628" s="15">
        <f t="shared" si="18"/>
        <v>-1.0821534854360175E-2</v>
      </c>
      <c r="D628" s="78">
        <v>8775.9</v>
      </c>
      <c r="E628" s="15">
        <f t="shared" si="19"/>
        <v>-3.6896598701239725E-3</v>
      </c>
    </row>
    <row r="629" spans="1:5" x14ac:dyDescent="0.25">
      <c r="A629" s="77">
        <v>42634</v>
      </c>
      <c r="B629" s="6">
        <v>549.9</v>
      </c>
      <c r="C629" s="15">
        <f t="shared" si="18"/>
        <v>2.6438143859967757E-3</v>
      </c>
      <c r="D629" s="78">
        <v>8777.15</v>
      </c>
      <c r="E629" s="15">
        <f t="shared" si="19"/>
        <v>1.4243553367745759E-4</v>
      </c>
    </row>
    <row r="630" spans="1:5" x14ac:dyDescent="0.25">
      <c r="A630" s="77">
        <v>42635</v>
      </c>
      <c r="B630" s="6">
        <v>558.45000000000005</v>
      </c>
      <c r="C630" s="15">
        <f t="shared" si="18"/>
        <v>1.5548281505728439E-2</v>
      </c>
      <c r="D630" s="78">
        <v>8867.4500000000007</v>
      </c>
      <c r="E630" s="15">
        <f t="shared" si="19"/>
        <v>1.0288077565041168E-2</v>
      </c>
    </row>
    <row r="631" spans="1:5" x14ac:dyDescent="0.25">
      <c r="A631" s="77">
        <v>42636</v>
      </c>
      <c r="B631" s="6">
        <v>553.04999999999995</v>
      </c>
      <c r="C631" s="15">
        <f t="shared" si="18"/>
        <v>-9.6696212731669628E-3</v>
      </c>
      <c r="D631" s="78">
        <v>8831.5499999999993</v>
      </c>
      <c r="E631" s="15">
        <f t="shared" si="19"/>
        <v>-4.0485145109362278E-3</v>
      </c>
    </row>
    <row r="632" spans="1:5" x14ac:dyDescent="0.25">
      <c r="A632" s="77">
        <v>42639</v>
      </c>
      <c r="B632" s="6">
        <v>535.29999999999995</v>
      </c>
      <c r="C632" s="15">
        <f t="shared" si="18"/>
        <v>-3.2094747310369771E-2</v>
      </c>
      <c r="D632" s="78">
        <v>8723.0499999999993</v>
      </c>
      <c r="E632" s="15">
        <f t="shared" si="19"/>
        <v>-1.2285499147941189E-2</v>
      </c>
    </row>
    <row r="633" spans="1:5" x14ac:dyDescent="0.25">
      <c r="A633" s="77">
        <v>42640</v>
      </c>
      <c r="B633" s="6">
        <v>531.95000000000005</v>
      </c>
      <c r="C633" s="15">
        <f t="shared" si="18"/>
        <v>-6.2581729871098628E-3</v>
      </c>
      <c r="D633" s="78">
        <v>8706.4</v>
      </c>
      <c r="E633" s="15">
        <f t="shared" si="19"/>
        <v>-1.908736049890765E-3</v>
      </c>
    </row>
    <row r="634" spans="1:5" x14ac:dyDescent="0.25">
      <c r="A634" s="77">
        <v>42641</v>
      </c>
      <c r="B634" s="6">
        <v>540</v>
      </c>
      <c r="C634" s="15">
        <f t="shared" si="18"/>
        <v>1.5133001221919266E-2</v>
      </c>
      <c r="D634" s="78">
        <v>8745.15</v>
      </c>
      <c r="E634" s="15">
        <f t="shared" si="19"/>
        <v>4.450748874391253E-3</v>
      </c>
    </row>
    <row r="635" spans="1:5" x14ac:dyDescent="0.25">
      <c r="A635" s="77">
        <v>42642</v>
      </c>
      <c r="B635" s="6">
        <v>526.29999999999995</v>
      </c>
      <c r="C635" s="15">
        <f t="shared" si="18"/>
        <v>-2.5370370370370456E-2</v>
      </c>
      <c r="D635" s="78">
        <v>8591.25</v>
      </c>
      <c r="E635" s="15">
        <f t="shared" si="19"/>
        <v>-1.7598325929229303E-2</v>
      </c>
    </row>
    <row r="636" spans="1:5" x14ac:dyDescent="0.25">
      <c r="A636" s="77">
        <v>42643</v>
      </c>
      <c r="B636" s="6">
        <v>534.85</v>
      </c>
      <c r="C636" s="15">
        <f t="shared" si="18"/>
        <v>1.6245487364621069E-2</v>
      </c>
      <c r="D636" s="78">
        <v>8611.15</v>
      </c>
      <c r="E636" s="15">
        <f t="shared" si="19"/>
        <v>2.316310199330672E-3</v>
      </c>
    </row>
    <row r="637" spans="1:5" x14ac:dyDescent="0.25">
      <c r="A637" s="77">
        <v>42646</v>
      </c>
      <c r="B637" s="6">
        <v>540.79999999999995</v>
      </c>
      <c r="C637" s="15">
        <f t="shared" si="18"/>
        <v>1.1124614377862824E-2</v>
      </c>
      <c r="D637" s="78">
        <v>8738.1</v>
      </c>
      <c r="E637" s="15">
        <f t="shared" si="19"/>
        <v>1.4742514066065594E-2</v>
      </c>
    </row>
    <row r="638" spans="1:5" x14ac:dyDescent="0.25">
      <c r="A638" s="77">
        <v>42647</v>
      </c>
      <c r="B638" s="6">
        <v>549.95000000000005</v>
      </c>
      <c r="C638" s="15">
        <f t="shared" si="18"/>
        <v>1.6919378698225022E-2</v>
      </c>
      <c r="D638" s="78">
        <v>8769.15</v>
      </c>
      <c r="E638" s="15">
        <f t="shared" si="19"/>
        <v>3.5534040580903481E-3</v>
      </c>
    </row>
    <row r="639" spans="1:5" x14ac:dyDescent="0.25">
      <c r="A639" s="77">
        <v>42648</v>
      </c>
      <c r="B639" s="6">
        <v>559.65</v>
      </c>
      <c r="C639" s="15">
        <f t="shared" si="18"/>
        <v>1.7637967087916959E-2</v>
      </c>
      <c r="D639" s="78">
        <v>8743.9500000000007</v>
      </c>
      <c r="E639" s="15">
        <f t="shared" si="19"/>
        <v>-2.8737106789140238E-3</v>
      </c>
    </row>
    <row r="640" spans="1:5" x14ac:dyDescent="0.25">
      <c r="A640" s="77">
        <v>42649</v>
      </c>
      <c r="B640" s="6">
        <v>551.45000000000005</v>
      </c>
      <c r="C640" s="15">
        <f t="shared" si="18"/>
        <v>-1.4652014652014531E-2</v>
      </c>
      <c r="D640" s="78">
        <v>8709.5499999999993</v>
      </c>
      <c r="E640" s="15">
        <f t="shared" si="19"/>
        <v>-3.934148754281698E-3</v>
      </c>
    </row>
    <row r="641" spans="1:5" x14ac:dyDescent="0.25">
      <c r="A641" s="77">
        <v>42650</v>
      </c>
      <c r="B641" s="6">
        <v>565.70000000000005</v>
      </c>
      <c r="C641" s="15">
        <f t="shared" si="18"/>
        <v>2.5840964729349894E-2</v>
      </c>
      <c r="D641" s="78">
        <v>8697.6</v>
      </c>
      <c r="E641" s="15">
        <f t="shared" si="19"/>
        <v>-1.3720571097242578E-3</v>
      </c>
    </row>
    <row r="642" spans="1:5" x14ac:dyDescent="0.25">
      <c r="A642" s="77">
        <v>42653</v>
      </c>
      <c r="B642" s="6">
        <v>562.04999999999995</v>
      </c>
      <c r="C642" s="15">
        <f t="shared" si="18"/>
        <v>-6.4521831359379365E-3</v>
      </c>
      <c r="D642" s="78">
        <v>8708.7999999999993</v>
      </c>
      <c r="E642" s="15">
        <f t="shared" si="19"/>
        <v>1.2877115526120893E-3</v>
      </c>
    </row>
    <row r="643" spans="1:5" x14ac:dyDescent="0.25">
      <c r="A643" s="77">
        <v>42656</v>
      </c>
      <c r="B643" s="6">
        <v>544.85</v>
      </c>
      <c r="C643" s="15">
        <f t="shared" si="18"/>
        <v>-3.0602259585446014E-2</v>
      </c>
      <c r="D643" s="78">
        <v>8573.35</v>
      </c>
      <c r="E643" s="15">
        <f t="shared" si="19"/>
        <v>-1.5553233510931347E-2</v>
      </c>
    </row>
    <row r="644" spans="1:5" x14ac:dyDescent="0.25">
      <c r="A644" s="77">
        <v>42657</v>
      </c>
      <c r="B644" s="6">
        <v>556.1</v>
      </c>
      <c r="C644" s="15">
        <f t="shared" ref="C644:C707" si="20">(B644-B643)/B643</f>
        <v>2.0647884738918966E-2</v>
      </c>
      <c r="D644" s="78">
        <v>8583.4</v>
      </c>
      <c r="E644" s="15">
        <f t="shared" ref="E644:E707" si="21">(D644-D643)/D643</f>
        <v>1.172237223488983E-3</v>
      </c>
    </row>
    <row r="645" spans="1:5" x14ac:dyDescent="0.25">
      <c r="A645" s="77">
        <v>42660</v>
      </c>
      <c r="B645" s="6">
        <v>547.54999999999995</v>
      </c>
      <c r="C645" s="15">
        <f t="shared" si="20"/>
        <v>-1.5374932566085358E-2</v>
      </c>
      <c r="D645" s="78">
        <v>8520.4</v>
      </c>
      <c r="E645" s="15">
        <f t="shared" si="21"/>
        <v>-7.3397488174849132E-3</v>
      </c>
    </row>
    <row r="646" spans="1:5" x14ac:dyDescent="0.25">
      <c r="A646" s="77">
        <v>42661</v>
      </c>
      <c r="B646" s="6">
        <v>554.25</v>
      </c>
      <c r="C646" s="15">
        <f t="shared" si="20"/>
        <v>1.2236325449730702E-2</v>
      </c>
      <c r="D646" s="78">
        <v>8677.9</v>
      </c>
      <c r="E646" s="15">
        <f t="shared" si="21"/>
        <v>1.8485047650345057E-2</v>
      </c>
    </row>
    <row r="647" spans="1:5" x14ac:dyDescent="0.25">
      <c r="A647" s="77">
        <v>42662</v>
      </c>
      <c r="B647" s="6">
        <v>550.5</v>
      </c>
      <c r="C647" s="15">
        <f t="shared" si="20"/>
        <v>-6.7658998646820028E-3</v>
      </c>
      <c r="D647" s="78">
        <v>8659.1</v>
      </c>
      <c r="E647" s="15">
        <f t="shared" si="21"/>
        <v>-2.1664227520482231E-3</v>
      </c>
    </row>
    <row r="648" spans="1:5" x14ac:dyDescent="0.25">
      <c r="A648" s="77">
        <v>42663</v>
      </c>
      <c r="B648" s="6">
        <v>546.85</v>
      </c>
      <c r="C648" s="15">
        <f t="shared" si="20"/>
        <v>-6.6303360581289328E-3</v>
      </c>
      <c r="D648" s="78">
        <v>8699.4</v>
      </c>
      <c r="E648" s="15">
        <f t="shared" si="21"/>
        <v>4.6540633553139787E-3</v>
      </c>
    </row>
    <row r="649" spans="1:5" x14ac:dyDescent="0.25">
      <c r="A649" s="77">
        <v>42664</v>
      </c>
      <c r="B649" s="6">
        <v>544.5</v>
      </c>
      <c r="C649" s="15">
        <f t="shared" si="20"/>
        <v>-4.2973393069397868E-3</v>
      </c>
      <c r="D649" s="78">
        <v>8693.0499999999993</v>
      </c>
      <c r="E649" s="15">
        <f t="shared" si="21"/>
        <v>-7.2993539784357126E-4</v>
      </c>
    </row>
    <row r="650" spans="1:5" x14ac:dyDescent="0.25">
      <c r="A650" s="77">
        <v>42667</v>
      </c>
      <c r="B650" s="6">
        <v>559.79999999999995</v>
      </c>
      <c r="C650" s="15">
        <f t="shared" si="20"/>
        <v>2.8099173553718926E-2</v>
      </c>
      <c r="D650" s="78">
        <v>8708.9500000000007</v>
      </c>
      <c r="E650" s="15">
        <f t="shared" si="21"/>
        <v>1.829047342417386E-3</v>
      </c>
    </row>
    <row r="651" spans="1:5" x14ac:dyDescent="0.25">
      <c r="A651" s="77">
        <v>42668</v>
      </c>
      <c r="B651" s="6">
        <v>553.79999999999995</v>
      </c>
      <c r="C651" s="15">
        <f t="shared" si="20"/>
        <v>-1.0718113612004289E-2</v>
      </c>
      <c r="D651" s="78">
        <v>8691.2999999999993</v>
      </c>
      <c r="E651" s="15">
        <f t="shared" si="21"/>
        <v>-2.0266507443493708E-3</v>
      </c>
    </row>
    <row r="652" spans="1:5" x14ac:dyDescent="0.25">
      <c r="A652" s="77">
        <v>42669</v>
      </c>
      <c r="B652" s="6">
        <v>530.04999999999995</v>
      </c>
      <c r="C652" s="15">
        <f t="shared" si="20"/>
        <v>-4.2885518237630919E-2</v>
      </c>
      <c r="D652" s="78">
        <v>8615.25</v>
      </c>
      <c r="E652" s="15">
        <f t="shared" si="21"/>
        <v>-8.7501294397845288E-3</v>
      </c>
    </row>
    <row r="653" spans="1:5" x14ac:dyDescent="0.25">
      <c r="A653" s="77">
        <v>42670</v>
      </c>
      <c r="B653" s="6">
        <v>522</v>
      </c>
      <c r="C653" s="15">
        <f t="shared" si="20"/>
        <v>-1.5187246486180464E-2</v>
      </c>
      <c r="D653" s="78">
        <v>8615.25</v>
      </c>
      <c r="E653" s="15">
        <f t="shared" si="21"/>
        <v>0</v>
      </c>
    </row>
    <row r="654" spans="1:5" x14ac:dyDescent="0.25">
      <c r="A654" s="77">
        <v>42671</v>
      </c>
      <c r="B654" s="6">
        <v>537</v>
      </c>
      <c r="C654" s="15">
        <f t="shared" si="20"/>
        <v>2.8735632183908046E-2</v>
      </c>
      <c r="D654" s="78">
        <v>8638</v>
      </c>
      <c r="E654" s="15">
        <f t="shared" si="21"/>
        <v>2.640666260410319E-3</v>
      </c>
    </row>
    <row r="655" spans="1:5" x14ac:dyDescent="0.25">
      <c r="A655" s="77">
        <v>42673</v>
      </c>
      <c r="B655" s="6">
        <v>531.95000000000005</v>
      </c>
      <c r="C655" s="15">
        <f t="shared" si="20"/>
        <v>-9.4040968342643475E-3</v>
      </c>
      <c r="D655" s="78">
        <v>8625.7000000000007</v>
      </c>
      <c r="E655" s="15">
        <f t="shared" si="21"/>
        <v>-1.4239407270200592E-3</v>
      </c>
    </row>
    <row r="656" spans="1:5" x14ac:dyDescent="0.25">
      <c r="A656" s="77">
        <v>42675</v>
      </c>
      <c r="B656" s="6">
        <v>530.6</v>
      </c>
      <c r="C656" s="15">
        <f t="shared" si="20"/>
        <v>-2.5378325030548411E-3</v>
      </c>
      <c r="D656" s="78">
        <v>8626.25</v>
      </c>
      <c r="E656" s="15">
        <f t="shared" si="21"/>
        <v>6.3762940978618826E-5</v>
      </c>
    </row>
    <row r="657" spans="1:5" x14ac:dyDescent="0.25">
      <c r="A657" s="77">
        <v>42676</v>
      </c>
      <c r="B657" s="6">
        <v>513.29999999999995</v>
      </c>
      <c r="C657" s="15">
        <f t="shared" si="20"/>
        <v>-3.2604598567659383E-2</v>
      </c>
      <c r="D657" s="78">
        <v>8514</v>
      </c>
      <c r="E657" s="15">
        <f t="shared" si="21"/>
        <v>-1.3012606868569773E-2</v>
      </c>
    </row>
    <row r="658" spans="1:5" x14ac:dyDescent="0.25">
      <c r="A658" s="77">
        <v>42677</v>
      </c>
      <c r="B658" s="6">
        <v>510.2</v>
      </c>
      <c r="C658" s="15">
        <f t="shared" si="20"/>
        <v>-6.0393532047534892E-3</v>
      </c>
      <c r="D658" s="78">
        <v>8484.9500000000007</v>
      </c>
      <c r="E658" s="15">
        <f t="shared" si="21"/>
        <v>-3.4120272492364663E-3</v>
      </c>
    </row>
    <row r="659" spans="1:5" x14ac:dyDescent="0.25">
      <c r="A659" s="77">
        <v>42678</v>
      </c>
      <c r="B659" s="6">
        <v>512.29999999999995</v>
      </c>
      <c r="C659" s="15">
        <f t="shared" si="20"/>
        <v>4.1160329282633598E-3</v>
      </c>
      <c r="D659" s="78">
        <v>8433.75</v>
      </c>
      <c r="E659" s="15">
        <f t="shared" si="21"/>
        <v>-6.0342135192311946E-3</v>
      </c>
    </row>
    <row r="660" spans="1:5" x14ac:dyDescent="0.25">
      <c r="A660" s="77">
        <v>42681</v>
      </c>
      <c r="B660" s="6">
        <v>506.35</v>
      </c>
      <c r="C660" s="15">
        <f t="shared" si="20"/>
        <v>-1.1614288502830241E-2</v>
      </c>
      <c r="D660" s="78">
        <v>8497.0499999999993</v>
      </c>
      <c r="E660" s="15">
        <f t="shared" si="21"/>
        <v>7.5055580257891536E-3</v>
      </c>
    </row>
    <row r="661" spans="1:5" x14ac:dyDescent="0.25">
      <c r="A661" s="77">
        <v>42682</v>
      </c>
      <c r="B661" s="6">
        <v>540.20000000000005</v>
      </c>
      <c r="C661" s="15">
        <f t="shared" si="20"/>
        <v>6.6850992396563683E-2</v>
      </c>
      <c r="D661" s="78">
        <v>8543.5499999999993</v>
      </c>
      <c r="E661" s="15">
        <f t="shared" si="21"/>
        <v>5.4724875103712468E-3</v>
      </c>
    </row>
    <row r="662" spans="1:5" x14ac:dyDescent="0.25">
      <c r="A662" s="77">
        <v>42683</v>
      </c>
      <c r="B662" s="6">
        <v>533.5</v>
      </c>
      <c r="C662" s="15">
        <f t="shared" si="20"/>
        <v>-1.2402813772676869E-2</v>
      </c>
      <c r="D662" s="78">
        <v>8432</v>
      </c>
      <c r="E662" s="15">
        <f t="shared" si="21"/>
        <v>-1.3056633366691748E-2</v>
      </c>
    </row>
    <row r="663" spans="1:5" x14ac:dyDescent="0.25">
      <c r="A663" s="77">
        <v>42684</v>
      </c>
      <c r="B663" s="6">
        <v>533.70000000000005</v>
      </c>
      <c r="C663" s="15">
        <f t="shared" si="20"/>
        <v>3.7488284910973846E-4</v>
      </c>
      <c r="D663" s="78">
        <v>8525.75</v>
      </c>
      <c r="E663" s="15">
        <f t="shared" si="21"/>
        <v>1.1118358633776091E-2</v>
      </c>
    </row>
    <row r="664" spans="1:5" x14ac:dyDescent="0.25">
      <c r="A664" s="77">
        <v>42685</v>
      </c>
      <c r="B664" s="6">
        <v>507.3</v>
      </c>
      <c r="C664" s="15">
        <f t="shared" si="20"/>
        <v>-4.9465992130410405E-2</v>
      </c>
      <c r="D664" s="78">
        <v>8296.2999999999993</v>
      </c>
      <c r="E664" s="15">
        <f t="shared" si="21"/>
        <v>-2.6912588335337152E-2</v>
      </c>
    </row>
    <row r="665" spans="1:5" x14ac:dyDescent="0.25">
      <c r="A665" s="77">
        <v>42689</v>
      </c>
      <c r="B665" s="6">
        <v>457.4</v>
      </c>
      <c r="C665" s="15">
        <f t="shared" si="20"/>
        <v>-9.836388724620547E-2</v>
      </c>
      <c r="D665" s="78">
        <v>8108.45</v>
      </c>
      <c r="E665" s="15">
        <f t="shared" si="21"/>
        <v>-2.2642623820257158E-2</v>
      </c>
    </row>
    <row r="666" spans="1:5" x14ac:dyDescent="0.25">
      <c r="A666" s="77">
        <v>42690</v>
      </c>
      <c r="B666" s="6">
        <v>458.45</v>
      </c>
      <c r="C666" s="15">
        <f t="shared" si="20"/>
        <v>2.2955837341495657E-3</v>
      </c>
      <c r="D666" s="78">
        <v>8111.6</v>
      </c>
      <c r="E666" s="15">
        <f t="shared" si="21"/>
        <v>3.88483618940802E-4</v>
      </c>
    </row>
    <row r="667" spans="1:5" x14ac:dyDescent="0.25">
      <c r="A667" s="77">
        <v>42691</v>
      </c>
      <c r="B667" s="6">
        <v>472.85</v>
      </c>
      <c r="C667" s="15">
        <f t="shared" si="20"/>
        <v>3.1410186497982405E-2</v>
      </c>
      <c r="D667" s="78">
        <v>8079.95</v>
      </c>
      <c r="E667" s="15">
        <f t="shared" si="21"/>
        <v>-3.9018196163519581E-3</v>
      </c>
    </row>
    <row r="668" spans="1:5" x14ac:dyDescent="0.25">
      <c r="A668" s="77">
        <v>42692</v>
      </c>
      <c r="B668" s="6">
        <v>471.25</v>
      </c>
      <c r="C668" s="15">
        <f t="shared" si="20"/>
        <v>-3.3837369144549489E-3</v>
      </c>
      <c r="D668" s="78">
        <v>8074.1</v>
      </c>
      <c r="E668" s="15">
        <f t="shared" si="21"/>
        <v>-7.2401438127704437E-4</v>
      </c>
    </row>
    <row r="669" spans="1:5" x14ac:dyDescent="0.25">
      <c r="A669" s="77">
        <v>42695</v>
      </c>
      <c r="B669" s="6">
        <v>456.95</v>
      </c>
      <c r="C669" s="15">
        <f t="shared" si="20"/>
        <v>-3.0344827586206921E-2</v>
      </c>
      <c r="D669" s="78">
        <v>7929.1</v>
      </c>
      <c r="E669" s="15">
        <f t="shared" si="21"/>
        <v>-1.79586579309149E-2</v>
      </c>
    </row>
    <row r="670" spans="1:5" x14ac:dyDescent="0.25">
      <c r="A670" s="77">
        <v>42696</v>
      </c>
      <c r="B670" s="6">
        <v>464.85</v>
      </c>
      <c r="C670" s="15">
        <f t="shared" si="20"/>
        <v>1.7288543604333153E-2</v>
      </c>
      <c r="D670" s="78">
        <v>8002.3</v>
      </c>
      <c r="E670" s="15">
        <f t="shared" si="21"/>
        <v>9.231816977967211E-3</v>
      </c>
    </row>
    <row r="671" spans="1:5" x14ac:dyDescent="0.25">
      <c r="A671" s="77">
        <v>42697</v>
      </c>
      <c r="B671" s="6">
        <v>471.5</v>
      </c>
      <c r="C671" s="15">
        <f t="shared" si="20"/>
        <v>1.4305690007529261E-2</v>
      </c>
      <c r="D671" s="78">
        <v>8033.3</v>
      </c>
      <c r="E671" s="15">
        <f t="shared" si="21"/>
        <v>3.873886257700911E-3</v>
      </c>
    </row>
    <row r="672" spans="1:5" x14ac:dyDescent="0.25">
      <c r="A672" s="77">
        <v>42698</v>
      </c>
      <c r="B672" s="6">
        <v>452.95</v>
      </c>
      <c r="C672" s="15">
        <f t="shared" si="20"/>
        <v>-3.9342523860021232E-2</v>
      </c>
      <c r="D672" s="78">
        <v>7965.5</v>
      </c>
      <c r="E672" s="15">
        <f t="shared" si="21"/>
        <v>-8.4398690450997946E-3</v>
      </c>
    </row>
    <row r="673" spans="1:5" x14ac:dyDescent="0.25">
      <c r="A673" s="77">
        <v>42699</v>
      </c>
      <c r="B673" s="6">
        <v>452.35</v>
      </c>
      <c r="C673" s="15">
        <f t="shared" si="20"/>
        <v>-1.3246495198144738E-3</v>
      </c>
      <c r="D673" s="78">
        <v>8114.3</v>
      </c>
      <c r="E673" s="15">
        <f t="shared" si="21"/>
        <v>1.8680559914631873E-2</v>
      </c>
    </row>
    <row r="674" spans="1:5" x14ac:dyDescent="0.25">
      <c r="A674" s="77">
        <v>42702</v>
      </c>
      <c r="B674" s="6">
        <v>454.7</v>
      </c>
      <c r="C674" s="15">
        <f t="shared" si="20"/>
        <v>5.1950922957885838E-3</v>
      </c>
      <c r="D674" s="78">
        <v>8126.9</v>
      </c>
      <c r="E674" s="15">
        <f t="shared" si="21"/>
        <v>1.5528141675806237E-3</v>
      </c>
    </row>
    <row r="675" spans="1:5" x14ac:dyDescent="0.25">
      <c r="A675" s="77">
        <v>42703</v>
      </c>
      <c r="B675" s="6">
        <v>459.85</v>
      </c>
      <c r="C675" s="15">
        <f t="shared" si="20"/>
        <v>1.1326149109302913E-2</v>
      </c>
      <c r="D675" s="78">
        <v>8142.15</v>
      </c>
      <c r="E675" s="15">
        <f t="shared" si="21"/>
        <v>1.8764842682941836E-3</v>
      </c>
    </row>
    <row r="676" spans="1:5" x14ac:dyDescent="0.25">
      <c r="A676" s="77">
        <v>42704</v>
      </c>
      <c r="B676" s="6">
        <v>459.3</v>
      </c>
      <c r="C676" s="15">
        <f t="shared" si="20"/>
        <v>-1.196042187669917E-3</v>
      </c>
      <c r="D676" s="78">
        <v>8224.5</v>
      </c>
      <c r="E676" s="15">
        <f t="shared" si="21"/>
        <v>1.0114036218934848E-2</v>
      </c>
    </row>
    <row r="677" spans="1:5" x14ac:dyDescent="0.25">
      <c r="A677" s="77">
        <v>42705</v>
      </c>
      <c r="B677" s="6">
        <v>448.2</v>
      </c>
      <c r="C677" s="15">
        <f t="shared" si="20"/>
        <v>-2.4167210973220166E-2</v>
      </c>
      <c r="D677" s="78">
        <v>8192.9</v>
      </c>
      <c r="E677" s="15">
        <f t="shared" si="21"/>
        <v>-3.8421788558575432E-3</v>
      </c>
    </row>
    <row r="678" spans="1:5" x14ac:dyDescent="0.25">
      <c r="A678" s="77">
        <v>42706</v>
      </c>
      <c r="B678" s="6">
        <v>432.9</v>
      </c>
      <c r="C678" s="15">
        <f t="shared" si="20"/>
        <v>-3.4136546184738985E-2</v>
      </c>
      <c r="D678" s="78">
        <v>8086.8</v>
      </c>
      <c r="E678" s="15">
        <f t="shared" si="21"/>
        <v>-1.2950237400676129E-2</v>
      </c>
    </row>
    <row r="679" spans="1:5" x14ac:dyDescent="0.25">
      <c r="A679" s="77">
        <v>42709</v>
      </c>
      <c r="B679" s="6">
        <v>439.3</v>
      </c>
      <c r="C679" s="15">
        <f t="shared" si="20"/>
        <v>1.4784014784014863E-2</v>
      </c>
      <c r="D679" s="78">
        <v>8128.75</v>
      </c>
      <c r="E679" s="15">
        <f t="shared" si="21"/>
        <v>5.1874659939654521E-3</v>
      </c>
    </row>
    <row r="680" spans="1:5" x14ac:dyDescent="0.25">
      <c r="A680" s="77">
        <v>42710</v>
      </c>
      <c r="B680" s="6">
        <v>441.1</v>
      </c>
      <c r="C680" s="15">
        <f t="shared" si="20"/>
        <v>4.0974277259276382E-3</v>
      </c>
      <c r="D680" s="78">
        <v>8143.15</v>
      </c>
      <c r="E680" s="15">
        <f t="shared" si="21"/>
        <v>1.771490081500801E-3</v>
      </c>
    </row>
    <row r="681" spans="1:5" x14ac:dyDescent="0.25">
      <c r="A681" s="77">
        <v>42711</v>
      </c>
      <c r="B681" s="6">
        <v>445.35</v>
      </c>
      <c r="C681" s="15">
        <f t="shared" si="20"/>
        <v>9.6350034005894345E-3</v>
      </c>
      <c r="D681" s="78">
        <v>8102.05</v>
      </c>
      <c r="E681" s="15">
        <f t="shared" si="21"/>
        <v>-5.0471868994184628E-3</v>
      </c>
    </row>
    <row r="682" spans="1:5" x14ac:dyDescent="0.25">
      <c r="A682" s="77">
        <v>42712</v>
      </c>
      <c r="B682" s="6">
        <v>461.55</v>
      </c>
      <c r="C682" s="15">
        <f t="shared" si="20"/>
        <v>3.6375884136072727E-2</v>
      </c>
      <c r="D682" s="78">
        <v>8246.85</v>
      </c>
      <c r="E682" s="15">
        <f t="shared" si="21"/>
        <v>1.7872020044309794E-2</v>
      </c>
    </row>
    <row r="683" spans="1:5" x14ac:dyDescent="0.25">
      <c r="A683" s="77">
        <v>42713</v>
      </c>
      <c r="B683" s="6">
        <v>464.1</v>
      </c>
      <c r="C683" s="15">
        <f t="shared" si="20"/>
        <v>5.5248618784530636E-3</v>
      </c>
      <c r="D683" s="78">
        <v>8261.75</v>
      </c>
      <c r="E683" s="15">
        <f t="shared" si="21"/>
        <v>1.8067504562347607E-3</v>
      </c>
    </row>
    <row r="684" spans="1:5" x14ac:dyDescent="0.25">
      <c r="A684" s="77">
        <v>42716</v>
      </c>
      <c r="B684" s="6">
        <v>454.4</v>
      </c>
      <c r="C684" s="15">
        <f t="shared" si="20"/>
        <v>-2.0900667959491585E-2</v>
      </c>
      <c r="D684" s="78">
        <v>8170.8</v>
      </c>
      <c r="E684" s="15">
        <f t="shared" si="21"/>
        <v>-1.1008563560988872E-2</v>
      </c>
    </row>
    <row r="685" spans="1:5" x14ac:dyDescent="0.25">
      <c r="A685" s="77">
        <v>42717</v>
      </c>
      <c r="B685" s="6">
        <v>470.65</v>
      </c>
      <c r="C685" s="15">
        <f t="shared" si="20"/>
        <v>3.5761443661971835E-2</v>
      </c>
      <c r="D685" s="78">
        <v>8221.7999999999993</v>
      </c>
      <c r="E685" s="15">
        <f t="shared" si="21"/>
        <v>6.2417388750182464E-3</v>
      </c>
    </row>
    <row r="686" spans="1:5" x14ac:dyDescent="0.25">
      <c r="A686" s="77">
        <v>42718</v>
      </c>
      <c r="B686" s="6">
        <v>472.35</v>
      </c>
      <c r="C686" s="15">
        <f t="shared" si="20"/>
        <v>3.612025921597887E-3</v>
      </c>
      <c r="D686" s="78">
        <v>8182.45</v>
      </c>
      <c r="E686" s="15">
        <f t="shared" si="21"/>
        <v>-4.7860565812838382E-3</v>
      </c>
    </row>
    <row r="687" spans="1:5" x14ac:dyDescent="0.25">
      <c r="A687" s="77">
        <v>42719</v>
      </c>
      <c r="B687" s="6">
        <v>463.2</v>
      </c>
      <c r="C687" s="15">
        <f t="shared" si="20"/>
        <v>-1.9371228961575174E-2</v>
      </c>
      <c r="D687" s="78">
        <v>8153.6</v>
      </c>
      <c r="E687" s="15">
        <f t="shared" si="21"/>
        <v>-3.5258388380007767E-3</v>
      </c>
    </row>
    <row r="688" spans="1:5" x14ac:dyDescent="0.25">
      <c r="A688" s="77">
        <v>42720</v>
      </c>
      <c r="B688" s="6">
        <v>473.15</v>
      </c>
      <c r="C688" s="15">
        <f t="shared" si="20"/>
        <v>2.1481001727115694E-2</v>
      </c>
      <c r="D688" s="78">
        <v>8139.45</v>
      </c>
      <c r="E688" s="15">
        <f t="shared" si="21"/>
        <v>-1.7354297488226728E-3</v>
      </c>
    </row>
    <row r="689" spans="1:5" x14ac:dyDescent="0.25">
      <c r="A689" s="77">
        <v>42723</v>
      </c>
      <c r="B689" s="6">
        <v>471.8</v>
      </c>
      <c r="C689" s="15">
        <f t="shared" si="20"/>
        <v>-2.8532177956249942E-3</v>
      </c>
      <c r="D689" s="78">
        <v>8104.35</v>
      </c>
      <c r="E689" s="15">
        <f t="shared" si="21"/>
        <v>-4.3123306857342268E-3</v>
      </c>
    </row>
    <row r="690" spans="1:5" x14ac:dyDescent="0.25">
      <c r="A690" s="77">
        <v>42724</v>
      </c>
      <c r="B690" s="6">
        <v>473.15</v>
      </c>
      <c r="C690" s="15">
        <f t="shared" si="20"/>
        <v>2.8613819415005634E-3</v>
      </c>
      <c r="D690" s="78">
        <v>8082.4</v>
      </c>
      <c r="E690" s="15">
        <f t="shared" si="21"/>
        <v>-2.7084220202731528E-3</v>
      </c>
    </row>
    <row r="691" spans="1:5" x14ac:dyDescent="0.25">
      <c r="A691" s="77">
        <v>42725</v>
      </c>
      <c r="B691" s="6">
        <v>468.5</v>
      </c>
      <c r="C691" s="15">
        <f t="shared" si="20"/>
        <v>-9.8277501849307353E-3</v>
      </c>
      <c r="D691" s="78">
        <v>8061.3</v>
      </c>
      <c r="E691" s="15">
        <f t="shared" si="21"/>
        <v>-2.6106107096901237E-3</v>
      </c>
    </row>
    <row r="692" spans="1:5" x14ac:dyDescent="0.25">
      <c r="A692" s="77">
        <v>42726</v>
      </c>
      <c r="B692" s="6">
        <v>469.6</v>
      </c>
      <c r="C692" s="15">
        <f t="shared" si="20"/>
        <v>2.3479188900747548E-3</v>
      </c>
      <c r="D692" s="78">
        <v>7979.1</v>
      </c>
      <c r="E692" s="15">
        <f t="shared" si="21"/>
        <v>-1.019686651036431E-2</v>
      </c>
    </row>
    <row r="693" spans="1:5" x14ac:dyDescent="0.25">
      <c r="A693" s="77">
        <v>42727</v>
      </c>
      <c r="B693" s="6">
        <v>465.65</v>
      </c>
      <c r="C693" s="15">
        <f t="shared" si="20"/>
        <v>-8.4114139693357015E-3</v>
      </c>
      <c r="D693" s="78">
        <v>7985.75</v>
      </c>
      <c r="E693" s="15">
        <f t="shared" si="21"/>
        <v>8.3342732889669707E-4</v>
      </c>
    </row>
    <row r="694" spans="1:5" x14ac:dyDescent="0.25">
      <c r="A694" s="77">
        <v>42730</v>
      </c>
      <c r="B694" s="6">
        <v>457.85</v>
      </c>
      <c r="C694" s="15">
        <f t="shared" si="20"/>
        <v>-1.6750778481692163E-2</v>
      </c>
      <c r="D694" s="78">
        <v>7908.25</v>
      </c>
      <c r="E694" s="15">
        <f t="shared" si="21"/>
        <v>-9.7047866512224908E-3</v>
      </c>
    </row>
    <row r="695" spans="1:5" x14ac:dyDescent="0.25">
      <c r="A695" s="77">
        <v>42731</v>
      </c>
      <c r="B695" s="6">
        <v>466.95</v>
      </c>
      <c r="C695" s="15">
        <f t="shared" si="20"/>
        <v>1.9875505078082265E-2</v>
      </c>
      <c r="D695" s="78">
        <v>8032.85</v>
      </c>
      <c r="E695" s="15">
        <f t="shared" si="21"/>
        <v>1.5755698163310513E-2</v>
      </c>
    </row>
    <row r="696" spans="1:5" x14ac:dyDescent="0.25">
      <c r="A696" s="77">
        <v>42732</v>
      </c>
      <c r="B696" s="6">
        <v>463.35</v>
      </c>
      <c r="C696" s="15">
        <f t="shared" si="20"/>
        <v>-7.709604882749686E-3</v>
      </c>
      <c r="D696" s="78">
        <v>8034.85</v>
      </c>
      <c r="E696" s="15">
        <f t="shared" si="21"/>
        <v>2.4897763558388364E-4</v>
      </c>
    </row>
    <row r="697" spans="1:5" x14ac:dyDescent="0.25">
      <c r="A697" s="77">
        <v>42733</v>
      </c>
      <c r="B697" s="6">
        <v>470.9</v>
      </c>
      <c r="C697" s="15">
        <f t="shared" si="20"/>
        <v>1.6294377900075437E-2</v>
      </c>
      <c r="D697" s="78">
        <v>8103.6</v>
      </c>
      <c r="E697" s="15">
        <f t="shared" si="21"/>
        <v>8.5564758520694228E-3</v>
      </c>
    </row>
    <row r="698" spans="1:5" x14ac:dyDescent="0.25">
      <c r="A698" s="77">
        <v>42734</v>
      </c>
      <c r="B698" s="6">
        <v>472</v>
      </c>
      <c r="C698" s="15">
        <f t="shared" si="20"/>
        <v>2.3359524315141704E-3</v>
      </c>
      <c r="D698" s="78">
        <v>8185.8</v>
      </c>
      <c r="E698" s="15">
        <f t="shared" si="21"/>
        <v>1.014363986376423E-2</v>
      </c>
    </row>
    <row r="699" spans="1:5" x14ac:dyDescent="0.25">
      <c r="A699" s="77">
        <v>42737</v>
      </c>
      <c r="B699" s="6">
        <v>487.05</v>
      </c>
      <c r="C699" s="15">
        <f t="shared" si="20"/>
        <v>3.1885593220339008E-2</v>
      </c>
      <c r="D699" s="78">
        <v>8179.5</v>
      </c>
      <c r="E699" s="15">
        <f t="shared" si="21"/>
        <v>-7.6962544894820079E-4</v>
      </c>
    </row>
    <row r="700" spans="1:5" x14ac:dyDescent="0.25">
      <c r="A700" s="77">
        <v>42738</v>
      </c>
      <c r="B700" s="6">
        <v>481.1</v>
      </c>
      <c r="C700" s="15">
        <f t="shared" si="20"/>
        <v>-1.2216404886561932E-2</v>
      </c>
      <c r="D700" s="78">
        <v>8192.25</v>
      </c>
      <c r="E700" s="15">
        <f t="shared" si="21"/>
        <v>1.558774986246103E-3</v>
      </c>
    </row>
    <row r="701" spans="1:5" x14ac:dyDescent="0.25">
      <c r="A701" s="77">
        <v>42739</v>
      </c>
      <c r="B701" s="6">
        <v>486.65</v>
      </c>
      <c r="C701" s="15">
        <f t="shared" si="20"/>
        <v>1.1536063188526199E-2</v>
      </c>
      <c r="D701" s="78">
        <v>8190.5</v>
      </c>
      <c r="E701" s="15">
        <f t="shared" si="21"/>
        <v>-2.1361652781592359E-4</v>
      </c>
    </row>
    <row r="702" spans="1:5" x14ac:dyDescent="0.25">
      <c r="A702" s="77">
        <v>42740</v>
      </c>
      <c r="B702" s="6">
        <v>502.15</v>
      </c>
      <c r="C702" s="15">
        <f t="shared" si="20"/>
        <v>3.1850405835816296E-2</v>
      </c>
      <c r="D702" s="78">
        <v>8273.7999999999993</v>
      </c>
      <c r="E702" s="15">
        <f t="shared" si="21"/>
        <v>1.0170319272327607E-2</v>
      </c>
    </row>
    <row r="703" spans="1:5" x14ac:dyDescent="0.25">
      <c r="A703" s="77">
        <v>42741</v>
      </c>
      <c r="B703" s="6">
        <v>497.75</v>
      </c>
      <c r="C703" s="15">
        <f t="shared" si="20"/>
        <v>-8.7623220153340182E-3</v>
      </c>
      <c r="D703" s="78">
        <v>8243.7999999999993</v>
      </c>
      <c r="E703" s="15">
        <f t="shared" si="21"/>
        <v>-3.6259034542773577E-3</v>
      </c>
    </row>
    <row r="704" spans="1:5" x14ac:dyDescent="0.25">
      <c r="A704" s="77">
        <v>42744</v>
      </c>
      <c r="B704" s="6">
        <v>500.15</v>
      </c>
      <c r="C704" s="15">
        <f t="shared" si="20"/>
        <v>4.8216976393771517E-3</v>
      </c>
      <c r="D704" s="78">
        <v>8236.0499999999993</v>
      </c>
      <c r="E704" s="15">
        <f t="shared" si="21"/>
        <v>-9.401004391178826E-4</v>
      </c>
    </row>
    <row r="705" spans="1:5" x14ac:dyDescent="0.25">
      <c r="A705" s="77">
        <v>42745</v>
      </c>
      <c r="B705" s="6">
        <v>516.25</v>
      </c>
      <c r="C705" s="15">
        <f t="shared" si="20"/>
        <v>3.2190342897130908E-2</v>
      </c>
      <c r="D705" s="78">
        <v>8288.6</v>
      </c>
      <c r="E705" s="15">
        <f t="shared" si="21"/>
        <v>6.3804857911257335E-3</v>
      </c>
    </row>
    <row r="706" spans="1:5" x14ac:dyDescent="0.25">
      <c r="A706" s="77">
        <v>42746</v>
      </c>
      <c r="B706" s="6">
        <v>519.25</v>
      </c>
      <c r="C706" s="15">
        <f t="shared" si="20"/>
        <v>5.8111380145278446E-3</v>
      </c>
      <c r="D706" s="78">
        <v>8380.65</v>
      </c>
      <c r="E706" s="15">
        <f t="shared" si="21"/>
        <v>1.1105614941003218E-2</v>
      </c>
    </row>
    <row r="707" spans="1:5" x14ac:dyDescent="0.25">
      <c r="A707" s="77">
        <v>42747</v>
      </c>
      <c r="B707" s="6">
        <v>518.25</v>
      </c>
      <c r="C707" s="15">
        <f t="shared" si="20"/>
        <v>-1.9258545979778526E-3</v>
      </c>
      <c r="D707" s="78">
        <v>8407.2000000000007</v>
      </c>
      <c r="E707" s="15">
        <f t="shared" si="21"/>
        <v>3.1680120277068117E-3</v>
      </c>
    </row>
    <row r="708" spans="1:5" x14ac:dyDescent="0.25">
      <c r="A708" s="77">
        <v>42748</v>
      </c>
      <c r="B708" s="6">
        <v>514.85</v>
      </c>
      <c r="C708" s="15">
        <f t="shared" ref="C708:C771" si="22">(B708-B707)/B707</f>
        <v>-6.5605402797877035E-3</v>
      </c>
      <c r="D708" s="78">
        <v>8400.35</v>
      </c>
      <c r="E708" s="15">
        <f t="shared" ref="E708:E771" si="23">(D708-D707)/D707</f>
        <v>-8.1477780949666516E-4</v>
      </c>
    </row>
    <row r="709" spans="1:5" x14ac:dyDescent="0.25">
      <c r="A709" s="77">
        <v>42751</v>
      </c>
      <c r="B709" s="6">
        <v>526.4</v>
      </c>
      <c r="C709" s="15">
        <f t="shared" si="22"/>
        <v>2.2433718558803446E-2</v>
      </c>
      <c r="D709" s="78">
        <v>8412.7999999999993</v>
      </c>
      <c r="E709" s="15">
        <f t="shared" si="23"/>
        <v>1.4820811037634036E-3</v>
      </c>
    </row>
    <row r="710" spans="1:5" x14ac:dyDescent="0.25">
      <c r="A710" s="77">
        <v>42752</v>
      </c>
      <c r="B710" s="6">
        <v>523.70000000000005</v>
      </c>
      <c r="C710" s="15">
        <f t="shared" si="22"/>
        <v>-5.1291793313068615E-3</v>
      </c>
      <c r="D710" s="78">
        <v>8398</v>
      </c>
      <c r="E710" s="15">
        <f t="shared" si="23"/>
        <v>-1.7592240395586812E-3</v>
      </c>
    </row>
    <row r="711" spans="1:5" x14ac:dyDescent="0.25">
      <c r="A711" s="77">
        <v>42753</v>
      </c>
      <c r="B711" s="6">
        <v>522.45000000000005</v>
      </c>
      <c r="C711" s="15">
        <f t="shared" si="22"/>
        <v>-2.3868627076570554E-3</v>
      </c>
      <c r="D711" s="78">
        <v>8417</v>
      </c>
      <c r="E711" s="15">
        <f t="shared" si="23"/>
        <v>2.2624434389140274E-3</v>
      </c>
    </row>
    <row r="712" spans="1:5" x14ac:dyDescent="0.25">
      <c r="A712" s="77">
        <v>42754</v>
      </c>
      <c r="B712" s="6">
        <v>531.45000000000005</v>
      </c>
      <c r="C712" s="15">
        <f t="shared" si="22"/>
        <v>1.7226528854435829E-2</v>
      </c>
      <c r="D712" s="78">
        <v>8435.1</v>
      </c>
      <c r="E712" s="15">
        <f t="shared" si="23"/>
        <v>2.1504098847570825E-3</v>
      </c>
    </row>
    <row r="713" spans="1:5" x14ac:dyDescent="0.25">
      <c r="A713" s="77">
        <v>42755</v>
      </c>
      <c r="B713" s="6">
        <v>523.20000000000005</v>
      </c>
      <c r="C713" s="15">
        <f t="shared" si="22"/>
        <v>-1.5523567598080721E-2</v>
      </c>
      <c r="D713" s="78">
        <v>8349.35</v>
      </c>
      <c r="E713" s="15">
        <f t="shared" si="23"/>
        <v>-1.016585458382236E-2</v>
      </c>
    </row>
    <row r="714" spans="1:5" x14ac:dyDescent="0.25">
      <c r="A714" s="77">
        <v>42758</v>
      </c>
      <c r="B714" s="6">
        <v>532.70000000000005</v>
      </c>
      <c r="C714" s="15">
        <f t="shared" si="22"/>
        <v>1.8157492354740061E-2</v>
      </c>
      <c r="D714" s="78">
        <v>8391.5</v>
      </c>
      <c r="E714" s="15">
        <f t="shared" si="23"/>
        <v>5.0482971728337692E-3</v>
      </c>
    </row>
    <row r="715" spans="1:5" x14ac:dyDescent="0.25">
      <c r="A715" s="77">
        <v>42759</v>
      </c>
      <c r="B715" s="6">
        <v>541.54999999999995</v>
      </c>
      <c r="C715" s="15">
        <f t="shared" si="22"/>
        <v>1.6613478505725376E-2</v>
      </c>
      <c r="D715" s="78">
        <v>8475.7999999999993</v>
      </c>
      <c r="E715" s="15">
        <f t="shared" si="23"/>
        <v>1.0045879759280138E-2</v>
      </c>
    </row>
    <row r="716" spans="1:5" x14ac:dyDescent="0.25">
      <c r="A716" s="77">
        <v>42760</v>
      </c>
      <c r="B716" s="6">
        <v>548.9</v>
      </c>
      <c r="C716" s="15">
        <f t="shared" si="22"/>
        <v>1.357215400240056E-2</v>
      </c>
      <c r="D716" s="78">
        <v>8602.75</v>
      </c>
      <c r="E716" s="15">
        <f t="shared" si="23"/>
        <v>1.4977937185870448E-2</v>
      </c>
    </row>
    <row r="717" spans="1:5" x14ac:dyDescent="0.25">
      <c r="A717" s="77">
        <v>42762</v>
      </c>
      <c r="B717" s="6">
        <v>541.95000000000005</v>
      </c>
      <c r="C717" s="15">
        <f t="shared" si="22"/>
        <v>-1.2661687010384282E-2</v>
      </c>
      <c r="D717" s="78">
        <v>8641.25</v>
      </c>
      <c r="E717" s="15">
        <f t="shared" si="23"/>
        <v>4.4753131266164889E-3</v>
      </c>
    </row>
    <row r="718" spans="1:5" x14ac:dyDescent="0.25">
      <c r="A718" s="77">
        <v>42765</v>
      </c>
      <c r="B718" s="6">
        <v>532.29999999999995</v>
      </c>
      <c r="C718" s="15">
        <f t="shared" si="22"/>
        <v>-1.7806070670726249E-2</v>
      </c>
      <c r="D718" s="78">
        <v>8632.75</v>
      </c>
      <c r="E718" s="15">
        <f t="shared" si="23"/>
        <v>-9.8365398524519025E-4</v>
      </c>
    </row>
    <row r="719" spans="1:5" x14ac:dyDescent="0.25">
      <c r="A719" s="77">
        <v>42766</v>
      </c>
      <c r="B719" s="6">
        <v>523.54999999999995</v>
      </c>
      <c r="C719" s="15">
        <f t="shared" si="22"/>
        <v>-1.6438098816456886E-2</v>
      </c>
      <c r="D719" s="78">
        <v>8561.2999999999993</v>
      </c>
      <c r="E719" s="15">
        <f t="shared" si="23"/>
        <v>-8.2766210072109971E-3</v>
      </c>
    </row>
    <row r="720" spans="1:5" x14ac:dyDescent="0.25">
      <c r="A720" s="77">
        <v>42767</v>
      </c>
      <c r="B720" s="6">
        <v>542.25</v>
      </c>
      <c r="C720" s="15">
        <f t="shared" si="22"/>
        <v>3.5717696495081747E-2</v>
      </c>
      <c r="D720" s="78">
        <v>8716.4</v>
      </c>
      <c r="E720" s="15">
        <f t="shared" si="23"/>
        <v>1.8116407554927449E-2</v>
      </c>
    </row>
    <row r="721" spans="1:5" x14ac:dyDescent="0.25">
      <c r="A721" s="77">
        <v>42768</v>
      </c>
      <c r="B721" s="6">
        <v>531.5</v>
      </c>
      <c r="C721" s="15">
        <f t="shared" si="22"/>
        <v>-1.9824804057169201E-2</v>
      </c>
      <c r="D721" s="78">
        <v>8734.25</v>
      </c>
      <c r="E721" s="15">
        <f t="shared" si="23"/>
        <v>2.0478637969804465E-3</v>
      </c>
    </row>
    <row r="722" spans="1:5" x14ac:dyDescent="0.25">
      <c r="A722" s="77">
        <v>42769</v>
      </c>
      <c r="B722" s="6">
        <v>522.6</v>
      </c>
      <c r="C722" s="15">
        <f t="shared" si="22"/>
        <v>-1.674506114769516E-2</v>
      </c>
      <c r="D722" s="78">
        <v>8740.9500000000007</v>
      </c>
      <c r="E722" s="15">
        <f t="shared" si="23"/>
        <v>7.6709505681663882E-4</v>
      </c>
    </row>
    <row r="723" spans="1:5" x14ac:dyDescent="0.25">
      <c r="A723" s="77">
        <v>42772</v>
      </c>
      <c r="B723" s="6">
        <v>525.85</v>
      </c>
      <c r="C723" s="15">
        <f t="shared" si="22"/>
        <v>6.2189054726368154E-3</v>
      </c>
      <c r="D723" s="78">
        <v>8801.0499999999993</v>
      </c>
      <c r="E723" s="15">
        <f t="shared" si="23"/>
        <v>6.8756828491180642E-3</v>
      </c>
    </row>
    <row r="724" spans="1:5" x14ac:dyDescent="0.25">
      <c r="A724" s="77">
        <v>42773</v>
      </c>
      <c r="B724" s="6">
        <v>506.8</v>
      </c>
      <c r="C724" s="15">
        <f t="shared" si="22"/>
        <v>-3.6227060948939835E-2</v>
      </c>
      <c r="D724" s="78">
        <v>8768.2999999999993</v>
      </c>
      <c r="E724" s="15">
        <f t="shared" si="23"/>
        <v>-3.7211469086074959E-3</v>
      </c>
    </row>
    <row r="725" spans="1:5" x14ac:dyDescent="0.25">
      <c r="A725" s="77">
        <v>42774</v>
      </c>
      <c r="B725" s="6">
        <v>513.04999999999995</v>
      </c>
      <c r="C725" s="15">
        <f t="shared" si="22"/>
        <v>1.2332280978689707E-2</v>
      </c>
      <c r="D725" s="78">
        <v>8769.0499999999993</v>
      </c>
      <c r="E725" s="15">
        <f t="shared" si="23"/>
        <v>8.5535394546263255E-5</v>
      </c>
    </row>
    <row r="726" spans="1:5" x14ac:dyDescent="0.25">
      <c r="A726" s="77">
        <v>42775</v>
      </c>
      <c r="B726" s="6">
        <v>512.85</v>
      </c>
      <c r="C726" s="15">
        <f t="shared" si="22"/>
        <v>-3.8982555306487049E-4</v>
      </c>
      <c r="D726" s="78">
        <v>8778.4</v>
      </c>
      <c r="E726" s="15">
        <f t="shared" si="23"/>
        <v>1.066250049891421E-3</v>
      </c>
    </row>
    <row r="727" spans="1:5" x14ac:dyDescent="0.25">
      <c r="A727" s="77">
        <v>42776</v>
      </c>
      <c r="B727" s="6">
        <v>509.55</v>
      </c>
      <c r="C727" s="15">
        <f t="shared" si="22"/>
        <v>-6.4346300087745178E-3</v>
      </c>
      <c r="D727" s="78">
        <v>8793.5499999999993</v>
      </c>
      <c r="E727" s="15">
        <f t="shared" si="23"/>
        <v>1.7258270299826434E-3</v>
      </c>
    </row>
    <row r="728" spans="1:5" x14ac:dyDescent="0.25">
      <c r="A728" s="77">
        <v>42779</v>
      </c>
      <c r="B728" s="6">
        <v>505.3</v>
      </c>
      <c r="C728" s="15">
        <f t="shared" si="22"/>
        <v>-8.3406927681287414E-3</v>
      </c>
      <c r="D728" s="78">
        <v>8805.0499999999993</v>
      </c>
      <c r="E728" s="15">
        <f t="shared" si="23"/>
        <v>1.3077767227115331E-3</v>
      </c>
    </row>
    <row r="729" spans="1:5" x14ac:dyDescent="0.25">
      <c r="A729" s="77">
        <v>42780</v>
      </c>
      <c r="B729" s="6">
        <v>482.05</v>
      </c>
      <c r="C729" s="15">
        <f t="shared" si="22"/>
        <v>-4.6012269938650305E-2</v>
      </c>
      <c r="D729" s="78">
        <v>8792.2999999999993</v>
      </c>
      <c r="E729" s="15">
        <f t="shared" si="23"/>
        <v>-1.4480326630740316E-3</v>
      </c>
    </row>
    <row r="730" spans="1:5" x14ac:dyDescent="0.25">
      <c r="A730" s="77">
        <v>42781</v>
      </c>
      <c r="B730" s="6">
        <v>436.45</v>
      </c>
      <c r="C730" s="15">
        <f t="shared" si="22"/>
        <v>-9.4595996265947557E-2</v>
      </c>
      <c r="D730" s="78">
        <v>8724.7000000000007</v>
      </c>
      <c r="E730" s="15">
        <f t="shared" si="23"/>
        <v>-7.688545659269878E-3</v>
      </c>
    </row>
    <row r="731" spans="1:5" x14ac:dyDescent="0.25">
      <c r="A731" s="77">
        <v>42782</v>
      </c>
      <c r="B731" s="6">
        <v>446</v>
      </c>
      <c r="C731" s="15">
        <f t="shared" si="22"/>
        <v>2.1881086035055588E-2</v>
      </c>
      <c r="D731" s="78">
        <v>8778</v>
      </c>
      <c r="E731" s="15">
        <f t="shared" si="23"/>
        <v>6.1090925762489565E-3</v>
      </c>
    </row>
    <row r="732" spans="1:5" x14ac:dyDescent="0.25">
      <c r="A732" s="77">
        <v>42783</v>
      </c>
      <c r="B732" s="6">
        <v>452.95</v>
      </c>
      <c r="C732" s="15">
        <f t="shared" si="22"/>
        <v>1.558295964125558E-2</v>
      </c>
      <c r="D732" s="78">
        <v>8821.7000000000007</v>
      </c>
      <c r="E732" s="15">
        <f t="shared" si="23"/>
        <v>4.978354978355061E-3</v>
      </c>
    </row>
    <row r="733" spans="1:5" x14ac:dyDescent="0.25">
      <c r="A733" s="77">
        <v>42786</v>
      </c>
      <c r="B733" s="6">
        <v>455.45</v>
      </c>
      <c r="C733" s="15">
        <f t="shared" si="22"/>
        <v>5.5193729992272875E-3</v>
      </c>
      <c r="D733" s="78">
        <v>8879.2000000000007</v>
      </c>
      <c r="E733" s="15">
        <f t="shared" si="23"/>
        <v>6.5180180690796556E-3</v>
      </c>
    </row>
    <row r="734" spans="1:5" x14ac:dyDescent="0.25">
      <c r="A734" s="77">
        <v>42787</v>
      </c>
      <c r="B734" s="6">
        <v>458.65</v>
      </c>
      <c r="C734" s="15">
        <f t="shared" si="22"/>
        <v>7.0260182237347427E-3</v>
      </c>
      <c r="D734" s="78">
        <v>8907.85</v>
      </c>
      <c r="E734" s="15">
        <f t="shared" si="23"/>
        <v>3.2266420398233664E-3</v>
      </c>
    </row>
    <row r="735" spans="1:5" x14ac:dyDescent="0.25">
      <c r="A735" s="77">
        <v>42788</v>
      </c>
      <c r="B735" s="6">
        <v>460.05</v>
      </c>
      <c r="C735" s="15">
        <f t="shared" si="22"/>
        <v>3.0524364984193483E-3</v>
      </c>
      <c r="D735" s="78">
        <v>8926.9</v>
      </c>
      <c r="E735" s="15">
        <f t="shared" si="23"/>
        <v>2.1385631774220796E-3</v>
      </c>
    </row>
    <row r="736" spans="1:5" x14ac:dyDescent="0.25">
      <c r="A736" s="77">
        <v>42789</v>
      </c>
      <c r="B736" s="6">
        <v>462.35</v>
      </c>
      <c r="C736" s="15">
        <f t="shared" si="22"/>
        <v>4.9994565808064587E-3</v>
      </c>
      <c r="D736" s="78">
        <v>8939.5</v>
      </c>
      <c r="E736" s="15">
        <f t="shared" si="23"/>
        <v>1.4114642261031673E-3</v>
      </c>
    </row>
    <row r="737" spans="1:5" x14ac:dyDescent="0.25">
      <c r="A737" s="77">
        <v>42793</v>
      </c>
      <c r="B737" s="6">
        <v>457.8</v>
      </c>
      <c r="C737" s="15">
        <f t="shared" si="22"/>
        <v>-9.8410295230885927E-3</v>
      </c>
      <c r="D737" s="78">
        <v>8896.7000000000007</v>
      </c>
      <c r="E737" s="15">
        <f t="shared" si="23"/>
        <v>-4.7877398064767908E-3</v>
      </c>
    </row>
    <row r="738" spans="1:5" x14ac:dyDescent="0.25">
      <c r="A738" s="77">
        <v>42794</v>
      </c>
      <c r="B738" s="6">
        <v>456.75</v>
      </c>
      <c r="C738" s="15">
        <f t="shared" si="22"/>
        <v>-2.293577981651401E-3</v>
      </c>
      <c r="D738" s="78">
        <v>8879.6</v>
      </c>
      <c r="E738" s="15">
        <f t="shared" si="23"/>
        <v>-1.9220609889060395E-3</v>
      </c>
    </row>
    <row r="739" spans="1:5" x14ac:dyDescent="0.25">
      <c r="A739" s="77">
        <v>42795</v>
      </c>
      <c r="B739" s="6">
        <v>449.45</v>
      </c>
      <c r="C739" s="15">
        <f t="shared" si="22"/>
        <v>-1.5982484948002213E-2</v>
      </c>
      <c r="D739" s="78">
        <v>8945.7999999999993</v>
      </c>
      <c r="E739" s="15">
        <f t="shared" si="23"/>
        <v>7.4552907788637893E-3</v>
      </c>
    </row>
    <row r="740" spans="1:5" x14ac:dyDescent="0.25">
      <c r="A740" s="77">
        <v>42796</v>
      </c>
      <c r="B740" s="6">
        <v>461.7</v>
      </c>
      <c r="C740" s="15">
        <f t="shared" si="22"/>
        <v>2.7255534542218268E-2</v>
      </c>
      <c r="D740" s="78">
        <v>8899.75</v>
      </c>
      <c r="E740" s="15">
        <f t="shared" si="23"/>
        <v>-5.1476670616377824E-3</v>
      </c>
    </row>
    <row r="741" spans="1:5" x14ac:dyDescent="0.25">
      <c r="A741" s="77">
        <v>42797</v>
      </c>
      <c r="B741" s="6">
        <v>459.95</v>
      </c>
      <c r="C741" s="15">
        <f t="shared" si="22"/>
        <v>-3.7903400476499891E-3</v>
      </c>
      <c r="D741" s="78">
        <v>8897.5499999999993</v>
      </c>
      <c r="E741" s="15">
        <f t="shared" si="23"/>
        <v>-2.4719795499881765E-4</v>
      </c>
    </row>
    <row r="742" spans="1:5" x14ac:dyDescent="0.25">
      <c r="A742" s="77">
        <v>42800</v>
      </c>
      <c r="B742" s="6">
        <v>470.8</v>
      </c>
      <c r="C742" s="15">
        <f t="shared" si="22"/>
        <v>2.3589520600065274E-2</v>
      </c>
      <c r="D742" s="78">
        <v>8963.4500000000007</v>
      </c>
      <c r="E742" s="15">
        <f t="shared" si="23"/>
        <v>7.4065332591557748E-3</v>
      </c>
    </row>
    <row r="743" spans="1:5" x14ac:dyDescent="0.25">
      <c r="A743" s="77">
        <v>42801</v>
      </c>
      <c r="B743" s="6">
        <v>467.55</v>
      </c>
      <c r="C743" s="15">
        <f t="shared" si="22"/>
        <v>-6.9031435853865756E-3</v>
      </c>
      <c r="D743" s="78">
        <v>8946.9</v>
      </c>
      <c r="E743" s="15">
        <f t="shared" si="23"/>
        <v>-1.846387272757821E-3</v>
      </c>
    </row>
    <row r="744" spans="1:5" x14ac:dyDescent="0.25">
      <c r="A744" s="77">
        <v>42802</v>
      </c>
      <c r="B744" s="6">
        <v>462.8</v>
      </c>
      <c r="C744" s="15">
        <f t="shared" si="22"/>
        <v>-1.0159341246925462E-2</v>
      </c>
      <c r="D744" s="78">
        <v>8924.2999999999993</v>
      </c>
      <c r="E744" s="15">
        <f t="shared" si="23"/>
        <v>-2.5260145972348371E-3</v>
      </c>
    </row>
    <row r="745" spans="1:5" x14ac:dyDescent="0.25">
      <c r="A745" s="77">
        <v>42803</v>
      </c>
      <c r="B745" s="6">
        <v>467.6</v>
      </c>
      <c r="C745" s="15">
        <f t="shared" si="22"/>
        <v>1.0371650821089047E-2</v>
      </c>
      <c r="D745" s="78">
        <v>8927</v>
      </c>
      <c r="E745" s="15">
        <f t="shared" si="23"/>
        <v>3.0254473740245488E-4</v>
      </c>
    </row>
    <row r="746" spans="1:5" x14ac:dyDescent="0.25">
      <c r="A746" s="77">
        <v>42804</v>
      </c>
      <c r="B746" s="6">
        <v>469.1</v>
      </c>
      <c r="C746" s="15">
        <f t="shared" si="22"/>
        <v>3.2078699743370402E-3</v>
      </c>
      <c r="D746" s="78">
        <v>8934.5499999999993</v>
      </c>
      <c r="E746" s="15">
        <f t="shared" si="23"/>
        <v>8.4574885179783497E-4</v>
      </c>
    </row>
    <row r="747" spans="1:5" x14ac:dyDescent="0.25">
      <c r="A747" s="77">
        <v>42808</v>
      </c>
      <c r="B747" s="6">
        <v>469.75</v>
      </c>
      <c r="C747" s="15">
        <f t="shared" si="22"/>
        <v>1.3856320613941104E-3</v>
      </c>
      <c r="D747" s="78">
        <v>9087</v>
      </c>
      <c r="E747" s="15">
        <f t="shared" si="23"/>
        <v>1.7062974632186371E-2</v>
      </c>
    </row>
    <row r="748" spans="1:5" x14ac:dyDescent="0.25">
      <c r="A748" s="77">
        <v>42809</v>
      </c>
      <c r="B748" s="6">
        <v>473.45</v>
      </c>
      <c r="C748" s="15">
        <f t="shared" si="22"/>
        <v>7.8765300691857124E-3</v>
      </c>
      <c r="D748" s="78">
        <v>9084.7999999999993</v>
      </c>
      <c r="E748" s="15">
        <f t="shared" si="23"/>
        <v>-2.4210410476512904E-4</v>
      </c>
    </row>
    <row r="749" spans="1:5" x14ac:dyDescent="0.25">
      <c r="A749" s="77">
        <v>42810</v>
      </c>
      <c r="B749" s="6">
        <v>480.95</v>
      </c>
      <c r="C749" s="15">
        <f t="shared" si="22"/>
        <v>1.5841165909810963E-2</v>
      </c>
      <c r="D749" s="78">
        <v>9153.7000000000007</v>
      </c>
      <c r="E749" s="15">
        <f t="shared" si="23"/>
        <v>7.5840965128568007E-3</v>
      </c>
    </row>
    <row r="750" spans="1:5" x14ac:dyDescent="0.25">
      <c r="A750" s="77">
        <v>42811</v>
      </c>
      <c r="B750" s="6">
        <v>476.5</v>
      </c>
      <c r="C750" s="15">
        <f t="shared" si="22"/>
        <v>-9.252521052084392E-3</v>
      </c>
      <c r="D750" s="78">
        <v>9160.0499999999993</v>
      </c>
      <c r="E750" s="15">
        <f t="shared" si="23"/>
        <v>6.9370855501038316E-4</v>
      </c>
    </row>
    <row r="751" spans="1:5" x14ac:dyDescent="0.25">
      <c r="A751" s="77">
        <v>42814</v>
      </c>
      <c r="B751" s="6">
        <v>476</v>
      </c>
      <c r="C751" s="15">
        <f t="shared" si="22"/>
        <v>-1.0493179433368311E-3</v>
      </c>
      <c r="D751" s="78">
        <v>9126.85</v>
      </c>
      <c r="E751" s="15">
        <f t="shared" si="23"/>
        <v>-3.6244343644411233E-3</v>
      </c>
    </row>
    <row r="752" spans="1:5" x14ac:dyDescent="0.25">
      <c r="A752" s="77">
        <v>42815</v>
      </c>
      <c r="B752" s="6">
        <v>473.75</v>
      </c>
      <c r="C752" s="15">
        <f t="shared" si="22"/>
        <v>-4.7268907563025207E-3</v>
      </c>
      <c r="D752" s="78">
        <v>9121.5</v>
      </c>
      <c r="E752" s="15">
        <f t="shared" si="23"/>
        <v>-5.8618252737805082E-4</v>
      </c>
    </row>
    <row r="753" spans="1:5" x14ac:dyDescent="0.25">
      <c r="A753" s="77">
        <v>42816</v>
      </c>
      <c r="B753" s="6">
        <v>459.9</v>
      </c>
      <c r="C753" s="15">
        <f t="shared" si="22"/>
        <v>-2.9234828496042264E-2</v>
      </c>
      <c r="D753" s="78">
        <v>9030.4500000000007</v>
      </c>
      <c r="E753" s="15">
        <f t="shared" si="23"/>
        <v>-9.9819108699226305E-3</v>
      </c>
    </row>
    <row r="754" spans="1:5" x14ac:dyDescent="0.25">
      <c r="A754" s="77">
        <v>42817</v>
      </c>
      <c r="B754" s="6">
        <v>472.9</v>
      </c>
      <c r="C754" s="15">
        <f t="shared" si="22"/>
        <v>2.8267014568384433E-2</v>
      </c>
      <c r="D754" s="78">
        <v>9086.2999999999993</v>
      </c>
      <c r="E754" s="15">
        <f t="shared" si="23"/>
        <v>6.1846308877186121E-3</v>
      </c>
    </row>
    <row r="755" spans="1:5" x14ac:dyDescent="0.25">
      <c r="A755" s="77">
        <v>42818</v>
      </c>
      <c r="B755" s="6">
        <v>470.4</v>
      </c>
      <c r="C755" s="15">
        <f t="shared" si="22"/>
        <v>-5.2865299217593571E-3</v>
      </c>
      <c r="D755" s="78">
        <v>9108</v>
      </c>
      <c r="E755" s="15">
        <f t="shared" si="23"/>
        <v>2.3882108228872839E-3</v>
      </c>
    </row>
    <row r="756" spans="1:5" x14ac:dyDescent="0.25">
      <c r="A756" s="77">
        <v>42821</v>
      </c>
      <c r="B756" s="6">
        <v>464.75</v>
      </c>
      <c r="C756" s="15">
        <f t="shared" si="22"/>
        <v>-1.201105442176866E-2</v>
      </c>
      <c r="D756" s="78">
        <v>9045.2000000000007</v>
      </c>
      <c r="E756" s="15">
        <f t="shared" si="23"/>
        <v>-6.8950373298198586E-3</v>
      </c>
    </row>
    <row r="757" spans="1:5" x14ac:dyDescent="0.25">
      <c r="A757" s="77">
        <v>42822</v>
      </c>
      <c r="B757" s="6">
        <v>472.4</v>
      </c>
      <c r="C757" s="15">
        <f t="shared" si="22"/>
        <v>1.6460462614308721E-2</v>
      </c>
      <c r="D757" s="78">
        <v>9100.7999999999993</v>
      </c>
      <c r="E757" s="15">
        <f t="shared" si="23"/>
        <v>6.1469066466190402E-3</v>
      </c>
    </row>
    <row r="758" spans="1:5" x14ac:dyDescent="0.25">
      <c r="A758" s="77">
        <v>42823</v>
      </c>
      <c r="B758" s="6">
        <v>469.05</v>
      </c>
      <c r="C758" s="15">
        <f t="shared" si="22"/>
        <v>-7.0914479254868034E-3</v>
      </c>
      <c r="D758" s="78">
        <v>9143.7999999999993</v>
      </c>
      <c r="E758" s="15">
        <f t="shared" si="23"/>
        <v>4.7248593530239101E-3</v>
      </c>
    </row>
    <row r="759" spans="1:5" x14ac:dyDescent="0.25">
      <c r="A759" s="77">
        <v>42824</v>
      </c>
      <c r="B759" s="6">
        <v>468.4</v>
      </c>
      <c r="C759" s="15">
        <f t="shared" si="22"/>
        <v>-1.3857797676154655E-3</v>
      </c>
      <c r="D759" s="78">
        <v>9173.75</v>
      </c>
      <c r="E759" s="15">
        <f t="shared" si="23"/>
        <v>3.2754434698922474E-3</v>
      </c>
    </row>
    <row r="760" spans="1:5" x14ac:dyDescent="0.25">
      <c r="A760" s="77">
        <v>42825</v>
      </c>
      <c r="B760" s="6">
        <v>465.85</v>
      </c>
      <c r="C760" s="15">
        <f t="shared" si="22"/>
        <v>-5.4440649017932418E-3</v>
      </c>
      <c r="D760" s="78">
        <v>9173.75</v>
      </c>
      <c r="E760" s="15">
        <f t="shared" si="23"/>
        <v>0</v>
      </c>
    </row>
    <row r="761" spans="1:5" x14ac:dyDescent="0.25">
      <c r="A761" s="77">
        <v>42828</v>
      </c>
      <c r="B761" s="6">
        <v>470.4</v>
      </c>
      <c r="C761" s="15">
        <f t="shared" si="22"/>
        <v>9.7670924117204128E-3</v>
      </c>
      <c r="D761" s="78">
        <v>9237.85</v>
      </c>
      <c r="E761" s="15">
        <f t="shared" si="23"/>
        <v>6.9873279738384376E-3</v>
      </c>
    </row>
    <row r="762" spans="1:5" x14ac:dyDescent="0.25">
      <c r="A762" s="77">
        <v>42830</v>
      </c>
      <c r="B762" s="6">
        <v>473.5</v>
      </c>
      <c r="C762" s="15">
        <f t="shared" si="22"/>
        <v>6.5901360544218177E-3</v>
      </c>
      <c r="D762" s="78">
        <v>9265.15</v>
      </c>
      <c r="E762" s="15">
        <f t="shared" si="23"/>
        <v>2.9552330899505048E-3</v>
      </c>
    </row>
    <row r="763" spans="1:5" x14ac:dyDescent="0.25">
      <c r="A763" s="77">
        <v>42831</v>
      </c>
      <c r="B763" s="6">
        <v>473.2</v>
      </c>
      <c r="C763" s="15">
        <f t="shared" si="22"/>
        <v>-6.3357972544880964E-4</v>
      </c>
      <c r="D763" s="78">
        <v>9261.9500000000007</v>
      </c>
      <c r="E763" s="15">
        <f t="shared" si="23"/>
        <v>-3.453802690726981E-4</v>
      </c>
    </row>
    <row r="764" spans="1:5" x14ac:dyDescent="0.25">
      <c r="A764" s="77">
        <v>42832</v>
      </c>
      <c r="B764" s="6">
        <v>468.3</v>
      </c>
      <c r="C764" s="15">
        <f t="shared" si="22"/>
        <v>-1.0355029585798769E-2</v>
      </c>
      <c r="D764" s="78">
        <v>9198.2999999999993</v>
      </c>
      <c r="E764" s="15">
        <f t="shared" si="23"/>
        <v>-6.8722029378264242E-3</v>
      </c>
    </row>
    <row r="765" spans="1:5" x14ac:dyDescent="0.25">
      <c r="A765" s="77">
        <v>42835</v>
      </c>
      <c r="B765" s="6">
        <v>474.9</v>
      </c>
      <c r="C765" s="15">
        <f t="shared" si="22"/>
        <v>1.409352978859698E-2</v>
      </c>
      <c r="D765" s="78">
        <v>9181.4500000000007</v>
      </c>
      <c r="E765" s="15">
        <f t="shared" si="23"/>
        <v>-1.8318602350432739E-3</v>
      </c>
    </row>
    <row r="766" spans="1:5" x14ac:dyDescent="0.25">
      <c r="A766" s="77">
        <v>42836</v>
      </c>
      <c r="B766" s="6">
        <v>472.25</v>
      </c>
      <c r="C766" s="15">
        <f t="shared" si="22"/>
        <v>-5.5801221309748949E-3</v>
      </c>
      <c r="D766" s="78">
        <v>9237</v>
      </c>
      <c r="E766" s="15">
        <f t="shared" si="23"/>
        <v>6.0502426087381917E-3</v>
      </c>
    </row>
    <row r="767" spans="1:5" x14ac:dyDescent="0.25">
      <c r="A767" s="77">
        <v>42837</v>
      </c>
      <c r="B767" s="6">
        <v>464.55</v>
      </c>
      <c r="C767" s="15">
        <f t="shared" si="22"/>
        <v>-1.63049232398094E-2</v>
      </c>
      <c r="D767" s="78">
        <v>9203.4500000000007</v>
      </c>
      <c r="E767" s="15">
        <f t="shared" si="23"/>
        <v>-3.632131644473235E-3</v>
      </c>
    </row>
    <row r="768" spans="1:5" x14ac:dyDescent="0.25">
      <c r="A768" s="77">
        <v>42838</v>
      </c>
      <c r="B768" s="6">
        <v>453.35</v>
      </c>
      <c r="C768" s="15">
        <f t="shared" si="22"/>
        <v>-2.4109353137444813E-2</v>
      </c>
      <c r="D768" s="78">
        <v>9150.7999999999993</v>
      </c>
      <c r="E768" s="15">
        <f t="shared" si="23"/>
        <v>-5.7206808316448126E-3</v>
      </c>
    </row>
    <row r="769" spans="1:5" x14ac:dyDescent="0.25">
      <c r="A769" s="77">
        <v>42842</v>
      </c>
      <c r="B769" s="6">
        <v>449.2</v>
      </c>
      <c r="C769" s="15">
        <f t="shared" si="22"/>
        <v>-9.1540752178229483E-3</v>
      </c>
      <c r="D769" s="78">
        <v>9139.2999999999993</v>
      </c>
      <c r="E769" s="15">
        <f t="shared" si="23"/>
        <v>-1.2567207238711371E-3</v>
      </c>
    </row>
    <row r="770" spans="1:5" x14ac:dyDescent="0.25">
      <c r="A770" s="77">
        <v>42843</v>
      </c>
      <c r="B770" s="6">
        <v>443.7</v>
      </c>
      <c r="C770" s="15">
        <f t="shared" si="22"/>
        <v>-1.2243989314336599E-2</v>
      </c>
      <c r="D770" s="78">
        <v>9105.15</v>
      </c>
      <c r="E770" s="15">
        <f t="shared" si="23"/>
        <v>-3.7366100248377491E-3</v>
      </c>
    </row>
    <row r="771" spans="1:5" x14ac:dyDescent="0.25">
      <c r="A771" s="77">
        <v>42844</v>
      </c>
      <c r="B771" s="6">
        <v>443.05</v>
      </c>
      <c r="C771" s="15">
        <f t="shared" si="22"/>
        <v>-1.4649537976109473E-3</v>
      </c>
      <c r="D771" s="78">
        <v>9103.5</v>
      </c>
      <c r="E771" s="15">
        <f t="shared" si="23"/>
        <v>-1.8121612494024109E-4</v>
      </c>
    </row>
    <row r="772" spans="1:5" x14ac:dyDescent="0.25">
      <c r="A772" s="77">
        <v>42845</v>
      </c>
      <c r="B772" s="6">
        <v>443.95</v>
      </c>
      <c r="C772" s="15">
        <f t="shared" ref="C772:C835" si="24">(B772-B771)/B771</f>
        <v>2.031373434149593E-3</v>
      </c>
      <c r="D772" s="78">
        <v>9136.4</v>
      </c>
      <c r="E772" s="15">
        <f t="shared" ref="E772:E835" si="25">(D772-D771)/D771</f>
        <v>3.6139946174547849E-3</v>
      </c>
    </row>
    <row r="773" spans="1:5" x14ac:dyDescent="0.25">
      <c r="A773" s="77">
        <v>42846</v>
      </c>
      <c r="B773" s="6">
        <v>440.6</v>
      </c>
      <c r="C773" s="15">
        <f t="shared" si="24"/>
        <v>-7.5458948079737947E-3</v>
      </c>
      <c r="D773" s="78">
        <v>9119.4</v>
      </c>
      <c r="E773" s="15">
        <f t="shared" si="25"/>
        <v>-1.8606891116851277E-3</v>
      </c>
    </row>
    <row r="774" spans="1:5" x14ac:dyDescent="0.25">
      <c r="A774" s="77">
        <v>42849</v>
      </c>
      <c r="B774" s="6">
        <v>443.85</v>
      </c>
      <c r="C774" s="15">
        <f t="shared" si="24"/>
        <v>7.3763050385837487E-3</v>
      </c>
      <c r="D774" s="78">
        <v>9217.9500000000007</v>
      </c>
      <c r="E774" s="15">
        <f t="shared" si="25"/>
        <v>1.0806632015264283E-2</v>
      </c>
    </row>
    <row r="775" spans="1:5" x14ac:dyDescent="0.25">
      <c r="A775" s="77">
        <v>42850</v>
      </c>
      <c r="B775" s="6">
        <v>445.65</v>
      </c>
      <c r="C775" s="15">
        <f t="shared" si="24"/>
        <v>4.0554241297734691E-3</v>
      </c>
      <c r="D775" s="78">
        <v>9306.6</v>
      </c>
      <c r="E775" s="15">
        <f t="shared" si="25"/>
        <v>9.6171057556180741E-3</v>
      </c>
    </row>
    <row r="776" spans="1:5" x14ac:dyDescent="0.25">
      <c r="A776" s="77">
        <v>42851</v>
      </c>
      <c r="B776" s="6">
        <v>450.8</v>
      </c>
      <c r="C776" s="15">
        <f t="shared" si="24"/>
        <v>1.1556153932458284E-2</v>
      </c>
      <c r="D776" s="78">
        <v>9351.85</v>
      </c>
      <c r="E776" s="15">
        <f t="shared" si="25"/>
        <v>4.8621408462811338E-3</v>
      </c>
    </row>
    <row r="777" spans="1:5" x14ac:dyDescent="0.25">
      <c r="A777" s="77">
        <v>42852</v>
      </c>
      <c r="B777" s="6">
        <v>455.35</v>
      </c>
      <c r="C777" s="15">
        <f t="shared" si="24"/>
        <v>1.0093167701863378E-2</v>
      </c>
      <c r="D777" s="78">
        <v>9342.15</v>
      </c>
      <c r="E777" s="15">
        <f t="shared" si="25"/>
        <v>-1.0372279281640239E-3</v>
      </c>
    </row>
    <row r="778" spans="1:5" x14ac:dyDescent="0.25">
      <c r="A778" s="77">
        <v>42853</v>
      </c>
      <c r="B778" s="6">
        <v>458.9</v>
      </c>
      <c r="C778" s="15">
        <f t="shared" si="24"/>
        <v>7.7962007247171505E-3</v>
      </c>
      <c r="D778" s="78">
        <v>9304.0499999999993</v>
      </c>
      <c r="E778" s="15">
        <f t="shared" si="25"/>
        <v>-4.0782903293139555E-3</v>
      </c>
    </row>
    <row r="779" spans="1:5" x14ac:dyDescent="0.25">
      <c r="A779" s="77">
        <v>42857</v>
      </c>
      <c r="B779" s="6">
        <v>451.25</v>
      </c>
      <c r="C779" s="15">
        <f t="shared" si="24"/>
        <v>-1.6670298539986878E-2</v>
      </c>
      <c r="D779" s="78">
        <v>9313.7999999999993</v>
      </c>
      <c r="E779" s="15">
        <f t="shared" si="25"/>
        <v>1.0479307398391024E-3</v>
      </c>
    </row>
    <row r="780" spans="1:5" x14ac:dyDescent="0.25">
      <c r="A780" s="77">
        <v>42858</v>
      </c>
      <c r="B780" s="6">
        <v>446.6</v>
      </c>
      <c r="C780" s="15">
        <f t="shared" si="24"/>
        <v>-1.0304709141274187E-2</v>
      </c>
      <c r="D780" s="78">
        <v>9311.9500000000007</v>
      </c>
      <c r="E780" s="15">
        <f t="shared" si="25"/>
        <v>-1.9862998990729294E-4</v>
      </c>
    </row>
    <row r="781" spans="1:5" x14ac:dyDescent="0.25">
      <c r="A781" s="77">
        <v>42859</v>
      </c>
      <c r="B781" s="6">
        <v>436.5</v>
      </c>
      <c r="C781" s="15">
        <f t="shared" si="24"/>
        <v>-2.2615315718764045E-2</v>
      </c>
      <c r="D781" s="78">
        <v>9359.9</v>
      </c>
      <c r="E781" s="15">
        <f t="shared" si="25"/>
        <v>5.1492974081689558E-3</v>
      </c>
    </row>
    <row r="782" spans="1:5" x14ac:dyDescent="0.25">
      <c r="A782" s="77">
        <v>42860</v>
      </c>
      <c r="B782" s="6">
        <v>419.6</v>
      </c>
      <c r="C782" s="15">
        <f t="shared" si="24"/>
        <v>-3.871706758304691E-2</v>
      </c>
      <c r="D782" s="78">
        <v>9285.2999999999993</v>
      </c>
      <c r="E782" s="15">
        <f t="shared" si="25"/>
        <v>-7.9701706214810372E-3</v>
      </c>
    </row>
    <row r="783" spans="1:5" x14ac:dyDescent="0.25">
      <c r="A783" s="77">
        <v>42863</v>
      </c>
      <c r="B783" s="6">
        <v>422.65</v>
      </c>
      <c r="C783" s="15">
        <f t="shared" si="24"/>
        <v>7.268827454718671E-3</v>
      </c>
      <c r="D783" s="78">
        <v>9314.0499999999993</v>
      </c>
      <c r="E783" s="15">
        <f t="shared" si="25"/>
        <v>3.0962919884117909E-3</v>
      </c>
    </row>
    <row r="784" spans="1:5" x14ac:dyDescent="0.25">
      <c r="A784" s="77">
        <v>42864</v>
      </c>
      <c r="B784" s="6">
        <v>426.8</v>
      </c>
      <c r="C784" s="15">
        <f t="shared" si="24"/>
        <v>9.818999171891718E-3</v>
      </c>
      <c r="D784" s="78">
        <v>9316.85</v>
      </c>
      <c r="E784" s="15">
        <f t="shared" si="25"/>
        <v>3.0062110467531219E-4</v>
      </c>
    </row>
    <row r="785" spans="1:5" x14ac:dyDescent="0.25">
      <c r="A785" s="77">
        <v>42865</v>
      </c>
      <c r="B785" s="6">
        <v>432.3</v>
      </c>
      <c r="C785" s="15">
        <f t="shared" si="24"/>
        <v>1.2886597938144329E-2</v>
      </c>
      <c r="D785" s="78">
        <v>9407.2999999999993</v>
      </c>
      <c r="E785" s="15">
        <f t="shared" si="25"/>
        <v>9.7082168329423475E-3</v>
      </c>
    </row>
    <row r="786" spans="1:5" x14ac:dyDescent="0.25">
      <c r="A786" s="77">
        <v>42866</v>
      </c>
      <c r="B786" s="6">
        <v>427.45</v>
      </c>
      <c r="C786" s="15">
        <f t="shared" si="24"/>
        <v>-1.12190608373815E-2</v>
      </c>
      <c r="D786" s="78">
        <v>9422.4</v>
      </c>
      <c r="E786" s="15">
        <f t="shared" si="25"/>
        <v>1.6051364365971496E-3</v>
      </c>
    </row>
    <row r="787" spans="1:5" x14ac:dyDescent="0.25">
      <c r="A787" s="77">
        <v>42867</v>
      </c>
      <c r="B787" s="6">
        <v>430.85</v>
      </c>
      <c r="C787" s="15">
        <f t="shared" si="24"/>
        <v>7.9541466838227489E-3</v>
      </c>
      <c r="D787" s="78">
        <v>9400.9</v>
      </c>
      <c r="E787" s="15">
        <f t="shared" si="25"/>
        <v>-2.28179656987604E-3</v>
      </c>
    </row>
    <row r="788" spans="1:5" x14ac:dyDescent="0.25">
      <c r="A788" s="77">
        <v>42870</v>
      </c>
      <c r="B788" s="6">
        <v>431.9</v>
      </c>
      <c r="C788" s="15">
        <f t="shared" si="24"/>
        <v>2.4370430544271892E-3</v>
      </c>
      <c r="D788" s="78">
        <v>9445.4</v>
      </c>
      <c r="E788" s="15">
        <f t="shared" si="25"/>
        <v>4.7335893371911204E-3</v>
      </c>
    </row>
    <row r="789" spans="1:5" x14ac:dyDescent="0.25">
      <c r="A789" s="77">
        <v>42871</v>
      </c>
      <c r="B789" s="6">
        <v>437.25</v>
      </c>
      <c r="C789" s="15">
        <f t="shared" si="24"/>
        <v>1.2387126649687481E-2</v>
      </c>
      <c r="D789" s="78">
        <v>9512.25</v>
      </c>
      <c r="E789" s="15">
        <f t="shared" si="25"/>
        <v>7.0775192157029208E-3</v>
      </c>
    </row>
    <row r="790" spans="1:5" x14ac:dyDescent="0.25">
      <c r="A790" s="77">
        <v>42872</v>
      </c>
      <c r="B790" s="6">
        <v>449.1</v>
      </c>
      <c r="C790" s="15">
        <f t="shared" si="24"/>
        <v>2.71012006861064E-2</v>
      </c>
      <c r="D790" s="78">
        <v>9525.75</v>
      </c>
      <c r="E790" s="15">
        <f t="shared" si="25"/>
        <v>1.4192225814081841E-3</v>
      </c>
    </row>
    <row r="791" spans="1:5" x14ac:dyDescent="0.25">
      <c r="A791" s="77">
        <v>42873</v>
      </c>
      <c r="B791" s="6">
        <v>437.95</v>
      </c>
      <c r="C791" s="15">
        <f t="shared" si="24"/>
        <v>-2.4827432643063981E-2</v>
      </c>
      <c r="D791" s="78">
        <v>9429.4500000000007</v>
      </c>
      <c r="E791" s="15">
        <f t="shared" si="25"/>
        <v>-1.0109440201558855E-2</v>
      </c>
    </row>
    <row r="792" spans="1:5" x14ac:dyDescent="0.25">
      <c r="A792" s="77">
        <v>42874</v>
      </c>
      <c r="B792" s="6">
        <v>443.35</v>
      </c>
      <c r="C792" s="15">
        <f t="shared" si="24"/>
        <v>1.2330174677474676E-2</v>
      </c>
      <c r="D792" s="78">
        <v>9427.9</v>
      </c>
      <c r="E792" s="15">
        <f t="shared" si="25"/>
        <v>-1.6437862229515946E-4</v>
      </c>
    </row>
    <row r="793" spans="1:5" x14ac:dyDescent="0.25">
      <c r="A793" s="77">
        <v>42877</v>
      </c>
      <c r="B793" s="6">
        <v>449.65</v>
      </c>
      <c r="C793" s="15">
        <f t="shared" si="24"/>
        <v>1.4209992105559838E-2</v>
      </c>
      <c r="D793" s="78">
        <v>9438.25</v>
      </c>
      <c r="E793" s="15">
        <f t="shared" si="25"/>
        <v>1.0978054497820687E-3</v>
      </c>
    </row>
    <row r="794" spans="1:5" x14ac:dyDescent="0.25">
      <c r="A794" s="77">
        <v>42878</v>
      </c>
      <c r="B794" s="6">
        <v>450.5</v>
      </c>
      <c r="C794" s="15">
        <f t="shared" si="24"/>
        <v>1.8903591682420165E-3</v>
      </c>
      <c r="D794" s="78">
        <v>9386.15</v>
      </c>
      <c r="E794" s="15">
        <f t="shared" si="25"/>
        <v>-5.5200911185866409E-3</v>
      </c>
    </row>
    <row r="795" spans="1:5" x14ac:dyDescent="0.25">
      <c r="A795" s="77">
        <v>42879</v>
      </c>
      <c r="B795" s="6">
        <v>469.55</v>
      </c>
      <c r="C795" s="15">
        <f t="shared" si="24"/>
        <v>4.2286348501664843E-2</v>
      </c>
      <c r="D795" s="78">
        <v>9360.5499999999993</v>
      </c>
      <c r="E795" s="15">
        <f t="shared" si="25"/>
        <v>-2.7274228517550183E-3</v>
      </c>
    </row>
    <row r="796" spans="1:5" x14ac:dyDescent="0.25">
      <c r="A796" s="77">
        <v>42880</v>
      </c>
      <c r="B796" s="6">
        <v>476</v>
      </c>
      <c r="C796" s="15">
        <f t="shared" si="24"/>
        <v>1.3736556277286739E-2</v>
      </c>
      <c r="D796" s="78">
        <v>9509.75</v>
      </c>
      <c r="E796" s="15">
        <f t="shared" si="25"/>
        <v>1.5939234339862586E-2</v>
      </c>
    </row>
    <row r="797" spans="1:5" x14ac:dyDescent="0.25">
      <c r="A797" s="77">
        <v>42881</v>
      </c>
      <c r="B797" s="6">
        <v>481.1</v>
      </c>
      <c r="C797" s="15">
        <f t="shared" si="24"/>
        <v>1.0714285714285761E-2</v>
      </c>
      <c r="D797" s="78">
        <v>9595.1</v>
      </c>
      <c r="E797" s="15">
        <f t="shared" si="25"/>
        <v>8.9749993427798175E-3</v>
      </c>
    </row>
    <row r="798" spans="1:5" x14ac:dyDescent="0.25">
      <c r="A798" s="77">
        <v>42884</v>
      </c>
      <c r="B798" s="6">
        <v>481.5</v>
      </c>
      <c r="C798" s="15">
        <f t="shared" si="24"/>
        <v>8.3142797755139729E-4</v>
      </c>
      <c r="D798" s="78">
        <v>9604.9</v>
      </c>
      <c r="E798" s="15">
        <f t="shared" si="25"/>
        <v>1.0213546497690772E-3</v>
      </c>
    </row>
    <row r="799" spans="1:5" x14ac:dyDescent="0.25">
      <c r="A799" s="77">
        <v>42885</v>
      </c>
      <c r="B799" s="6">
        <v>481.3</v>
      </c>
      <c r="C799" s="15">
        <f t="shared" si="24"/>
        <v>-4.1536863966768145E-4</v>
      </c>
      <c r="D799" s="78">
        <v>9624.5499999999993</v>
      </c>
      <c r="E799" s="15">
        <f t="shared" si="25"/>
        <v>2.0458307738757966E-3</v>
      </c>
    </row>
    <row r="800" spans="1:5" x14ac:dyDescent="0.25">
      <c r="A800" s="77">
        <v>42886</v>
      </c>
      <c r="B800" s="6">
        <v>476.15</v>
      </c>
      <c r="C800" s="15">
        <f t="shared" si="24"/>
        <v>-1.0700186993559182E-2</v>
      </c>
      <c r="D800" s="78">
        <v>9621.25</v>
      </c>
      <c r="E800" s="15">
        <f t="shared" si="25"/>
        <v>-3.4287317329114326E-4</v>
      </c>
    </row>
    <row r="801" spans="1:5" x14ac:dyDescent="0.25">
      <c r="A801" s="77">
        <v>42887</v>
      </c>
      <c r="B801" s="6">
        <v>476.65</v>
      </c>
      <c r="C801" s="15">
        <f t="shared" si="24"/>
        <v>1.0500892575868949E-3</v>
      </c>
      <c r="D801" s="78">
        <v>9616.1</v>
      </c>
      <c r="E801" s="15">
        <f t="shared" si="25"/>
        <v>-5.3527348317522526E-4</v>
      </c>
    </row>
    <row r="802" spans="1:5" x14ac:dyDescent="0.25">
      <c r="A802" s="77">
        <v>42888</v>
      </c>
      <c r="B802" s="6">
        <v>478.75</v>
      </c>
      <c r="C802" s="15">
        <f t="shared" si="24"/>
        <v>4.4057484527431504E-3</v>
      </c>
      <c r="D802" s="78">
        <v>9653.5</v>
      </c>
      <c r="E802" s="15">
        <f t="shared" si="25"/>
        <v>3.8893106352886966E-3</v>
      </c>
    </row>
    <row r="803" spans="1:5" x14ac:dyDescent="0.25">
      <c r="A803" s="77">
        <v>42891</v>
      </c>
      <c r="B803" s="6">
        <v>478.15</v>
      </c>
      <c r="C803" s="15">
        <f t="shared" si="24"/>
        <v>-1.2532637075718491E-3</v>
      </c>
      <c r="D803" s="78">
        <v>9675.1</v>
      </c>
      <c r="E803" s="15">
        <f t="shared" si="25"/>
        <v>2.2375304293779834E-3</v>
      </c>
    </row>
    <row r="804" spans="1:5" x14ac:dyDescent="0.25">
      <c r="A804" s="77">
        <v>42892</v>
      </c>
      <c r="B804" s="6">
        <v>461</v>
      </c>
      <c r="C804" s="15">
        <f t="shared" si="24"/>
        <v>-3.5867405625849585E-2</v>
      </c>
      <c r="D804" s="78">
        <v>9637.15</v>
      </c>
      <c r="E804" s="15">
        <f t="shared" si="25"/>
        <v>-3.922440078138802E-3</v>
      </c>
    </row>
    <row r="805" spans="1:5" x14ac:dyDescent="0.25">
      <c r="A805" s="77">
        <v>42893</v>
      </c>
      <c r="B805" s="6">
        <v>458</v>
      </c>
      <c r="C805" s="15">
        <f t="shared" si="24"/>
        <v>-6.5075921908893707E-3</v>
      </c>
      <c r="D805" s="78">
        <v>9663.9</v>
      </c>
      <c r="E805" s="15">
        <f t="shared" si="25"/>
        <v>2.7757168872540121E-3</v>
      </c>
    </row>
    <row r="806" spans="1:5" x14ac:dyDescent="0.25">
      <c r="A806" s="77">
        <v>42894</v>
      </c>
      <c r="B806" s="6">
        <v>460.8</v>
      </c>
      <c r="C806" s="15">
        <f t="shared" si="24"/>
        <v>6.1135371179039553E-3</v>
      </c>
      <c r="D806" s="78">
        <v>9647.25</v>
      </c>
      <c r="E806" s="15">
        <f t="shared" si="25"/>
        <v>-1.7229069009405764E-3</v>
      </c>
    </row>
    <row r="807" spans="1:5" x14ac:dyDescent="0.25">
      <c r="A807" s="77">
        <v>42895</v>
      </c>
      <c r="B807" s="6">
        <v>467.1</v>
      </c>
      <c r="C807" s="15">
        <f t="shared" si="24"/>
        <v>1.3671875000000024E-2</v>
      </c>
      <c r="D807" s="78">
        <v>9668.25</v>
      </c>
      <c r="E807" s="15">
        <f t="shared" si="25"/>
        <v>2.1767861307626524E-3</v>
      </c>
    </row>
    <row r="808" spans="1:5" x14ac:dyDescent="0.25">
      <c r="A808" s="77">
        <v>42898</v>
      </c>
      <c r="B808" s="6">
        <v>456.25</v>
      </c>
      <c r="C808" s="15">
        <f t="shared" si="24"/>
        <v>-2.3228430742881657E-2</v>
      </c>
      <c r="D808" s="78">
        <v>9616.4</v>
      </c>
      <c r="E808" s="15">
        <f t="shared" si="25"/>
        <v>-5.3629146950068896E-3</v>
      </c>
    </row>
    <row r="809" spans="1:5" x14ac:dyDescent="0.25">
      <c r="A809" s="77">
        <v>42899</v>
      </c>
      <c r="B809" s="6">
        <v>449.55</v>
      </c>
      <c r="C809" s="15">
        <f t="shared" si="24"/>
        <v>-1.468493150684929E-2</v>
      </c>
      <c r="D809" s="78">
        <v>9606.9</v>
      </c>
      <c r="E809" s="15">
        <f t="shared" si="25"/>
        <v>-9.8789567821638033E-4</v>
      </c>
    </row>
    <row r="810" spans="1:5" x14ac:dyDescent="0.25">
      <c r="A810" s="77">
        <v>42900</v>
      </c>
      <c r="B810" s="6">
        <v>451.95</v>
      </c>
      <c r="C810" s="15">
        <f t="shared" si="24"/>
        <v>5.3386720053386211E-3</v>
      </c>
      <c r="D810" s="78">
        <v>9618.15</v>
      </c>
      <c r="E810" s="15">
        <f t="shared" si="25"/>
        <v>1.1710333198013928E-3</v>
      </c>
    </row>
    <row r="811" spans="1:5" x14ac:dyDescent="0.25">
      <c r="A811" s="77">
        <v>42901</v>
      </c>
      <c r="B811" s="6">
        <v>448.3</v>
      </c>
      <c r="C811" s="15">
        <f t="shared" si="24"/>
        <v>-8.076114614448451E-3</v>
      </c>
      <c r="D811" s="78">
        <v>9578.0499999999993</v>
      </c>
      <c r="E811" s="15">
        <f t="shared" si="25"/>
        <v>-4.1692009378103238E-3</v>
      </c>
    </row>
    <row r="812" spans="1:5" x14ac:dyDescent="0.25">
      <c r="A812" s="77">
        <v>42902</v>
      </c>
      <c r="B812" s="6">
        <v>455.75</v>
      </c>
      <c r="C812" s="15">
        <f t="shared" si="24"/>
        <v>1.6618335935757279E-2</v>
      </c>
      <c r="D812" s="78">
        <v>9588.0499999999993</v>
      </c>
      <c r="E812" s="15">
        <f t="shared" si="25"/>
        <v>1.0440538522977017E-3</v>
      </c>
    </row>
    <row r="813" spans="1:5" x14ac:dyDescent="0.25">
      <c r="A813" s="77">
        <v>42905</v>
      </c>
      <c r="B813" s="6">
        <v>452.35</v>
      </c>
      <c r="C813" s="15">
        <f t="shared" si="24"/>
        <v>-7.4602303894678599E-3</v>
      </c>
      <c r="D813" s="78">
        <v>9657.5499999999993</v>
      </c>
      <c r="E813" s="15">
        <f t="shared" si="25"/>
        <v>7.2486063380979458E-3</v>
      </c>
    </row>
    <row r="814" spans="1:5" x14ac:dyDescent="0.25">
      <c r="A814" s="77">
        <v>42906</v>
      </c>
      <c r="B814" s="6">
        <v>467.4</v>
      </c>
      <c r="C814" s="15">
        <f t="shared" si="24"/>
        <v>3.3270697468774077E-2</v>
      </c>
      <c r="D814" s="78">
        <v>9653.5</v>
      </c>
      <c r="E814" s="15">
        <f t="shared" si="25"/>
        <v>-4.1936101806351226E-4</v>
      </c>
    </row>
    <row r="815" spans="1:5" x14ac:dyDescent="0.25">
      <c r="A815" s="77">
        <v>42907</v>
      </c>
      <c r="B815" s="6">
        <v>457.3</v>
      </c>
      <c r="C815" s="15">
        <f t="shared" si="24"/>
        <v>-2.1608900299529239E-2</v>
      </c>
      <c r="D815" s="78">
        <v>9633.6</v>
      </c>
      <c r="E815" s="15">
        <f t="shared" si="25"/>
        <v>-2.0614284974361254E-3</v>
      </c>
    </row>
    <row r="816" spans="1:5" x14ac:dyDescent="0.25">
      <c r="A816" s="77">
        <v>42908</v>
      </c>
      <c r="B816" s="6">
        <v>452.7</v>
      </c>
      <c r="C816" s="15">
        <f t="shared" si="24"/>
        <v>-1.0059042204242341E-2</v>
      </c>
      <c r="D816" s="78">
        <v>9630</v>
      </c>
      <c r="E816" s="15">
        <f t="shared" si="25"/>
        <v>-3.7369207772798991E-4</v>
      </c>
    </row>
    <row r="817" spans="1:5" x14ac:dyDescent="0.25">
      <c r="A817" s="77">
        <v>42909</v>
      </c>
      <c r="B817" s="6">
        <v>443.15</v>
      </c>
      <c r="C817" s="15">
        <f t="shared" si="24"/>
        <v>-2.1095648332228874E-2</v>
      </c>
      <c r="D817" s="78">
        <v>9574.9500000000007</v>
      </c>
      <c r="E817" s="15">
        <f t="shared" si="25"/>
        <v>-5.7165109034267155E-3</v>
      </c>
    </row>
    <row r="818" spans="1:5" x14ac:dyDescent="0.25">
      <c r="A818" s="77">
        <v>42913</v>
      </c>
      <c r="B818" s="6">
        <v>442.3</v>
      </c>
      <c r="C818" s="15">
        <f t="shared" si="24"/>
        <v>-1.9180864267177387E-3</v>
      </c>
      <c r="D818" s="78">
        <v>9511.4</v>
      </c>
      <c r="E818" s="15">
        <f t="shared" si="25"/>
        <v>-6.6371103765556043E-3</v>
      </c>
    </row>
    <row r="819" spans="1:5" x14ac:dyDescent="0.25">
      <c r="A819" s="77">
        <v>42914</v>
      </c>
      <c r="B819" s="6">
        <v>442.5</v>
      </c>
      <c r="C819" s="15">
        <f t="shared" si="24"/>
        <v>4.5218177707435816E-4</v>
      </c>
      <c r="D819" s="78">
        <v>9491.25</v>
      </c>
      <c r="E819" s="15">
        <f t="shared" si="25"/>
        <v>-2.1185104190760179E-3</v>
      </c>
    </row>
    <row r="820" spans="1:5" x14ac:dyDescent="0.25">
      <c r="A820" s="77">
        <v>42915</v>
      </c>
      <c r="B820" s="6">
        <v>435.6</v>
      </c>
      <c r="C820" s="15">
        <f t="shared" si="24"/>
        <v>-1.5593220338982999E-2</v>
      </c>
      <c r="D820" s="78">
        <v>9504.1</v>
      </c>
      <c r="E820" s="15">
        <f t="shared" si="25"/>
        <v>1.3538785723693257E-3</v>
      </c>
    </row>
    <row r="821" spans="1:5" x14ac:dyDescent="0.25">
      <c r="A821" s="77">
        <v>42916</v>
      </c>
      <c r="B821" s="6">
        <v>432.55</v>
      </c>
      <c r="C821" s="15">
        <f t="shared" si="24"/>
        <v>-7.0018365472911187E-3</v>
      </c>
      <c r="D821" s="78">
        <v>9520.9</v>
      </c>
      <c r="E821" s="15">
        <f t="shared" si="25"/>
        <v>1.7676581685797995E-3</v>
      </c>
    </row>
    <row r="822" spans="1:5" x14ac:dyDescent="0.25">
      <c r="A822" s="77">
        <v>42919</v>
      </c>
      <c r="B822" s="6">
        <v>430.25</v>
      </c>
      <c r="C822" s="15">
        <f t="shared" si="24"/>
        <v>-5.3173043578777284E-3</v>
      </c>
      <c r="D822" s="78">
        <v>9615</v>
      </c>
      <c r="E822" s="15">
        <f t="shared" si="25"/>
        <v>9.8835194151813757E-3</v>
      </c>
    </row>
    <row r="823" spans="1:5" x14ac:dyDescent="0.25">
      <c r="A823" s="77">
        <v>42920</v>
      </c>
      <c r="B823" s="6">
        <v>426.9</v>
      </c>
      <c r="C823" s="15">
        <f t="shared" si="24"/>
        <v>-7.7861708309123132E-3</v>
      </c>
      <c r="D823" s="78">
        <v>9613.2999999999993</v>
      </c>
      <c r="E823" s="15">
        <f t="shared" si="25"/>
        <v>-1.7680707228296698E-4</v>
      </c>
    </row>
    <row r="824" spans="1:5" x14ac:dyDescent="0.25">
      <c r="A824" s="77">
        <v>42921</v>
      </c>
      <c r="B824" s="6">
        <v>431.75</v>
      </c>
      <c r="C824" s="15">
        <f t="shared" si="24"/>
        <v>1.1360974467088366E-2</v>
      </c>
      <c r="D824" s="78">
        <v>9637.6</v>
      </c>
      <c r="E824" s="15">
        <f t="shared" si="25"/>
        <v>2.5277480157699325E-3</v>
      </c>
    </row>
    <row r="825" spans="1:5" x14ac:dyDescent="0.25">
      <c r="A825" s="77">
        <v>42922</v>
      </c>
      <c r="B825" s="6">
        <v>437.1</v>
      </c>
      <c r="C825" s="15">
        <f t="shared" si="24"/>
        <v>1.2391430225825183E-2</v>
      </c>
      <c r="D825" s="78">
        <v>9674.5499999999993</v>
      </c>
      <c r="E825" s="15">
        <f t="shared" si="25"/>
        <v>3.8339420602638528E-3</v>
      </c>
    </row>
    <row r="826" spans="1:5" x14ac:dyDescent="0.25">
      <c r="A826" s="77">
        <v>42923</v>
      </c>
      <c r="B826" s="6">
        <v>436.85</v>
      </c>
      <c r="C826" s="15">
        <f t="shared" si="24"/>
        <v>-5.7195149851292605E-4</v>
      </c>
      <c r="D826" s="78">
        <v>9665.7999999999993</v>
      </c>
      <c r="E826" s="15">
        <f t="shared" si="25"/>
        <v>-9.0443483159423441E-4</v>
      </c>
    </row>
    <row r="827" spans="1:5" x14ac:dyDescent="0.25">
      <c r="A827" s="77">
        <v>42926</v>
      </c>
      <c r="B827" s="6">
        <v>446.95</v>
      </c>
      <c r="C827" s="15">
        <f t="shared" si="24"/>
        <v>2.3120064095227117E-2</v>
      </c>
      <c r="D827" s="78">
        <v>9771.0499999999993</v>
      </c>
      <c r="E827" s="15">
        <f t="shared" si="25"/>
        <v>1.0888907281342466E-2</v>
      </c>
    </row>
    <row r="828" spans="1:5" x14ac:dyDescent="0.25">
      <c r="A828" s="77">
        <v>42927</v>
      </c>
      <c r="B828" s="6">
        <v>456.95</v>
      </c>
      <c r="C828" s="15">
        <f t="shared" si="24"/>
        <v>2.2373867322966777E-2</v>
      </c>
      <c r="D828" s="78">
        <v>9786.0499999999993</v>
      </c>
      <c r="E828" s="15">
        <f t="shared" si="25"/>
        <v>1.535147195030217E-3</v>
      </c>
    </row>
    <row r="829" spans="1:5" x14ac:dyDescent="0.25">
      <c r="A829" s="77">
        <v>42928</v>
      </c>
      <c r="B829" s="6">
        <v>461</v>
      </c>
      <c r="C829" s="15">
        <f t="shared" si="24"/>
        <v>8.8631141262720467E-3</v>
      </c>
      <c r="D829" s="78">
        <v>9816.1</v>
      </c>
      <c r="E829" s="15">
        <f t="shared" si="25"/>
        <v>3.070697574608866E-3</v>
      </c>
    </row>
    <row r="830" spans="1:5" x14ac:dyDescent="0.25">
      <c r="A830" s="77">
        <v>42929</v>
      </c>
      <c r="B830" s="6">
        <v>459.05</v>
      </c>
      <c r="C830" s="15">
        <f t="shared" si="24"/>
        <v>-4.2299349240780661E-3</v>
      </c>
      <c r="D830" s="78">
        <v>9891.7000000000007</v>
      </c>
      <c r="E830" s="15">
        <f t="shared" si="25"/>
        <v>7.7016330314483719E-3</v>
      </c>
    </row>
    <row r="831" spans="1:5" x14ac:dyDescent="0.25">
      <c r="A831" s="77">
        <v>42930</v>
      </c>
      <c r="B831" s="6">
        <v>451.3</v>
      </c>
      <c r="C831" s="15">
        <f t="shared" si="24"/>
        <v>-1.6882692517154994E-2</v>
      </c>
      <c r="D831" s="78">
        <v>9886.35</v>
      </c>
      <c r="E831" s="15">
        <f t="shared" si="25"/>
        <v>-5.4085748657969445E-4</v>
      </c>
    </row>
    <row r="832" spans="1:5" x14ac:dyDescent="0.25">
      <c r="A832" s="77">
        <v>42933</v>
      </c>
      <c r="B832" s="6">
        <v>454.15</v>
      </c>
      <c r="C832" s="15">
        <f t="shared" si="24"/>
        <v>6.3150897407488714E-3</v>
      </c>
      <c r="D832" s="78">
        <v>9915.9500000000007</v>
      </c>
      <c r="E832" s="15">
        <f t="shared" si="25"/>
        <v>2.9940271181983606E-3</v>
      </c>
    </row>
    <row r="833" spans="1:5" x14ac:dyDescent="0.25">
      <c r="A833" s="77">
        <v>42934</v>
      </c>
      <c r="B833" s="6">
        <v>456.15</v>
      </c>
      <c r="C833" s="15">
        <f t="shared" si="24"/>
        <v>4.4038313332599366E-3</v>
      </c>
      <c r="D833" s="78">
        <v>9827.15</v>
      </c>
      <c r="E833" s="15">
        <f t="shared" si="25"/>
        <v>-8.955269036249788E-3</v>
      </c>
    </row>
    <row r="834" spans="1:5" x14ac:dyDescent="0.25">
      <c r="A834" s="77">
        <v>42935</v>
      </c>
      <c r="B834" s="6">
        <v>460.6</v>
      </c>
      <c r="C834" s="15">
        <f t="shared" si="24"/>
        <v>9.7555628630933804E-3</v>
      </c>
      <c r="D834" s="78">
        <v>9899.6</v>
      </c>
      <c r="E834" s="15">
        <f t="shared" si="25"/>
        <v>7.3724324956880409E-3</v>
      </c>
    </row>
    <row r="835" spans="1:5" x14ac:dyDescent="0.25">
      <c r="A835" s="77">
        <v>42936</v>
      </c>
      <c r="B835" s="6">
        <v>460.15</v>
      </c>
      <c r="C835" s="15">
        <f t="shared" si="24"/>
        <v>-9.769865392966683E-4</v>
      </c>
      <c r="D835" s="78">
        <v>9873.2999999999993</v>
      </c>
      <c r="E835" s="15">
        <f t="shared" si="25"/>
        <v>-2.6566729968888732E-3</v>
      </c>
    </row>
    <row r="836" spans="1:5" x14ac:dyDescent="0.25">
      <c r="A836" s="77">
        <v>42937</v>
      </c>
      <c r="B836" s="6">
        <v>464.6</v>
      </c>
      <c r="C836" s="15">
        <f t="shared" ref="C836:C899" si="26">(B836-B835)/B835</f>
        <v>9.67075953493436E-3</v>
      </c>
      <c r="D836" s="78">
        <v>9915.25</v>
      </c>
      <c r="E836" s="15">
        <f t="shared" ref="E836:E899" si="27">(D836-D835)/D835</f>
        <v>4.2488327104413656E-3</v>
      </c>
    </row>
    <row r="837" spans="1:5" x14ac:dyDescent="0.25">
      <c r="A837" s="77">
        <v>42940</v>
      </c>
      <c r="B837" s="6">
        <v>464</v>
      </c>
      <c r="C837" s="15">
        <f t="shared" si="26"/>
        <v>-1.2914334911752533E-3</v>
      </c>
      <c r="D837" s="78">
        <v>9966.4</v>
      </c>
      <c r="E837" s="15">
        <f t="shared" si="27"/>
        <v>5.158720153299174E-3</v>
      </c>
    </row>
    <row r="838" spans="1:5" x14ac:dyDescent="0.25">
      <c r="A838" s="77">
        <v>42941</v>
      </c>
      <c r="B838" s="6">
        <v>456.1</v>
      </c>
      <c r="C838" s="15">
        <f t="shared" si="26"/>
        <v>-1.7025862068965468E-2</v>
      </c>
      <c r="D838" s="78">
        <v>9964.5499999999993</v>
      </c>
      <c r="E838" s="15">
        <f t="shared" si="27"/>
        <v>-1.8562369561731055E-4</v>
      </c>
    </row>
    <row r="839" spans="1:5" x14ac:dyDescent="0.25">
      <c r="A839" s="77">
        <v>42942</v>
      </c>
      <c r="B839" s="6">
        <v>457.3</v>
      </c>
      <c r="C839" s="15">
        <f t="shared" si="26"/>
        <v>2.6310019732514547E-3</v>
      </c>
      <c r="D839" s="78">
        <v>10020.65</v>
      </c>
      <c r="E839" s="15">
        <f t="shared" si="27"/>
        <v>5.6299582018255086E-3</v>
      </c>
    </row>
    <row r="840" spans="1:5" x14ac:dyDescent="0.25">
      <c r="A840" s="77">
        <v>42943</v>
      </c>
      <c r="B840" s="6">
        <v>445.4</v>
      </c>
      <c r="C840" s="15">
        <f t="shared" si="26"/>
        <v>-2.6022304832713828E-2</v>
      </c>
      <c r="D840" s="78">
        <v>10020.549999999999</v>
      </c>
      <c r="E840" s="15">
        <f t="shared" si="27"/>
        <v>-9.9793925544115204E-6</v>
      </c>
    </row>
    <row r="841" spans="1:5" x14ac:dyDescent="0.25">
      <c r="A841" s="77">
        <v>42944</v>
      </c>
      <c r="B841" s="6">
        <v>445.85</v>
      </c>
      <c r="C841" s="15">
        <f t="shared" si="26"/>
        <v>1.0103277952403357E-3</v>
      </c>
      <c r="D841" s="78">
        <v>10014.5</v>
      </c>
      <c r="E841" s="15">
        <f t="shared" si="27"/>
        <v>-6.0375927469043841E-4</v>
      </c>
    </row>
    <row r="842" spans="1:5" x14ac:dyDescent="0.25">
      <c r="A842" s="77">
        <v>42947</v>
      </c>
      <c r="B842" s="6">
        <v>444.6</v>
      </c>
      <c r="C842" s="15">
        <f t="shared" si="26"/>
        <v>-2.8036335090276996E-3</v>
      </c>
      <c r="D842" s="78">
        <v>10077.1</v>
      </c>
      <c r="E842" s="15">
        <f t="shared" si="27"/>
        <v>6.2509361425932761E-3</v>
      </c>
    </row>
    <row r="843" spans="1:5" x14ac:dyDescent="0.25">
      <c r="A843" s="77">
        <v>42948</v>
      </c>
      <c r="B843" s="6">
        <v>446.9</v>
      </c>
      <c r="C843" s="15">
        <f t="shared" si="26"/>
        <v>5.1731893837155965E-3</v>
      </c>
      <c r="D843" s="78">
        <v>10114.65</v>
      </c>
      <c r="E843" s="15">
        <f t="shared" si="27"/>
        <v>3.7262704547934697E-3</v>
      </c>
    </row>
    <row r="844" spans="1:5" x14ac:dyDescent="0.25">
      <c r="A844" s="77">
        <v>42949</v>
      </c>
      <c r="B844" s="6">
        <v>440.35</v>
      </c>
      <c r="C844" s="15">
        <f t="shared" si="26"/>
        <v>-1.465652271201601E-2</v>
      </c>
      <c r="D844" s="78">
        <v>10081.5</v>
      </c>
      <c r="E844" s="15">
        <f t="shared" si="27"/>
        <v>-3.277424330055873E-3</v>
      </c>
    </row>
    <row r="845" spans="1:5" x14ac:dyDescent="0.25">
      <c r="A845" s="77">
        <v>42950</v>
      </c>
      <c r="B845" s="6">
        <v>431.45</v>
      </c>
      <c r="C845" s="15">
        <f t="shared" si="26"/>
        <v>-2.0211195639832029E-2</v>
      </c>
      <c r="D845" s="78">
        <v>10013.65</v>
      </c>
      <c r="E845" s="15">
        <f t="shared" si="27"/>
        <v>-6.7301492833408087E-3</v>
      </c>
    </row>
    <row r="846" spans="1:5" x14ac:dyDescent="0.25">
      <c r="A846" s="77">
        <v>42951</v>
      </c>
      <c r="B846" s="6">
        <v>435.6</v>
      </c>
      <c r="C846" s="15">
        <f t="shared" si="26"/>
        <v>9.6187275466451134E-3</v>
      </c>
      <c r="D846" s="78">
        <v>10066.4</v>
      </c>
      <c r="E846" s="15">
        <f t="shared" si="27"/>
        <v>5.2678094401142446E-3</v>
      </c>
    </row>
    <row r="847" spans="1:5" x14ac:dyDescent="0.25">
      <c r="A847" s="77">
        <v>42954</v>
      </c>
      <c r="B847" s="6">
        <v>430</v>
      </c>
      <c r="C847" s="15">
        <f t="shared" si="26"/>
        <v>-1.2855831037649271E-2</v>
      </c>
      <c r="D847" s="78">
        <v>10057.4</v>
      </c>
      <c r="E847" s="15">
        <f t="shared" si="27"/>
        <v>-8.9406341889851392E-4</v>
      </c>
    </row>
    <row r="848" spans="1:5" x14ac:dyDescent="0.25">
      <c r="A848" s="77">
        <v>42955</v>
      </c>
      <c r="B848" s="6">
        <v>430</v>
      </c>
      <c r="C848" s="15">
        <f t="shared" si="26"/>
        <v>0</v>
      </c>
      <c r="D848" s="78">
        <v>9978.5499999999993</v>
      </c>
      <c r="E848" s="15">
        <f t="shared" si="27"/>
        <v>-7.8399984091316217E-3</v>
      </c>
    </row>
    <row r="849" spans="1:5" x14ac:dyDescent="0.25">
      <c r="A849" s="77">
        <v>42956</v>
      </c>
      <c r="B849" s="6">
        <v>416.05</v>
      </c>
      <c r="C849" s="15">
        <f t="shared" si="26"/>
        <v>-3.2441860465116254E-2</v>
      </c>
      <c r="D849" s="78">
        <v>9908.0499999999993</v>
      </c>
      <c r="E849" s="15">
        <f t="shared" si="27"/>
        <v>-7.0651547569536661E-3</v>
      </c>
    </row>
    <row r="850" spans="1:5" x14ac:dyDescent="0.25">
      <c r="A850" s="77">
        <v>42957</v>
      </c>
      <c r="B850" s="6">
        <v>380.2</v>
      </c>
      <c r="C850" s="15">
        <f t="shared" si="26"/>
        <v>-8.6167527941353253E-2</v>
      </c>
      <c r="D850" s="78">
        <v>9820.25</v>
      </c>
      <c r="E850" s="15">
        <f t="shared" si="27"/>
        <v>-8.86148132074417E-3</v>
      </c>
    </row>
    <row r="851" spans="1:5" x14ac:dyDescent="0.25">
      <c r="A851" s="77">
        <v>42958</v>
      </c>
      <c r="B851" s="6">
        <v>374.5</v>
      </c>
      <c r="C851" s="15">
        <f t="shared" si="26"/>
        <v>-1.4992109416096761E-2</v>
      </c>
      <c r="D851" s="78">
        <v>9710.7999999999993</v>
      </c>
      <c r="E851" s="15">
        <f t="shared" si="27"/>
        <v>-1.1145337440492934E-2</v>
      </c>
    </row>
    <row r="852" spans="1:5" x14ac:dyDescent="0.25">
      <c r="A852" s="77">
        <v>42961</v>
      </c>
      <c r="B852" s="6">
        <v>375.4</v>
      </c>
      <c r="C852" s="15">
        <f t="shared" si="26"/>
        <v>2.4032042723630903E-3</v>
      </c>
      <c r="D852" s="78">
        <v>9794.15</v>
      </c>
      <c r="E852" s="15">
        <f t="shared" si="27"/>
        <v>8.5832269226016767E-3</v>
      </c>
    </row>
    <row r="853" spans="1:5" x14ac:dyDescent="0.25">
      <c r="A853" s="77">
        <v>42963</v>
      </c>
      <c r="B853" s="6">
        <v>389.25</v>
      </c>
      <c r="C853" s="15">
        <f t="shared" si="26"/>
        <v>3.6893979754928141E-2</v>
      </c>
      <c r="D853" s="78">
        <v>9897.2999999999993</v>
      </c>
      <c r="E853" s="15">
        <f t="shared" si="27"/>
        <v>1.0531797042111836E-2</v>
      </c>
    </row>
    <row r="854" spans="1:5" x14ac:dyDescent="0.25">
      <c r="A854" s="77">
        <v>42964</v>
      </c>
      <c r="B854" s="6">
        <v>385.3</v>
      </c>
      <c r="C854" s="15">
        <f t="shared" si="26"/>
        <v>-1.0147719974309541E-2</v>
      </c>
      <c r="D854" s="78">
        <v>9904.15</v>
      </c>
      <c r="E854" s="15">
        <f t="shared" si="27"/>
        <v>6.9210794863249208E-4</v>
      </c>
    </row>
    <row r="855" spans="1:5" x14ac:dyDescent="0.25">
      <c r="A855" s="77">
        <v>42965</v>
      </c>
      <c r="B855" s="6">
        <v>380.4</v>
      </c>
      <c r="C855" s="15">
        <f t="shared" si="26"/>
        <v>-1.2717363093693314E-2</v>
      </c>
      <c r="D855" s="78">
        <v>9837.4</v>
      </c>
      <c r="E855" s="15">
        <f t="shared" si="27"/>
        <v>-6.7395990569609713E-3</v>
      </c>
    </row>
    <row r="856" spans="1:5" x14ac:dyDescent="0.25">
      <c r="A856" s="77">
        <v>42968</v>
      </c>
      <c r="B856" s="6">
        <v>374.35</v>
      </c>
      <c r="C856" s="15">
        <f t="shared" si="26"/>
        <v>-1.5904311251314286E-2</v>
      </c>
      <c r="D856" s="78">
        <v>9754.35</v>
      </c>
      <c r="E856" s="15">
        <f t="shared" si="27"/>
        <v>-8.4422713318559051E-3</v>
      </c>
    </row>
    <row r="857" spans="1:5" x14ac:dyDescent="0.25">
      <c r="A857" s="77">
        <v>42969</v>
      </c>
      <c r="B857" s="6">
        <v>373.6</v>
      </c>
      <c r="C857" s="15">
        <f t="shared" si="26"/>
        <v>-2.0034726859890477E-3</v>
      </c>
      <c r="D857" s="78">
        <v>9765.5499999999993</v>
      </c>
      <c r="E857" s="15">
        <f t="shared" si="27"/>
        <v>1.1482056723409462E-3</v>
      </c>
    </row>
    <row r="858" spans="1:5" x14ac:dyDescent="0.25">
      <c r="A858" s="77">
        <v>42970</v>
      </c>
      <c r="B858" s="6">
        <v>379.95</v>
      </c>
      <c r="C858" s="15">
        <f t="shared" si="26"/>
        <v>1.6996788008565217E-2</v>
      </c>
      <c r="D858" s="78">
        <v>9852.5</v>
      </c>
      <c r="E858" s="15">
        <f t="shared" si="27"/>
        <v>8.9037483807876388E-3</v>
      </c>
    </row>
    <row r="859" spans="1:5" x14ac:dyDescent="0.25">
      <c r="A859" s="77">
        <v>42971</v>
      </c>
      <c r="B859" s="6">
        <v>384.15</v>
      </c>
      <c r="C859" s="15">
        <f t="shared" si="26"/>
        <v>1.1054086063955753E-2</v>
      </c>
      <c r="D859" s="78">
        <v>9857.0499999999993</v>
      </c>
      <c r="E859" s="15">
        <f t="shared" si="27"/>
        <v>4.6181172291289238E-4</v>
      </c>
    </row>
    <row r="860" spans="1:5" x14ac:dyDescent="0.25">
      <c r="A860" s="77">
        <v>42975</v>
      </c>
      <c r="B860" s="6">
        <v>379.3</v>
      </c>
      <c r="C860" s="15">
        <f t="shared" si="26"/>
        <v>-1.2625276584667359E-2</v>
      </c>
      <c r="D860" s="78">
        <v>9912.7999999999993</v>
      </c>
      <c r="E860" s="15">
        <f t="shared" si="27"/>
        <v>5.6558503811992436E-3</v>
      </c>
    </row>
    <row r="861" spans="1:5" x14ac:dyDescent="0.25">
      <c r="A861" s="77">
        <v>42976</v>
      </c>
      <c r="B861" s="6">
        <v>376.1</v>
      </c>
      <c r="C861" s="15">
        <f t="shared" si="26"/>
        <v>-8.4365937252833863E-3</v>
      </c>
      <c r="D861" s="78">
        <v>9796.0499999999993</v>
      </c>
      <c r="E861" s="15">
        <f t="shared" si="27"/>
        <v>-1.1777701557582117E-2</v>
      </c>
    </row>
    <row r="862" spans="1:5" x14ac:dyDescent="0.25">
      <c r="A862" s="77">
        <v>42977</v>
      </c>
      <c r="B862" s="6">
        <v>378.5</v>
      </c>
      <c r="C862" s="15">
        <f t="shared" si="26"/>
        <v>6.3812815740493939E-3</v>
      </c>
      <c r="D862" s="78">
        <v>9884.4</v>
      </c>
      <c r="E862" s="15">
        <f t="shared" si="27"/>
        <v>9.0189413079762113E-3</v>
      </c>
    </row>
    <row r="863" spans="1:5" x14ac:dyDescent="0.25">
      <c r="A863" s="77">
        <v>42978</v>
      </c>
      <c r="B863" s="6">
        <v>376.55</v>
      </c>
      <c r="C863" s="15">
        <f t="shared" si="26"/>
        <v>-5.1519154557463373E-3</v>
      </c>
      <c r="D863" s="78">
        <v>9917.9</v>
      </c>
      <c r="E863" s="15">
        <f t="shared" si="27"/>
        <v>3.3891789081785442E-3</v>
      </c>
    </row>
    <row r="864" spans="1:5" x14ac:dyDescent="0.25">
      <c r="A864" s="77">
        <v>42979</v>
      </c>
      <c r="B864" s="6">
        <v>390.85</v>
      </c>
      <c r="C864" s="15">
        <f t="shared" si="26"/>
        <v>3.7976364360642709E-2</v>
      </c>
      <c r="D864" s="78">
        <v>9974.4</v>
      </c>
      <c r="E864" s="15">
        <f t="shared" si="27"/>
        <v>5.6967704856874949E-3</v>
      </c>
    </row>
    <row r="865" spans="1:5" x14ac:dyDescent="0.25">
      <c r="A865" s="77">
        <v>42982</v>
      </c>
      <c r="B865" s="6">
        <v>383.4</v>
      </c>
      <c r="C865" s="15">
        <f t="shared" si="26"/>
        <v>-1.9061020851989369E-2</v>
      </c>
      <c r="D865" s="78">
        <v>9912.85</v>
      </c>
      <c r="E865" s="15">
        <f t="shared" si="27"/>
        <v>-6.1707972409367259E-3</v>
      </c>
    </row>
    <row r="866" spans="1:5" x14ac:dyDescent="0.25">
      <c r="A866" s="77">
        <v>42983</v>
      </c>
      <c r="B866" s="6">
        <v>388.15</v>
      </c>
      <c r="C866" s="15">
        <f t="shared" si="26"/>
        <v>1.2389149713093376E-2</v>
      </c>
      <c r="D866" s="78">
        <v>9952.2000000000007</v>
      </c>
      <c r="E866" s="15">
        <f t="shared" si="27"/>
        <v>3.9695950206046051E-3</v>
      </c>
    </row>
    <row r="867" spans="1:5" x14ac:dyDescent="0.25">
      <c r="A867" s="77">
        <v>42984</v>
      </c>
      <c r="B867" s="6">
        <v>382.7</v>
      </c>
      <c r="C867" s="15">
        <f t="shared" si="26"/>
        <v>-1.4040963545021226E-2</v>
      </c>
      <c r="D867" s="78">
        <v>9916.2000000000007</v>
      </c>
      <c r="E867" s="15">
        <f t="shared" si="27"/>
        <v>-3.6172906493036712E-3</v>
      </c>
    </row>
    <row r="868" spans="1:5" x14ac:dyDescent="0.25">
      <c r="A868" s="77">
        <v>42985</v>
      </c>
      <c r="B868" s="6">
        <v>378.15</v>
      </c>
      <c r="C868" s="15">
        <f t="shared" si="26"/>
        <v>-1.188920825712049E-2</v>
      </c>
      <c r="D868" s="78">
        <v>9929.9</v>
      </c>
      <c r="E868" s="15">
        <f t="shared" si="27"/>
        <v>1.3815776204593401E-3</v>
      </c>
    </row>
    <row r="869" spans="1:5" x14ac:dyDescent="0.25">
      <c r="A869" s="77">
        <v>42986</v>
      </c>
      <c r="B869" s="6">
        <v>375.05</v>
      </c>
      <c r="C869" s="15">
        <f t="shared" si="26"/>
        <v>-8.197805103794701E-3</v>
      </c>
      <c r="D869" s="78">
        <v>9934.7999999999993</v>
      </c>
      <c r="E869" s="15">
        <f t="shared" si="27"/>
        <v>4.9345914863187311E-4</v>
      </c>
    </row>
    <row r="870" spans="1:5" x14ac:dyDescent="0.25">
      <c r="A870" s="77">
        <v>42989</v>
      </c>
      <c r="B870" s="6">
        <v>375.3</v>
      </c>
      <c r="C870" s="15">
        <f t="shared" si="26"/>
        <v>6.6657778962804959E-4</v>
      </c>
      <c r="D870" s="78">
        <v>10006.049999999999</v>
      </c>
      <c r="E870" s="15">
        <f t="shared" si="27"/>
        <v>7.1717598743809641E-3</v>
      </c>
    </row>
    <row r="871" spans="1:5" x14ac:dyDescent="0.25">
      <c r="A871" s="77">
        <v>42990</v>
      </c>
      <c r="B871" s="6">
        <v>388.25</v>
      </c>
      <c r="C871" s="15">
        <f t="shared" si="26"/>
        <v>3.4505728750333038E-2</v>
      </c>
      <c r="D871" s="78">
        <v>10093.049999999999</v>
      </c>
      <c r="E871" s="15">
        <f t="shared" si="27"/>
        <v>8.6947396824920923E-3</v>
      </c>
    </row>
    <row r="872" spans="1:5" x14ac:dyDescent="0.25">
      <c r="A872" s="77">
        <v>42991</v>
      </c>
      <c r="B872" s="6">
        <v>389.65</v>
      </c>
      <c r="C872" s="15">
        <f t="shared" si="26"/>
        <v>3.6059240180295617E-3</v>
      </c>
      <c r="D872" s="78">
        <v>10079.299999999999</v>
      </c>
      <c r="E872" s="15">
        <f t="shared" si="27"/>
        <v>-1.362323579096507E-3</v>
      </c>
    </row>
    <row r="873" spans="1:5" x14ac:dyDescent="0.25">
      <c r="A873" s="77">
        <v>42992</v>
      </c>
      <c r="B873" s="6">
        <v>404.4</v>
      </c>
      <c r="C873" s="15">
        <f t="shared" si="26"/>
        <v>3.7854484794045941E-2</v>
      </c>
      <c r="D873" s="78">
        <v>10086.6</v>
      </c>
      <c r="E873" s="15">
        <f t="shared" si="27"/>
        <v>7.2425664480679135E-4</v>
      </c>
    </row>
    <row r="874" spans="1:5" x14ac:dyDescent="0.25">
      <c r="A874" s="77">
        <v>42993</v>
      </c>
      <c r="B874" s="6">
        <v>401.75</v>
      </c>
      <c r="C874" s="15">
        <f t="shared" si="26"/>
        <v>-6.5529179030662148E-3</v>
      </c>
      <c r="D874" s="78">
        <v>10085.4</v>
      </c>
      <c r="E874" s="15">
        <f t="shared" si="27"/>
        <v>-1.1896972220577078E-4</v>
      </c>
    </row>
    <row r="875" spans="1:5" x14ac:dyDescent="0.25">
      <c r="A875" s="77">
        <v>42996</v>
      </c>
      <c r="B875" s="6">
        <v>404.95</v>
      </c>
      <c r="C875" s="15">
        <f t="shared" si="26"/>
        <v>7.9651524579962378E-3</v>
      </c>
      <c r="D875" s="78">
        <v>10153.1</v>
      </c>
      <c r="E875" s="15">
        <f t="shared" si="27"/>
        <v>6.7126737660381077E-3</v>
      </c>
    </row>
    <row r="876" spans="1:5" x14ac:dyDescent="0.25">
      <c r="A876" s="77">
        <v>42997</v>
      </c>
      <c r="B876" s="6">
        <v>423.65</v>
      </c>
      <c r="C876" s="15">
        <f t="shared" si="26"/>
        <v>4.6178540560563003E-2</v>
      </c>
      <c r="D876" s="78">
        <v>10147.549999999999</v>
      </c>
      <c r="E876" s="15">
        <f t="shared" si="27"/>
        <v>-5.4663107819297467E-4</v>
      </c>
    </row>
    <row r="877" spans="1:5" x14ac:dyDescent="0.25">
      <c r="A877" s="77">
        <v>42998</v>
      </c>
      <c r="B877" s="6">
        <v>414.8</v>
      </c>
      <c r="C877" s="15">
        <f t="shared" si="26"/>
        <v>-2.0889885518706401E-2</v>
      </c>
      <c r="D877" s="78">
        <v>10141.15</v>
      </c>
      <c r="E877" s="15">
        <f t="shared" si="27"/>
        <v>-6.3069410843007785E-4</v>
      </c>
    </row>
    <row r="878" spans="1:5" x14ac:dyDescent="0.25">
      <c r="A878" s="77">
        <v>42999</v>
      </c>
      <c r="B878" s="6">
        <v>413.65</v>
      </c>
      <c r="C878" s="15">
        <f t="shared" si="26"/>
        <v>-2.7724204435873533E-3</v>
      </c>
      <c r="D878" s="78">
        <v>10121.9</v>
      </c>
      <c r="E878" s="15">
        <f t="shared" si="27"/>
        <v>-1.8982068108646455E-3</v>
      </c>
    </row>
    <row r="879" spans="1:5" x14ac:dyDescent="0.25">
      <c r="A879" s="77">
        <v>43000</v>
      </c>
      <c r="B879" s="6">
        <v>411.8</v>
      </c>
      <c r="C879" s="15">
        <f t="shared" si="26"/>
        <v>-4.4723800314274533E-3</v>
      </c>
      <c r="D879" s="78">
        <v>9964.4</v>
      </c>
      <c r="E879" s="15">
        <f t="shared" si="27"/>
        <v>-1.5560319702822593E-2</v>
      </c>
    </row>
    <row r="880" spans="1:5" x14ac:dyDescent="0.25">
      <c r="A880" s="77">
        <v>43003</v>
      </c>
      <c r="B880" s="6">
        <v>408.2</v>
      </c>
      <c r="C880" s="15">
        <f t="shared" si="26"/>
        <v>-8.7421078193298269E-3</v>
      </c>
      <c r="D880" s="78">
        <v>9872.6</v>
      </c>
      <c r="E880" s="15">
        <f t="shared" si="27"/>
        <v>-9.2127975593110749E-3</v>
      </c>
    </row>
    <row r="881" spans="1:5" x14ac:dyDescent="0.25">
      <c r="A881" s="77">
        <v>43004</v>
      </c>
      <c r="B881" s="6">
        <v>411.25</v>
      </c>
      <c r="C881" s="15">
        <f t="shared" si="26"/>
        <v>7.4718275355218312E-3</v>
      </c>
      <c r="D881" s="78">
        <v>9871.5</v>
      </c>
      <c r="E881" s="15">
        <f t="shared" si="27"/>
        <v>-1.114194842291153E-4</v>
      </c>
    </row>
    <row r="882" spans="1:5" x14ac:dyDescent="0.25">
      <c r="A882" s="77">
        <v>43005</v>
      </c>
      <c r="B882" s="6">
        <v>404.9</v>
      </c>
      <c r="C882" s="15">
        <f t="shared" si="26"/>
        <v>-1.544072948328273E-2</v>
      </c>
      <c r="D882" s="78">
        <v>9735.75</v>
      </c>
      <c r="E882" s="15">
        <f t="shared" si="27"/>
        <v>-1.3751709466646406E-2</v>
      </c>
    </row>
    <row r="883" spans="1:5" x14ac:dyDescent="0.25">
      <c r="A883" s="77">
        <v>43006</v>
      </c>
      <c r="B883" s="6">
        <v>401.4</v>
      </c>
      <c r="C883" s="15">
        <f t="shared" si="26"/>
        <v>-8.644109656705359E-3</v>
      </c>
      <c r="D883" s="78">
        <v>9768.9500000000007</v>
      </c>
      <c r="E883" s="15">
        <f t="shared" si="27"/>
        <v>3.4101122152890868E-3</v>
      </c>
    </row>
    <row r="884" spans="1:5" x14ac:dyDescent="0.25">
      <c r="A884" s="77">
        <v>43007</v>
      </c>
      <c r="B884" s="6">
        <v>401.5</v>
      </c>
      <c r="C884" s="15">
        <f t="shared" si="26"/>
        <v>2.4912805181869142E-4</v>
      </c>
      <c r="D884" s="78">
        <v>9788.6</v>
      </c>
      <c r="E884" s="15">
        <f t="shared" si="27"/>
        <v>2.011475132946697E-3</v>
      </c>
    </row>
    <row r="885" spans="1:5" x14ac:dyDescent="0.25">
      <c r="A885" s="77">
        <v>43011</v>
      </c>
      <c r="B885" s="6">
        <v>416</v>
      </c>
      <c r="C885" s="15">
        <f t="shared" si="26"/>
        <v>3.6114570361145702E-2</v>
      </c>
      <c r="D885" s="78">
        <v>9859.5</v>
      </c>
      <c r="E885" s="15">
        <f t="shared" si="27"/>
        <v>7.2431195472283712E-3</v>
      </c>
    </row>
    <row r="886" spans="1:5" x14ac:dyDescent="0.25">
      <c r="A886" s="77">
        <v>43012</v>
      </c>
      <c r="B886" s="6">
        <v>423.55</v>
      </c>
      <c r="C886" s="15">
        <f t="shared" si="26"/>
        <v>1.8149038461538487E-2</v>
      </c>
      <c r="D886" s="78">
        <v>9914.9</v>
      </c>
      <c r="E886" s="15">
        <f t="shared" si="27"/>
        <v>5.6189461940260293E-3</v>
      </c>
    </row>
    <row r="887" spans="1:5" x14ac:dyDescent="0.25">
      <c r="A887" s="77">
        <v>43013</v>
      </c>
      <c r="B887" s="6">
        <v>423.3</v>
      </c>
      <c r="C887" s="15">
        <f t="shared" si="26"/>
        <v>-5.9024908511391802E-4</v>
      </c>
      <c r="D887" s="78">
        <v>9888.7000000000007</v>
      </c>
      <c r="E887" s="15">
        <f t="shared" si="27"/>
        <v>-2.6424875692139011E-3</v>
      </c>
    </row>
    <row r="888" spans="1:5" x14ac:dyDescent="0.25">
      <c r="A888" s="77">
        <v>43014</v>
      </c>
      <c r="B888" s="6">
        <v>424.85</v>
      </c>
      <c r="C888" s="15">
        <f t="shared" si="26"/>
        <v>3.6617056461138941E-3</v>
      </c>
      <c r="D888" s="78">
        <v>9979.7000000000007</v>
      </c>
      <c r="E888" s="15">
        <f t="shared" si="27"/>
        <v>9.2024229676297177E-3</v>
      </c>
    </row>
    <row r="889" spans="1:5" x14ac:dyDescent="0.25">
      <c r="A889" s="77">
        <v>43017</v>
      </c>
      <c r="B889" s="6">
        <v>425.6</v>
      </c>
      <c r="C889" s="15">
        <f t="shared" si="26"/>
        <v>1.7653289396257501E-3</v>
      </c>
      <c r="D889" s="78">
        <v>9988.75</v>
      </c>
      <c r="E889" s="15">
        <f t="shared" si="27"/>
        <v>9.0684088700053824E-4</v>
      </c>
    </row>
    <row r="890" spans="1:5" x14ac:dyDescent="0.25">
      <c r="A890" s="77">
        <v>43018</v>
      </c>
      <c r="B890" s="6">
        <v>423.6</v>
      </c>
      <c r="C890" s="15">
        <f t="shared" si="26"/>
        <v>-4.6992481203007516E-3</v>
      </c>
      <c r="D890" s="78">
        <v>10016.950000000001</v>
      </c>
      <c r="E890" s="15">
        <f t="shared" si="27"/>
        <v>2.8231760730822904E-3</v>
      </c>
    </row>
    <row r="891" spans="1:5" x14ac:dyDescent="0.25">
      <c r="A891" s="77">
        <v>43019</v>
      </c>
      <c r="B891" s="6">
        <v>415.5</v>
      </c>
      <c r="C891" s="15">
        <f t="shared" si="26"/>
        <v>-1.9121813031161526E-2</v>
      </c>
      <c r="D891" s="78">
        <v>9984.7999999999993</v>
      </c>
      <c r="E891" s="15">
        <f t="shared" si="27"/>
        <v>-3.2095597961456783E-3</v>
      </c>
    </row>
    <row r="892" spans="1:5" x14ac:dyDescent="0.25">
      <c r="A892" s="77">
        <v>43020</v>
      </c>
      <c r="B892" s="6">
        <v>420.15</v>
      </c>
      <c r="C892" s="15">
        <f t="shared" si="26"/>
        <v>1.1191335740072148E-2</v>
      </c>
      <c r="D892" s="78">
        <v>10096.4</v>
      </c>
      <c r="E892" s="15">
        <f t="shared" si="27"/>
        <v>1.1176989023315476E-2</v>
      </c>
    </row>
    <row r="893" spans="1:5" x14ac:dyDescent="0.25">
      <c r="A893" s="77">
        <v>43021</v>
      </c>
      <c r="B893" s="6">
        <v>424.8</v>
      </c>
      <c r="C893" s="15">
        <f t="shared" si="26"/>
        <v>1.1067475901463845E-2</v>
      </c>
      <c r="D893" s="78">
        <v>10167.450000000001</v>
      </c>
      <c r="E893" s="15">
        <f t="shared" si="27"/>
        <v>7.0371617606276591E-3</v>
      </c>
    </row>
    <row r="894" spans="1:5" x14ac:dyDescent="0.25">
      <c r="A894" s="77">
        <v>43024</v>
      </c>
      <c r="B894" s="6">
        <v>437.05</v>
      </c>
      <c r="C894" s="15">
        <f t="shared" si="26"/>
        <v>2.8837099811676082E-2</v>
      </c>
      <c r="D894" s="78">
        <v>10230.85</v>
      </c>
      <c r="E894" s="15">
        <f t="shared" si="27"/>
        <v>6.2355851270475523E-3</v>
      </c>
    </row>
    <row r="895" spans="1:5" x14ac:dyDescent="0.25">
      <c r="A895" s="77">
        <v>43025</v>
      </c>
      <c r="B895" s="6">
        <v>432.3</v>
      </c>
      <c r="C895" s="15">
        <f t="shared" si="26"/>
        <v>-1.0868321702322388E-2</v>
      </c>
      <c r="D895" s="78">
        <v>10234.450000000001</v>
      </c>
      <c r="E895" s="15">
        <f t="shared" si="27"/>
        <v>3.5187692127246157E-4</v>
      </c>
    </row>
    <row r="896" spans="1:5" x14ac:dyDescent="0.25">
      <c r="A896" s="77">
        <v>43026</v>
      </c>
      <c r="B896" s="6">
        <v>433.2</v>
      </c>
      <c r="C896" s="15">
        <f t="shared" si="26"/>
        <v>2.0818875780707316E-3</v>
      </c>
      <c r="D896" s="78">
        <v>10210.85</v>
      </c>
      <c r="E896" s="15">
        <f t="shared" si="27"/>
        <v>-2.3059373000015012E-3</v>
      </c>
    </row>
    <row r="897" spans="1:5" x14ac:dyDescent="0.25">
      <c r="A897" s="77">
        <v>43027</v>
      </c>
      <c r="B897" s="6">
        <v>426.95</v>
      </c>
      <c r="C897" s="15">
        <f t="shared" si="26"/>
        <v>-1.4427516158818099E-2</v>
      </c>
      <c r="D897" s="78">
        <v>10146.549999999999</v>
      </c>
      <c r="E897" s="15">
        <f t="shared" si="27"/>
        <v>-6.2972230519497486E-3</v>
      </c>
    </row>
    <row r="898" spans="1:5" x14ac:dyDescent="0.25">
      <c r="A898" s="77">
        <v>43031</v>
      </c>
      <c r="B898" s="6">
        <v>422.75</v>
      </c>
      <c r="C898" s="15">
        <f t="shared" si="26"/>
        <v>-9.837217472771961E-3</v>
      </c>
      <c r="D898" s="78">
        <v>10184.85</v>
      </c>
      <c r="E898" s="15">
        <f t="shared" si="27"/>
        <v>3.7746820347804026E-3</v>
      </c>
    </row>
    <row r="899" spans="1:5" x14ac:dyDescent="0.25">
      <c r="A899" s="77">
        <v>43032</v>
      </c>
      <c r="B899" s="6">
        <v>416.05</v>
      </c>
      <c r="C899" s="15">
        <f t="shared" si="26"/>
        <v>-1.584861028976934E-2</v>
      </c>
      <c r="D899" s="78">
        <v>10207.700000000001</v>
      </c>
      <c r="E899" s="15">
        <f t="shared" si="27"/>
        <v>2.2435283779339275E-3</v>
      </c>
    </row>
    <row r="900" spans="1:5" x14ac:dyDescent="0.25">
      <c r="A900" s="77">
        <v>43033</v>
      </c>
      <c r="B900" s="6">
        <v>421.95</v>
      </c>
      <c r="C900" s="15">
        <f t="shared" ref="C900:C963" si="28">(B900-B899)/B899</f>
        <v>1.4180987862035758E-2</v>
      </c>
      <c r="D900" s="78">
        <v>10295.35</v>
      </c>
      <c r="E900" s="15">
        <f t="shared" ref="E900:E963" si="29">(D900-D899)/D899</f>
        <v>8.5866551720759458E-3</v>
      </c>
    </row>
    <row r="901" spans="1:5" x14ac:dyDescent="0.25">
      <c r="A901" s="77">
        <v>43034</v>
      </c>
      <c r="B901" s="6">
        <v>419.4</v>
      </c>
      <c r="C901" s="15">
        <f t="shared" si="28"/>
        <v>-6.0433700675435751E-3</v>
      </c>
      <c r="D901" s="78">
        <v>10343.799999999999</v>
      </c>
      <c r="E901" s="15">
        <f t="shared" si="29"/>
        <v>4.7060080521787902E-3</v>
      </c>
    </row>
    <row r="902" spans="1:5" x14ac:dyDescent="0.25">
      <c r="A902" s="77">
        <v>43035</v>
      </c>
      <c r="B902" s="6">
        <v>429.9</v>
      </c>
      <c r="C902" s="15">
        <f t="shared" si="28"/>
        <v>2.503576537911302E-2</v>
      </c>
      <c r="D902" s="78">
        <v>10323.049999999999</v>
      </c>
      <c r="E902" s="15">
        <f t="shared" si="29"/>
        <v>-2.0060325992381912E-3</v>
      </c>
    </row>
    <row r="903" spans="1:5" x14ac:dyDescent="0.25">
      <c r="A903" s="77">
        <v>43038</v>
      </c>
      <c r="B903" s="6">
        <v>436.55</v>
      </c>
      <c r="C903" s="15">
        <f t="shared" si="28"/>
        <v>1.5468713654338299E-2</v>
      </c>
      <c r="D903" s="78">
        <v>10363.65</v>
      </c>
      <c r="E903" s="15">
        <f t="shared" si="29"/>
        <v>3.9329461738536933E-3</v>
      </c>
    </row>
    <row r="904" spans="1:5" x14ac:dyDescent="0.25">
      <c r="A904" s="77">
        <v>43039</v>
      </c>
      <c r="B904" s="6">
        <v>428.4</v>
      </c>
      <c r="C904" s="15">
        <f t="shared" si="28"/>
        <v>-1.8669110067575385E-2</v>
      </c>
      <c r="D904" s="78">
        <v>10335.299999999999</v>
      </c>
      <c r="E904" s="15">
        <f t="shared" si="29"/>
        <v>-2.7355227164175136E-3</v>
      </c>
    </row>
    <row r="905" spans="1:5" x14ac:dyDescent="0.25">
      <c r="A905" s="77">
        <v>43040</v>
      </c>
      <c r="B905" s="6">
        <v>437.75</v>
      </c>
      <c r="C905" s="15">
        <f t="shared" si="28"/>
        <v>2.182539682539688E-2</v>
      </c>
      <c r="D905" s="78">
        <v>10440.5</v>
      </c>
      <c r="E905" s="15">
        <f t="shared" si="29"/>
        <v>1.0178707923330792E-2</v>
      </c>
    </row>
    <row r="906" spans="1:5" x14ac:dyDescent="0.25">
      <c r="A906" s="77">
        <v>43041</v>
      </c>
      <c r="B906" s="6">
        <v>434.9</v>
      </c>
      <c r="C906" s="15">
        <f t="shared" si="28"/>
        <v>-6.5105653912050773E-3</v>
      </c>
      <c r="D906" s="78">
        <v>10423.799999999999</v>
      </c>
      <c r="E906" s="15">
        <f t="shared" si="29"/>
        <v>-1.5995402519037142E-3</v>
      </c>
    </row>
    <row r="907" spans="1:5" x14ac:dyDescent="0.25">
      <c r="A907" s="77">
        <v>43042</v>
      </c>
      <c r="B907" s="6">
        <v>447.7</v>
      </c>
      <c r="C907" s="15">
        <f t="shared" si="28"/>
        <v>2.9432053345596718E-2</v>
      </c>
      <c r="D907" s="78">
        <v>10452.5</v>
      </c>
      <c r="E907" s="15">
        <f t="shared" si="29"/>
        <v>2.7533145302097825E-3</v>
      </c>
    </row>
    <row r="908" spans="1:5" x14ac:dyDescent="0.25">
      <c r="A908" s="77">
        <v>43045</v>
      </c>
      <c r="B908" s="6">
        <v>462.9</v>
      </c>
      <c r="C908" s="15">
        <f t="shared" si="28"/>
        <v>3.3951306678579381E-2</v>
      </c>
      <c r="D908" s="78">
        <v>10451.799999999999</v>
      </c>
      <c r="E908" s="15">
        <f t="shared" si="29"/>
        <v>-6.6969624491818001E-5</v>
      </c>
    </row>
    <row r="909" spans="1:5" x14ac:dyDescent="0.25">
      <c r="A909" s="77">
        <v>43046</v>
      </c>
      <c r="B909" s="6">
        <v>451.85</v>
      </c>
      <c r="C909" s="15">
        <f t="shared" si="28"/>
        <v>-2.3871246489522477E-2</v>
      </c>
      <c r="D909" s="78">
        <v>10350.15</v>
      </c>
      <c r="E909" s="15">
        <f t="shared" si="29"/>
        <v>-9.7255975047359916E-3</v>
      </c>
    </row>
    <row r="910" spans="1:5" x14ac:dyDescent="0.25">
      <c r="A910" s="77">
        <v>43047</v>
      </c>
      <c r="B910" s="6">
        <v>438.2</v>
      </c>
      <c r="C910" s="15">
        <f t="shared" si="28"/>
        <v>-3.0209140201394341E-2</v>
      </c>
      <c r="D910" s="78">
        <v>10303.15</v>
      </c>
      <c r="E910" s="15">
        <f t="shared" si="29"/>
        <v>-4.5409969903817821E-3</v>
      </c>
    </row>
    <row r="911" spans="1:5" x14ac:dyDescent="0.25">
      <c r="A911" s="77">
        <v>43048</v>
      </c>
      <c r="B911" s="6">
        <v>440.15</v>
      </c>
      <c r="C911" s="15">
        <f t="shared" si="28"/>
        <v>4.4500228206298233E-3</v>
      </c>
      <c r="D911" s="78">
        <v>10308.950000000001</v>
      </c>
      <c r="E911" s="15">
        <f t="shared" si="29"/>
        <v>5.6293463649477015E-4</v>
      </c>
    </row>
    <row r="912" spans="1:5" x14ac:dyDescent="0.25">
      <c r="A912" s="77">
        <v>43049</v>
      </c>
      <c r="B912" s="6">
        <v>422.55</v>
      </c>
      <c r="C912" s="15">
        <f t="shared" si="28"/>
        <v>-3.9986368283539624E-2</v>
      </c>
      <c r="D912" s="78">
        <v>10321.75</v>
      </c>
      <c r="E912" s="15">
        <f t="shared" si="29"/>
        <v>1.2416395462194764E-3</v>
      </c>
    </row>
    <row r="913" spans="1:5" x14ac:dyDescent="0.25">
      <c r="A913" s="77">
        <v>43052</v>
      </c>
      <c r="B913" s="6">
        <v>418.1</v>
      </c>
      <c r="C913" s="15">
        <f t="shared" si="28"/>
        <v>-1.0531298071234147E-2</v>
      </c>
      <c r="D913" s="78">
        <v>10224.950000000001</v>
      </c>
      <c r="E913" s="15">
        <f t="shared" si="29"/>
        <v>-9.3782546564293145E-3</v>
      </c>
    </row>
    <row r="914" spans="1:5" x14ac:dyDescent="0.25">
      <c r="A914" s="77">
        <v>43053</v>
      </c>
      <c r="B914" s="6">
        <v>414.3</v>
      </c>
      <c r="C914" s="15">
        <f t="shared" si="28"/>
        <v>-9.0887347524515934E-3</v>
      </c>
      <c r="D914" s="78">
        <v>10186.6</v>
      </c>
      <c r="E914" s="15">
        <f t="shared" si="29"/>
        <v>-3.7506295874307808E-3</v>
      </c>
    </row>
    <row r="915" spans="1:5" x14ac:dyDescent="0.25">
      <c r="A915" s="77">
        <v>43054</v>
      </c>
      <c r="B915" s="6">
        <v>408.65</v>
      </c>
      <c r="C915" s="15">
        <f t="shared" si="28"/>
        <v>-1.3637460777214661E-2</v>
      </c>
      <c r="D915" s="78">
        <v>10118.049999999999</v>
      </c>
      <c r="E915" s="15">
        <f t="shared" si="29"/>
        <v>-6.7294288575188077E-3</v>
      </c>
    </row>
    <row r="916" spans="1:5" x14ac:dyDescent="0.25">
      <c r="A916" s="77">
        <v>43055</v>
      </c>
      <c r="B916" s="6">
        <v>413.45</v>
      </c>
      <c r="C916" s="15">
        <f t="shared" si="28"/>
        <v>1.1745992903462649E-2</v>
      </c>
      <c r="D916" s="78">
        <v>10214.75</v>
      </c>
      <c r="E916" s="15">
        <f t="shared" si="29"/>
        <v>9.5571775193837478E-3</v>
      </c>
    </row>
    <row r="917" spans="1:5" x14ac:dyDescent="0.25">
      <c r="A917" s="77">
        <v>43056</v>
      </c>
      <c r="B917" s="6">
        <v>421.8</v>
      </c>
      <c r="C917" s="15">
        <f t="shared" si="28"/>
        <v>2.0195912444068261E-2</v>
      </c>
      <c r="D917" s="78">
        <v>10283.6</v>
      </c>
      <c r="E917" s="15">
        <f t="shared" si="29"/>
        <v>6.7402530654201388E-3</v>
      </c>
    </row>
    <row r="918" spans="1:5" x14ac:dyDescent="0.25">
      <c r="A918" s="77">
        <v>43059</v>
      </c>
      <c r="B918" s="6">
        <v>423</v>
      </c>
      <c r="C918" s="15">
        <f t="shared" si="28"/>
        <v>2.8449502133712388E-3</v>
      </c>
      <c r="D918" s="78">
        <v>10298.75</v>
      </c>
      <c r="E918" s="15">
        <f t="shared" si="29"/>
        <v>1.4732194951184055E-3</v>
      </c>
    </row>
    <row r="919" spans="1:5" x14ac:dyDescent="0.25">
      <c r="A919" s="77">
        <v>43060</v>
      </c>
      <c r="B919" s="6">
        <v>424.25</v>
      </c>
      <c r="C919" s="15">
        <f t="shared" si="28"/>
        <v>2.9550827423167848E-3</v>
      </c>
      <c r="D919" s="78">
        <v>10326.9</v>
      </c>
      <c r="E919" s="15">
        <f t="shared" si="29"/>
        <v>2.7333414249301746E-3</v>
      </c>
    </row>
    <row r="920" spans="1:5" x14ac:dyDescent="0.25">
      <c r="A920" s="77">
        <v>43061</v>
      </c>
      <c r="B920" s="6">
        <v>428.6</v>
      </c>
      <c r="C920" s="15">
        <f t="shared" si="28"/>
        <v>1.0253388332351262E-2</v>
      </c>
      <c r="D920" s="78">
        <v>10342.299999999999</v>
      </c>
      <c r="E920" s="15">
        <f t="shared" si="29"/>
        <v>1.4912510046577033E-3</v>
      </c>
    </row>
    <row r="921" spans="1:5" x14ac:dyDescent="0.25">
      <c r="A921" s="77">
        <v>43062</v>
      </c>
      <c r="B921" s="6">
        <v>426.25</v>
      </c>
      <c r="C921" s="15">
        <f t="shared" si="28"/>
        <v>-5.4829678021465766E-3</v>
      </c>
      <c r="D921" s="78">
        <v>10348.75</v>
      </c>
      <c r="E921" s="15">
        <f t="shared" si="29"/>
        <v>6.2365237906468853E-4</v>
      </c>
    </row>
    <row r="922" spans="1:5" x14ac:dyDescent="0.25">
      <c r="A922" s="77">
        <v>43063</v>
      </c>
      <c r="B922" s="6">
        <v>425.5</v>
      </c>
      <c r="C922" s="15">
        <f t="shared" si="28"/>
        <v>-1.7595307917888563E-3</v>
      </c>
      <c r="D922" s="78">
        <v>10389.700000000001</v>
      </c>
      <c r="E922" s="15">
        <f t="shared" si="29"/>
        <v>3.9569996376374664E-3</v>
      </c>
    </row>
    <row r="923" spans="1:5" x14ac:dyDescent="0.25">
      <c r="A923" s="77">
        <v>43066</v>
      </c>
      <c r="B923" s="6">
        <v>421.4</v>
      </c>
      <c r="C923" s="15">
        <f t="shared" si="28"/>
        <v>-9.6357226792009934E-3</v>
      </c>
      <c r="D923" s="78">
        <v>10399.549999999999</v>
      </c>
      <c r="E923" s="15">
        <f t="shared" si="29"/>
        <v>9.4805432303132374E-4</v>
      </c>
    </row>
    <row r="924" spans="1:5" x14ac:dyDescent="0.25">
      <c r="A924" s="77">
        <v>43067</v>
      </c>
      <c r="B924" s="6">
        <v>415.95</v>
      </c>
      <c r="C924" s="15">
        <f t="shared" si="28"/>
        <v>-1.2933080208827691E-2</v>
      </c>
      <c r="D924" s="78">
        <v>10370.25</v>
      </c>
      <c r="E924" s="15">
        <f t="shared" si="29"/>
        <v>-2.8174296003191748E-3</v>
      </c>
    </row>
    <row r="925" spans="1:5" x14ac:dyDescent="0.25">
      <c r="A925" s="77">
        <v>43068</v>
      </c>
      <c r="B925" s="6">
        <v>413.95</v>
      </c>
      <c r="C925" s="15">
        <f t="shared" si="28"/>
        <v>-4.8082702247866328E-3</v>
      </c>
      <c r="D925" s="78">
        <v>10361.299999999999</v>
      </c>
      <c r="E925" s="15">
        <f t="shared" si="29"/>
        <v>-8.6304573178088546E-4</v>
      </c>
    </row>
    <row r="926" spans="1:5" x14ac:dyDescent="0.25">
      <c r="A926" s="77">
        <v>43069</v>
      </c>
      <c r="B926" s="6">
        <v>404.15</v>
      </c>
      <c r="C926" s="15">
        <f t="shared" si="28"/>
        <v>-2.3674356806377611E-2</v>
      </c>
      <c r="D926" s="78">
        <v>10226.549999999999</v>
      </c>
      <c r="E926" s="15">
        <f t="shared" si="29"/>
        <v>-1.3005124839547163E-2</v>
      </c>
    </row>
    <row r="927" spans="1:5" x14ac:dyDescent="0.25">
      <c r="A927" s="77">
        <v>43070</v>
      </c>
      <c r="B927" s="6">
        <v>398.9</v>
      </c>
      <c r="C927" s="15">
        <f t="shared" si="28"/>
        <v>-1.2990226401088706E-2</v>
      </c>
      <c r="D927" s="78">
        <v>10121.799999999999</v>
      </c>
      <c r="E927" s="15">
        <f t="shared" si="29"/>
        <v>-1.0242946057076922E-2</v>
      </c>
    </row>
    <row r="928" spans="1:5" x14ac:dyDescent="0.25">
      <c r="A928" s="77">
        <v>43073</v>
      </c>
      <c r="B928" s="6">
        <v>403.65</v>
      </c>
      <c r="C928" s="15">
        <f t="shared" si="28"/>
        <v>1.1907746302331412E-2</v>
      </c>
      <c r="D928" s="78">
        <v>10127.75</v>
      </c>
      <c r="E928" s="15">
        <f t="shared" si="29"/>
        <v>5.8784010749083444E-4</v>
      </c>
    </row>
    <row r="929" spans="1:5" x14ac:dyDescent="0.25">
      <c r="A929" s="77">
        <v>43074</v>
      </c>
      <c r="B929" s="6">
        <v>402.25</v>
      </c>
      <c r="C929" s="15">
        <f t="shared" si="28"/>
        <v>-3.4683512944381949E-3</v>
      </c>
      <c r="D929" s="78">
        <v>10118.25</v>
      </c>
      <c r="E929" s="15">
        <f t="shared" si="29"/>
        <v>-9.3801683493372173E-4</v>
      </c>
    </row>
    <row r="930" spans="1:5" x14ac:dyDescent="0.25">
      <c r="A930" s="77">
        <v>43075</v>
      </c>
      <c r="B930" s="6">
        <v>397.05</v>
      </c>
      <c r="C930" s="15">
        <f t="shared" si="28"/>
        <v>-1.292728402734615E-2</v>
      </c>
      <c r="D930" s="78">
        <v>10044.1</v>
      </c>
      <c r="E930" s="15">
        <f t="shared" si="29"/>
        <v>-7.3283423516912151E-3</v>
      </c>
    </row>
    <row r="931" spans="1:5" x14ac:dyDescent="0.25">
      <c r="A931" s="77">
        <v>43076</v>
      </c>
      <c r="B931" s="6">
        <v>402</v>
      </c>
      <c r="C931" s="15">
        <f t="shared" si="28"/>
        <v>1.2466943709860191E-2</v>
      </c>
      <c r="D931" s="78">
        <v>10166.700000000001</v>
      </c>
      <c r="E931" s="15">
        <f t="shared" si="29"/>
        <v>1.2206170786830116E-2</v>
      </c>
    </row>
    <row r="932" spans="1:5" x14ac:dyDescent="0.25">
      <c r="A932" s="77">
        <v>43077</v>
      </c>
      <c r="B932" s="6">
        <v>411.15</v>
      </c>
      <c r="C932" s="15">
        <f t="shared" si="28"/>
        <v>2.276119402985069E-2</v>
      </c>
      <c r="D932" s="78">
        <v>10265.65</v>
      </c>
      <c r="E932" s="15">
        <f t="shared" si="29"/>
        <v>9.7327549745737461E-3</v>
      </c>
    </row>
    <row r="933" spans="1:5" x14ac:dyDescent="0.25">
      <c r="A933" s="77">
        <v>43080</v>
      </c>
      <c r="B933" s="6">
        <v>410.15</v>
      </c>
      <c r="C933" s="15">
        <f t="shared" si="28"/>
        <v>-2.4322023592362888E-3</v>
      </c>
      <c r="D933" s="78">
        <v>10322.25</v>
      </c>
      <c r="E933" s="15">
        <f t="shared" si="29"/>
        <v>5.5135329959622986E-3</v>
      </c>
    </row>
    <row r="934" spans="1:5" x14ac:dyDescent="0.25">
      <c r="A934" s="77">
        <v>43081</v>
      </c>
      <c r="B934" s="6">
        <v>406.85</v>
      </c>
      <c r="C934" s="15">
        <f t="shared" si="28"/>
        <v>-8.0458368889429598E-3</v>
      </c>
      <c r="D934" s="78">
        <v>10240.15</v>
      </c>
      <c r="E934" s="15">
        <f t="shared" si="29"/>
        <v>-7.9536922667054529E-3</v>
      </c>
    </row>
    <row r="935" spans="1:5" x14ac:dyDescent="0.25">
      <c r="A935" s="77">
        <v>43082</v>
      </c>
      <c r="B935" s="6">
        <v>401.95</v>
      </c>
      <c r="C935" s="15">
        <f t="shared" si="28"/>
        <v>-1.2043750768096433E-2</v>
      </c>
      <c r="D935" s="78">
        <v>10192.950000000001</v>
      </c>
      <c r="E935" s="15">
        <f t="shared" si="29"/>
        <v>-4.609307480847342E-3</v>
      </c>
    </row>
    <row r="936" spans="1:5" x14ac:dyDescent="0.25">
      <c r="A936" s="77">
        <v>43083</v>
      </c>
      <c r="B936" s="6">
        <v>402.4</v>
      </c>
      <c r="C936" s="15">
        <f t="shared" si="28"/>
        <v>1.11954223162082E-3</v>
      </c>
      <c r="D936" s="78">
        <v>10252.1</v>
      </c>
      <c r="E936" s="15">
        <f t="shared" si="29"/>
        <v>5.8030305260007783E-3</v>
      </c>
    </row>
    <row r="937" spans="1:5" x14ac:dyDescent="0.25">
      <c r="A937" s="77">
        <v>43084</v>
      </c>
      <c r="B937" s="6">
        <v>405.1</v>
      </c>
      <c r="C937" s="15">
        <f t="shared" si="28"/>
        <v>6.7097415506959385E-3</v>
      </c>
      <c r="D937" s="78">
        <v>10333.25</v>
      </c>
      <c r="E937" s="15">
        <f t="shared" si="29"/>
        <v>7.9154514684795924E-3</v>
      </c>
    </row>
    <row r="938" spans="1:5" x14ac:dyDescent="0.25">
      <c r="A938" s="77">
        <v>43087</v>
      </c>
      <c r="B938" s="6">
        <v>405.8</v>
      </c>
      <c r="C938" s="15">
        <f t="shared" si="28"/>
        <v>1.7279684028634623E-3</v>
      </c>
      <c r="D938" s="78">
        <v>10388.75</v>
      </c>
      <c r="E938" s="15">
        <f t="shared" si="29"/>
        <v>5.3710110565407783E-3</v>
      </c>
    </row>
    <row r="939" spans="1:5" x14ac:dyDescent="0.25">
      <c r="A939" s="77">
        <v>43088</v>
      </c>
      <c r="B939" s="6">
        <v>420.1</v>
      </c>
      <c r="C939" s="15">
        <f t="shared" si="28"/>
        <v>3.5239034006899976E-2</v>
      </c>
      <c r="D939" s="78">
        <v>10463.200000000001</v>
      </c>
      <c r="E939" s="15">
        <f t="shared" si="29"/>
        <v>7.1664059679942948E-3</v>
      </c>
    </row>
    <row r="940" spans="1:5" x14ac:dyDescent="0.25">
      <c r="A940" s="77">
        <v>43089</v>
      </c>
      <c r="B940" s="6">
        <v>422.6</v>
      </c>
      <c r="C940" s="15">
        <f t="shared" si="28"/>
        <v>5.9509640561771007E-3</v>
      </c>
      <c r="D940" s="78">
        <v>10444.200000000001</v>
      </c>
      <c r="E940" s="15">
        <f t="shared" si="29"/>
        <v>-1.8158880648367611E-3</v>
      </c>
    </row>
    <row r="941" spans="1:5" x14ac:dyDescent="0.25">
      <c r="A941" s="77">
        <v>43090</v>
      </c>
      <c r="B941" s="6">
        <v>420.8</v>
      </c>
      <c r="C941" s="15">
        <f t="shared" si="28"/>
        <v>-4.259346900142005E-3</v>
      </c>
      <c r="D941" s="78">
        <v>10440.299999999999</v>
      </c>
      <c r="E941" s="15">
        <f t="shared" si="29"/>
        <v>-3.7341299477235736E-4</v>
      </c>
    </row>
    <row r="942" spans="1:5" x14ac:dyDescent="0.25">
      <c r="A942" s="77">
        <v>43091</v>
      </c>
      <c r="B942" s="6">
        <v>422</v>
      </c>
      <c r="C942" s="15">
        <f t="shared" si="28"/>
        <v>2.8517110266159424E-3</v>
      </c>
      <c r="D942" s="78">
        <v>10493</v>
      </c>
      <c r="E942" s="15">
        <f t="shared" si="29"/>
        <v>5.0477476700861784E-3</v>
      </c>
    </row>
    <row r="943" spans="1:5" x14ac:dyDescent="0.25">
      <c r="A943" s="77">
        <v>43095</v>
      </c>
      <c r="B943" s="6">
        <v>424.2</v>
      </c>
      <c r="C943" s="15">
        <f t="shared" si="28"/>
        <v>5.2132701421800679E-3</v>
      </c>
      <c r="D943" s="78">
        <v>10531.5</v>
      </c>
      <c r="E943" s="15">
        <f t="shared" si="29"/>
        <v>3.6691127418278851E-3</v>
      </c>
    </row>
    <row r="944" spans="1:5" x14ac:dyDescent="0.25">
      <c r="A944" s="77">
        <v>43096</v>
      </c>
      <c r="B944" s="6">
        <v>422.45</v>
      </c>
      <c r="C944" s="15">
        <f t="shared" si="28"/>
        <v>-4.1254125412541259E-3</v>
      </c>
      <c r="D944" s="78">
        <v>10490.75</v>
      </c>
      <c r="E944" s="15">
        <f t="shared" si="29"/>
        <v>-3.8693443479086548E-3</v>
      </c>
    </row>
    <row r="945" spans="1:5" x14ac:dyDescent="0.25">
      <c r="A945" s="77">
        <v>43097</v>
      </c>
      <c r="B945" s="6">
        <v>418.6</v>
      </c>
      <c r="C945" s="15">
        <f t="shared" si="28"/>
        <v>-9.1135045567521979E-3</v>
      </c>
      <c r="D945" s="78">
        <v>10477.9</v>
      </c>
      <c r="E945" s="15">
        <f t="shared" si="29"/>
        <v>-1.2248885923313742E-3</v>
      </c>
    </row>
    <row r="946" spans="1:5" x14ac:dyDescent="0.25">
      <c r="A946" s="77">
        <v>43098</v>
      </c>
      <c r="B946" s="6">
        <v>431.85</v>
      </c>
      <c r="C946" s="15">
        <f t="shared" si="28"/>
        <v>3.1653129479216432E-2</v>
      </c>
      <c r="D946" s="78">
        <v>10530.7</v>
      </c>
      <c r="E946" s="15">
        <f t="shared" si="29"/>
        <v>5.0391776978212328E-3</v>
      </c>
    </row>
    <row r="947" spans="1:5" x14ac:dyDescent="0.25">
      <c r="A947" s="77">
        <v>43101</v>
      </c>
      <c r="B947" s="6">
        <v>424.45</v>
      </c>
      <c r="C947" s="15">
        <f t="shared" si="28"/>
        <v>-1.7135579483617075E-2</v>
      </c>
      <c r="D947" s="78">
        <v>10435.549999999999</v>
      </c>
      <c r="E947" s="15">
        <f t="shared" si="29"/>
        <v>-9.0354867197813479E-3</v>
      </c>
    </row>
    <row r="948" spans="1:5" x14ac:dyDescent="0.25">
      <c r="A948" s="77">
        <v>43102</v>
      </c>
      <c r="B948" s="6">
        <v>439.3</v>
      </c>
      <c r="C948" s="15">
        <f t="shared" si="28"/>
        <v>3.4986453056897217E-2</v>
      </c>
      <c r="D948" s="78">
        <v>10442.200000000001</v>
      </c>
      <c r="E948" s="15">
        <f t="shared" si="29"/>
        <v>6.3724480262194669E-4</v>
      </c>
    </row>
    <row r="949" spans="1:5" x14ac:dyDescent="0.25">
      <c r="A949" s="77">
        <v>43103</v>
      </c>
      <c r="B949" s="6">
        <v>433.9</v>
      </c>
      <c r="C949" s="15">
        <f t="shared" si="28"/>
        <v>-1.2292283177782914E-2</v>
      </c>
      <c r="D949" s="78">
        <v>10443.200000000001</v>
      </c>
      <c r="E949" s="15">
        <f t="shared" si="29"/>
        <v>9.5765260194211936E-5</v>
      </c>
    </row>
    <row r="950" spans="1:5" x14ac:dyDescent="0.25">
      <c r="A950" s="77">
        <v>43104</v>
      </c>
      <c r="B950" s="6">
        <v>429.95</v>
      </c>
      <c r="C950" s="15">
        <f t="shared" si="28"/>
        <v>-9.1034800645309714E-3</v>
      </c>
      <c r="D950" s="78">
        <v>10504.8</v>
      </c>
      <c r="E950" s="15">
        <f t="shared" si="29"/>
        <v>5.898575149379361E-3</v>
      </c>
    </row>
    <row r="951" spans="1:5" x14ac:dyDescent="0.25">
      <c r="A951" s="77">
        <v>43105</v>
      </c>
      <c r="B951" s="6">
        <v>431.6</v>
      </c>
      <c r="C951" s="15">
        <f t="shared" si="28"/>
        <v>3.8376555413420959E-3</v>
      </c>
      <c r="D951" s="78">
        <v>10558.85</v>
      </c>
      <c r="E951" s="15">
        <f t="shared" si="29"/>
        <v>5.1452669255960225E-3</v>
      </c>
    </row>
    <row r="952" spans="1:5" x14ac:dyDescent="0.25">
      <c r="A952" s="77">
        <v>43108</v>
      </c>
      <c r="B952" s="6">
        <v>433.55</v>
      </c>
      <c r="C952" s="15">
        <f t="shared" si="28"/>
        <v>4.5180722891566003E-3</v>
      </c>
      <c r="D952" s="78">
        <v>10623.6</v>
      </c>
      <c r="E952" s="15">
        <f t="shared" si="29"/>
        <v>6.1322966042703514E-3</v>
      </c>
    </row>
    <row r="953" spans="1:5" x14ac:dyDescent="0.25">
      <c r="A953" s="77">
        <v>43109</v>
      </c>
      <c r="B953" s="6">
        <v>437.55</v>
      </c>
      <c r="C953" s="15">
        <f t="shared" si="28"/>
        <v>9.2261561526928836E-3</v>
      </c>
      <c r="D953" s="78">
        <v>10637</v>
      </c>
      <c r="E953" s="15">
        <f t="shared" si="29"/>
        <v>1.2613426710342667E-3</v>
      </c>
    </row>
    <row r="954" spans="1:5" x14ac:dyDescent="0.25">
      <c r="A954" s="77">
        <v>43110</v>
      </c>
      <c r="B954" s="6">
        <v>433.3</v>
      </c>
      <c r="C954" s="15">
        <f t="shared" si="28"/>
        <v>-9.7131756370700487E-3</v>
      </c>
      <c r="D954" s="78">
        <v>10632.2</v>
      </c>
      <c r="E954" s="15">
        <f t="shared" si="29"/>
        <v>-4.5125505311641178E-4</v>
      </c>
    </row>
    <row r="955" spans="1:5" x14ac:dyDescent="0.25">
      <c r="A955" s="77">
        <v>43111</v>
      </c>
      <c r="B955" s="6">
        <v>434.75</v>
      </c>
      <c r="C955" s="15">
        <f t="shared" si="28"/>
        <v>3.3464112624047742E-3</v>
      </c>
      <c r="D955" s="78">
        <v>10651.2</v>
      </c>
      <c r="E955" s="15">
        <f t="shared" si="29"/>
        <v>1.7870243223415661E-3</v>
      </c>
    </row>
    <row r="956" spans="1:5" x14ac:dyDescent="0.25">
      <c r="A956" s="77">
        <v>43112</v>
      </c>
      <c r="B956" s="6">
        <v>437.1</v>
      </c>
      <c r="C956" s="15">
        <f t="shared" si="28"/>
        <v>5.4054054054054577E-3</v>
      </c>
      <c r="D956" s="78">
        <v>10681.25</v>
      </c>
      <c r="E956" s="15">
        <f t="shared" si="29"/>
        <v>2.8212783536126699E-3</v>
      </c>
    </row>
    <row r="957" spans="1:5" x14ac:dyDescent="0.25">
      <c r="A957" s="77">
        <v>43115</v>
      </c>
      <c r="B957" s="6">
        <v>432.35</v>
      </c>
      <c r="C957" s="15">
        <f t="shared" si="28"/>
        <v>-1.0867078471745596E-2</v>
      </c>
      <c r="D957" s="78">
        <v>10741.55</v>
      </c>
      <c r="E957" s="15">
        <f t="shared" si="29"/>
        <v>5.6454066705675151E-3</v>
      </c>
    </row>
    <row r="958" spans="1:5" x14ac:dyDescent="0.25">
      <c r="A958" s="77">
        <v>43116</v>
      </c>
      <c r="B958" s="6">
        <v>421.9</v>
      </c>
      <c r="C958" s="15">
        <f t="shared" si="28"/>
        <v>-2.4170232450560991E-2</v>
      </c>
      <c r="D958" s="78">
        <v>10700.45</v>
      </c>
      <c r="E958" s="15">
        <f t="shared" si="29"/>
        <v>-3.826263434978988E-3</v>
      </c>
    </row>
    <row r="959" spans="1:5" x14ac:dyDescent="0.25">
      <c r="A959" s="77">
        <v>43117</v>
      </c>
      <c r="B959" s="6">
        <v>422.95</v>
      </c>
      <c r="C959" s="15">
        <f t="shared" si="28"/>
        <v>2.4887414079165951E-3</v>
      </c>
      <c r="D959" s="78">
        <v>10788.55</v>
      </c>
      <c r="E959" s="15">
        <f t="shared" si="29"/>
        <v>8.2332985995914702E-3</v>
      </c>
    </row>
    <row r="960" spans="1:5" x14ac:dyDescent="0.25">
      <c r="A960" s="77">
        <v>43118</v>
      </c>
      <c r="B960" s="6">
        <v>418.95</v>
      </c>
      <c r="C960" s="15">
        <f t="shared" si="28"/>
        <v>-9.4573826693462593E-3</v>
      </c>
      <c r="D960" s="78">
        <v>10817</v>
      </c>
      <c r="E960" s="15">
        <f t="shared" si="29"/>
        <v>2.6370550259303361E-3</v>
      </c>
    </row>
    <row r="961" spans="1:5" x14ac:dyDescent="0.25">
      <c r="A961" s="77">
        <v>43119</v>
      </c>
      <c r="B961" s="6">
        <v>418.05</v>
      </c>
      <c r="C961" s="15">
        <f t="shared" si="28"/>
        <v>-2.1482277121374323E-3</v>
      </c>
      <c r="D961" s="78">
        <v>10894.7</v>
      </c>
      <c r="E961" s="15">
        <f t="shared" si="29"/>
        <v>7.1831376536933278E-3</v>
      </c>
    </row>
    <row r="962" spans="1:5" x14ac:dyDescent="0.25">
      <c r="A962" s="77">
        <v>43122</v>
      </c>
      <c r="B962" s="6">
        <v>421.9</v>
      </c>
      <c r="C962" s="15">
        <f t="shared" si="28"/>
        <v>9.209424709962841E-3</v>
      </c>
      <c r="D962" s="78">
        <v>10966.2</v>
      </c>
      <c r="E962" s="15">
        <f t="shared" si="29"/>
        <v>6.5628241254922113E-3</v>
      </c>
    </row>
    <row r="963" spans="1:5" x14ac:dyDescent="0.25">
      <c r="A963" s="77">
        <v>43123</v>
      </c>
      <c r="B963" s="6">
        <v>418</v>
      </c>
      <c r="C963" s="15">
        <f t="shared" si="28"/>
        <v>-9.2438966579757708E-3</v>
      </c>
      <c r="D963" s="78">
        <v>11083.7</v>
      </c>
      <c r="E963" s="15">
        <f t="shared" si="29"/>
        <v>1.0714741660739362E-2</v>
      </c>
    </row>
    <row r="964" spans="1:5" x14ac:dyDescent="0.25">
      <c r="A964" s="77">
        <v>43124</v>
      </c>
      <c r="B964" s="6">
        <v>403.6</v>
      </c>
      <c r="C964" s="15">
        <f t="shared" ref="C964:C1027" si="30">(B964-B963)/B963</f>
        <v>-3.4449760765550182E-2</v>
      </c>
      <c r="D964" s="78">
        <v>11086</v>
      </c>
      <c r="E964" s="15">
        <f t="shared" ref="E964:E1027" si="31">(D964-D963)/D963</f>
        <v>2.0751193193602066E-4</v>
      </c>
    </row>
    <row r="965" spans="1:5" x14ac:dyDescent="0.25">
      <c r="A965" s="77">
        <v>43125</v>
      </c>
      <c r="B965" s="6">
        <v>400.3</v>
      </c>
      <c r="C965" s="15">
        <f t="shared" si="30"/>
        <v>-8.1764122893954686E-3</v>
      </c>
      <c r="D965" s="78">
        <v>11069.65</v>
      </c>
      <c r="E965" s="15">
        <f t="shared" si="31"/>
        <v>-1.4748331228576911E-3</v>
      </c>
    </row>
    <row r="966" spans="1:5" x14ac:dyDescent="0.25">
      <c r="A966" s="77">
        <v>43129</v>
      </c>
      <c r="B966" s="6">
        <v>399.25</v>
      </c>
      <c r="C966" s="15">
        <f t="shared" si="30"/>
        <v>-2.6230327254559366E-3</v>
      </c>
      <c r="D966" s="78">
        <v>11130.4</v>
      </c>
      <c r="E966" s="15">
        <f t="shared" si="31"/>
        <v>5.4879783913673874E-3</v>
      </c>
    </row>
    <row r="967" spans="1:5" x14ac:dyDescent="0.25">
      <c r="A967" s="77">
        <v>43130</v>
      </c>
      <c r="B967" s="6">
        <v>395.85</v>
      </c>
      <c r="C967" s="15">
        <f t="shared" si="30"/>
        <v>-8.515967438947971E-3</v>
      </c>
      <c r="D967" s="78">
        <v>11049.65</v>
      </c>
      <c r="E967" s="15">
        <f t="shared" si="31"/>
        <v>-7.2549054840796382E-3</v>
      </c>
    </row>
    <row r="968" spans="1:5" x14ac:dyDescent="0.25">
      <c r="A968" s="77">
        <v>43131</v>
      </c>
      <c r="B968" s="6">
        <v>399.5</v>
      </c>
      <c r="C968" s="15">
        <f t="shared" si="30"/>
        <v>9.220664393078129E-3</v>
      </c>
      <c r="D968" s="78">
        <v>11027.7</v>
      </c>
      <c r="E968" s="15">
        <f t="shared" si="31"/>
        <v>-1.9864882598090356E-3</v>
      </c>
    </row>
    <row r="969" spans="1:5" x14ac:dyDescent="0.25">
      <c r="A969" s="77">
        <v>43132</v>
      </c>
      <c r="B969" s="6">
        <v>393.65</v>
      </c>
      <c r="C969" s="15">
        <f t="shared" si="30"/>
        <v>-1.464330413016276E-2</v>
      </c>
      <c r="D969" s="78">
        <v>11016.9</v>
      </c>
      <c r="E969" s="15">
        <f t="shared" si="31"/>
        <v>-9.7935199542978964E-4</v>
      </c>
    </row>
    <row r="970" spans="1:5" x14ac:dyDescent="0.25">
      <c r="A970" s="77">
        <v>43133</v>
      </c>
      <c r="B970" s="6">
        <v>383.75</v>
      </c>
      <c r="C970" s="15">
        <f t="shared" si="30"/>
        <v>-2.5149244252508519E-2</v>
      </c>
      <c r="D970" s="78">
        <v>10760.6</v>
      </c>
      <c r="E970" s="15">
        <f t="shared" si="31"/>
        <v>-2.3264257640534022E-2</v>
      </c>
    </row>
    <row r="971" spans="1:5" x14ac:dyDescent="0.25">
      <c r="A971" s="77">
        <v>43136</v>
      </c>
      <c r="B971" s="6">
        <v>395.8</v>
      </c>
      <c r="C971" s="15">
        <f t="shared" si="30"/>
        <v>3.1400651465798075E-2</v>
      </c>
      <c r="D971" s="78">
        <v>10666.55</v>
      </c>
      <c r="E971" s="15">
        <f t="shared" si="31"/>
        <v>-8.7402189468989734E-3</v>
      </c>
    </row>
    <row r="972" spans="1:5" x14ac:dyDescent="0.25">
      <c r="A972" s="77">
        <v>43137</v>
      </c>
      <c r="B972" s="6">
        <v>375.45</v>
      </c>
      <c r="C972" s="15">
        <f t="shared" si="30"/>
        <v>-5.1414855987872717E-2</v>
      </c>
      <c r="D972" s="78">
        <v>10498.25</v>
      </c>
      <c r="E972" s="15">
        <f t="shared" si="31"/>
        <v>-1.5778297575129659E-2</v>
      </c>
    </row>
    <row r="973" spans="1:5" x14ac:dyDescent="0.25">
      <c r="A973" s="77">
        <v>43138</v>
      </c>
      <c r="B973" s="6">
        <v>377.8</v>
      </c>
      <c r="C973" s="15">
        <f t="shared" si="30"/>
        <v>6.2591556798509062E-3</v>
      </c>
      <c r="D973" s="78">
        <v>10476.700000000001</v>
      </c>
      <c r="E973" s="15">
        <f t="shared" si="31"/>
        <v>-2.0527230728930321E-3</v>
      </c>
    </row>
    <row r="974" spans="1:5" x14ac:dyDescent="0.25">
      <c r="A974" s="77">
        <v>43139</v>
      </c>
      <c r="B974" s="6">
        <v>374.85</v>
      </c>
      <c r="C974" s="15">
        <f t="shared" si="30"/>
        <v>-7.8083642138697422E-3</v>
      </c>
      <c r="D974" s="78">
        <v>10576.85</v>
      </c>
      <c r="E974" s="15">
        <f t="shared" si="31"/>
        <v>9.5593077973025499E-3</v>
      </c>
    </row>
    <row r="975" spans="1:5" x14ac:dyDescent="0.25">
      <c r="A975" s="77">
        <v>43140</v>
      </c>
      <c r="B975" s="6">
        <v>368.75</v>
      </c>
      <c r="C975" s="15">
        <f t="shared" si="30"/>
        <v>-1.6273175937041542E-2</v>
      </c>
      <c r="D975" s="78">
        <v>10454.950000000001</v>
      </c>
      <c r="E975" s="15">
        <f t="shared" si="31"/>
        <v>-1.1525170537541861E-2</v>
      </c>
    </row>
    <row r="976" spans="1:5" x14ac:dyDescent="0.25">
      <c r="A976" s="77">
        <v>43143</v>
      </c>
      <c r="B976" s="6">
        <v>371.8</v>
      </c>
      <c r="C976" s="15">
        <f t="shared" si="30"/>
        <v>8.2711864406779974E-3</v>
      </c>
      <c r="D976" s="78">
        <v>10539.75</v>
      </c>
      <c r="E976" s="15">
        <f t="shared" si="31"/>
        <v>8.1109904877593158E-3</v>
      </c>
    </row>
    <row r="977" spans="1:5" x14ac:dyDescent="0.25">
      <c r="A977" s="77">
        <v>43145</v>
      </c>
      <c r="B977" s="6">
        <v>376.85</v>
      </c>
      <c r="C977" s="15">
        <f t="shared" si="30"/>
        <v>1.3582571274878998E-2</v>
      </c>
      <c r="D977" s="78">
        <v>10500.9</v>
      </c>
      <c r="E977" s="15">
        <f t="shared" si="31"/>
        <v>-3.6860456841955797E-3</v>
      </c>
    </row>
    <row r="978" spans="1:5" x14ac:dyDescent="0.25">
      <c r="A978" s="77">
        <v>43146</v>
      </c>
      <c r="B978" s="6">
        <v>375.8</v>
      </c>
      <c r="C978" s="15">
        <f t="shared" si="30"/>
        <v>-2.7862544779090124E-3</v>
      </c>
      <c r="D978" s="78">
        <v>10545.5</v>
      </c>
      <c r="E978" s="15">
        <f t="shared" si="31"/>
        <v>4.2472549971907516E-3</v>
      </c>
    </row>
    <row r="979" spans="1:5" x14ac:dyDescent="0.25">
      <c r="A979" s="77">
        <v>43147</v>
      </c>
      <c r="B979" s="6">
        <v>370.75</v>
      </c>
      <c r="C979" s="15">
        <f t="shared" si="30"/>
        <v>-1.3437998935604075E-2</v>
      </c>
      <c r="D979" s="78">
        <v>10452.299999999999</v>
      </c>
      <c r="E979" s="15">
        <f t="shared" si="31"/>
        <v>-8.8378929401167067E-3</v>
      </c>
    </row>
    <row r="980" spans="1:5" x14ac:dyDescent="0.25">
      <c r="A980" s="77">
        <v>43150</v>
      </c>
      <c r="B980" s="6">
        <v>368.75</v>
      </c>
      <c r="C980" s="15">
        <f t="shared" si="30"/>
        <v>-5.394470667565745E-3</v>
      </c>
      <c r="D980" s="78">
        <v>10378.4</v>
      </c>
      <c r="E980" s="15">
        <f t="shared" si="31"/>
        <v>-7.0702142112262032E-3</v>
      </c>
    </row>
    <row r="981" spans="1:5" x14ac:dyDescent="0.25">
      <c r="A981" s="77">
        <v>43151</v>
      </c>
      <c r="B981" s="6">
        <v>369.3</v>
      </c>
      <c r="C981" s="15">
        <f t="shared" si="30"/>
        <v>1.4915254237288444E-3</v>
      </c>
      <c r="D981" s="78">
        <v>10360.4</v>
      </c>
      <c r="E981" s="15">
        <f t="shared" si="31"/>
        <v>-1.7343713867262777E-3</v>
      </c>
    </row>
    <row r="982" spans="1:5" x14ac:dyDescent="0.25">
      <c r="A982" s="77">
        <v>43152</v>
      </c>
      <c r="B982" s="6">
        <v>364.45</v>
      </c>
      <c r="C982" s="15">
        <f t="shared" si="30"/>
        <v>-1.3132954237747151E-2</v>
      </c>
      <c r="D982" s="78">
        <v>10397.450000000001</v>
      </c>
      <c r="E982" s="15">
        <f t="shared" si="31"/>
        <v>3.5761167522490533E-3</v>
      </c>
    </row>
    <row r="983" spans="1:5" x14ac:dyDescent="0.25">
      <c r="A983" s="77">
        <v>43153</v>
      </c>
      <c r="B983" s="6">
        <v>358.5</v>
      </c>
      <c r="C983" s="15">
        <f t="shared" si="30"/>
        <v>-1.6325970640691422E-2</v>
      </c>
      <c r="D983" s="78">
        <v>10382.700000000001</v>
      </c>
      <c r="E983" s="15">
        <f t="shared" si="31"/>
        <v>-1.4186170647610711E-3</v>
      </c>
    </row>
    <row r="984" spans="1:5" x14ac:dyDescent="0.25">
      <c r="A984" s="77">
        <v>43154</v>
      </c>
      <c r="B984" s="6">
        <v>360.2</v>
      </c>
      <c r="C984" s="15">
        <f t="shared" si="30"/>
        <v>4.7419804741980157E-3</v>
      </c>
      <c r="D984" s="78">
        <v>10491.05</v>
      </c>
      <c r="E984" s="15">
        <f t="shared" si="31"/>
        <v>1.0435628497404195E-2</v>
      </c>
    </row>
    <row r="985" spans="1:5" x14ac:dyDescent="0.25">
      <c r="A985" s="77">
        <v>43157</v>
      </c>
      <c r="B985" s="6">
        <v>372.05</v>
      </c>
      <c r="C985" s="15">
        <f t="shared" si="30"/>
        <v>3.2898389783453698E-2</v>
      </c>
      <c r="D985" s="78">
        <v>10582.6</v>
      </c>
      <c r="E985" s="15">
        <f t="shared" si="31"/>
        <v>8.7264859094181319E-3</v>
      </c>
    </row>
    <row r="986" spans="1:5" x14ac:dyDescent="0.25">
      <c r="A986" s="77">
        <v>43158</v>
      </c>
      <c r="B986" s="6">
        <v>372.55</v>
      </c>
      <c r="C986" s="15">
        <f t="shared" si="30"/>
        <v>1.3439053890606102E-3</v>
      </c>
      <c r="D986" s="78">
        <v>10554.3</v>
      </c>
      <c r="E986" s="15">
        <f t="shared" si="31"/>
        <v>-2.674201047001785E-3</v>
      </c>
    </row>
    <row r="987" spans="1:5" x14ac:dyDescent="0.25">
      <c r="A987" s="77">
        <v>43159</v>
      </c>
      <c r="B987" s="6">
        <v>369.9</v>
      </c>
      <c r="C987" s="15">
        <f t="shared" si="30"/>
        <v>-7.1131391759496282E-3</v>
      </c>
      <c r="D987" s="78">
        <v>10492.85</v>
      </c>
      <c r="E987" s="15">
        <f t="shared" si="31"/>
        <v>-5.8222714912404341E-3</v>
      </c>
    </row>
    <row r="988" spans="1:5" x14ac:dyDescent="0.25">
      <c r="A988" s="77">
        <v>43160</v>
      </c>
      <c r="B988" s="6">
        <v>370.75</v>
      </c>
      <c r="C988" s="15">
        <f t="shared" si="30"/>
        <v>2.2979183563125783E-3</v>
      </c>
      <c r="D988" s="78">
        <v>10458.35</v>
      </c>
      <c r="E988" s="15">
        <f t="shared" si="31"/>
        <v>-3.2879532252915078E-3</v>
      </c>
    </row>
    <row r="989" spans="1:5" x14ac:dyDescent="0.25">
      <c r="A989" s="77">
        <v>43164</v>
      </c>
      <c r="B989" s="6">
        <v>352.05</v>
      </c>
      <c r="C989" s="15">
        <f t="shared" si="30"/>
        <v>-5.0438300741739689E-2</v>
      </c>
      <c r="D989" s="78">
        <v>10358.85</v>
      </c>
      <c r="E989" s="15">
        <f t="shared" si="31"/>
        <v>-9.5139290614676304E-3</v>
      </c>
    </row>
    <row r="990" spans="1:5" x14ac:dyDescent="0.25">
      <c r="A990" s="77">
        <v>43165</v>
      </c>
      <c r="B990" s="6">
        <v>346.5</v>
      </c>
      <c r="C990" s="15">
        <f t="shared" si="30"/>
        <v>-1.5764806135492148E-2</v>
      </c>
      <c r="D990" s="78">
        <v>10249.25</v>
      </c>
      <c r="E990" s="15">
        <f t="shared" si="31"/>
        <v>-1.0580325036080295E-2</v>
      </c>
    </row>
    <row r="991" spans="1:5" x14ac:dyDescent="0.25">
      <c r="A991" s="77">
        <v>43166</v>
      </c>
      <c r="B991" s="6">
        <v>347.8</v>
      </c>
      <c r="C991" s="15">
        <f t="shared" si="30"/>
        <v>3.7518037518037848E-3</v>
      </c>
      <c r="D991" s="78">
        <v>10154.200000000001</v>
      </c>
      <c r="E991" s="15">
        <f t="shared" si="31"/>
        <v>-9.273849306046713E-3</v>
      </c>
    </row>
    <row r="992" spans="1:5" x14ac:dyDescent="0.25">
      <c r="A992" s="77">
        <v>43167</v>
      </c>
      <c r="B992" s="6">
        <v>345.15</v>
      </c>
      <c r="C992" s="15">
        <f t="shared" si="30"/>
        <v>-7.6193214491087806E-3</v>
      </c>
      <c r="D992" s="78">
        <v>10242.65</v>
      </c>
      <c r="E992" s="15">
        <f t="shared" si="31"/>
        <v>8.7106812944396303E-3</v>
      </c>
    </row>
    <row r="993" spans="1:5" x14ac:dyDescent="0.25">
      <c r="A993" s="77">
        <v>43168</v>
      </c>
      <c r="B993" s="6">
        <v>341.5</v>
      </c>
      <c r="C993" s="15">
        <f t="shared" si="30"/>
        <v>-1.057511227002746E-2</v>
      </c>
      <c r="D993" s="78">
        <v>10226.85</v>
      </c>
      <c r="E993" s="15">
        <f t="shared" si="31"/>
        <v>-1.5425695498722765E-3</v>
      </c>
    </row>
    <row r="994" spans="1:5" x14ac:dyDescent="0.25">
      <c r="A994" s="77">
        <v>43171</v>
      </c>
      <c r="B994" s="6">
        <v>352.6</v>
      </c>
      <c r="C994" s="15">
        <f t="shared" si="30"/>
        <v>3.2503660322108413E-2</v>
      </c>
      <c r="D994" s="78">
        <v>10421.4</v>
      </c>
      <c r="E994" s="15">
        <f t="shared" si="31"/>
        <v>1.9023452969389329E-2</v>
      </c>
    </row>
    <row r="995" spans="1:5" x14ac:dyDescent="0.25">
      <c r="A995" s="77">
        <v>43172</v>
      </c>
      <c r="B995" s="6">
        <v>353.15</v>
      </c>
      <c r="C995" s="15">
        <f t="shared" si="30"/>
        <v>1.5598411798070178E-3</v>
      </c>
      <c r="D995" s="78">
        <v>10426.85</v>
      </c>
      <c r="E995" s="15">
        <f t="shared" si="31"/>
        <v>5.2296236590100445E-4</v>
      </c>
    </row>
    <row r="996" spans="1:5" x14ac:dyDescent="0.25">
      <c r="A996" s="77">
        <v>43173</v>
      </c>
      <c r="B996" s="6">
        <v>354.05</v>
      </c>
      <c r="C996" s="15">
        <f t="shared" si="30"/>
        <v>2.5484921421493252E-3</v>
      </c>
      <c r="D996" s="78">
        <v>10410.9</v>
      </c>
      <c r="E996" s="15">
        <f t="shared" si="31"/>
        <v>-1.5297045608214108E-3</v>
      </c>
    </row>
    <row r="997" spans="1:5" x14ac:dyDescent="0.25">
      <c r="A997" s="77">
        <v>43174</v>
      </c>
      <c r="B997" s="6">
        <v>353.1</v>
      </c>
      <c r="C997" s="15">
        <f t="shared" si="30"/>
        <v>-2.6832368309560473E-3</v>
      </c>
      <c r="D997" s="78">
        <v>10360.15</v>
      </c>
      <c r="E997" s="15">
        <f t="shared" si="31"/>
        <v>-4.8746986331633197E-3</v>
      </c>
    </row>
    <row r="998" spans="1:5" x14ac:dyDescent="0.25">
      <c r="A998" s="77">
        <v>43175</v>
      </c>
      <c r="B998" s="6">
        <v>339.75</v>
      </c>
      <c r="C998" s="15">
        <f t="shared" si="30"/>
        <v>-3.7807986406117308E-2</v>
      </c>
      <c r="D998" s="78">
        <v>10195.15</v>
      </c>
      <c r="E998" s="15">
        <f t="shared" si="31"/>
        <v>-1.5926410331896741E-2</v>
      </c>
    </row>
    <row r="999" spans="1:5" x14ac:dyDescent="0.25">
      <c r="A999" s="77">
        <v>43178</v>
      </c>
      <c r="B999" s="6">
        <v>335.7</v>
      </c>
      <c r="C999" s="15">
        <f t="shared" si="30"/>
        <v>-1.1920529801324537E-2</v>
      </c>
      <c r="D999" s="78">
        <v>10094.25</v>
      </c>
      <c r="E999" s="15">
        <f t="shared" si="31"/>
        <v>-9.8968627239422319E-3</v>
      </c>
    </row>
    <row r="1000" spans="1:5" x14ac:dyDescent="0.25">
      <c r="A1000" s="77">
        <v>43179</v>
      </c>
      <c r="B1000" s="6">
        <v>338.8</v>
      </c>
      <c r="C1000" s="15">
        <f t="shared" si="30"/>
        <v>9.2344355078940212E-3</v>
      </c>
      <c r="D1000" s="78">
        <v>10124.35</v>
      </c>
      <c r="E1000" s="15">
        <f t="shared" si="31"/>
        <v>2.9818956336528581E-3</v>
      </c>
    </row>
    <row r="1001" spans="1:5" x14ac:dyDescent="0.25">
      <c r="A1001" s="77">
        <v>43180</v>
      </c>
      <c r="B1001" s="6">
        <v>333.85</v>
      </c>
      <c r="C1001" s="15">
        <f t="shared" si="30"/>
        <v>-1.4610389610389577E-2</v>
      </c>
      <c r="D1001" s="78">
        <v>10155.25</v>
      </c>
      <c r="E1001" s="15">
        <f t="shared" si="31"/>
        <v>3.0520477857837428E-3</v>
      </c>
    </row>
    <row r="1002" spans="1:5" x14ac:dyDescent="0.25">
      <c r="A1002" s="77">
        <v>43181</v>
      </c>
      <c r="B1002" s="6">
        <v>338.2</v>
      </c>
      <c r="C1002" s="15">
        <f t="shared" si="30"/>
        <v>1.3029803804103537E-2</v>
      </c>
      <c r="D1002" s="78">
        <v>10114.75</v>
      </c>
      <c r="E1002" s="15">
        <f t="shared" si="31"/>
        <v>-3.9880849806750206E-3</v>
      </c>
    </row>
    <row r="1003" spans="1:5" x14ac:dyDescent="0.25">
      <c r="A1003" s="77">
        <v>43182</v>
      </c>
      <c r="B1003" s="6">
        <v>330.85</v>
      </c>
      <c r="C1003" s="15">
        <f t="shared" si="30"/>
        <v>-2.173270254287394E-2</v>
      </c>
      <c r="D1003" s="78">
        <v>9998.0499999999993</v>
      </c>
      <c r="E1003" s="15">
        <f t="shared" si="31"/>
        <v>-1.153760597147737E-2</v>
      </c>
    </row>
    <row r="1004" spans="1:5" x14ac:dyDescent="0.25">
      <c r="A1004" s="77">
        <v>43185</v>
      </c>
      <c r="B1004" s="6">
        <v>332.35</v>
      </c>
      <c r="C1004" s="15">
        <f t="shared" si="30"/>
        <v>4.5337766359377354E-3</v>
      </c>
      <c r="D1004" s="78">
        <v>10130.65</v>
      </c>
      <c r="E1004" s="15">
        <f t="shared" si="31"/>
        <v>1.3262586204309878E-2</v>
      </c>
    </row>
    <row r="1005" spans="1:5" x14ac:dyDescent="0.25">
      <c r="A1005" s="77">
        <v>43186</v>
      </c>
      <c r="B1005" s="6">
        <v>331.15</v>
      </c>
      <c r="C1005" s="15">
        <f t="shared" si="30"/>
        <v>-3.6106514216941339E-3</v>
      </c>
      <c r="D1005" s="78">
        <v>10184.15</v>
      </c>
      <c r="E1005" s="15">
        <f t="shared" si="31"/>
        <v>5.2810036868315459E-3</v>
      </c>
    </row>
    <row r="1006" spans="1:5" x14ac:dyDescent="0.25">
      <c r="A1006" s="77">
        <v>43187</v>
      </c>
      <c r="B1006" s="6">
        <v>326.85000000000002</v>
      </c>
      <c r="C1006" s="15">
        <f t="shared" si="30"/>
        <v>-1.2985052091197206E-2</v>
      </c>
      <c r="D1006" s="78">
        <v>10113.700000000001</v>
      </c>
      <c r="E1006" s="15">
        <f t="shared" si="31"/>
        <v>-6.9176121718551777E-3</v>
      </c>
    </row>
    <row r="1007" spans="1:5" x14ac:dyDescent="0.25">
      <c r="A1007" s="77">
        <v>43192</v>
      </c>
      <c r="B1007" s="6">
        <v>339.15</v>
      </c>
      <c r="C1007" s="15">
        <f t="shared" si="30"/>
        <v>3.7631941257457405E-2</v>
      </c>
      <c r="D1007" s="78">
        <v>10211.799999999999</v>
      </c>
      <c r="E1007" s="15">
        <f t="shared" si="31"/>
        <v>9.6997142489888503E-3</v>
      </c>
    </row>
    <row r="1008" spans="1:5" x14ac:dyDescent="0.25">
      <c r="A1008" s="77">
        <v>43193</v>
      </c>
      <c r="B1008" s="6">
        <v>343.1</v>
      </c>
      <c r="C1008" s="15">
        <f t="shared" si="30"/>
        <v>1.1646763968745527E-2</v>
      </c>
      <c r="D1008" s="78">
        <v>10245</v>
      </c>
      <c r="E1008" s="15">
        <f t="shared" si="31"/>
        <v>3.2511408370709113E-3</v>
      </c>
    </row>
    <row r="1009" spans="1:5" x14ac:dyDescent="0.25">
      <c r="A1009" s="77">
        <v>43194</v>
      </c>
      <c r="B1009" s="6">
        <v>355.6</v>
      </c>
      <c r="C1009" s="15">
        <f t="shared" si="30"/>
        <v>3.6432526960069947E-2</v>
      </c>
      <c r="D1009" s="78">
        <v>10128.4</v>
      </c>
      <c r="E1009" s="15">
        <f t="shared" si="31"/>
        <v>-1.138116154221575E-2</v>
      </c>
    </row>
    <row r="1010" spans="1:5" x14ac:dyDescent="0.25">
      <c r="A1010" s="77">
        <v>43195</v>
      </c>
      <c r="B1010" s="6">
        <v>362.2</v>
      </c>
      <c r="C1010" s="15">
        <f t="shared" si="30"/>
        <v>1.8560179977502714E-2</v>
      </c>
      <c r="D1010" s="78">
        <v>10325.15</v>
      </c>
      <c r="E1010" s="15">
        <f t="shared" si="31"/>
        <v>1.9425575609178153E-2</v>
      </c>
    </row>
    <row r="1011" spans="1:5" x14ac:dyDescent="0.25">
      <c r="A1011" s="77">
        <v>43196</v>
      </c>
      <c r="B1011" s="6">
        <v>364.1</v>
      </c>
      <c r="C1011" s="15">
        <f t="shared" si="30"/>
        <v>5.2457205963556989E-3</v>
      </c>
      <c r="D1011" s="78">
        <v>10331.6</v>
      </c>
      <c r="E1011" s="15">
        <f t="shared" si="31"/>
        <v>6.246882611875593E-4</v>
      </c>
    </row>
    <row r="1012" spans="1:5" x14ac:dyDescent="0.25">
      <c r="A1012" s="77">
        <v>43199</v>
      </c>
      <c r="B1012" s="6">
        <v>358.3</v>
      </c>
      <c r="C1012" s="15">
        <f t="shared" si="30"/>
        <v>-1.592968964570176E-2</v>
      </c>
      <c r="D1012" s="78">
        <v>10379.35</v>
      </c>
      <c r="E1012" s="15">
        <f t="shared" si="31"/>
        <v>4.6217430020519569E-3</v>
      </c>
    </row>
    <row r="1013" spans="1:5" x14ac:dyDescent="0.25">
      <c r="A1013" s="77">
        <v>43200</v>
      </c>
      <c r="B1013" s="6">
        <v>353.25</v>
      </c>
      <c r="C1013" s="15">
        <f t="shared" si="30"/>
        <v>-1.4094334356684375E-2</v>
      </c>
      <c r="D1013" s="78">
        <v>10402.25</v>
      </c>
      <c r="E1013" s="15">
        <f t="shared" si="31"/>
        <v>2.2063038629586279E-3</v>
      </c>
    </row>
    <row r="1014" spans="1:5" x14ac:dyDescent="0.25">
      <c r="A1014" s="77">
        <v>43201</v>
      </c>
      <c r="B1014" s="6">
        <v>355.8</v>
      </c>
      <c r="C1014" s="15">
        <f t="shared" si="30"/>
        <v>7.2186836518047031E-3</v>
      </c>
      <c r="D1014" s="78">
        <v>10417.15</v>
      </c>
      <c r="E1014" s="15">
        <f t="shared" si="31"/>
        <v>1.4323824172654605E-3</v>
      </c>
    </row>
    <row r="1015" spans="1:5" x14ac:dyDescent="0.25">
      <c r="A1015" s="77">
        <v>43202</v>
      </c>
      <c r="B1015" s="6">
        <v>358.4</v>
      </c>
      <c r="C1015" s="15">
        <f t="shared" si="30"/>
        <v>7.3074761101741591E-3</v>
      </c>
      <c r="D1015" s="78">
        <v>10458.65</v>
      </c>
      <c r="E1015" s="15">
        <f t="shared" si="31"/>
        <v>3.9838151509769947E-3</v>
      </c>
    </row>
    <row r="1016" spans="1:5" x14ac:dyDescent="0.25">
      <c r="A1016" s="77">
        <v>43203</v>
      </c>
      <c r="B1016" s="6">
        <v>357.05</v>
      </c>
      <c r="C1016" s="15">
        <f t="shared" si="30"/>
        <v>-3.7667410714284765E-3</v>
      </c>
      <c r="D1016" s="78">
        <v>10480.6</v>
      </c>
      <c r="E1016" s="15">
        <f t="shared" si="31"/>
        <v>2.0987412333332437E-3</v>
      </c>
    </row>
    <row r="1017" spans="1:5" x14ac:dyDescent="0.25">
      <c r="A1017" s="77">
        <v>43206</v>
      </c>
      <c r="B1017" s="6">
        <v>339.15</v>
      </c>
      <c r="C1017" s="15">
        <f t="shared" si="30"/>
        <v>-5.0133034588993229E-2</v>
      </c>
      <c r="D1017" s="78">
        <v>10528.35</v>
      </c>
      <c r="E1017" s="15">
        <f t="shared" si="31"/>
        <v>4.5560368681182373E-3</v>
      </c>
    </row>
    <row r="1018" spans="1:5" x14ac:dyDescent="0.25">
      <c r="A1018" s="77">
        <v>43207</v>
      </c>
      <c r="B1018" s="6">
        <v>336.45</v>
      </c>
      <c r="C1018" s="15">
        <f t="shared" si="30"/>
        <v>-7.9610791685094766E-3</v>
      </c>
      <c r="D1018" s="78">
        <v>10548.7</v>
      </c>
      <c r="E1018" s="15">
        <f t="shared" si="31"/>
        <v>1.9328764716218935E-3</v>
      </c>
    </row>
    <row r="1019" spans="1:5" x14ac:dyDescent="0.25">
      <c r="A1019" s="77">
        <v>43208</v>
      </c>
      <c r="B1019" s="6">
        <v>334.8</v>
      </c>
      <c r="C1019" s="15">
        <f t="shared" si="30"/>
        <v>-4.9041462327239632E-3</v>
      </c>
      <c r="D1019" s="78">
        <v>10526.2</v>
      </c>
      <c r="E1019" s="15">
        <f t="shared" si="31"/>
        <v>-2.1329642515191443E-3</v>
      </c>
    </row>
    <row r="1020" spans="1:5" x14ac:dyDescent="0.25">
      <c r="A1020" s="77">
        <v>43209</v>
      </c>
      <c r="B1020" s="6">
        <v>334.25</v>
      </c>
      <c r="C1020" s="15">
        <f t="shared" si="30"/>
        <v>-1.6427718040621605E-3</v>
      </c>
      <c r="D1020" s="78">
        <v>10565.3</v>
      </c>
      <c r="E1020" s="15">
        <f t="shared" si="31"/>
        <v>3.7145408599493211E-3</v>
      </c>
    </row>
    <row r="1021" spans="1:5" x14ac:dyDescent="0.25">
      <c r="A1021" s="77">
        <v>43210</v>
      </c>
      <c r="B1021" s="6">
        <v>336</v>
      </c>
      <c r="C1021" s="15">
        <f t="shared" si="30"/>
        <v>5.235602094240838E-3</v>
      </c>
      <c r="D1021" s="78">
        <v>10564.05</v>
      </c>
      <c r="E1021" s="15">
        <f t="shared" si="31"/>
        <v>-1.1831183212970764E-4</v>
      </c>
    </row>
    <row r="1022" spans="1:5" x14ac:dyDescent="0.25">
      <c r="A1022" s="77">
        <v>43213</v>
      </c>
      <c r="B1022" s="6">
        <v>334.05</v>
      </c>
      <c r="C1022" s="15">
        <f t="shared" si="30"/>
        <v>-5.8035714285713949E-3</v>
      </c>
      <c r="D1022" s="78">
        <v>10584.7</v>
      </c>
      <c r="E1022" s="15">
        <f t="shared" si="31"/>
        <v>1.9547427359773435E-3</v>
      </c>
    </row>
    <row r="1023" spans="1:5" x14ac:dyDescent="0.25">
      <c r="A1023" s="77">
        <v>43214</v>
      </c>
      <c r="B1023" s="6">
        <v>331.55</v>
      </c>
      <c r="C1023" s="15">
        <f t="shared" si="30"/>
        <v>-7.4839095943720997E-3</v>
      </c>
      <c r="D1023" s="78">
        <v>10614.35</v>
      </c>
      <c r="E1023" s="15">
        <f t="shared" si="31"/>
        <v>2.8012130716977934E-3</v>
      </c>
    </row>
    <row r="1024" spans="1:5" x14ac:dyDescent="0.25">
      <c r="A1024" s="77">
        <v>43215</v>
      </c>
      <c r="B1024" s="6">
        <v>328.6</v>
      </c>
      <c r="C1024" s="15">
        <f t="shared" si="30"/>
        <v>-8.8976021716181217E-3</v>
      </c>
      <c r="D1024" s="78">
        <v>10570.55</v>
      </c>
      <c r="E1024" s="15">
        <f t="shared" si="31"/>
        <v>-4.1264891397024871E-3</v>
      </c>
    </row>
    <row r="1025" spans="1:5" x14ac:dyDescent="0.25">
      <c r="A1025" s="77">
        <v>43216</v>
      </c>
      <c r="B1025" s="6">
        <v>330.25</v>
      </c>
      <c r="C1025" s="15">
        <f t="shared" si="30"/>
        <v>5.0213024954351097E-3</v>
      </c>
      <c r="D1025" s="78">
        <v>10617.8</v>
      </c>
      <c r="E1025" s="15">
        <f t="shared" si="31"/>
        <v>4.4699660850192283E-3</v>
      </c>
    </row>
    <row r="1026" spans="1:5" x14ac:dyDescent="0.25">
      <c r="A1026" s="77">
        <v>43217</v>
      </c>
      <c r="B1026" s="6">
        <v>336.9</v>
      </c>
      <c r="C1026" s="15">
        <f t="shared" si="30"/>
        <v>2.0136260408781158E-2</v>
      </c>
      <c r="D1026" s="78">
        <v>10692.3</v>
      </c>
      <c r="E1026" s="15">
        <f t="shared" si="31"/>
        <v>7.0165194296370253E-3</v>
      </c>
    </row>
    <row r="1027" spans="1:5" x14ac:dyDescent="0.25">
      <c r="A1027" s="77">
        <v>43220</v>
      </c>
      <c r="B1027" s="6">
        <v>340.4</v>
      </c>
      <c r="C1027" s="15">
        <f t="shared" si="30"/>
        <v>1.0388839418224993E-2</v>
      </c>
      <c r="D1027" s="78">
        <v>10739.35</v>
      </c>
      <c r="E1027" s="15">
        <f t="shared" si="31"/>
        <v>4.4003628779590073E-3</v>
      </c>
    </row>
    <row r="1028" spans="1:5" x14ac:dyDescent="0.25">
      <c r="A1028" s="77">
        <v>43222</v>
      </c>
      <c r="B1028" s="6">
        <v>336.05</v>
      </c>
      <c r="C1028" s="15">
        <f t="shared" ref="C1028:C1091" si="32">(B1028-B1027)/B1027</f>
        <v>-1.2779083431257245E-2</v>
      </c>
      <c r="D1028" s="78">
        <v>10718.05</v>
      </c>
      <c r="E1028" s="15">
        <f t="shared" ref="E1028:E1091" si="33">(D1028-D1027)/D1027</f>
        <v>-1.9833602592336679E-3</v>
      </c>
    </row>
    <row r="1029" spans="1:5" x14ac:dyDescent="0.25">
      <c r="A1029" s="77">
        <v>43223</v>
      </c>
      <c r="B1029" s="6">
        <v>333.5</v>
      </c>
      <c r="C1029" s="15">
        <f t="shared" si="32"/>
        <v>-7.5881565243267708E-3</v>
      </c>
      <c r="D1029" s="78">
        <v>10679.65</v>
      </c>
      <c r="E1029" s="15">
        <f t="shared" si="33"/>
        <v>-3.5827412635693655E-3</v>
      </c>
    </row>
    <row r="1030" spans="1:5" x14ac:dyDescent="0.25">
      <c r="A1030" s="77">
        <v>43224</v>
      </c>
      <c r="B1030" s="6">
        <v>334.4</v>
      </c>
      <c r="C1030" s="15">
        <f t="shared" si="32"/>
        <v>2.6986506746626004E-3</v>
      </c>
      <c r="D1030" s="78">
        <v>10618.25</v>
      </c>
      <c r="E1030" s="15">
        <f t="shared" si="33"/>
        <v>-5.7492520822311254E-3</v>
      </c>
    </row>
    <row r="1031" spans="1:5" x14ac:dyDescent="0.25">
      <c r="A1031" s="77">
        <v>43227</v>
      </c>
      <c r="B1031" s="6">
        <v>335.15</v>
      </c>
      <c r="C1031" s="15">
        <f t="shared" si="32"/>
        <v>2.242822966507177E-3</v>
      </c>
      <c r="D1031" s="78">
        <v>10715.5</v>
      </c>
      <c r="E1031" s="15">
        <f t="shared" si="33"/>
        <v>9.1587596826219007E-3</v>
      </c>
    </row>
    <row r="1032" spans="1:5" x14ac:dyDescent="0.25">
      <c r="A1032" s="77">
        <v>43228</v>
      </c>
      <c r="B1032" s="6">
        <v>332.15</v>
      </c>
      <c r="C1032" s="15">
        <f t="shared" si="32"/>
        <v>-8.9512158734894823E-3</v>
      </c>
      <c r="D1032" s="78">
        <v>10717.8</v>
      </c>
      <c r="E1032" s="15">
        <f t="shared" si="33"/>
        <v>2.146423405346715E-4</v>
      </c>
    </row>
    <row r="1033" spans="1:5" x14ac:dyDescent="0.25">
      <c r="A1033" s="77">
        <v>43229</v>
      </c>
      <c r="B1033" s="6">
        <v>341.95</v>
      </c>
      <c r="C1033" s="15">
        <f t="shared" si="32"/>
        <v>2.9504741833508992E-2</v>
      </c>
      <c r="D1033" s="78">
        <v>10741.7</v>
      </c>
      <c r="E1033" s="15">
        <f t="shared" si="33"/>
        <v>2.2299352479054897E-3</v>
      </c>
    </row>
    <row r="1034" spans="1:5" x14ac:dyDescent="0.25">
      <c r="A1034" s="77">
        <v>43230</v>
      </c>
      <c r="B1034" s="6">
        <v>333.6</v>
      </c>
      <c r="C1034" s="15">
        <f t="shared" si="32"/>
        <v>-2.441877467465994E-2</v>
      </c>
      <c r="D1034" s="78">
        <v>10716.55</v>
      </c>
      <c r="E1034" s="15">
        <f t="shared" si="33"/>
        <v>-2.3413426180214914E-3</v>
      </c>
    </row>
    <row r="1035" spans="1:5" x14ac:dyDescent="0.25">
      <c r="A1035" s="77">
        <v>43231</v>
      </c>
      <c r="B1035" s="6">
        <v>330.8</v>
      </c>
      <c r="C1035" s="15">
        <f t="shared" si="32"/>
        <v>-8.3932853717026707E-3</v>
      </c>
      <c r="D1035" s="78">
        <v>10806.5</v>
      </c>
      <c r="E1035" s="15">
        <f t="shared" si="33"/>
        <v>8.3935594944269127E-3</v>
      </c>
    </row>
    <row r="1036" spans="1:5" x14ac:dyDescent="0.25">
      <c r="A1036" s="77">
        <v>43234</v>
      </c>
      <c r="B1036" s="6">
        <v>323.60000000000002</v>
      </c>
      <c r="C1036" s="15">
        <f t="shared" si="32"/>
        <v>-2.1765417170495734E-2</v>
      </c>
      <c r="D1036" s="78">
        <v>10806.6</v>
      </c>
      <c r="E1036" s="15">
        <f t="shared" si="33"/>
        <v>9.2536899088848185E-6</v>
      </c>
    </row>
    <row r="1037" spans="1:5" x14ac:dyDescent="0.25">
      <c r="A1037" s="77">
        <v>43235</v>
      </c>
      <c r="B1037" s="6">
        <v>310.10000000000002</v>
      </c>
      <c r="C1037" s="15">
        <f t="shared" si="32"/>
        <v>-4.1718170580964151E-2</v>
      </c>
      <c r="D1037" s="78">
        <v>10801.85</v>
      </c>
      <c r="E1037" s="15">
        <f t="shared" si="33"/>
        <v>-4.3954620324616439E-4</v>
      </c>
    </row>
    <row r="1038" spans="1:5" x14ac:dyDescent="0.25">
      <c r="A1038" s="77">
        <v>43236</v>
      </c>
      <c r="B1038" s="6">
        <v>310.25</v>
      </c>
      <c r="C1038" s="15">
        <f t="shared" si="32"/>
        <v>4.8371493066745326E-4</v>
      </c>
      <c r="D1038" s="78">
        <v>10741.1</v>
      </c>
      <c r="E1038" s="15">
        <f t="shared" si="33"/>
        <v>-5.6240366233561842E-3</v>
      </c>
    </row>
    <row r="1039" spans="1:5" x14ac:dyDescent="0.25">
      <c r="A1039" s="77">
        <v>43237</v>
      </c>
      <c r="B1039" s="6">
        <v>314.89999999999998</v>
      </c>
      <c r="C1039" s="15">
        <f t="shared" si="32"/>
        <v>1.4987912973408467E-2</v>
      </c>
      <c r="D1039" s="78">
        <v>10682.7</v>
      </c>
      <c r="E1039" s="15">
        <f t="shared" si="33"/>
        <v>-5.437059519043639E-3</v>
      </c>
    </row>
    <row r="1040" spans="1:5" x14ac:dyDescent="0.25">
      <c r="A1040" s="77">
        <v>43238</v>
      </c>
      <c r="B1040" s="6">
        <v>304.60000000000002</v>
      </c>
      <c r="C1040" s="15">
        <f t="shared" si="32"/>
        <v>-3.2708796443315195E-2</v>
      </c>
      <c r="D1040" s="78">
        <v>10596.4</v>
      </c>
      <c r="E1040" s="15">
        <f t="shared" si="33"/>
        <v>-8.0784820316962078E-3</v>
      </c>
    </row>
    <row r="1041" spans="1:5" x14ac:dyDescent="0.25">
      <c r="A1041" s="77">
        <v>43241</v>
      </c>
      <c r="B1041" s="6">
        <v>295.89999999999998</v>
      </c>
      <c r="C1041" s="15">
        <f t="shared" si="32"/>
        <v>-2.856204858831269E-2</v>
      </c>
      <c r="D1041" s="78">
        <v>10516.7</v>
      </c>
      <c r="E1041" s="15">
        <f t="shared" si="33"/>
        <v>-7.5214223698613593E-3</v>
      </c>
    </row>
    <row r="1042" spans="1:5" x14ac:dyDescent="0.25">
      <c r="A1042" s="77">
        <v>43242</v>
      </c>
      <c r="B1042" s="6">
        <v>307.7</v>
      </c>
      <c r="C1042" s="15">
        <f t="shared" si="32"/>
        <v>3.9878337276106832E-2</v>
      </c>
      <c r="D1042" s="78">
        <v>10536.7</v>
      </c>
      <c r="E1042" s="15">
        <f t="shared" si="33"/>
        <v>1.9017372369659682E-3</v>
      </c>
    </row>
    <row r="1043" spans="1:5" x14ac:dyDescent="0.25">
      <c r="A1043" s="77">
        <v>43243</v>
      </c>
      <c r="B1043" s="6">
        <v>309.45</v>
      </c>
      <c r="C1043" s="15">
        <f t="shared" si="32"/>
        <v>5.6873578160545986E-3</v>
      </c>
      <c r="D1043" s="78">
        <v>10430.35</v>
      </c>
      <c r="E1043" s="15">
        <f t="shared" si="33"/>
        <v>-1.0093292966488593E-2</v>
      </c>
    </row>
    <row r="1044" spans="1:5" x14ac:dyDescent="0.25">
      <c r="A1044" s="77">
        <v>43244</v>
      </c>
      <c r="B1044" s="6">
        <v>288.64999999999998</v>
      </c>
      <c r="C1044" s="15">
        <f t="shared" si="32"/>
        <v>-6.7216028437550535E-2</v>
      </c>
      <c r="D1044" s="78">
        <v>10513.85</v>
      </c>
      <c r="E1044" s="15">
        <f t="shared" si="33"/>
        <v>8.0054839962225618E-3</v>
      </c>
    </row>
    <row r="1045" spans="1:5" x14ac:dyDescent="0.25">
      <c r="A1045" s="77">
        <v>43245</v>
      </c>
      <c r="B1045" s="6">
        <v>294.14999999999998</v>
      </c>
      <c r="C1045" s="15">
        <f t="shared" si="32"/>
        <v>1.9054217910964837E-2</v>
      </c>
      <c r="D1045" s="78">
        <v>10605.15</v>
      </c>
      <c r="E1045" s="15">
        <f t="shared" si="33"/>
        <v>8.6837837709306549E-3</v>
      </c>
    </row>
    <row r="1046" spans="1:5" x14ac:dyDescent="0.25">
      <c r="A1046" s="77">
        <v>43248</v>
      </c>
      <c r="B1046" s="6">
        <v>296.3</v>
      </c>
      <c r="C1046" s="15">
        <f t="shared" si="32"/>
        <v>7.3091959884413879E-3</v>
      </c>
      <c r="D1046" s="78">
        <v>10688.65</v>
      </c>
      <c r="E1046" s="15">
        <f t="shared" si="33"/>
        <v>7.8735331419168986E-3</v>
      </c>
    </row>
    <row r="1047" spans="1:5" x14ac:dyDescent="0.25">
      <c r="A1047" s="77">
        <v>43249</v>
      </c>
      <c r="B1047" s="6">
        <v>294.64999999999998</v>
      </c>
      <c r="C1047" s="15">
        <f t="shared" si="32"/>
        <v>-5.5686803914952211E-3</v>
      </c>
      <c r="D1047" s="78">
        <v>10633.3</v>
      </c>
      <c r="E1047" s="15">
        <f t="shared" si="33"/>
        <v>-5.1783901615265132E-3</v>
      </c>
    </row>
    <row r="1048" spans="1:5" x14ac:dyDescent="0.25">
      <c r="A1048" s="77">
        <v>43250</v>
      </c>
      <c r="B1048" s="6">
        <v>288.89999999999998</v>
      </c>
      <c r="C1048" s="15">
        <f t="shared" si="32"/>
        <v>-1.9514678432038014E-2</v>
      </c>
      <c r="D1048" s="78">
        <v>10614.35</v>
      </c>
      <c r="E1048" s="15">
        <f t="shared" si="33"/>
        <v>-1.782137248079045E-3</v>
      </c>
    </row>
    <row r="1049" spans="1:5" x14ac:dyDescent="0.25">
      <c r="A1049" s="77">
        <v>43251</v>
      </c>
      <c r="B1049" s="6">
        <v>282.5</v>
      </c>
      <c r="C1049" s="15">
        <f t="shared" si="32"/>
        <v>-2.215299411561086E-2</v>
      </c>
      <c r="D1049" s="78">
        <v>10736.15</v>
      </c>
      <c r="E1049" s="15">
        <f t="shared" si="33"/>
        <v>1.1475031443281903E-2</v>
      </c>
    </row>
    <row r="1050" spans="1:5" x14ac:dyDescent="0.25">
      <c r="A1050" s="77">
        <v>43252</v>
      </c>
      <c r="B1050" s="6">
        <v>287.2</v>
      </c>
      <c r="C1050" s="15">
        <f t="shared" si="32"/>
        <v>1.6637168141592881E-2</v>
      </c>
      <c r="D1050" s="78">
        <v>10696.2</v>
      </c>
      <c r="E1050" s="15">
        <f t="shared" si="33"/>
        <v>-3.7210731966299754E-3</v>
      </c>
    </row>
    <row r="1051" spans="1:5" x14ac:dyDescent="0.25">
      <c r="A1051" s="77">
        <v>43255</v>
      </c>
      <c r="B1051" s="6">
        <v>286.64999999999998</v>
      </c>
      <c r="C1051" s="15">
        <f t="shared" si="32"/>
        <v>-1.9150417827298446E-3</v>
      </c>
      <c r="D1051" s="78">
        <v>10628.5</v>
      </c>
      <c r="E1051" s="15">
        <f t="shared" si="33"/>
        <v>-6.3293506104972535E-3</v>
      </c>
    </row>
    <row r="1052" spans="1:5" x14ac:dyDescent="0.25">
      <c r="A1052" s="77">
        <v>43256</v>
      </c>
      <c r="B1052" s="6">
        <v>284.95</v>
      </c>
      <c r="C1052" s="15">
        <f t="shared" si="32"/>
        <v>-5.9305773591487483E-3</v>
      </c>
      <c r="D1052" s="78">
        <v>10593.15</v>
      </c>
      <c r="E1052" s="15">
        <f t="shared" si="33"/>
        <v>-3.3259632121183953E-3</v>
      </c>
    </row>
    <row r="1053" spans="1:5" x14ac:dyDescent="0.25">
      <c r="A1053" s="77">
        <v>43257</v>
      </c>
      <c r="B1053" s="6">
        <v>295.64999999999998</v>
      </c>
      <c r="C1053" s="15">
        <f t="shared" si="32"/>
        <v>3.7550447446920474E-2</v>
      </c>
      <c r="D1053" s="78">
        <v>10684.65</v>
      </c>
      <c r="E1053" s="15">
        <f t="shared" si="33"/>
        <v>8.6376573540448316E-3</v>
      </c>
    </row>
    <row r="1054" spans="1:5" x14ac:dyDescent="0.25">
      <c r="A1054" s="77">
        <v>43258</v>
      </c>
      <c r="B1054" s="6">
        <v>305.39999999999998</v>
      </c>
      <c r="C1054" s="15">
        <f t="shared" si="32"/>
        <v>3.2978183663115175E-2</v>
      </c>
      <c r="D1054" s="78">
        <v>10768.35</v>
      </c>
      <c r="E1054" s="15">
        <f t="shared" si="33"/>
        <v>7.8336679254819505E-3</v>
      </c>
    </row>
    <row r="1055" spans="1:5" x14ac:dyDescent="0.25">
      <c r="A1055" s="77">
        <v>43259</v>
      </c>
      <c r="B1055" s="6">
        <v>309.95</v>
      </c>
      <c r="C1055" s="15">
        <f t="shared" si="32"/>
        <v>1.4898493778650988E-2</v>
      </c>
      <c r="D1055" s="78">
        <v>10767.65</v>
      </c>
      <c r="E1055" s="15">
        <f t="shared" si="33"/>
        <v>-6.5005316506310396E-5</v>
      </c>
    </row>
    <row r="1056" spans="1:5" x14ac:dyDescent="0.25">
      <c r="A1056" s="77">
        <v>43262</v>
      </c>
      <c r="B1056" s="6">
        <v>309.75</v>
      </c>
      <c r="C1056" s="15">
        <f t="shared" si="32"/>
        <v>-6.4526536538147649E-4</v>
      </c>
      <c r="D1056" s="78">
        <v>10786.95</v>
      </c>
      <c r="E1056" s="15">
        <f t="shared" si="33"/>
        <v>1.7924059567316073E-3</v>
      </c>
    </row>
    <row r="1057" spans="1:5" x14ac:dyDescent="0.25">
      <c r="A1057" s="77">
        <v>43263</v>
      </c>
      <c r="B1057" s="6">
        <v>307.8</v>
      </c>
      <c r="C1057" s="15">
        <f t="shared" si="32"/>
        <v>-6.2953995157384625E-3</v>
      </c>
      <c r="D1057" s="78">
        <v>10842.85</v>
      </c>
      <c r="E1057" s="15">
        <f t="shared" si="33"/>
        <v>5.1821877361070212E-3</v>
      </c>
    </row>
    <row r="1058" spans="1:5" x14ac:dyDescent="0.25">
      <c r="A1058" s="77">
        <v>43264</v>
      </c>
      <c r="B1058" s="6">
        <v>308.39999999999998</v>
      </c>
      <c r="C1058" s="15">
        <f t="shared" si="32"/>
        <v>1.9493177387913121E-3</v>
      </c>
      <c r="D1058" s="78">
        <v>10856.7</v>
      </c>
      <c r="E1058" s="15">
        <f t="shared" si="33"/>
        <v>1.2773394448876783E-3</v>
      </c>
    </row>
    <row r="1059" spans="1:5" x14ac:dyDescent="0.25">
      <c r="A1059" s="77">
        <v>43265</v>
      </c>
      <c r="B1059" s="6">
        <v>305.89999999999998</v>
      </c>
      <c r="C1059" s="15">
        <f t="shared" si="32"/>
        <v>-8.1063553826199748E-3</v>
      </c>
      <c r="D1059" s="78">
        <v>10808.05</v>
      </c>
      <c r="E1059" s="15">
        <f t="shared" si="33"/>
        <v>-4.4811038344986466E-3</v>
      </c>
    </row>
    <row r="1060" spans="1:5" x14ac:dyDescent="0.25">
      <c r="A1060" s="77">
        <v>43266</v>
      </c>
      <c r="B1060" s="6">
        <v>302.95</v>
      </c>
      <c r="C1060" s="15">
        <f t="shared" si="32"/>
        <v>-9.6436744033997681E-3</v>
      </c>
      <c r="D1060" s="78">
        <v>10817.7</v>
      </c>
      <c r="E1060" s="15">
        <f t="shared" si="33"/>
        <v>8.9285301233816053E-4</v>
      </c>
    </row>
    <row r="1061" spans="1:5" x14ac:dyDescent="0.25">
      <c r="A1061" s="77">
        <v>43269</v>
      </c>
      <c r="B1061" s="6">
        <v>308.8</v>
      </c>
      <c r="C1061" s="15">
        <f t="shared" si="32"/>
        <v>1.9310117181053056E-2</v>
      </c>
      <c r="D1061" s="78">
        <v>10799.85</v>
      </c>
      <c r="E1061" s="15">
        <f t="shared" si="33"/>
        <v>-1.6500734906681053E-3</v>
      </c>
    </row>
    <row r="1062" spans="1:5" x14ac:dyDescent="0.25">
      <c r="A1062" s="77">
        <v>43270</v>
      </c>
      <c r="B1062" s="6">
        <v>305.05</v>
      </c>
      <c r="C1062" s="15">
        <f t="shared" si="32"/>
        <v>-1.2143782383419689E-2</v>
      </c>
      <c r="D1062" s="78">
        <v>10710.45</v>
      </c>
      <c r="E1062" s="15">
        <f t="shared" si="33"/>
        <v>-8.2778927485103616E-3</v>
      </c>
    </row>
    <row r="1063" spans="1:5" x14ac:dyDescent="0.25">
      <c r="A1063" s="77">
        <v>43271</v>
      </c>
      <c r="B1063" s="6">
        <v>305.60000000000002</v>
      </c>
      <c r="C1063" s="15">
        <f t="shared" si="32"/>
        <v>1.8029831175217549E-3</v>
      </c>
      <c r="D1063" s="78">
        <v>10772.05</v>
      </c>
      <c r="E1063" s="15">
        <f t="shared" si="33"/>
        <v>5.7513923317879774E-3</v>
      </c>
    </row>
    <row r="1064" spans="1:5" x14ac:dyDescent="0.25">
      <c r="A1064" s="77">
        <v>43272</v>
      </c>
      <c r="B1064" s="6">
        <v>307</v>
      </c>
      <c r="C1064" s="15">
        <f t="shared" si="32"/>
        <v>4.581151832460658E-3</v>
      </c>
      <c r="D1064" s="78">
        <v>10741.1</v>
      </c>
      <c r="E1064" s="15">
        <f t="shared" si="33"/>
        <v>-2.8731764148884299E-3</v>
      </c>
    </row>
    <row r="1065" spans="1:5" x14ac:dyDescent="0.25">
      <c r="A1065" s="77">
        <v>43273</v>
      </c>
      <c r="B1065" s="6">
        <v>308</v>
      </c>
      <c r="C1065" s="15">
        <f t="shared" si="32"/>
        <v>3.2573289902280132E-3</v>
      </c>
      <c r="D1065" s="78">
        <v>10821.85</v>
      </c>
      <c r="E1065" s="15">
        <f t="shared" si="33"/>
        <v>7.5178519890886407E-3</v>
      </c>
    </row>
    <row r="1066" spans="1:5" x14ac:dyDescent="0.25">
      <c r="A1066" s="77">
        <v>43276</v>
      </c>
      <c r="B1066" s="6">
        <v>289.39999999999998</v>
      </c>
      <c r="C1066" s="15">
        <f t="shared" si="32"/>
        <v>-6.0389610389610465E-2</v>
      </c>
      <c r="D1066" s="78">
        <v>10762.45</v>
      </c>
      <c r="E1066" s="15">
        <f t="shared" si="33"/>
        <v>-5.4888951519379437E-3</v>
      </c>
    </row>
    <row r="1067" spans="1:5" x14ac:dyDescent="0.25">
      <c r="A1067" s="77">
        <v>43277</v>
      </c>
      <c r="B1067" s="6">
        <v>276.85000000000002</v>
      </c>
      <c r="C1067" s="15">
        <f t="shared" si="32"/>
        <v>-4.3365583966827763E-2</v>
      </c>
      <c r="D1067" s="78">
        <v>10769.15</v>
      </c>
      <c r="E1067" s="15">
        <f t="shared" si="33"/>
        <v>6.225348317528916E-4</v>
      </c>
    </row>
    <row r="1068" spans="1:5" x14ac:dyDescent="0.25">
      <c r="A1068" s="77">
        <v>43278</v>
      </c>
      <c r="B1068" s="6">
        <v>271.05</v>
      </c>
      <c r="C1068" s="15">
        <f t="shared" si="32"/>
        <v>-2.094997290951783E-2</v>
      </c>
      <c r="D1068" s="78">
        <v>10671.4</v>
      </c>
      <c r="E1068" s="15">
        <f t="shared" si="33"/>
        <v>-9.0768537906891454E-3</v>
      </c>
    </row>
    <row r="1069" spans="1:5" x14ac:dyDescent="0.25">
      <c r="A1069" s="77">
        <v>43279</v>
      </c>
      <c r="B1069" s="6">
        <v>263.35000000000002</v>
      </c>
      <c r="C1069" s="15">
        <f t="shared" si="32"/>
        <v>-2.8408042796531963E-2</v>
      </c>
      <c r="D1069" s="78">
        <v>10589.1</v>
      </c>
      <c r="E1069" s="15">
        <f t="shared" si="33"/>
        <v>-7.7122027100473486E-3</v>
      </c>
    </row>
    <row r="1070" spans="1:5" x14ac:dyDescent="0.25">
      <c r="A1070" s="77">
        <v>43280</v>
      </c>
      <c r="B1070" s="6">
        <v>269.3</v>
      </c>
      <c r="C1070" s="15">
        <f t="shared" si="32"/>
        <v>2.2593506740079698E-2</v>
      </c>
      <c r="D1070" s="78">
        <v>10714.3</v>
      </c>
      <c r="E1070" s="15">
        <f t="shared" si="33"/>
        <v>1.1823478860337414E-2</v>
      </c>
    </row>
    <row r="1071" spans="1:5" x14ac:dyDescent="0.25">
      <c r="A1071" s="77">
        <v>43283</v>
      </c>
      <c r="B1071" s="6">
        <v>266.7</v>
      </c>
      <c r="C1071" s="15">
        <f t="shared" si="32"/>
        <v>-9.6546602302265971E-3</v>
      </c>
      <c r="D1071" s="78">
        <v>10657.3</v>
      </c>
      <c r="E1071" s="15">
        <f t="shared" si="33"/>
        <v>-5.3199929066761248E-3</v>
      </c>
    </row>
    <row r="1072" spans="1:5" x14ac:dyDescent="0.25">
      <c r="A1072" s="77">
        <v>43284</v>
      </c>
      <c r="B1072" s="6">
        <v>269.45</v>
      </c>
      <c r="C1072" s="15">
        <f t="shared" si="32"/>
        <v>1.0311211098612674E-2</v>
      </c>
      <c r="D1072" s="78">
        <v>10699.9</v>
      </c>
      <c r="E1072" s="15">
        <f t="shared" si="33"/>
        <v>3.9972600940200954E-3</v>
      </c>
    </row>
    <row r="1073" spans="1:5" x14ac:dyDescent="0.25">
      <c r="A1073" s="77">
        <v>43285</v>
      </c>
      <c r="B1073" s="6">
        <v>267.05</v>
      </c>
      <c r="C1073" s="15">
        <f t="shared" si="32"/>
        <v>-8.9070328446835302E-3</v>
      </c>
      <c r="D1073" s="78">
        <v>10769.9</v>
      </c>
      <c r="E1073" s="15">
        <f t="shared" si="33"/>
        <v>6.5421172160487484E-3</v>
      </c>
    </row>
    <row r="1074" spans="1:5" x14ac:dyDescent="0.25">
      <c r="A1074" s="77">
        <v>43286</v>
      </c>
      <c r="B1074" s="6">
        <v>261.55</v>
      </c>
      <c r="C1074" s="15">
        <f t="shared" si="32"/>
        <v>-2.0595394120951131E-2</v>
      </c>
      <c r="D1074" s="78">
        <v>10749.75</v>
      </c>
      <c r="E1074" s="15">
        <f t="shared" si="33"/>
        <v>-1.8709551620720375E-3</v>
      </c>
    </row>
    <row r="1075" spans="1:5" x14ac:dyDescent="0.25">
      <c r="A1075" s="77">
        <v>43287</v>
      </c>
      <c r="B1075" s="6">
        <v>270.85000000000002</v>
      </c>
      <c r="C1075" s="15">
        <f t="shared" si="32"/>
        <v>3.5557254826992971E-2</v>
      </c>
      <c r="D1075" s="78">
        <v>10772.65</v>
      </c>
      <c r="E1075" s="15">
        <f t="shared" si="33"/>
        <v>2.1302820995836775E-3</v>
      </c>
    </row>
    <row r="1076" spans="1:5" x14ac:dyDescent="0.25">
      <c r="A1076" s="77">
        <v>43290</v>
      </c>
      <c r="B1076" s="6">
        <v>273.5</v>
      </c>
      <c r="C1076" s="15">
        <f t="shared" si="32"/>
        <v>9.7840132914896703E-3</v>
      </c>
      <c r="D1076" s="78">
        <v>10852.9</v>
      </c>
      <c r="E1076" s="15">
        <f t="shared" si="33"/>
        <v>7.4494205232695761E-3</v>
      </c>
    </row>
    <row r="1077" spans="1:5" x14ac:dyDescent="0.25">
      <c r="A1077" s="77">
        <v>43291</v>
      </c>
      <c r="B1077" s="6">
        <v>275.45</v>
      </c>
      <c r="C1077" s="15">
        <f t="shared" si="32"/>
        <v>7.1297989031078191E-3</v>
      </c>
      <c r="D1077" s="78">
        <v>10947.25</v>
      </c>
      <c r="E1077" s="15">
        <f t="shared" si="33"/>
        <v>8.6935289185379357E-3</v>
      </c>
    </row>
    <row r="1078" spans="1:5" x14ac:dyDescent="0.25">
      <c r="A1078" s="77">
        <v>43292</v>
      </c>
      <c r="B1078" s="6">
        <v>267.8</v>
      </c>
      <c r="C1078" s="15">
        <f t="shared" si="32"/>
        <v>-2.7772735523688429E-2</v>
      </c>
      <c r="D1078" s="78">
        <v>10948.3</v>
      </c>
      <c r="E1078" s="15">
        <f t="shared" si="33"/>
        <v>9.5914499075043719E-5</v>
      </c>
    </row>
    <row r="1079" spans="1:5" x14ac:dyDescent="0.25">
      <c r="A1079" s="77">
        <v>43293</v>
      </c>
      <c r="B1079" s="6">
        <v>266.10000000000002</v>
      </c>
      <c r="C1079" s="15">
        <f t="shared" si="32"/>
        <v>-6.3480209111276649E-3</v>
      </c>
      <c r="D1079" s="78">
        <v>11023.2</v>
      </c>
      <c r="E1079" s="15">
        <f t="shared" si="33"/>
        <v>6.8412447594605064E-3</v>
      </c>
    </row>
    <row r="1080" spans="1:5" x14ac:dyDescent="0.25">
      <c r="A1080" s="77">
        <v>43294</v>
      </c>
      <c r="B1080" s="6">
        <v>263.60000000000002</v>
      </c>
      <c r="C1080" s="15">
        <f t="shared" si="32"/>
        <v>-9.3949642991356629E-3</v>
      </c>
      <c r="D1080" s="78">
        <v>11018.9</v>
      </c>
      <c r="E1080" s="15">
        <f t="shared" si="33"/>
        <v>-3.9008636330657985E-4</v>
      </c>
    </row>
    <row r="1081" spans="1:5" x14ac:dyDescent="0.25">
      <c r="A1081" s="77">
        <v>43297</v>
      </c>
      <c r="B1081" s="6">
        <v>252.1</v>
      </c>
      <c r="C1081" s="15">
        <f t="shared" si="32"/>
        <v>-4.3626707132018314E-2</v>
      </c>
      <c r="D1081" s="78">
        <v>10936.85</v>
      </c>
      <c r="E1081" s="15">
        <f t="shared" si="33"/>
        <v>-7.4462968172865959E-3</v>
      </c>
    </row>
    <row r="1082" spans="1:5" x14ac:dyDescent="0.25">
      <c r="A1082" s="77">
        <v>43298</v>
      </c>
      <c r="B1082" s="6">
        <v>257.95</v>
      </c>
      <c r="C1082" s="15">
        <f t="shared" si="32"/>
        <v>2.3205077350257813E-2</v>
      </c>
      <c r="D1082" s="78">
        <v>11008.05</v>
      </c>
      <c r="E1082" s="15">
        <f t="shared" si="33"/>
        <v>6.5101011717266771E-3</v>
      </c>
    </row>
    <row r="1083" spans="1:5" x14ac:dyDescent="0.25">
      <c r="A1083" s="77">
        <v>43299</v>
      </c>
      <c r="B1083" s="6">
        <v>251.85</v>
      </c>
      <c r="C1083" s="15">
        <f t="shared" si="32"/>
        <v>-2.3647993797247507E-2</v>
      </c>
      <c r="D1083" s="78">
        <v>10980.45</v>
      </c>
      <c r="E1083" s="15">
        <f t="shared" si="33"/>
        <v>-2.5072560535243341E-3</v>
      </c>
    </row>
    <row r="1084" spans="1:5" x14ac:dyDescent="0.25">
      <c r="A1084" s="77">
        <v>43300</v>
      </c>
      <c r="B1084" s="6">
        <v>252.5</v>
      </c>
      <c r="C1084" s="15">
        <f t="shared" si="32"/>
        <v>2.5809013301568619E-3</v>
      </c>
      <c r="D1084" s="78">
        <v>10957.1</v>
      </c>
      <c r="E1084" s="15">
        <f t="shared" si="33"/>
        <v>-2.1265066550096184E-3</v>
      </c>
    </row>
    <row r="1085" spans="1:5" x14ac:dyDescent="0.25">
      <c r="A1085" s="77">
        <v>43301</v>
      </c>
      <c r="B1085" s="6">
        <v>253.4</v>
      </c>
      <c r="C1085" s="15">
        <f t="shared" si="32"/>
        <v>3.564356435643587E-3</v>
      </c>
      <c r="D1085" s="78">
        <v>11010.2</v>
      </c>
      <c r="E1085" s="15">
        <f t="shared" si="33"/>
        <v>4.8461728011974297E-3</v>
      </c>
    </row>
    <row r="1086" spans="1:5" x14ac:dyDescent="0.25">
      <c r="A1086" s="77">
        <v>43304</v>
      </c>
      <c r="B1086" s="6">
        <v>258.75</v>
      </c>
      <c r="C1086" s="15">
        <f t="shared" si="32"/>
        <v>2.1112865035516945E-2</v>
      </c>
      <c r="D1086" s="78">
        <v>11084.75</v>
      </c>
      <c r="E1086" s="15">
        <f t="shared" si="33"/>
        <v>6.7709941690431846E-3</v>
      </c>
    </row>
    <row r="1087" spans="1:5" x14ac:dyDescent="0.25">
      <c r="A1087" s="77">
        <v>43305</v>
      </c>
      <c r="B1087" s="6">
        <v>258.8</v>
      </c>
      <c r="C1087" s="15">
        <f t="shared" si="32"/>
        <v>1.9323671497588934E-4</v>
      </c>
      <c r="D1087" s="78">
        <v>11134.3</v>
      </c>
      <c r="E1087" s="15">
        <f t="shared" si="33"/>
        <v>4.4701053248832195E-3</v>
      </c>
    </row>
    <row r="1088" spans="1:5" x14ac:dyDescent="0.25">
      <c r="A1088" s="77">
        <v>43306</v>
      </c>
      <c r="B1088" s="6">
        <v>257.85000000000002</v>
      </c>
      <c r="C1088" s="15">
        <f t="shared" si="32"/>
        <v>-3.6707882534775449E-3</v>
      </c>
      <c r="D1088" s="78">
        <v>11132</v>
      </c>
      <c r="E1088" s="15">
        <f t="shared" si="33"/>
        <v>-2.0656889072499148E-4</v>
      </c>
    </row>
    <row r="1089" spans="1:5" x14ac:dyDescent="0.25">
      <c r="A1089" s="77">
        <v>43307</v>
      </c>
      <c r="B1089" s="6">
        <v>258.25</v>
      </c>
      <c r="C1089" s="15">
        <f t="shared" si="32"/>
        <v>1.5512895094046044E-3</v>
      </c>
      <c r="D1089" s="78">
        <v>11167.3</v>
      </c>
      <c r="E1089" s="15">
        <f t="shared" si="33"/>
        <v>3.1710384477182242E-3</v>
      </c>
    </row>
    <row r="1090" spans="1:5" x14ac:dyDescent="0.25">
      <c r="A1090" s="77">
        <v>43308</v>
      </c>
      <c r="B1090" s="6">
        <v>268.14999999999998</v>
      </c>
      <c r="C1090" s="15">
        <f t="shared" si="32"/>
        <v>3.8334946757018304E-2</v>
      </c>
      <c r="D1090" s="78">
        <v>11278.35</v>
      </c>
      <c r="E1090" s="15">
        <f t="shared" si="33"/>
        <v>9.9442121193127342E-3</v>
      </c>
    </row>
    <row r="1091" spans="1:5" x14ac:dyDescent="0.25">
      <c r="A1091" s="77">
        <v>43311</v>
      </c>
      <c r="B1091" s="6">
        <v>267.5</v>
      </c>
      <c r="C1091" s="15">
        <f t="shared" si="32"/>
        <v>-2.4240164087263746E-3</v>
      </c>
      <c r="D1091" s="78">
        <v>11319.55</v>
      </c>
      <c r="E1091" s="15">
        <f t="shared" si="33"/>
        <v>3.6530166203388712E-3</v>
      </c>
    </row>
    <row r="1092" spans="1:5" x14ac:dyDescent="0.25">
      <c r="A1092" s="77">
        <v>43312</v>
      </c>
      <c r="B1092" s="6">
        <v>264.10000000000002</v>
      </c>
      <c r="C1092" s="15">
        <f t="shared" ref="C1092:C1155" si="34">(B1092-B1091)/B1091</f>
        <v>-1.271028037383169E-2</v>
      </c>
      <c r="D1092" s="78">
        <v>11356.5</v>
      </c>
      <c r="E1092" s="15">
        <f t="shared" ref="E1092:E1155" si="35">(D1092-D1091)/D1091</f>
        <v>3.2642640387648566E-3</v>
      </c>
    </row>
    <row r="1093" spans="1:5" x14ac:dyDescent="0.25">
      <c r="A1093" s="77">
        <v>43313</v>
      </c>
      <c r="B1093" s="6">
        <v>265.05</v>
      </c>
      <c r="C1093" s="15">
        <f t="shared" si="34"/>
        <v>3.5971223021582302E-3</v>
      </c>
      <c r="D1093" s="78">
        <v>11346.2</v>
      </c>
      <c r="E1093" s="15">
        <f t="shared" si="35"/>
        <v>-9.0696957689422552E-4</v>
      </c>
    </row>
    <row r="1094" spans="1:5" x14ac:dyDescent="0.25">
      <c r="A1094" s="77">
        <v>43314</v>
      </c>
      <c r="B1094" s="6">
        <v>260.85000000000002</v>
      </c>
      <c r="C1094" s="15">
        <f t="shared" si="34"/>
        <v>-1.5846066779852813E-2</v>
      </c>
      <c r="D1094" s="78">
        <v>11244.7</v>
      </c>
      <c r="E1094" s="15">
        <f t="shared" si="35"/>
        <v>-8.9457263224691965E-3</v>
      </c>
    </row>
    <row r="1095" spans="1:5" x14ac:dyDescent="0.25">
      <c r="A1095" s="77">
        <v>43315</v>
      </c>
      <c r="B1095" s="6">
        <v>258.45</v>
      </c>
      <c r="C1095" s="15">
        <f t="shared" si="34"/>
        <v>-9.2006900517540118E-3</v>
      </c>
      <c r="D1095" s="78">
        <v>11360.8</v>
      </c>
      <c r="E1095" s="15">
        <f t="shared" si="35"/>
        <v>1.0324864158225523E-2</v>
      </c>
    </row>
    <row r="1096" spans="1:5" x14ac:dyDescent="0.25">
      <c r="A1096" s="77">
        <v>43318</v>
      </c>
      <c r="B1096" s="6">
        <v>254.05</v>
      </c>
      <c r="C1096" s="15">
        <f t="shared" si="34"/>
        <v>-1.702456954923574E-2</v>
      </c>
      <c r="D1096" s="78">
        <v>11387.1</v>
      </c>
      <c r="E1096" s="15">
        <f t="shared" si="35"/>
        <v>2.3149778184635848E-3</v>
      </c>
    </row>
    <row r="1097" spans="1:5" x14ac:dyDescent="0.25">
      <c r="A1097" s="77">
        <v>43319</v>
      </c>
      <c r="B1097" s="6">
        <v>251.6</v>
      </c>
      <c r="C1097" s="15">
        <f t="shared" si="34"/>
        <v>-9.6437709112380116E-3</v>
      </c>
      <c r="D1097" s="78">
        <v>11389.45</v>
      </c>
      <c r="E1097" s="15">
        <f t="shared" si="35"/>
        <v>2.0637387921423046E-4</v>
      </c>
    </row>
    <row r="1098" spans="1:5" x14ac:dyDescent="0.25">
      <c r="A1098" s="77">
        <v>43320</v>
      </c>
      <c r="B1098" s="6">
        <v>255.15</v>
      </c>
      <c r="C1098" s="15">
        <f t="shared" si="34"/>
        <v>1.410969793322739E-2</v>
      </c>
      <c r="D1098" s="78">
        <v>11450</v>
      </c>
      <c r="E1098" s="15">
        <f t="shared" si="35"/>
        <v>5.3163234396743711E-3</v>
      </c>
    </row>
    <row r="1099" spans="1:5" x14ac:dyDescent="0.25">
      <c r="A1099" s="77">
        <v>43321</v>
      </c>
      <c r="B1099" s="6">
        <v>257.85000000000002</v>
      </c>
      <c r="C1099" s="15">
        <f t="shared" si="34"/>
        <v>1.0582010582010649E-2</v>
      </c>
      <c r="D1099" s="78">
        <v>11470.7</v>
      </c>
      <c r="E1099" s="15">
        <f t="shared" si="35"/>
        <v>1.8078602620087971E-3</v>
      </c>
    </row>
    <row r="1100" spans="1:5" x14ac:dyDescent="0.25">
      <c r="A1100" s="77">
        <v>43322</v>
      </c>
      <c r="B1100" s="6">
        <v>250.1</v>
      </c>
      <c r="C1100" s="15">
        <f t="shared" si="34"/>
        <v>-3.0056234244716026E-2</v>
      </c>
      <c r="D1100" s="78">
        <v>11429.5</v>
      </c>
      <c r="E1100" s="15">
        <f t="shared" si="35"/>
        <v>-3.5917598751602541E-3</v>
      </c>
    </row>
    <row r="1101" spans="1:5" x14ac:dyDescent="0.25">
      <c r="A1101" s="77">
        <v>43325</v>
      </c>
      <c r="B1101" s="6">
        <v>248.7</v>
      </c>
      <c r="C1101" s="15">
        <f t="shared" si="34"/>
        <v>-5.5977608956417658E-3</v>
      </c>
      <c r="D1101" s="78">
        <v>11355.75</v>
      </c>
      <c r="E1101" s="15">
        <f t="shared" si="35"/>
        <v>-6.4526007261909973E-3</v>
      </c>
    </row>
    <row r="1102" spans="1:5" x14ac:dyDescent="0.25">
      <c r="A1102" s="77">
        <v>43326</v>
      </c>
      <c r="B1102" s="6">
        <v>248.8</v>
      </c>
      <c r="C1102" s="15">
        <f t="shared" si="34"/>
        <v>4.0209087253728485E-4</v>
      </c>
      <c r="D1102" s="78">
        <v>11435.1</v>
      </c>
      <c r="E1102" s="15">
        <f t="shared" si="35"/>
        <v>6.9876494287035521E-3</v>
      </c>
    </row>
    <row r="1103" spans="1:5" x14ac:dyDescent="0.25">
      <c r="A1103" s="77">
        <v>43328</v>
      </c>
      <c r="B1103" s="6">
        <v>251.3</v>
      </c>
      <c r="C1103" s="15">
        <f t="shared" si="34"/>
        <v>1.004823151125402E-2</v>
      </c>
      <c r="D1103" s="78">
        <v>11385.05</v>
      </c>
      <c r="E1103" s="15">
        <f t="shared" si="35"/>
        <v>-4.3768747103218241E-3</v>
      </c>
    </row>
    <row r="1104" spans="1:5" x14ac:dyDescent="0.25">
      <c r="A1104" s="77">
        <v>43329</v>
      </c>
      <c r="B1104" s="6">
        <v>258.25</v>
      </c>
      <c r="C1104" s="15">
        <f t="shared" si="34"/>
        <v>2.7656187823318697E-2</v>
      </c>
      <c r="D1104" s="78">
        <v>11470.75</v>
      </c>
      <c r="E1104" s="15">
        <f t="shared" si="35"/>
        <v>7.5274153385361271E-3</v>
      </c>
    </row>
    <row r="1105" spans="1:5" x14ac:dyDescent="0.25">
      <c r="A1105" s="77">
        <v>43332</v>
      </c>
      <c r="B1105" s="6">
        <v>270.10000000000002</v>
      </c>
      <c r="C1105" s="15">
        <f t="shared" si="34"/>
        <v>4.5885769603097863E-2</v>
      </c>
      <c r="D1105" s="78">
        <v>11551.75</v>
      </c>
      <c r="E1105" s="15">
        <f t="shared" si="35"/>
        <v>7.0614388771440403E-3</v>
      </c>
    </row>
    <row r="1106" spans="1:5" x14ac:dyDescent="0.25">
      <c r="A1106" s="77">
        <v>43333</v>
      </c>
      <c r="B1106" s="6">
        <v>268.8</v>
      </c>
      <c r="C1106" s="15">
        <f t="shared" si="34"/>
        <v>-4.8130322102925257E-3</v>
      </c>
      <c r="D1106" s="78">
        <v>11570.9</v>
      </c>
      <c r="E1106" s="15">
        <f t="shared" si="35"/>
        <v>1.6577574826324702E-3</v>
      </c>
    </row>
    <row r="1107" spans="1:5" x14ac:dyDescent="0.25">
      <c r="A1107" s="77">
        <v>43335</v>
      </c>
      <c r="B1107" s="6">
        <v>256.89999999999998</v>
      </c>
      <c r="C1107" s="15">
        <f t="shared" si="34"/>
        <v>-4.4270833333333461E-2</v>
      </c>
      <c r="D1107" s="78">
        <v>11582.75</v>
      </c>
      <c r="E1107" s="15">
        <f t="shared" si="35"/>
        <v>1.0241208549032802E-3</v>
      </c>
    </row>
    <row r="1108" spans="1:5" x14ac:dyDescent="0.25">
      <c r="A1108" s="77">
        <v>43336</v>
      </c>
      <c r="B1108" s="6">
        <v>255.5</v>
      </c>
      <c r="C1108" s="15">
        <f t="shared" si="34"/>
        <v>-5.4495912806538632E-3</v>
      </c>
      <c r="D1108" s="78">
        <v>11557.1</v>
      </c>
      <c r="E1108" s="15">
        <f t="shared" si="35"/>
        <v>-2.214500010791879E-3</v>
      </c>
    </row>
    <row r="1109" spans="1:5" x14ac:dyDescent="0.25">
      <c r="A1109" s="77">
        <v>43339</v>
      </c>
      <c r="B1109" s="6">
        <v>258.8</v>
      </c>
      <c r="C1109" s="15">
        <f t="shared" si="34"/>
        <v>1.2915851272015701E-2</v>
      </c>
      <c r="D1109" s="78">
        <v>11691.95</v>
      </c>
      <c r="E1109" s="15">
        <f t="shared" si="35"/>
        <v>1.1668152045063239E-2</v>
      </c>
    </row>
    <row r="1110" spans="1:5" x14ac:dyDescent="0.25">
      <c r="A1110" s="77">
        <v>43340</v>
      </c>
      <c r="B1110" s="6">
        <v>260</v>
      </c>
      <c r="C1110" s="15">
        <f t="shared" si="34"/>
        <v>4.6367851622874361E-3</v>
      </c>
      <c r="D1110" s="78">
        <v>11738.5</v>
      </c>
      <c r="E1110" s="15">
        <f t="shared" si="35"/>
        <v>3.9813717985450903E-3</v>
      </c>
    </row>
    <row r="1111" spans="1:5" x14ac:dyDescent="0.25">
      <c r="A1111" s="77">
        <v>43341</v>
      </c>
      <c r="B1111" s="6">
        <v>261.7</v>
      </c>
      <c r="C1111" s="15">
        <f t="shared" si="34"/>
        <v>6.5384615384614948E-3</v>
      </c>
      <c r="D1111" s="78">
        <v>11691.9</v>
      </c>
      <c r="E1111" s="15">
        <f t="shared" si="35"/>
        <v>-3.9698428248924793E-3</v>
      </c>
    </row>
    <row r="1112" spans="1:5" x14ac:dyDescent="0.25">
      <c r="A1112" s="77">
        <v>43342</v>
      </c>
      <c r="B1112" s="6">
        <v>259.35000000000002</v>
      </c>
      <c r="C1112" s="15">
        <f t="shared" si="34"/>
        <v>-8.9797478028275351E-3</v>
      </c>
      <c r="D1112" s="78">
        <v>11676.8</v>
      </c>
      <c r="E1112" s="15">
        <f t="shared" si="35"/>
        <v>-1.2914924007218984E-3</v>
      </c>
    </row>
    <row r="1113" spans="1:5" x14ac:dyDescent="0.25">
      <c r="A1113" s="77">
        <v>43343</v>
      </c>
      <c r="B1113" s="6">
        <v>267.5</v>
      </c>
      <c r="C1113" s="15">
        <f t="shared" si="34"/>
        <v>3.1424715635241858E-2</v>
      </c>
      <c r="D1113" s="78">
        <v>11680.5</v>
      </c>
      <c r="E1113" s="15">
        <f t="shared" si="35"/>
        <v>3.1686763496854685E-4</v>
      </c>
    </row>
    <row r="1114" spans="1:5" x14ac:dyDescent="0.25">
      <c r="A1114" s="77">
        <v>43346</v>
      </c>
      <c r="B1114" s="6">
        <v>266.60000000000002</v>
      </c>
      <c r="C1114" s="15">
        <f t="shared" si="34"/>
        <v>-3.3644859813083262E-3</v>
      </c>
      <c r="D1114" s="78">
        <v>11582.35</v>
      </c>
      <c r="E1114" s="15">
        <f t="shared" si="35"/>
        <v>-8.4028937117417608E-3</v>
      </c>
    </row>
    <row r="1115" spans="1:5" x14ac:dyDescent="0.25">
      <c r="A1115" s="77">
        <v>43347</v>
      </c>
      <c r="B1115" s="6">
        <v>261.95</v>
      </c>
      <c r="C1115" s="15">
        <f t="shared" si="34"/>
        <v>-1.7441860465116407E-2</v>
      </c>
      <c r="D1115" s="78">
        <v>11520.3</v>
      </c>
      <c r="E1115" s="15">
        <f t="shared" si="35"/>
        <v>-5.3572893238419744E-3</v>
      </c>
    </row>
    <row r="1116" spans="1:5" x14ac:dyDescent="0.25">
      <c r="A1116" s="77">
        <v>43348</v>
      </c>
      <c r="B1116" s="6">
        <v>266.5</v>
      </c>
      <c r="C1116" s="15">
        <f t="shared" si="34"/>
        <v>1.7369727047146444E-2</v>
      </c>
      <c r="D1116" s="78">
        <v>11476.95</v>
      </c>
      <c r="E1116" s="15">
        <f t="shared" si="35"/>
        <v>-3.7629228405509012E-3</v>
      </c>
    </row>
    <row r="1117" spans="1:5" x14ac:dyDescent="0.25">
      <c r="A1117" s="77">
        <v>43349</v>
      </c>
      <c r="B1117" s="6">
        <v>269.95</v>
      </c>
      <c r="C1117" s="15">
        <f t="shared" si="34"/>
        <v>1.2945590994371439E-2</v>
      </c>
      <c r="D1117" s="78">
        <v>11536.9</v>
      </c>
      <c r="E1117" s="15">
        <f t="shared" si="35"/>
        <v>5.2235132156190365E-3</v>
      </c>
    </row>
    <row r="1118" spans="1:5" x14ac:dyDescent="0.25">
      <c r="A1118" s="77">
        <v>43350</v>
      </c>
      <c r="B1118" s="6">
        <v>277.39999999999998</v>
      </c>
      <c r="C1118" s="15">
        <f t="shared" si="34"/>
        <v>2.7597703278384844E-2</v>
      </c>
      <c r="D1118" s="78">
        <v>11589.1</v>
      </c>
      <c r="E1118" s="15">
        <f t="shared" si="35"/>
        <v>4.5246123308688409E-3</v>
      </c>
    </row>
    <row r="1119" spans="1:5" x14ac:dyDescent="0.25">
      <c r="A1119" s="77">
        <v>43353</v>
      </c>
      <c r="B1119" s="6">
        <v>275.7</v>
      </c>
      <c r="C1119" s="15">
        <f t="shared" si="34"/>
        <v>-6.1283345349675156E-3</v>
      </c>
      <c r="D1119" s="78">
        <v>11438.1</v>
      </c>
      <c r="E1119" s="15">
        <f t="shared" si="35"/>
        <v>-1.3029484601910415E-2</v>
      </c>
    </row>
    <row r="1120" spans="1:5" x14ac:dyDescent="0.25">
      <c r="A1120" s="77">
        <v>43354</v>
      </c>
      <c r="B1120" s="6">
        <v>267.3</v>
      </c>
      <c r="C1120" s="15">
        <f t="shared" si="34"/>
        <v>-3.0467899891185989E-2</v>
      </c>
      <c r="D1120" s="78">
        <v>11287.5</v>
      </c>
      <c r="E1120" s="15">
        <f t="shared" si="35"/>
        <v>-1.3166522411939077E-2</v>
      </c>
    </row>
    <row r="1121" spans="1:5" x14ac:dyDescent="0.25">
      <c r="A1121" s="77">
        <v>43355</v>
      </c>
      <c r="B1121" s="6">
        <v>262.39999999999998</v>
      </c>
      <c r="C1121" s="15">
        <f t="shared" si="34"/>
        <v>-1.8331462775907349E-2</v>
      </c>
      <c r="D1121" s="78">
        <v>11369.9</v>
      </c>
      <c r="E1121" s="15">
        <f t="shared" si="35"/>
        <v>7.3001107419711749E-3</v>
      </c>
    </row>
    <row r="1122" spans="1:5" x14ac:dyDescent="0.25">
      <c r="A1122" s="77">
        <v>43357</v>
      </c>
      <c r="B1122" s="6">
        <v>266.60000000000002</v>
      </c>
      <c r="C1122" s="15">
        <f t="shared" si="34"/>
        <v>1.6006097560975784E-2</v>
      </c>
      <c r="D1122" s="78">
        <v>11515.2</v>
      </c>
      <c r="E1122" s="15">
        <f t="shared" si="35"/>
        <v>1.2779356018962445E-2</v>
      </c>
    </row>
    <row r="1123" spans="1:5" x14ac:dyDescent="0.25">
      <c r="A1123" s="77">
        <v>43360</v>
      </c>
      <c r="B1123" s="6">
        <v>260.25</v>
      </c>
      <c r="C1123" s="15">
        <f t="shared" si="34"/>
        <v>-2.3818454613653495E-2</v>
      </c>
      <c r="D1123" s="78">
        <v>11377.75</v>
      </c>
      <c r="E1123" s="15">
        <f t="shared" si="35"/>
        <v>-1.1936397109906969E-2</v>
      </c>
    </row>
    <row r="1124" spans="1:5" x14ac:dyDescent="0.25">
      <c r="A1124" s="77">
        <v>43361</v>
      </c>
      <c r="B1124" s="6">
        <v>251.5</v>
      </c>
      <c r="C1124" s="15">
        <f t="shared" si="34"/>
        <v>-3.3621517771373677E-2</v>
      </c>
      <c r="D1124" s="78">
        <v>11278.9</v>
      </c>
      <c r="E1124" s="15">
        <f t="shared" si="35"/>
        <v>-8.6880094922107062E-3</v>
      </c>
    </row>
    <row r="1125" spans="1:5" x14ac:dyDescent="0.25">
      <c r="A1125" s="77">
        <v>43362</v>
      </c>
      <c r="B1125" s="6">
        <v>252.6</v>
      </c>
      <c r="C1125" s="15">
        <f t="shared" si="34"/>
        <v>4.3737574552683671E-3</v>
      </c>
      <c r="D1125" s="78">
        <v>11234.35</v>
      </c>
      <c r="E1125" s="15">
        <f t="shared" si="35"/>
        <v>-3.949853265832597E-3</v>
      </c>
    </row>
    <row r="1126" spans="1:5" x14ac:dyDescent="0.25">
      <c r="A1126" s="77">
        <v>43364</v>
      </c>
      <c r="B1126" s="6">
        <v>250.35</v>
      </c>
      <c r="C1126" s="15">
        <f t="shared" si="34"/>
        <v>-8.9073634204275536E-3</v>
      </c>
      <c r="D1126" s="78">
        <v>11143.1</v>
      </c>
      <c r="E1126" s="15">
        <f t="shared" si="35"/>
        <v>-8.1224102863093998E-3</v>
      </c>
    </row>
    <row r="1127" spans="1:5" x14ac:dyDescent="0.25">
      <c r="A1127" s="77">
        <v>43367</v>
      </c>
      <c r="B1127" s="6">
        <v>240.2</v>
      </c>
      <c r="C1127" s="15">
        <f t="shared" si="34"/>
        <v>-4.0543239464749373E-2</v>
      </c>
      <c r="D1127" s="78">
        <v>10967.4</v>
      </c>
      <c r="E1127" s="15">
        <f t="shared" si="35"/>
        <v>-1.5767605065017877E-2</v>
      </c>
    </row>
    <row r="1128" spans="1:5" x14ac:dyDescent="0.25">
      <c r="A1128" s="77">
        <v>43368</v>
      </c>
      <c r="B1128" s="6">
        <v>240.8</v>
      </c>
      <c r="C1128" s="15">
        <f t="shared" si="34"/>
        <v>2.4979184013323181E-3</v>
      </c>
      <c r="D1128" s="78">
        <v>11067.45</v>
      </c>
      <c r="E1128" s="15">
        <f t="shared" si="35"/>
        <v>9.1224902894032397E-3</v>
      </c>
    </row>
    <row r="1129" spans="1:5" x14ac:dyDescent="0.25">
      <c r="A1129" s="77">
        <v>43369</v>
      </c>
      <c r="B1129" s="6">
        <v>233.35</v>
      </c>
      <c r="C1129" s="15">
        <f t="shared" si="34"/>
        <v>-3.0938538205980137E-2</v>
      </c>
      <c r="D1129" s="78">
        <v>11053.8</v>
      </c>
      <c r="E1129" s="15">
        <f t="shared" si="35"/>
        <v>-1.2333464348157394E-3</v>
      </c>
    </row>
    <row r="1130" spans="1:5" x14ac:dyDescent="0.25">
      <c r="A1130" s="77">
        <v>43370</v>
      </c>
      <c r="B1130" s="6">
        <v>225.25</v>
      </c>
      <c r="C1130" s="15">
        <f t="shared" si="34"/>
        <v>-3.4711806299550008E-2</v>
      </c>
      <c r="D1130" s="78">
        <v>10977.55</v>
      </c>
      <c r="E1130" s="15">
        <f t="shared" si="35"/>
        <v>-6.8980802981780023E-3</v>
      </c>
    </row>
    <row r="1131" spans="1:5" x14ac:dyDescent="0.25">
      <c r="A1131" s="77">
        <v>43371</v>
      </c>
      <c r="B1131" s="6">
        <v>223.7</v>
      </c>
      <c r="C1131" s="15">
        <f t="shared" si="34"/>
        <v>-6.8812430632630914E-3</v>
      </c>
      <c r="D1131" s="78">
        <v>10930.45</v>
      </c>
      <c r="E1131" s="15">
        <f t="shared" si="35"/>
        <v>-4.2905748550449369E-3</v>
      </c>
    </row>
    <row r="1132" spans="1:5" x14ac:dyDescent="0.25">
      <c r="A1132" s="77">
        <v>43374</v>
      </c>
      <c r="B1132" s="6">
        <v>229.35</v>
      </c>
      <c r="C1132" s="15">
        <f t="shared" si="34"/>
        <v>2.5257040679481476E-2</v>
      </c>
      <c r="D1132" s="78">
        <v>11008.3</v>
      </c>
      <c r="E1132" s="15">
        <f t="shared" si="35"/>
        <v>7.1223051201001371E-3</v>
      </c>
    </row>
    <row r="1133" spans="1:5" x14ac:dyDescent="0.25">
      <c r="A1133" s="77">
        <v>43376</v>
      </c>
      <c r="B1133" s="6">
        <v>227.6</v>
      </c>
      <c r="C1133" s="15">
        <f t="shared" si="34"/>
        <v>-7.6302594288205801E-3</v>
      </c>
      <c r="D1133" s="78">
        <v>10858.25</v>
      </c>
      <c r="E1133" s="15">
        <f t="shared" si="35"/>
        <v>-1.3630624165402404E-2</v>
      </c>
    </row>
    <row r="1134" spans="1:5" x14ac:dyDescent="0.25">
      <c r="A1134" s="77">
        <v>43377</v>
      </c>
      <c r="B1134" s="6">
        <v>223.25</v>
      </c>
      <c r="C1134" s="15">
        <f t="shared" si="34"/>
        <v>-1.9112478031634423E-2</v>
      </c>
      <c r="D1134" s="78">
        <v>10599.25</v>
      </c>
      <c r="E1134" s="15">
        <f t="shared" si="35"/>
        <v>-2.3852830796859532E-2</v>
      </c>
    </row>
    <row r="1135" spans="1:5" x14ac:dyDescent="0.25">
      <c r="A1135" s="77">
        <v>43378</v>
      </c>
      <c r="B1135" s="6">
        <v>216.25</v>
      </c>
      <c r="C1135" s="15">
        <f t="shared" si="34"/>
        <v>-3.1354983202687571E-2</v>
      </c>
      <c r="D1135" s="78">
        <v>10316.450000000001</v>
      </c>
      <c r="E1135" s="15">
        <f t="shared" si="35"/>
        <v>-2.6681133099039959E-2</v>
      </c>
    </row>
    <row r="1136" spans="1:5" x14ac:dyDescent="0.25">
      <c r="A1136" s="77">
        <v>43381</v>
      </c>
      <c r="B1136" s="6">
        <v>212.35</v>
      </c>
      <c r="C1136" s="15">
        <f t="shared" si="34"/>
        <v>-1.8034682080924881E-2</v>
      </c>
      <c r="D1136" s="78">
        <v>10348.049999999999</v>
      </c>
      <c r="E1136" s="15">
        <f t="shared" si="35"/>
        <v>3.0630691759276248E-3</v>
      </c>
    </row>
    <row r="1137" spans="1:5" x14ac:dyDescent="0.25">
      <c r="A1137" s="77">
        <v>43382</v>
      </c>
      <c r="B1137" s="6">
        <v>184.35</v>
      </c>
      <c r="C1137" s="15">
        <f t="shared" si="34"/>
        <v>-0.13185778196373912</v>
      </c>
      <c r="D1137" s="78">
        <v>10301.049999999999</v>
      </c>
      <c r="E1137" s="15">
        <f t="shared" si="35"/>
        <v>-4.541918525712574E-3</v>
      </c>
    </row>
    <row r="1138" spans="1:5" x14ac:dyDescent="0.25">
      <c r="A1138" s="77">
        <v>43383</v>
      </c>
      <c r="B1138" s="6">
        <v>188.75</v>
      </c>
      <c r="C1138" s="15">
        <f t="shared" si="34"/>
        <v>2.3867643070246844E-2</v>
      </c>
      <c r="D1138" s="78">
        <v>10460.1</v>
      </c>
      <c r="E1138" s="15">
        <f t="shared" si="35"/>
        <v>1.5440173574538625E-2</v>
      </c>
    </row>
    <row r="1139" spans="1:5" x14ac:dyDescent="0.25">
      <c r="A1139" s="77">
        <v>43384</v>
      </c>
      <c r="B1139" s="6">
        <v>182.95</v>
      </c>
      <c r="C1139" s="15">
        <f t="shared" si="34"/>
        <v>-3.0728476821192112E-2</v>
      </c>
      <c r="D1139" s="78">
        <v>10234.65</v>
      </c>
      <c r="E1139" s="15">
        <f t="shared" si="35"/>
        <v>-2.1553331230103032E-2</v>
      </c>
    </row>
    <row r="1140" spans="1:5" x14ac:dyDescent="0.25">
      <c r="A1140" s="77">
        <v>43385</v>
      </c>
      <c r="B1140" s="6">
        <v>183.75</v>
      </c>
      <c r="C1140" s="15">
        <f t="shared" si="34"/>
        <v>4.3727794479366568E-3</v>
      </c>
      <c r="D1140" s="78">
        <v>10472.5</v>
      </c>
      <c r="E1140" s="15">
        <f t="shared" si="35"/>
        <v>2.3239680887963961E-2</v>
      </c>
    </row>
    <row r="1141" spans="1:5" x14ac:dyDescent="0.25">
      <c r="A1141" s="77">
        <v>43388</v>
      </c>
      <c r="B1141" s="6">
        <v>184.35</v>
      </c>
      <c r="C1141" s="15">
        <f t="shared" si="34"/>
        <v>3.2653061224489485E-3</v>
      </c>
      <c r="D1141" s="78">
        <v>10512.5</v>
      </c>
      <c r="E1141" s="15">
        <f t="shared" si="35"/>
        <v>3.8195273334924802E-3</v>
      </c>
    </row>
    <row r="1142" spans="1:5" x14ac:dyDescent="0.25">
      <c r="A1142" s="77">
        <v>43389</v>
      </c>
      <c r="B1142" s="6">
        <v>185.85</v>
      </c>
      <c r="C1142" s="15">
        <f t="shared" si="34"/>
        <v>8.1366965012205049E-3</v>
      </c>
      <c r="D1142" s="78">
        <v>10584.75</v>
      </c>
      <c r="E1142" s="15">
        <f t="shared" si="35"/>
        <v>6.8727705112960761E-3</v>
      </c>
    </row>
    <row r="1143" spans="1:5" x14ac:dyDescent="0.25">
      <c r="A1143" s="77">
        <v>43390</v>
      </c>
      <c r="B1143" s="6">
        <v>179.95</v>
      </c>
      <c r="C1143" s="15">
        <f t="shared" si="34"/>
        <v>-3.1746031746031779E-2</v>
      </c>
      <c r="D1143" s="78">
        <v>10453.049999999999</v>
      </c>
      <c r="E1143" s="15">
        <f t="shared" si="35"/>
        <v>-1.2442428966201444E-2</v>
      </c>
    </row>
    <row r="1144" spans="1:5" x14ac:dyDescent="0.25">
      <c r="A1144" s="77">
        <v>43392</v>
      </c>
      <c r="B1144" s="6">
        <v>174.7</v>
      </c>
      <c r="C1144" s="15">
        <f t="shared" si="34"/>
        <v>-2.9174770769658239E-2</v>
      </c>
      <c r="D1144" s="78">
        <v>10303.549999999999</v>
      </c>
      <c r="E1144" s="15">
        <f t="shared" si="35"/>
        <v>-1.4302045814379535E-2</v>
      </c>
    </row>
    <row r="1145" spans="1:5" x14ac:dyDescent="0.25">
      <c r="A1145" s="77">
        <v>43395</v>
      </c>
      <c r="B1145" s="6">
        <v>170.75</v>
      </c>
      <c r="C1145" s="15">
        <f t="shared" si="34"/>
        <v>-2.2610188895248934E-2</v>
      </c>
      <c r="D1145" s="78">
        <v>10245.25</v>
      </c>
      <c r="E1145" s="15">
        <f t="shared" si="35"/>
        <v>-5.6582440032803523E-3</v>
      </c>
    </row>
    <row r="1146" spans="1:5" x14ac:dyDescent="0.25">
      <c r="A1146" s="77">
        <v>43396</v>
      </c>
      <c r="B1146" s="6">
        <v>170.65</v>
      </c>
      <c r="C1146" s="15">
        <f t="shared" si="34"/>
        <v>-5.8565153733525221E-4</v>
      </c>
      <c r="D1146" s="78">
        <v>10146.799999999999</v>
      </c>
      <c r="E1146" s="15">
        <f t="shared" si="35"/>
        <v>-9.6093311534614315E-3</v>
      </c>
    </row>
    <row r="1147" spans="1:5" x14ac:dyDescent="0.25">
      <c r="A1147" s="77">
        <v>43397</v>
      </c>
      <c r="B1147" s="6">
        <v>170.65</v>
      </c>
      <c r="C1147" s="15">
        <f t="shared" si="34"/>
        <v>0</v>
      </c>
      <c r="D1147" s="78">
        <v>10224.75</v>
      </c>
      <c r="E1147" s="15">
        <f t="shared" si="35"/>
        <v>7.6822249379115319E-3</v>
      </c>
    </row>
    <row r="1148" spans="1:5" x14ac:dyDescent="0.25">
      <c r="A1148" s="77">
        <v>43398</v>
      </c>
      <c r="B1148" s="6">
        <v>165.35</v>
      </c>
      <c r="C1148" s="15">
        <f t="shared" si="34"/>
        <v>-3.1057720480515742E-2</v>
      </c>
      <c r="D1148" s="78">
        <v>10124.9</v>
      </c>
      <c r="E1148" s="15">
        <f t="shared" si="35"/>
        <v>-9.7655199393628569E-3</v>
      </c>
    </row>
    <row r="1149" spans="1:5" x14ac:dyDescent="0.25">
      <c r="A1149" s="77">
        <v>43399</v>
      </c>
      <c r="B1149" s="6">
        <v>168.5</v>
      </c>
      <c r="C1149" s="15">
        <f t="shared" si="34"/>
        <v>1.9050498941638981E-2</v>
      </c>
      <c r="D1149" s="78">
        <v>10030</v>
      </c>
      <c r="E1149" s="15">
        <f t="shared" si="35"/>
        <v>-9.3729320783414796E-3</v>
      </c>
    </row>
    <row r="1150" spans="1:5" x14ac:dyDescent="0.25">
      <c r="A1150" s="77">
        <v>43402</v>
      </c>
      <c r="B1150" s="6">
        <v>175.35</v>
      </c>
      <c r="C1150" s="15">
        <f t="shared" si="34"/>
        <v>4.0652818991097892E-2</v>
      </c>
      <c r="D1150" s="78">
        <v>10250.85</v>
      </c>
      <c r="E1150" s="15">
        <f t="shared" si="35"/>
        <v>2.201894317048857E-2</v>
      </c>
    </row>
    <row r="1151" spans="1:5" x14ac:dyDescent="0.25">
      <c r="A1151" s="77">
        <v>43403</v>
      </c>
      <c r="B1151" s="6">
        <v>177.25</v>
      </c>
      <c r="C1151" s="15">
        <f t="shared" si="34"/>
        <v>1.0835471913316257E-2</v>
      </c>
      <c r="D1151" s="78">
        <v>10198.4</v>
      </c>
      <c r="E1151" s="15">
        <f t="shared" si="35"/>
        <v>-5.1166488632650685E-3</v>
      </c>
    </row>
    <row r="1152" spans="1:5" x14ac:dyDescent="0.25">
      <c r="A1152" s="77">
        <v>43404</v>
      </c>
      <c r="B1152" s="6">
        <v>179.1</v>
      </c>
      <c r="C1152" s="15">
        <f t="shared" si="34"/>
        <v>1.0437235543018304E-2</v>
      </c>
      <c r="D1152" s="78">
        <v>10386.6</v>
      </c>
      <c r="E1152" s="15">
        <f t="shared" si="35"/>
        <v>1.8453875117665587E-2</v>
      </c>
    </row>
    <row r="1153" spans="1:5" x14ac:dyDescent="0.25">
      <c r="A1153" s="77">
        <v>43405</v>
      </c>
      <c r="B1153" s="6">
        <v>179.45</v>
      </c>
      <c r="C1153" s="15">
        <f t="shared" si="34"/>
        <v>1.9542155220546864E-3</v>
      </c>
      <c r="D1153" s="78">
        <v>10380.450000000001</v>
      </c>
      <c r="E1153" s="15">
        <f t="shared" si="35"/>
        <v>-5.921090636011434E-4</v>
      </c>
    </row>
    <row r="1154" spans="1:5" x14ac:dyDescent="0.25">
      <c r="A1154" s="77">
        <v>43406</v>
      </c>
      <c r="B1154" s="6">
        <v>190.3</v>
      </c>
      <c r="C1154" s="15">
        <f t="shared" si="34"/>
        <v>6.0462524380050287E-2</v>
      </c>
      <c r="D1154" s="78">
        <v>10553</v>
      </c>
      <c r="E1154" s="15">
        <f t="shared" si="35"/>
        <v>1.6622593432847253E-2</v>
      </c>
    </row>
    <row r="1155" spans="1:5" x14ac:dyDescent="0.25">
      <c r="A1155" s="77">
        <v>43409</v>
      </c>
      <c r="B1155" s="6">
        <v>189.8</v>
      </c>
      <c r="C1155" s="15">
        <f t="shared" si="34"/>
        <v>-2.627430373095113E-3</v>
      </c>
      <c r="D1155" s="78">
        <v>10524</v>
      </c>
      <c r="E1155" s="15">
        <f t="shared" si="35"/>
        <v>-2.7480337344830854E-3</v>
      </c>
    </row>
    <row r="1156" spans="1:5" x14ac:dyDescent="0.25">
      <c r="A1156" s="77">
        <v>43410</v>
      </c>
      <c r="B1156" s="6">
        <v>193.25</v>
      </c>
      <c r="C1156" s="15">
        <f t="shared" ref="C1156:C1219" si="36">(B1156-B1155)/B1155</f>
        <v>1.8177028451000991E-2</v>
      </c>
      <c r="D1156" s="78">
        <v>10530</v>
      </c>
      <c r="E1156" s="15">
        <f t="shared" ref="E1156:E1219" si="37">(D1156-D1155)/D1155</f>
        <v>5.7012542759407071E-4</v>
      </c>
    </row>
    <row r="1157" spans="1:5" x14ac:dyDescent="0.25">
      <c r="A1157" s="77">
        <v>43411</v>
      </c>
      <c r="B1157" s="6">
        <v>194.85</v>
      </c>
      <c r="C1157" s="15">
        <f t="shared" si="36"/>
        <v>8.2794307891332179E-3</v>
      </c>
      <c r="D1157" s="78">
        <v>10598.85</v>
      </c>
      <c r="E1157" s="15">
        <f t="shared" si="37"/>
        <v>6.5384615384615728E-3</v>
      </c>
    </row>
    <row r="1158" spans="1:5" x14ac:dyDescent="0.25">
      <c r="A1158" s="77">
        <v>43413</v>
      </c>
      <c r="B1158" s="6">
        <v>195.25</v>
      </c>
      <c r="C1158" s="15">
        <f t="shared" si="36"/>
        <v>2.0528611752630519E-3</v>
      </c>
      <c r="D1158" s="78">
        <v>10585.2</v>
      </c>
      <c r="E1158" s="15">
        <f t="shared" si="37"/>
        <v>-1.2878755714062975E-3</v>
      </c>
    </row>
    <row r="1159" spans="1:5" x14ac:dyDescent="0.25">
      <c r="A1159" s="77">
        <v>43416</v>
      </c>
      <c r="B1159" s="6">
        <v>186.05</v>
      </c>
      <c r="C1159" s="15">
        <f t="shared" si="36"/>
        <v>-4.7119078104993536E-2</v>
      </c>
      <c r="D1159" s="78">
        <v>10482.200000000001</v>
      </c>
      <c r="E1159" s="15">
        <f t="shared" si="37"/>
        <v>-9.730567207043796E-3</v>
      </c>
    </row>
    <row r="1160" spans="1:5" x14ac:dyDescent="0.25">
      <c r="A1160" s="77">
        <v>43417</v>
      </c>
      <c r="B1160" s="6">
        <v>179.5</v>
      </c>
      <c r="C1160" s="15">
        <f t="shared" si="36"/>
        <v>-3.5205589895189522E-2</v>
      </c>
      <c r="D1160" s="78">
        <v>10582.5</v>
      </c>
      <c r="E1160" s="15">
        <f t="shared" si="37"/>
        <v>9.5686020110281496E-3</v>
      </c>
    </row>
    <row r="1161" spans="1:5" x14ac:dyDescent="0.25">
      <c r="A1161" s="77">
        <v>43418</v>
      </c>
      <c r="B1161" s="6">
        <v>176.8</v>
      </c>
      <c r="C1161" s="15">
        <f t="shared" si="36"/>
        <v>-1.5041782729804951E-2</v>
      </c>
      <c r="D1161" s="78">
        <v>10576.3</v>
      </c>
      <c r="E1161" s="15">
        <f t="shared" si="37"/>
        <v>-5.8587290337828752E-4</v>
      </c>
    </row>
    <row r="1162" spans="1:5" x14ac:dyDescent="0.25">
      <c r="A1162" s="77">
        <v>43419</v>
      </c>
      <c r="B1162" s="6">
        <v>180.2</v>
      </c>
      <c r="C1162" s="15">
        <f t="shared" si="36"/>
        <v>1.92307692307691E-2</v>
      </c>
      <c r="D1162" s="78">
        <v>10616.7</v>
      </c>
      <c r="E1162" s="15">
        <f t="shared" si="37"/>
        <v>3.819861388198279E-3</v>
      </c>
    </row>
    <row r="1163" spans="1:5" x14ac:dyDescent="0.25">
      <c r="A1163" s="77">
        <v>43420</v>
      </c>
      <c r="B1163" s="6">
        <v>179.9</v>
      </c>
      <c r="C1163" s="15">
        <f t="shared" si="36"/>
        <v>-1.6648168701441895E-3</v>
      </c>
      <c r="D1163" s="78">
        <v>10682.2</v>
      </c>
      <c r="E1163" s="15">
        <f t="shared" si="37"/>
        <v>6.1695253704069997E-3</v>
      </c>
    </row>
    <row r="1164" spans="1:5" x14ac:dyDescent="0.25">
      <c r="A1164" s="77">
        <v>43423</v>
      </c>
      <c r="B1164" s="6">
        <v>184.6</v>
      </c>
      <c r="C1164" s="15">
        <f t="shared" si="36"/>
        <v>2.6125625347415166E-2</v>
      </c>
      <c r="D1164" s="78">
        <v>10763.4</v>
      </c>
      <c r="E1164" s="15">
        <f t="shared" si="37"/>
        <v>7.6014304169552058E-3</v>
      </c>
    </row>
    <row r="1165" spans="1:5" x14ac:dyDescent="0.25">
      <c r="A1165" s="77">
        <v>43424</v>
      </c>
      <c r="B1165" s="6">
        <v>183.75</v>
      </c>
      <c r="C1165" s="15">
        <f t="shared" si="36"/>
        <v>-4.604550379198236E-3</v>
      </c>
      <c r="D1165" s="78">
        <v>10656.2</v>
      </c>
      <c r="E1165" s="15">
        <f t="shared" si="37"/>
        <v>-9.9596781686083317E-3</v>
      </c>
    </row>
    <row r="1166" spans="1:5" x14ac:dyDescent="0.25">
      <c r="A1166" s="77">
        <v>43425</v>
      </c>
      <c r="B1166" s="6">
        <v>184.15</v>
      </c>
      <c r="C1166" s="15">
        <f t="shared" si="36"/>
        <v>2.1768707482993505E-3</v>
      </c>
      <c r="D1166" s="78">
        <v>10600.05</v>
      </c>
      <c r="E1166" s="15">
        <f t="shared" si="37"/>
        <v>-5.2692329348174253E-3</v>
      </c>
    </row>
    <row r="1167" spans="1:5" x14ac:dyDescent="0.25">
      <c r="A1167" s="77">
        <v>43426</v>
      </c>
      <c r="B1167" s="6">
        <v>182.55</v>
      </c>
      <c r="C1167" s="15">
        <f t="shared" si="36"/>
        <v>-8.6885691012761022E-3</v>
      </c>
      <c r="D1167" s="78">
        <v>10526.75</v>
      </c>
      <c r="E1167" s="15">
        <f t="shared" si="37"/>
        <v>-6.9150617214069066E-3</v>
      </c>
    </row>
    <row r="1168" spans="1:5" x14ac:dyDescent="0.25">
      <c r="A1168" s="77">
        <v>43430</v>
      </c>
      <c r="B1168" s="6">
        <v>181.75</v>
      </c>
      <c r="C1168" s="15">
        <f t="shared" si="36"/>
        <v>-4.3823609969871891E-3</v>
      </c>
      <c r="D1168" s="78">
        <v>10628.6</v>
      </c>
      <c r="E1168" s="15">
        <f t="shared" si="37"/>
        <v>9.675350891775748E-3</v>
      </c>
    </row>
    <row r="1169" spans="1:5" x14ac:dyDescent="0.25">
      <c r="A1169" s="77">
        <v>43431</v>
      </c>
      <c r="B1169" s="6">
        <v>180.05</v>
      </c>
      <c r="C1169" s="15">
        <f t="shared" si="36"/>
        <v>-9.3535075653369392E-3</v>
      </c>
      <c r="D1169" s="78">
        <v>10685.6</v>
      </c>
      <c r="E1169" s="15">
        <f t="shared" si="37"/>
        <v>5.3628888094386842E-3</v>
      </c>
    </row>
    <row r="1170" spans="1:5" x14ac:dyDescent="0.25">
      <c r="A1170" s="77">
        <v>43432</v>
      </c>
      <c r="B1170" s="6">
        <v>174.45</v>
      </c>
      <c r="C1170" s="15">
        <f t="shared" si="36"/>
        <v>-3.1102471535684656E-2</v>
      </c>
      <c r="D1170" s="78">
        <v>10728.85</v>
      </c>
      <c r="E1170" s="15">
        <f t="shared" si="37"/>
        <v>4.0475031818522121E-3</v>
      </c>
    </row>
    <row r="1171" spans="1:5" x14ac:dyDescent="0.25">
      <c r="A1171" s="77">
        <v>43433</v>
      </c>
      <c r="B1171" s="6">
        <v>177.25</v>
      </c>
      <c r="C1171" s="15">
        <f t="shared" si="36"/>
        <v>1.6050444253367793E-2</v>
      </c>
      <c r="D1171" s="78">
        <v>10858.7</v>
      </c>
      <c r="E1171" s="15">
        <f t="shared" si="37"/>
        <v>1.2102881483104001E-2</v>
      </c>
    </row>
    <row r="1172" spans="1:5" x14ac:dyDescent="0.25">
      <c r="A1172" s="77">
        <v>43434</v>
      </c>
      <c r="B1172" s="6">
        <v>171.95</v>
      </c>
      <c r="C1172" s="15">
        <f t="shared" si="36"/>
        <v>-2.9901269393512054E-2</v>
      </c>
      <c r="D1172" s="78">
        <v>10876.75</v>
      </c>
      <c r="E1172" s="15">
        <f t="shared" si="37"/>
        <v>1.6622615966919863E-3</v>
      </c>
    </row>
    <row r="1173" spans="1:5" x14ac:dyDescent="0.25">
      <c r="A1173" s="77">
        <v>43437</v>
      </c>
      <c r="B1173" s="6">
        <v>175.45</v>
      </c>
      <c r="C1173" s="15">
        <f t="shared" si="36"/>
        <v>2.0354754289037512E-2</v>
      </c>
      <c r="D1173" s="78">
        <v>10883.75</v>
      </c>
      <c r="E1173" s="15">
        <f t="shared" si="37"/>
        <v>6.4357459719125657E-4</v>
      </c>
    </row>
    <row r="1174" spans="1:5" x14ac:dyDescent="0.25">
      <c r="A1174" s="77">
        <v>43438</v>
      </c>
      <c r="B1174" s="6">
        <v>175.75</v>
      </c>
      <c r="C1174" s="15">
        <f t="shared" si="36"/>
        <v>1.7098888572243452E-3</v>
      </c>
      <c r="D1174" s="78">
        <v>10869.5</v>
      </c>
      <c r="E1174" s="15">
        <f t="shared" si="37"/>
        <v>-1.3092913747559435E-3</v>
      </c>
    </row>
    <row r="1175" spans="1:5" x14ac:dyDescent="0.25">
      <c r="A1175" s="77">
        <v>43439</v>
      </c>
      <c r="B1175" s="6">
        <v>169.2</v>
      </c>
      <c r="C1175" s="15">
        <f t="shared" si="36"/>
        <v>-3.7268847795163651E-2</v>
      </c>
      <c r="D1175" s="78">
        <v>10782.9</v>
      </c>
      <c r="E1175" s="15">
        <f t="shared" si="37"/>
        <v>-7.9672478034868537E-3</v>
      </c>
    </row>
    <row r="1176" spans="1:5" x14ac:dyDescent="0.25">
      <c r="A1176" s="77">
        <v>43440</v>
      </c>
      <c r="B1176" s="6">
        <v>162.65</v>
      </c>
      <c r="C1176" s="15">
        <f t="shared" si="36"/>
        <v>-3.8711583924349785E-2</v>
      </c>
      <c r="D1176" s="78">
        <v>10601.15</v>
      </c>
      <c r="E1176" s="15">
        <f t="shared" si="37"/>
        <v>-1.6855391406764415E-2</v>
      </c>
    </row>
    <row r="1177" spans="1:5" x14ac:dyDescent="0.25">
      <c r="A1177" s="77">
        <v>43441</v>
      </c>
      <c r="B1177" s="6">
        <v>162.4</v>
      </c>
      <c r="C1177" s="15">
        <f t="shared" si="36"/>
        <v>-1.5370427297878881E-3</v>
      </c>
      <c r="D1177" s="78">
        <v>10693.7</v>
      </c>
      <c r="E1177" s="15">
        <f t="shared" si="37"/>
        <v>8.730184932766831E-3</v>
      </c>
    </row>
    <row r="1178" spans="1:5" x14ac:dyDescent="0.25">
      <c r="A1178" s="77">
        <v>43444</v>
      </c>
      <c r="B1178" s="6">
        <v>157.1</v>
      </c>
      <c r="C1178" s="15">
        <f t="shared" si="36"/>
        <v>-3.2635467980295638E-2</v>
      </c>
      <c r="D1178" s="78">
        <v>10488.45</v>
      </c>
      <c r="E1178" s="15">
        <f t="shared" si="37"/>
        <v>-1.9193543862274048E-2</v>
      </c>
    </row>
    <row r="1179" spans="1:5" x14ac:dyDescent="0.25">
      <c r="A1179" s="77">
        <v>43445</v>
      </c>
      <c r="B1179" s="6">
        <v>158.1</v>
      </c>
      <c r="C1179" s="15">
        <f t="shared" si="36"/>
        <v>6.3653723742838958E-3</v>
      </c>
      <c r="D1179" s="78">
        <v>10549.15</v>
      </c>
      <c r="E1179" s="15">
        <f t="shared" si="37"/>
        <v>5.7873184312266261E-3</v>
      </c>
    </row>
    <row r="1180" spans="1:5" x14ac:dyDescent="0.25">
      <c r="A1180" s="77">
        <v>43446</v>
      </c>
      <c r="B1180" s="6">
        <v>164.1</v>
      </c>
      <c r="C1180" s="15">
        <f t="shared" si="36"/>
        <v>3.7950664136622389E-2</v>
      </c>
      <c r="D1180" s="78">
        <v>10737.6</v>
      </c>
      <c r="E1180" s="15">
        <f t="shared" si="37"/>
        <v>1.786399852120794E-2</v>
      </c>
    </row>
    <row r="1181" spans="1:5" x14ac:dyDescent="0.25">
      <c r="A1181" s="77">
        <v>43447</v>
      </c>
      <c r="B1181" s="6">
        <v>166.85</v>
      </c>
      <c r="C1181" s="15">
        <f t="shared" si="36"/>
        <v>1.6758074344911639E-2</v>
      </c>
      <c r="D1181" s="78">
        <v>10791.55</v>
      </c>
      <c r="E1181" s="15">
        <f t="shared" si="37"/>
        <v>5.0244002384144419E-3</v>
      </c>
    </row>
    <row r="1182" spans="1:5" x14ac:dyDescent="0.25">
      <c r="A1182" s="77">
        <v>43448</v>
      </c>
      <c r="B1182" s="6">
        <v>166.95</v>
      </c>
      <c r="C1182" s="15">
        <f t="shared" si="36"/>
        <v>5.9934072520224349E-4</v>
      </c>
      <c r="D1182" s="78">
        <v>10805.45</v>
      </c>
      <c r="E1182" s="15">
        <f t="shared" si="37"/>
        <v>1.2880448128398103E-3</v>
      </c>
    </row>
    <row r="1183" spans="1:5" x14ac:dyDescent="0.25">
      <c r="A1183" s="77">
        <v>43451</v>
      </c>
      <c r="B1183" s="6">
        <v>173.95</v>
      </c>
      <c r="C1183" s="15">
        <f t="shared" si="36"/>
        <v>4.1928721174004195E-2</v>
      </c>
      <c r="D1183" s="78">
        <v>10888.35</v>
      </c>
      <c r="E1183" s="15">
        <f t="shared" si="37"/>
        <v>7.6720543799656312E-3</v>
      </c>
    </row>
    <row r="1184" spans="1:5" x14ac:dyDescent="0.25">
      <c r="A1184" s="77">
        <v>43452</v>
      </c>
      <c r="B1184" s="6">
        <v>174.75</v>
      </c>
      <c r="C1184" s="15">
        <f t="shared" si="36"/>
        <v>4.5990227076746848E-3</v>
      </c>
      <c r="D1184" s="78">
        <v>10908.7</v>
      </c>
      <c r="E1184" s="15">
        <f t="shared" si="37"/>
        <v>1.868970045966594E-3</v>
      </c>
    </row>
    <row r="1185" spans="1:5" x14ac:dyDescent="0.25">
      <c r="A1185" s="77">
        <v>43453</v>
      </c>
      <c r="B1185" s="6">
        <v>173.9</v>
      </c>
      <c r="C1185" s="15">
        <f t="shared" si="36"/>
        <v>-4.864091559370497E-3</v>
      </c>
      <c r="D1185" s="78">
        <v>10967.3</v>
      </c>
      <c r="E1185" s="15">
        <f t="shared" si="37"/>
        <v>5.3718591582863715E-3</v>
      </c>
    </row>
    <row r="1186" spans="1:5" x14ac:dyDescent="0.25">
      <c r="A1186" s="77">
        <v>43454</v>
      </c>
      <c r="B1186" s="6">
        <v>176.4</v>
      </c>
      <c r="C1186" s="15">
        <f t="shared" si="36"/>
        <v>1.437607820586544E-2</v>
      </c>
      <c r="D1186" s="78">
        <v>10951.7</v>
      </c>
      <c r="E1186" s="15">
        <f t="shared" si="37"/>
        <v>-1.4224102559425333E-3</v>
      </c>
    </row>
    <row r="1187" spans="1:5" x14ac:dyDescent="0.25">
      <c r="A1187" s="77">
        <v>43455</v>
      </c>
      <c r="B1187" s="6">
        <v>176.25</v>
      </c>
      <c r="C1187" s="15">
        <f t="shared" si="36"/>
        <v>-8.5034013605445394E-4</v>
      </c>
      <c r="D1187" s="78">
        <v>10754</v>
      </c>
      <c r="E1187" s="15">
        <f t="shared" si="37"/>
        <v>-1.8051991928193862E-2</v>
      </c>
    </row>
    <row r="1188" spans="1:5" x14ac:dyDescent="0.25">
      <c r="A1188" s="77">
        <v>43458</v>
      </c>
      <c r="B1188" s="6">
        <v>172.5</v>
      </c>
      <c r="C1188" s="15">
        <f t="shared" si="36"/>
        <v>-2.1276595744680851E-2</v>
      </c>
      <c r="D1188" s="78">
        <v>10663.5</v>
      </c>
      <c r="E1188" s="15">
        <f t="shared" si="37"/>
        <v>-8.4154733122559049E-3</v>
      </c>
    </row>
    <row r="1189" spans="1:5" x14ac:dyDescent="0.25">
      <c r="A1189" s="77">
        <v>43460</v>
      </c>
      <c r="B1189" s="6">
        <v>170.9</v>
      </c>
      <c r="C1189" s="15">
        <f t="shared" si="36"/>
        <v>-9.2753623188405465E-3</v>
      </c>
      <c r="D1189" s="78">
        <v>10729.85</v>
      </c>
      <c r="E1189" s="15">
        <f t="shared" si="37"/>
        <v>6.2221597036620589E-3</v>
      </c>
    </row>
    <row r="1190" spans="1:5" x14ac:dyDescent="0.25">
      <c r="A1190" s="77">
        <v>43461</v>
      </c>
      <c r="B1190" s="6">
        <v>168.25</v>
      </c>
      <c r="C1190" s="15">
        <f t="shared" si="36"/>
        <v>-1.5506143943826833E-2</v>
      </c>
      <c r="D1190" s="78">
        <v>10779.8</v>
      </c>
      <c r="E1190" s="15">
        <f t="shared" si="37"/>
        <v>4.6552374916703316E-3</v>
      </c>
    </row>
    <row r="1191" spans="1:5" x14ac:dyDescent="0.25">
      <c r="A1191" s="77">
        <v>43462</v>
      </c>
      <c r="B1191" s="6">
        <v>170.85</v>
      </c>
      <c r="C1191" s="15">
        <f t="shared" si="36"/>
        <v>1.5453194650817202E-2</v>
      </c>
      <c r="D1191" s="78">
        <v>10859.9</v>
      </c>
      <c r="E1191" s="15">
        <f t="shared" si="37"/>
        <v>7.4305645744819357E-3</v>
      </c>
    </row>
    <row r="1192" spans="1:5" x14ac:dyDescent="0.25">
      <c r="A1192" s="77">
        <v>43465</v>
      </c>
      <c r="B1192" s="6">
        <v>172.7</v>
      </c>
      <c r="C1192" s="15">
        <f t="shared" si="36"/>
        <v>1.0828211881767599E-2</v>
      </c>
      <c r="D1192" s="78">
        <v>10862.55</v>
      </c>
      <c r="E1192" s="15">
        <f t="shared" si="37"/>
        <v>2.4401697989849227E-4</v>
      </c>
    </row>
    <row r="1193" spans="1:5" x14ac:dyDescent="0.25">
      <c r="A1193" s="77">
        <v>43466</v>
      </c>
      <c r="B1193" s="6">
        <v>173.45</v>
      </c>
      <c r="C1193" s="15">
        <f t="shared" si="36"/>
        <v>4.3427909669947889E-3</v>
      </c>
      <c r="D1193" s="78">
        <v>10910.1</v>
      </c>
      <c r="E1193" s="15">
        <f t="shared" si="37"/>
        <v>4.3774251902178674E-3</v>
      </c>
    </row>
    <row r="1194" spans="1:5" x14ac:dyDescent="0.25">
      <c r="A1194" s="77">
        <v>43467</v>
      </c>
      <c r="B1194" s="6">
        <v>168.55</v>
      </c>
      <c r="C1194" s="15">
        <f t="shared" si="36"/>
        <v>-2.825021620063406E-2</v>
      </c>
      <c r="D1194" s="78">
        <v>10792.5</v>
      </c>
      <c r="E1194" s="15">
        <f t="shared" si="37"/>
        <v>-1.0779002942227877E-2</v>
      </c>
    </row>
    <row r="1195" spans="1:5" x14ac:dyDescent="0.25">
      <c r="A1195" s="77">
        <v>43468</v>
      </c>
      <c r="B1195" s="6">
        <v>166.05</v>
      </c>
      <c r="C1195" s="15">
        <f t="shared" si="36"/>
        <v>-1.4832393948383269E-2</v>
      </c>
      <c r="D1195" s="78">
        <v>10672.25</v>
      </c>
      <c r="E1195" s="15">
        <f t="shared" si="37"/>
        <v>-1.114199675700718E-2</v>
      </c>
    </row>
    <row r="1196" spans="1:5" x14ac:dyDescent="0.25">
      <c r="A1196" s="77">
        <v>43469</v>
      </c>
      <c r="B1196" s="6">
        <v>170.95</v>
      </c>
      <c r="C1196" s="15">
        <f t="shared" si="36"/>
        <v>2.9509183980728559E-2</v>
      </c>
      <c r="D1196" s="78">
        <v>10727.35</v>
      </c>
      <c r="E1196" s="15">
        <f t="shared" si="37"/>
        <v>5.1629225327368047E-3</v>
      </c>
    </row>
    <row r="1197" spans="1:5" x14ac:dyDescent="0.25">
      <c r="A1197" s="77">
        <v>43472</v>
      </c>
      <c r="B1197" s="6">
        <v>175.35</v>
      </c>
      <c r="C1197" s="15">
        <f t="shared" si="36"/>
        <v>2.5738520035098016E-2</v>
      </c>
      <c r="D1197" s="78">
        <v>10771.8</v>
      </c>
      <c r="E1197" s="15">
        <f t="shared" si="37"/>
        <v>4.1436142197279766E-3</v>
      </c>
    </row>
    <row r="1198" spans="1:5" x14ac:dyDescent="0.25">
      <c r="A1198" s="77">
        <v>43473</v>
      </c>
      <c r="B1198" s="6">
        <v>179.95</v>
      </c>
      <c r="C1198" s="15">
        <f t="shared" si="36"/>
        <v>2.6233247790133987E-2</v>
      </c>
      <c r="D1198" s="78">
        <v>10802.15</v>
      </c>
      <c r="E1198" s="15">
        <f t="shared" si="37"/>
        <v>2.8175421006703025E-3</v>
      </c>
    </row>
    <row r="1199" spans="1:5" x14ac:dyDescent="0.25">
      <c r="A1199" s="77">
        <v>43474</v>
      </c>
      <c r="B1199" s="6">
        <v>183.05</v>
      </c>
      <c r="C1199" s="15">
        <f t="shared" si="36"/>
        <v>1.722700750208404E-2</v>
      </c>
      <c r="D1199" s="78">
        <v>10855.15</v>
      </c>
      <c r="E1199" s="15">
        <f t="shared" si="37"/>
        <v>4.9064306642659103E-3</v>
      </c>
    </row>
    <row r="1200" spans="1:5" x14ac:dyDescent="0.25">
      <c r="A1200" s="77">
        <v>43475</v>
      </c>
      <c r="B1200" s="6">
        <v>185.75</v>
      </c>
      <c r="C1200" s="15">
        <f t="shared" si="36"/>
        <v>1.4750068287353119E-2</v>
      </c>
      <c r="D1200" s="78">
        <v>10821.6</v>
      </c>
      <c r="E1200" s="15">
        <f t="shared" si="37"/>
        <v>-3.0906988848610358E-3</v>
      </c>
    </row>
    <row r="1201" spans="1:5" x14ac:dyDescent="0.25">
      <c r="A1201" s="77">
        <v>43476</v>
      </c>
      <c r="B1201" s="6">
        <v>180.3</v>
      </c>
      <c r="C1201" s="15">
        <f t="shared" si="36"/>
        <v>-2.934051144010761E-2</v>
      </c>
      <c r="D1201" s="78">
        <v>10794.95</v>
      </c>
      <c r="E1201" s="15">
        <f t="shared" si="37"/>
        <v>-2.4626672580764061E-3</v>
      </c>
    </row>
    <row r="1202" spans="1:5" x14ac:dyDescent="0.25">
      <c r="A1202" s="77">
        <v>43479</v>
      </c>
      <c r="B1202" s="6">
        <v>182.4</v>
      </c>
      <c r="C1202" s="15">
        <f t="shared" si="36"/>
        <v>1.1647254575707122E-2</v>
      </c>
      <c r="D1202" s="78">
        <v>10737.6</v>
      </c>
      <c r="E1202" s="15">
        <f t="shared" si="37"/>
        <v>-5.312669350020182E-3</v>
      </c>
    </row>
    <row r="1203" spans="1:5" x14ac:dyDescent="0.25">
      <c r="A1203" s="77">
        <v>43480</v>
      </c>
      <c r="B1203" s="6">
        <v>185.35</v>
      </c>
      <c r="C1203" s="15">
        <f t="shared" si="36"/>
        <v>1.6173245614035024E-2</v>
      </c>
      <c r="D1203" s="78">
        <v>10886.8</v>
      </c>
      <c r="E1203" s="15">
        <f t="shared" si="37"/>
        <v>1.3895097600953556E-2</v>
      </c>
    </row>
    <row r="1204" spans="1:5" x14ac:dyDescent="0.25">
      <c r="A1204" s="77">
        <v>43481</v>
      </c>
      <c r="B1204" s="6">
        <v>185.45</v>
      </c>
      <c r="C1204" s="15">
        <f t="shared" si="36"/>
        <v>5.3951982735362454E-4</v>
      </c>
      <c r="D1204" s="78">
        <v>10890.3</v>
      </c>
      <c r="E1204" s="15">
        <f t="shared" si="37"/>
        <v>3.2149024506742112E-4</v>
      </c>
    </row>
    <row r="1205" spans="1:5" x14ac:dyDescent="0.25">
      <c r="A1205" s="77">
        <v>43482</v>
      </c>
      <c r="B1205" s="6">
        <v>184.9</v>
      </c>
      <c r="C1205" s="15">
        <f t="shared" si="36"/>
        <v>-2.9657589646804152E-3</v>
      </c>
      <c r="D1205" s="78">
        <v>10905.2</v>
      </c>
      <c r="E1205" s="15">
        <f t="shared" si="37"/>
        <v>1.3681900406785357E-3</v>
      </c>
    </row>
    <row r="1206" spans="1:5" x14ac:dyDescent="0.25">
      <c r="A1206" s="77">
        <v>43483</v>
      </c>
      <c r="B1206" s="6">
        <v>183.3</v>
      </c>
      <c r="C1206" s="15">
        <f t="shared" si="36"/>
        <v>-8.6533261222282009E-3</v>
      </c>
      <c r="D1206" s="78">
        <v>10906.95</v>
      </c>
      <c r="E1206" s="15">
        <f t="shared" si="37"/>
        <v>1.6047390235850785E-4</v>
      </c>
    </row>
    <row r="1207" spans="1:5" x14ac:dyDescent="0.25">
      <c r="A1207" s="77">
        <v>43486</v>
      </c>
      <c r="B1207" s="6">
        <v>181.5</v>
      </c>
      <c r="C1207" s="15">
        <f t="shared" si="36"/>
        <v>-9.8199672667758382E-3</v>
      </c>
      <c r="D1207" s="78">
        <v>10961.85</v>
      </c>
      <c r="E1207" s="15">
        <f t="shared" si="37"/>
        <v>5.0334878219850309E-3</v>
      </c>
    </row>
    <row r="1208" spans="1:5" x14ac:dyDescent="0.25">
      <c r="A1208" s="77">
        <v>43487</v>
      </c>
      <c r="B1208" s="6">
        <v>180.85</v>
      </c>
      <c r="C1208" s="15">
        <f t="shared" si="36"/>
        <v>-3.5812672176308855E-3</v>
      </c>
      <c r="D1208" s="78">
        <v>10922.75</v>
      </c>
      <c r="E1208" s="15">
        <f t="shared" si="37"/>
        <v>-3.5669161683475293E-3</v>
      </c>
    </row>
    <row r="1209" spans="1:5" x14ac:dyDescent="0.25">
      <c r="A1209" s="77">
        <v>43488</v>
      </c>
      <c r="B1209" s="6">
        <v>180.25</v>
      </c>
      <c r="C1209" s="15">
        <f t="shared" si="36"/>
        <v>-3.3176665745092305E-3</v>
      </c>
      <c r="D1209" s="78">
        <v>10831.5</v>
      </c>
      <c r="E1209" s="15">
        <f t="shared" si="37"/>
        <v>-8.354123274816324E-3</v>
      </c>
    </row>
    <row r="1210" spans="1:5" x14ac:dyDescent="0.25">
      <c r="A1210" s="77">
        <v>43489</v>
      </c>
      <c r="B1210" s="6">
        <v>175.4</v>
      </c>
      <c r="C1210" s="15">
        <f t="shared" si="36"/>
        <v>-2.6907073509015226E-2</v>
      </c>
      <c r="D1210" s="78">
        <v>10849.8</v>
      </c>
      <c r="E1210" s="15">
        <f t="shared" si="37"/>
        <v>1.6895166874393457E-3</v>
      </c>
    </row>
    <row r="1211" spans="1:5" x14ac:dyDescent="0.25">
      <c r="A1211" s="77">
        <v>43490</v>
      </c>
      <c r="B1211" s="6">
        <v>173.25</v>
      </c>
      <c r="C1211" s="15">
        <f t="shared" si="36"/>
        <v>-1.2257696693272552E-2</v>
      </c>
      <c r="D1211" s="78">
        <v>10780.55</v>
      </c>
      <c r="E1211" s="15">
        <f t="shared" si="37"/>
        <v>-6.3826061309885905E-3</v>
      </c>
    </row>
    <row r="1212" spans="1:5" x14ac:dyDescent="0.25">
      <c r="A1212" s="77">
        <v>43493</v>
      </c>
      <c r="B1212" s="6">
        <v>172.3</v>
      </c>
      <c r="C1212" s="15">
        <f t="shared" si="36"/>
        <v>-5.4834054834054175E-3</v>
      </c>
      <c r="D1212" s="78">
        <v>10661.55</v>
      </c>
      <c r="E1212" s="15">
        <f t="shared" si="37"/>
        <v>-1.1038397855396989E-2</v>
      </c>
    </row>
    <row r="1213" spans="1:5" x14ac:dyDescent="0.25">
      <c r="A1213" s="77">
        <v>43494</v>
      </c>
      <c r="B1213" s="6">
        <v>173.6</v>
      </c>
      <c r="C1213" s="15">
        <f t="shared" si="36"/>
        <v>7.5449796865930518E-3</v>
      </c>
      <c r="D1213" s="78">
        <v>10652.2</v>
      </c>
      <c r="E1213" s="15">
        <f t="shared" si="37"/>
        <v>-8.7698317786799715E-4</v>
      </c>
    </row>
    <row r="1214" spans="1:5" x14ac:dyDescent="0.25">
      <c r="A1214" s="77">
        <v>43495</v>
      </c>
      <c r="B1214" s="6">
        <v>174.6</v>
      </c>
      <c r="C1214" s="15">
        <f t="shared" si="36"/>
        <v>5.7603686635944703E-3</v>
      </c>
      <c r="D1214" s="78">
        <v>10651.8</v>
      </c>
      <c r="E1214" s="15">
        <f t="shared" si="37"/>
        <v>-3.755092844684245E-5</v>
      </c>
    </row>
    <row r="1215" spans="1:5" x14ac:dyDescent="0.25">
      <c r="A1215" s="77">
        <v>43496</v>
      </c>
      <c r="B1215" s="6">
        <v>181.2</v>
      </c>
      <c r="C1215" s="15">
        <f t="shared" si="36"/>
        <v>3.7800687285223337E-2</v>
      </c>
      <c r="D1215" s="78">
        <v>10830.95</v>
      </c>
      <c r="E1215" s="15">
        <f t="shared" si="37"/>
        <v>1.6818753637882936E-2</v>
      </c>
    </row>
    <row r="1216" spans="1:5" x14ac:dyDescent="0.25">
      <c r="A1216" s="77">
        <v>43497</v>
      </c>
      <c r="B1216" s="6">
        <v>181.65</v>
      </c>
      <c r="C1216" s="15">
        <f t="shared" si="36"/>
        <v>2.4834437086093657E-3</v>
      </c>
      <c r="D1216" s="78">
        <v>10893.65</v>
      </c>
      <c r="E1216" s="15">
        <f t="shared" si="37"/>
        <v>5.788965880185847E-3</v>
      </c>
    </row>
    <row r="1217" spans="1:5" x14ac:dyDescent="0.25">
      <c r="A1217" s="77">
        <v>43500</v>
      </c>
      <c r="B1217" s="6">
        <v>180.25</v>
      </c>
      <c r="C1217" s="15">
        <f t="shared" si="36"/>
        <v>-7.7071290944123625E-3</v>
      </c>
      <c r="D1217" s="78">
        <v>10912.25</v>
      </c>
      <c r="E1217" s="15">
        <f t="shared" si="37"/>
        <v>1.7074167060627398E-3</v>
      </c>
    </row>
    <row r="1218" spans="1:5" x14ac:dyDescent="0.25">
      <c r="A1218" s="77">
        <v>43501</v>
      </c>
      <c r="B1218" s="6">
        <v>175.8</v>
      </c>
      <c r="C1218" s="15">
        <f t="shared" si="36"/>
        <v>-2.4687933425797441E-2</v>
      </c>
      <c r="D1218" s="78">
        <v>10934.35</v>
      </c>
      <c r="E1218" s="15">
        <f t="shared" si="37"/>
        <v>2.0252468555980998E-3</v>
      </c>
    </row>
    <row r="1219" spans="1:5" x14ac:dyDescent="0.25">
      <c r="A1219" s="77">
        <v>43502</v>
      </c>
      <c r="B1219" s="6">
        <v>178.5</v>
      </c>
      <c r="C1219" s="15">
        <f t="shared" si="36"/>
        <v>1.5358361774743961E-2</v>
      </c>
      <c r="D1219" s="78">
        <v>11062.45</v>
      </c>
      <c r="E1219" s="15">
        <f t="shared" si="37"/>
        <v>1.1715374027720016E-2</v>
      </c>
    </row>
    <row r="1220" spans="1:5" x14ac:dyDescent="0.25">
      <c r="A1220" s="77">
        <v>43503</v>
      </c>
      <c r="B1220" s="6">
        <v>182.85</v>
      </c>
      <c r="C1220" s="15">
        <f t="shared" ref="C1220:C1236" si="38">(B1220-B1219)/B1219</f>
        <v>2.4369747899159633E-2</v>
      </c>
      <c r="D1220" s="78">
        <v>11069.4</v>
      </c>
      <c r="E1220" s="15">
        <f t="shared" ref="E1220:E1236" si="39">(D1220-D1219)/D1219</f>
        <v>6.2825142712499566E-4</v>
      </c>
    </row>
    <row r="1221" spans="1:5" x14ac:dyDescent="0.25">
      <c r="A1221" s="77">
        <v>43504</v>
      </c>
      <c r="B1221" s="6">
        <v>150.69999999999999</v>
      </c>
      <c r="C1221" s="15">
        <f t="shared" si="38"/>
        <v>-0.17582718074924805</v>
      </c>
      <c r="D1221" s="78">
        <v>10943.6</v>
      </c>
      <c r="E1221" s="15">
        <f t="shared" si="39"/>
        <v>-1.1364662944694317E-2</v>
      </c>
    </row>
    <row r="1222" spans="1:5" x14ac:dyDescent="0.25">
      <c r="A1222" s="77">
        <v>43507</v>
      </c>
      <c r="B1222" s="6">
        <v>152.65</v>
      </c>
      <c r="C1222" s="15">
        <f t="shared" si="38"/>
        <v>1.2939615129396266E-2</v>
      </c>
      <c r="D1222" s="78">
        <v>10888.8</v>
      </c>
      <c r="E1222" s="15">
        <f t="shared" si="39"/>
        <v>-5.0074929639242196E-3</v>
      </c>
    </row>
    <row r="1223" spans="1:5" x14ac:dyDescent="0.25">
      <c r="A1223" s="77">
        <v>43508</v>
      </c>
      <c r="B1223" s="6">
        <v>151.80000000000001</v>
      </c>
      <c r="C1223" s="15">
        <f t="shared" si="38"/>
        <v>-5.5682934818211223E-3</v>
      </c>
      <c r="D1223" s="78">
        <v>10831.4</v>
      </c>
      <c r="E1223" s="15">
        <f t="shared" si="39"/>
        <v>-5.2714716038497946E-3</v>
      </c>
    </row>
    <row r="1224" spans="1:5" x14ac:dyDescent="0.25">
      <c r="A1224" s="77">
        <v>43509</v>
      </c>
      <c r="B1224" s="6">
        <v>155</v>
      </c>
      <c r="C1224" s="15">
        <f t="shared" si="38"/>
        <v>2.1080368906455788E-2</v>
      </c>
      <c r="D1224" s="78">
        <v>10793.65</v>
      </c>
      <c r="E1224" s="15">
        <f t="shared" si="39"/>
        <v>-3.4852373654375244E-3</v>
      </c>
    </row>
    <row r="1225" spans="1:5" x14ac:dyDescent="0.25">
      <c r="A1225" s="77">
        <v>43510</v>
      </c>
      <c r="B1225" s="6">
        <v>159.85</v>
      </c>
      <c r="C1225" s="15">
        <f t="shared" si="38"/>
        <v>3.1290322580645125E-2</v>
      </c>
      <c r="D1225" s="78">
        <v>10746.05</v>
      </c>
      <c r="E1225" s="15">
        <f t="shared" si="39"/>
        <v>-4.4100003242647633E-3</v>
      </c>
    </row>
    <row r="1226" spans="1:5" x14ac:dyDescent="0.25">
      <c r="A1226" s="77">
        <v>43511</v>
      </c>
      <c r="B1226" s="6">
        <v>161.65</v>
      </c>
      <c r="C1226" s="15">
        <f t="shared" si="38"/>
        <v>1.1260556771973797E-2</v>
      </c>
      <c r="D1226" s="78">
        <v>10724.4</v>
      </c>
      <c r="E1226" s="15">
        <f t="shared" si="39"/>
        <v>-2.0146937711996164E-3</v>
      </c>
    </row>
    <row r="1227" spans="1:5" x14ac:dyDescent="0.25">
      <c r="A1227" s="77">
        <v>43514</v>
      </c>
      <c r="B1227" s="6">
        <v>162.9</v>
      </c>
      <c r="C1227" s="15">
        <f t="shared" si="38"/>
        <v>7.7327559542220842E-3</v>
      </c>
      <c r="D1227" s="78">
        <v>10640.95</v>
      </c>
      <c r="E1227" s="15">
        <f t="shared" si="39"/>
        <v>-7.7813210995485915E-3</v>
      </c>
    </row>
    <row r="1228" spans="1:5" x14ac:dyDescent="0.25">
      <c r="A1228" s="77">
        <v>43515</v>
      </c>
      <c r="B1228" s="6">
        <v>163.75</v>
      </c>
      <c r="C1228" s="15">
        <f t="shared" si="38"/>
        <v>5.2179251074278349E-3</v>
      </c>
      <c r="D1228" s="78">
        <v>10604.35</v>
      </c>
      <c r="E1228" s="15">
        <f t="shared" si="39"/>
        <v>-3.4395425220492869E-3</v>
      </c>
    </row>
    <row r="1229" spans="1:5" x14ac:dyDescent="0.25">
      <c r="A1229" s="77">
        <v>43516</v>
      </c>
      <c r="B1229" s="6">
        <v>164.8</v>
      </c>
      <c r="C1229" s="15">
        <f t="shared" si="38"/>
        <v>6.4122137404580845E-3</v>
      </c>
      <c r="D1229" s="78">
        <v>10735.45</v>
      </c>
      <c r="E1229" s="15">
        <f t="shared" si="39"/>
        <v>1.2362851094126501E-2</v>
      </c>
    </row>
    <row r="1230" spans="1:5" x14ac:dyDescent="0.25">
      <c r="A1230" s="77">
        <v>43517</v>
      </c>
      <c r="B1230" s="6">
        <v>169.7</v>
      </c>
      <c r="C1230" s="15">
        <f t="shared" si="38"/>
        <v>2.9733009708737723E-2</v>
      </c>
      <c r="D1230" s="78">
        <v>10789.85</v>
      </c>
      <c r="E1230" s="15">
        <f t="shared" si="39"/>
        <v>5.0673236799574899E-3</v>
      </c>
    </row>
    <row r="1231" spans="1:5" x14ac:dyDescent="0.25">
      <c r="A1231" s="77">
        <v>43518</v>
      </c>
      <c r="B1231" s="6">
        <v>174.3</v>
      </c>
      <c r="C1231" s="15">
        <f t="shared" si="38"/>
        <v>2.7106658809664248E-2</v>
      </c>
      <c r="D1231" s="78">
        <v>10791.65</v>
      </c>
      <c r="E1231" s="15">
        <f t="shared" si="39"/>
        <v>1.6682344981619506E-4</v>
      </c>
    </row>
    <row r="1232" spans="1:5" x14ac:dyDescent="0.25">
      <c r="A1232" s="77">
        <v>43521</v>
      </c>
      <c r="B1232" s="6">
        <v>175.75</v>
      </c>
      <c r="C1232" s="15">
        <f t="shared" si="38"/>
        <v>8.3189902467010243E-3</v>
      </c>
      <c r="D1232" s="78">
        <v>10880.1</v>
      </c>
      <c r="E1232" s="15">
        <f t="shared" si="39"/>
        <v>8.1961516542883375E-3</v>
      </c>
    </row>
    <row r="1233" spans="1:5" x14ac:dyDescent="0.25">
      <c r="A1233" s="77">
        <v>43522</v>
      </c>
      <c r="B1233" s="6">
        <v>182.65</v>
      </c>
      <c r="C1233" s="15">
        <f t="shared" si="38"/>
        <v>3.9260312944523507E-2</v>
      </c>
      <c r="D1233" s="78">
        <v>10835.3</v>
      </c>
      <c r="E1233" s="15">
        <f t="shared" si="39"/>
        <v>-4.1176092131507145E-3</v>
      </c>
    </row>
    <row r="1234" spans="1:5" x14ac:dyDescent="0.25">
      <c r="A1234" s="77">
        <v>43523</v>
      </c>
      <c r="B1234" s="6">
        <v>177.35</v>
      </c>
      <c r="C1234" s="15">
        <f t="shared" si="38"/>
        <v>-2.9017246099096693E-2</v>
      </c>
      <c r="D1234" s="78">
        <v>10806.65</v>
      </c>
      <c r="E1234" s="15">
        <f t="shared" si="39"/>
        <v>-2.6441353723477556E-3</v>
      </c>
    </row>
    <row r="1235" spans="1:5" x14ac:dyDescent="0.25">
      <c r="A1235" s="77">
        <v>43524</v>
      </c>
      <c r="B1235" s="6">
        <v>177.45</v>
      </c>
      <c r="C1235" s="15">
        <f t="shared" si="38"/>
        <v>5.6385678037775206E-4</v>
      </c>
      <c r="D1235" s="78">
        <v>10792.5</v>
      </c>
      <c r="E1235" s="15">
        <f t="shared" si="39"/>
        <v>-1.3093789472222786E-3</v>
      </c>
    </row>
    <row r="1236" spans="1:5" x14ac:dyDescent="0.25">
      <c r="A1236" s="77">
        <v>43525</v>
      </c>
      <c r="B1236" s="6">
        <v>180.3</v>
      </c>
      <c r="C1236" s="15">
        <f t="shared" si="38"/>
        <v>1.6060862214708496E-2</v>
      </c>
      <c r="D1236" s="78">
        <v>10863.5</v>
      </c>
      <c r="E1236" s="15">
        <f t="shared" si="39"/>
        <v>6.5786425758628678E-3</v>
      </c>
    </row>
  </sheetData>
  <autoFilter ref="A1:E1236">
    <sortState ref="A2:E1236">
      <sortCondition ref="A1:A1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 price</vt:lpstr>
      <vt:lpstr>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Nagadivya Chimbili</cp:lastModifiedBy>
  <dcterms:created xsi:type="dcterms:W3CDTF">2019-08-02T14:13:08Z</dcterms:created>
  <dcterms:modified xsi:type="dcterms:W3CDTF">2020-10-05T10:42:30Z</dcterms:modified>
</cp:coreProperties>
</file>