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esh.allu\Desktop\KS Joss Scripts\"/>
    </mc:Choice>
  </mc:AlternateContent>
  <xr:revisionPtr revIDLastSave="0" documentId="13_ncr:1_{C2A2288D-AE85-49A5-ACD7-85E74990484E}" xr6:coauthVersionLast="45" xr6:coauthVersionMax="45" xr10:uidLastSave="{00000000-0000-0000-0000-000000000000}"/>
  <bookViews>
    <workbookView xWindow="-120" yWindow="-120" windowWidth="29040" windowHeight="15840" activeTab="5" xr2:uid="{0E06ACD6-6E3B-FF4A-9DD5-148BBE59C4CD}"/>
  </bookViews>
  <sheets>
    <sheet name="Global Variables" sheetId="1" r:id="rId1"/>
    <sheet name="Voucher1" sheetId="2" r:id="rId2"/>
    <sheet name="Voucher2" sheetId="3" r:id="rId3"/>
    <sheet name="Voucher3" sheetId="4" r:id="rId4"/>
    <sheet name="Voucher4" sheetId="5" r:id="rId5"/>
    <sheet name="Voucher5" sheetId="6" r:id="rId6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3" l="1"/>
  <c r="B4" i="3"/>
  <c r="AF4" i="3"/>
  <c r="AG4" i="3"/>
  <c r="A5" i="3"/>
  <c r="B5" i="3"/>
  <c r="AF5" i="3"/>
  <c r="AG5" i="3"/>
  <c r="B2" i="1"/>
  <c r="AH5" i="3" l="1"/>
  <c r="AH4" i="3"/>
  <c r="B5" i="5"/>
  <c r="B4" i="5"/>
  <c r="B3" i="5"/>
  <c r="B2" i="5"/>
  <c r="A5" i="5"/>
  <c r="A4" i="5"/>
  <c r="A3" i="5"/>
  <c r="A2" i="5"/>
  <c r="B3" i="6" l="1"/>
  <c r="B2" i="6"/>
  <c r="A3" i="6"/>
  <c r="A2" i="6"/>
  <c r="B5" i="4"/>
  <c r="B4" i="4"/>
  <c r="B3" i="4"/>
  <c r="B2" i="4"/>
  <c r="A5" i="4"/>
  <c r="A4" i="4"/>
  <c r="A3" i="4"/>
  <c r="A2" i="4"/>
  <c r="B3" i="3"/>
  <c r="B2" i="3"/>
  <c r="A3" i="3"/>
  <c r="A2" i="3"/>
  <c r="A2" i="2"/>
  <c r="B3" i="2"/>
  <c r="B2" i="2"/>
  <c r="A3" i="2"/>
  <c r="AG3" i="6" l="1"/>
  <c r="AH3" i="6" s="1"/>
  <c r="AF3" i="6"/>
  <c r="AG2" i="6"/>
  <c r="AF2" i="6"/>
  <c r="AG5" i="5"/>
  <c r="AF5" i="5"/>
  <c r="AG4" i="5"/>
  <c r="AF4" i="5"/>
  <c r="AG3" i="5"/>
  <c r="AF3" i="5"/>
  <c r="AG2" i="5"/>
  <c r="AF2" i="5"/>
  <c r="AG5" i="4"/>
  <c r="AF5" i="4"/>
  <c r="AG4" i="4"/>
  <c r="AF4" i="4"/>
  <c r="AG3" i="4"/>
  <c r="AF3" i="4"/>
  <c r="AG2" i="4"/>
  <c r="AH2" i="4" s="1"/>
  <c r="AF2" i="4"/>
  <c r="AG3" i="3"/>
  <c r="AF3" i="3"/>
  <c r="AG2" i="3"/>
  <c r="AH2" i="3" s="1"/>
  <c r="AF2" i="3"/>
  <c r="AG3" i="2"/>
  <c r="AF3" i="2"/>
  <c r="AG2" i="2"/>
  <c r="AH2" i="2" s="1"/>
  <c r="AF2" i="2"/>
  <c r="AH3" i="3" l="1"/>
  <c r="AH3" i="5"/>
  <c r="AH5" i="5"/>
  <c r="AH3" i="2"/>
  <c r="AH2" i="6"/>
  <c r="AH4" i="5"/>
  <c r="AH5" i="4"/>
  <c r="AH2" i="5"/>
  <c r="AH3" i="4"/>
  <c r="AH4" i="4"/>
</calcChain>
</file>

<file path=xl/sharedStrings.xml><?xml version="1.0" encoding="utf-8"?>
<sst xmlns="http://schemas.openxmlformats.org/spreadsheetml/2006/main" count="566" uniqueCount="109">
  <si>
    <t>Draw Date</t>
  </si>
  <si>
    <t>Pay Date</t>
  </si>
  <si>
    <t>Program Type</t>
  </si>
  <si>
    <t>Invoice Type</t>
  </si>
  <si>
    <t>FundCode</t>
  </si>
  <si>
    <t>Supplier ID #</t>
  </si>
  <si>
    <t>Seq</t>
  </si>
  <si>
    <t>C/O Dept. of Social Services</t>
  </si>
  <si>
    <t>Contract #</t>
  </si>
  <si>
    <t>Vendor Message</t>
  </si>
  <si>
    <t>Primary Contact</t>
  </si>
  <si>
    <t>Secondary Contact</t>
  </si>
  <si>
    <t>Supplier Name</t>
  </si>
  <si>
    <t>Invoice Number</t>
  </si>
  <si>
    <t>Report Qtr</t>
  </si>
  <si>
    <t>Invoice Date</t>
  </si>
  <si>
    <t>Original Warrant Date</t>
  </si>
  <si>
    <t>Service Date ( To)</t>
  </si>
  <si>
    <t>Service Date ( From)</t>
  </si>
  <si>
    <t>Amount</t>
  </si>
  <si>
    <t>Waiver Type</t>
  </si>
  <si>
    <t>Waiver Name</t>
  </si>
  <si>
    <t>Funding Source</t>
  </si>
  <si>
    <t>Fund Ratio</t>
  </si>
  <si>
    <t>Non-Federal Fund</t>
  </si>
  <si>
    <t>Account</t>
  </si>
  <si>
    <t>Alt Account</t>
  </si>
  <si>
    <t>Service Category</t>
  </si>
  <si>
    <t>Increase/Decrease Line</t>
  </si>
  <si>
    <t xml:space="preserve">Index </t>
  </si>
  <si>
    <t>Service Location</t>
  </si>
  <si>
    <t>Total Amount</t>
  </si>
  <si>
    <t>Fed Total Amount</t>
  </si>
  <si>
    <t>State Total Amount</t>
  </si>
  <si>
    <t>Medical Assistance (MA)</t>
  </si>
  <si>
    <t>CAP</t>
  </si>
  <si>
    <t>Health Care Deposit Fund (0912)</t>
  </si>
  <si>
    <t>TRUE</t>
  </si>
  <si>
    <t>Regression Scenario 1 Voucher 1</t>
  </si>
  <si>
    <t>Vivian Ly</t>
  </si>
  <si>
    <t>Aung Lin</t>
  </si>
  <si>
    <t>Skywalker Health Plan</t>
  </si>
  <si>
    <t>MC0000001</t>
  </si>
  <si>
    <t>06/01/2020</t>
  </si>
  <si>
    <t>07/25/2020</t>
  </si>
  <si>
    <t>06/30/2020</t>
  </si>
  <si>
    <t>2020</t>
  </si>
  <si>
    <t>A-FamilyU TPM/GMC</t>
  </si>
  <si>
    <t>IHSS</t>
  </si>
  <si>
    <t>56/44</t>
  </si>
  <si>
    <t>0001</t>
  </si>
  <si>
    <t>5442000</t>
  </si>
  <si>
    <t>5442000022</t>
  </si>
  <si>
    <t>18A3</t>
  </si>
  <si>
    <t>1: New (service Period is current quarter and never been claimed)</t>
  </si>
  <si>
    <t>A-FamilyR TPM/GMC</t>
  </si>
  <si>
    <t>HQAF</t>
  </si>
  <si>
    <t>50/50</t>
  </si>
  <si>
    <t>3158</t>
  </si>
  <si>
    <t>5432000</t>
  </si>
  <si>
    <t>5432000018</t>
  </si>
  <si>
    <t>18A1</t>
  </si>
  <si>
    <t>2: New (service Period is prior quarter and never been claimed)</t>
  </si>
  <si>
    <t>56.2/43.8</t>
  </si>
  <si>
    <t>02</t>
  </si>
  <si>
    <t>FALSE</t>
  </si>
  <si>
    <t>Regression Scenario 1 Voucher 2</t>
  </si>
  <si>
    <t>MC0000002</t>
  </si>
  <si>
    <t>ACA</t>
  </si>
  <si>
    <t>Waiver</t>
  </si>
  <si>
    <t>Family Planning Services</t>
  </si>
  <si>
    <t>5432000032</t>
  </si>
  <si>
    <t>18A</t>
  </si>
  <si>
    <t>Other</t>
  </si>
  <si>
    <t>90/10</t>
  </si>
  <si>
    <t>Non-Waiver</t>
  </si>
  <si>
    <t>MC0000003</t>
  </si>
  <si>
    <t>07/01/2020</t>
  </si>
  <si>
    <t>1115</t>
  </si>
  <si>
    <t>CBAS</t>
  </si>
  <si>
    <t>Pace</t>
  </si>
  <si>
    <t>5442000089</t>
  </si>
  <si>
    <t>22</t>
  </si>
  <si>
    <t>Families COHS</t>
  </si>
  <si>
    <t>65/35</t>
  </si>
  <si>
    <t>1A</t>
  </si>
  <si>
    <t>94/6</t>
  </si>
  <si>
    <t>95/5</t>
  </si>
  <si>
    <t>Regression Scenario 1 Voucher 3</t>
  </si>
  <si>
    <t>MC0000005</t>
  </si>
  <si>
    <t>No Waiver</t>
  </si>
  <si>
    <t>MC0000006</t>
  </si>
  <si>
    <t>Regression Scenario 1 Voucher 4</t>
  </si>
  <si>
    <t>Baoson Dang</t>
  </si>
  <si>
    <t>MC0000008</t>
  </si>
  <si>
    <t>MC0000009</t>
  </si>
  <si>
    <t>01</t>
  </si>
  <si>
    <t>Regression Scenario 1 Voucher 5</t>
  </si>
  <si>
    <t>MC0000011</t>
  </si>
  <si>
    <t>PCP Bump</t>
  </si>
  <si>
    <t>A-FamilyU COHS</t>
  </si>
  <si>
    <t>A-Families TPM/GMC</t>
  </si>
  <si>
    <t>0000007690</t>
  </si>
  <si>
    <t>24</t>
  </si>
  <si>
    <t>0000007954</t>
  </si>
  <si>
    <t>0000008024</t>
  </si>
  <si>
    <t>07-65815</t>
  </si>
  <si>
    <t>08-85213</t>
  </si>
  <si>
    <t>07-65707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</si>
</sst>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%_);\(0.00%\)"/>
    <numFmt numFmtId="165" formatCode="m/d/yyyy;@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4"/>
      <color theme="1"/>
      <name val="Helvetica"/>
      <family val="2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36">
    <xf numFmtId="0" fontId="0" fillId="0" borderId="0" xfId="0"/>
    <xf numFmtId="49" fontId="0" fillId="0" borderId="0" xfId="0" applyNumberFormat="1"/>
    <xf numFmtId="0" fontId="2" fillId="2" borderId="0" xfId="0" applyFont="1" applyFill="1"/>
    <xf numFmtId="0" fontId="4" fillId="2" borderId="0" xfId="2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44" fontId="5" fillId="4" borderId="0" xfId="1" applyFont="1" applyFill="1"/>
    <xf numFmtId="0" fontId="5" fillId="4" borderId="0" xfId="0" applyFont="1" applyFill="1" applyAlignment="1">
      <alignment horizontal="center"/>
    </xf>
    <xf numFmtId="0" fontId="6" fillId="0" borderId="0" xfId="0" applyFont="1"/>
    <xf numFmtId="49" fontId="3" fillId="0" borderId="0" xfId="2" applyNumberFormat="1"/>
    <xf numFmtId="44" fontId="3" fillId="0" borderId="0" xfId="1" applyFont="1"/>
    <xf numFmtId="49" fontId="3" fillId="0" borderId="0" xfId="2" quotePrefix="1" applyNumberFormat="1" applyAlignment="1">
      <alignment horizontal="center"/>
    </xf>
    <xf numFmtId="49" fontId="3" fillId="0" borderId="0" xfId="2" applyNumberFormat="1" applyAlignment="1">
      <alignment horizontal="center"/>
    </xf>
    <xf numFmtId="0" fontId="3" fillId="0" borderId="0" xfId="2" applyAlignment="1">
      <alignment horizontal="center"/>
    </xf>
    <xf numFmtId="164" fontId="3" fillId="0" borderId="0" xfId="2" applyNumberFormat="1" applyAlignment="1">
      <alignment horizontal="center"/>
    </xf>
    <xf numFmtId="49" fontId="7" fillId="0" borderId="0" xfId="0" applyNumberFormat="1" applyFont="1"/>
    <xf numFmtId="1" fontId="3" fillId="0" borderId="0" xfId="2" quotePrefix="1" applyNumberFormat="1" applyAlignment="1">
      <alignment horizontal="center"/>
    </xf>
    <xf numFmtId="1" fontId="3" fillId="0" borderId="0" xfId="2" applyNumberFormat="1" applyAlignment="1">
      <alignment horizontal="center"/>
    </xf>
    <xf numFmtId="39" fontId="3" fillId="0" borderId="0" xfId="1" applyNumberFormat="1" applyFont="1"/>
    <xf numFmtId="1" fontId="5" fillId="4" borderId="0" xfId="0" applyNumberFormat="1" applyFont="1" applyFill="1" applyAlignment="1">
      <alignment horizontal="center"/>
    </xf>
    <xf numFmtId="1" fontId="0" fillId="0" borderId="0" xfId="0" applyNumberFormat="1"/>
    <xf numFmtId="0" fontId="2" fillId="2" borderId="0" xfId="0" applyFont="1" applyFill="1" applyAlignment="1">
      <alignment horizontal="left"/>
    </xf>
    <xf numFmtId="0" fontId="4" fillId="2" borderId="0" xfId="2" applyFont="1" applyFill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14" fontId="0" fillId="0" borderId="0" xfId="0" applyNumberFormat="1"/>
    <xf numFmtId="14" fontId="2" fillId="2" borderId="0" xfId="0" applyNumberFormat="1" applyFont="1" applyFill="1"/>
    <xf numFmtId="165" fontId="0" fillId="0" borderId="0" xfId="0" applyNumberFormat="1"/>
    <xf numFmtId="165" fontId="2" fillId="2" borderId="0" xfId="0" applyNumberFormat="1" applyFont="1" applyFill="1" applyAlignment="1">
      <alignment horizontal="left" vertical="top"/>
    </xf>
    <xf numFmtId="165" fontId="0" fillId="0" borderId="0" xfId="0" applyNumberFormat="1" applyAlignment="1">
      <alignment horizontal="left" vertical="top"/>
    </xf>
    <xf numFmtId="165" fontId="2" fillId="2" borderId="0" xfId="0" applyNumberFormat="1" applyFont="1" applyFill="1" applyAlignment="1">
      <alignment horizontal="left"/>
    </xf>
    <xf numFmtId="165" fontId="2" fillId="2" borderId="0" xfId="0" applyNumberFormat="1" applyFont="1" applyFill="1"/>
    <xf numFmtId="165" fontId="0" fillId="0" borderId="0" xfId="0" applyNumberFormat="1" applyAlignment="1">
      <alignment horizontal="left"/>
    </xf>
    <xf numFmtId="165" fontId="8" fillId="0" borderId="0" xfId="0" applyNumberFormat="1" applyFont="1"/>
  </cellXfs>
  <cellStyles count="3">
    <cellStyle name="Currency" xfId="1" builtinId="4"/>
    <cellStyle name="Normal" xfId="0" builtinId="0"/>
    <cellStyle name="Normal 2" xfId="2" xr:uid="{ED17EBBE-5AE3-7F43-94D2-D5DE2F7D4C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2F83B-A4E4-6E4D-B7A7-F09172A8C8A5}">
  <dimension ref="A1:B2"/>
  <sheetViews>
    <sheetView workbookViewId="0">
      <selection activeCell="B2" sqref="B2"/>
    </sheetView>
  </sheetViews>
  <sheetFormatPr defaultColWidth="11" defaultRowHeight="15.75" x14ac:dyDescent="0.25"/>
  <cols>
    <col min="2" max="2" width="11" style="29"/>
  </cols>
  <sheetData>
    <row r="1" spans="1:2" x14ac:dyDescent="0.25">
      <c r="A1" t="s">
        <v>0</v>
      </c>
      <c r="B1" s="29">
        <v>44123</v>
      </c>
    </row>
    <row r="2" spans="1:2" x14ac:dyDescent="0.25">
      <c r="A2" t="s">
        <v>1</v>
      </c>
      <c r="B2" s="29">
        <f>B1+2</f>
        <v>44125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DC52D-8F10-9A44-AA0B-257816EA388F}">
  <dimension ref="A1:AH3"/>
  <sheetViews>
    <sheetView topLeftCell="F1" workbookViewId="0">
      <selection activeCell="J12" sqref="J12"/>
    </sheetView>
  </sheetViews>
  <sheetFormatPr defaultColWidth="11" defaultRowHeight="15.75" x14ac:dyDescent="0.25"/>
  <cols>
    <col min="1" max="2" width="10.375" style="31" bestFit="1" customWidth="1"/>
    <col min="3" max="3" width="21.5" style="24" bestFit="1" customWidth="1"/>
    <col min="4" max="11" width="11" style="24"/>
    <col min="17" max="17" width="18" bestFit="1" customWidth="1"/>
    <col min="18" max="18" width="14.5" bestFit="1" customWidth="1"/>
    <col min="19" max="19" width="16.625" bestFit="1" customWidth="1"/>
    <col min="30" max="30" width="11" style="21"/>
  </cols>
  <sheetData>
    <row r="1" spans="1:34" x14ac:dyDescent="0.25">
      <c r="A1" s="30" t="s">
        <v>0</v>
      </c>
      <c r="B1" s="30" t="s">
        <v>1</v>
      </c>
      <c r="C1" s="22" t="s">
        <v>2</v>
      </c>
      <c r="D1" s="22" t="s">
        <v>3</v>
      </c>
      <c r="E1" s="22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20" t="s">
        <v>29</v>
      </c>
      <c r="AE1" s="8" t="s">
        <v>30</v>
      </c>
      <c r="AF1" s="7" t="s">
        <v>31</v>
      </c>
      <c r="AG1" s="7" t="s">
        <v>32</v>
      </c>
      <c r="AH1" s="7" t="s">
        <v>33</v>
      </c>
    </row>
    <row r="2" spans="1:34" x14ac:dyDescent="0.25">
      <c r="A2" s="31">
        <f>'Global Variables'!B1</f>
        <v>44123</v>
      </c>
      <c r="B2" s="31">
        <f>'Global Variables'!B2</f>
        <v>44125</v>
      </c>
      <c r="C2" s="24" t="s">
        <v>34</v>
      </c>
      <c r="D2" s="24" t="s">
        <v>35</v>
      </c>
      <c r="E2" s="24" t="s">
        <v>36</v>
      </c>
      <c r="F2" s="25" t="s">
        <v>102</v>
      </c>
      <c r="G2" s="25" t="s">
        <v>103</v>
      </c>
      <c r="H2" s="25" t="s">
        <v>37</v>
      </c>
      <c r="I2" s="26" t="s">
        <v>106</v>
      </c>
      <c r="J2" s="24" t="s">
        <v>38</v>
      </c>
      <c r="K2" s="25" t="s">
        <v>39</v>
      </c>
      <c r="L2" t="s">
        <v>40</v>
      </c>
      <c r="M2" t="s">
        <v>41</v>
      </c>
      <c r="N2" s="10" t="s">
        <v>42</v>
      </c>
      <c r="O2" s="10"/>
      <c r="P2" s="10" t="s">
        <v>43</v>
      </c>
      <c r="Q2" s="10" t="s">
        <v>44</v>
      </c>
      <c r="R2" s="10" t="s">
        <v>43</v>
      </c>
      <c r="S2" s="10" t="s">
        <v>45</v>
      </c>
      <c r="T2" s="19">
        <v>76000</v>
      </c>
      <c r="U2" s="12" t="s">
        <v>46</v>
      </c>
      <c r="V2" s="13" t="s">
        <v>47</v>
      </c>
      <c r="W2" s="14" t="s">
        <v>48</v>
      </c>
      <c r="X2" s="14" t="s">
        <v>49</v>
      </c>
      <c r="Y2" s="13" t="s">
        <v>50</v>
      </c>
      <c r="Z2" s="13" t="s">
        <v>51</v>
      </c>
      <c r="AA2" s="13" t="s">
        <v>52</v>
      </c>
      <c r="AB2" s="14" t="s">
        <v>53</v>
      </c>
      <c r="AC2" s="15" t="s">
        <v>54</v>
      </c>
      <c r="AD2" s="18">
        <v>1155</v>
      </c>
      <c r="AE2" s="15"/>
      <c r="AF2" s="11">
        <f>T2</f>
        <v>76000</v>
      </c>
      <c r="AG2" s="11">
        <f>(MID(X2,1,FIND("/",X2)-1)/100)*T2</f>
        <v>42560.000000000007</v>
      </c>
      <c r="AH2" s="11">
        <f>AF2-AG2</f>
        <v>33439.999999999993</v>
      </c>
    </row>
    <row r="3" spans="1:34" x14ac:dyDescent="0.25">
      <c r="A3" s="31">
        <f>'Global Variables'!B1</f>
        <v>44123</v>
      </c>
      <c r="B3" s="31">
        <f>'Global Variables'!B2</f>
        <v>44125</v>
      </c>
      <c r="C3" s="24" t="s">
        <v>34</v>
      </c>
      <c r="D3" s="24" t="s">
        <v>35</v>
      </c>
      <c r="E3" s="24" t="s">
        <v>36</v>
      </c>
      <c r="F3" s="25" t="s">
        <v>102</v>
      </c>
      <c r="G3" s="25" t="s">
        <v>103</v>
      </c>
      <c r="H3" s="25" t="s">
        <v>37</v>
      </c>
      <c r="I3" s="26" t="s">
        <v>106</v>
      </c>
      <c r="J3" s="24" t="s">
        <v>38</v>
      </c>
      <c r="K3" s="25" t="s">
        <v>39</v>
      </c>
      <c r="L3" t="s">
        <v>40</v>
      </c>
      <c r="N3" s="10" t="s">
        <v>42</v>
      </c>
      <c r="O3" s="10"/>
      <c r="P3" s="10" t="s">
        <v>43</v>
      </c>
      <c r="Q3" s="10" t="s">
        <v>44</v>
      </c>
      <c r="R3" s="16" t="s">
        <v>43</v>
      </c>
      <c r="S3" s="10" t="s">
        <v>45</v>
      </c>
      <c r="T3" s="19">
        <v>35000</v>
      </c>
      <c r="U3" s="12" t="s">
        <v>46</v>
      </c>
      <c r="V3" s="13" t="s">
        <v>55</v>
      </c>
      <c r="W3" s="14" t="s">
        <v>56</v>
      </c>
      <c r="X3" s="14" t="s">
        <v>57</v>
      </c>
      <c r="Y3" s="13" t="s">
        <v>58</v>
      </c>
      <c r="Z3" s="13" t="s">
        <v>59</v>
      </c>
      <c r="AA3" s="13" t="s">
        <v>60</v>
      </c>
      <c r="AB3" s="14" t="s">
        <v>61</v>
      </c>
      <c r="AC3" s="15" t="s">
        <v>62</v>
      </c>
      <c r="AD3" s="18">
        <v>1155</v>
      </c>
      <c r="AE3" s="15"/>
      <c r="AF3" s="11">
        <f t="shared" ref="AF3" si="0">T3</f>
        <v>35000</v>
      </c>
      <c r="AG3" s="11">
        <f t="shared" ref="AG3" si="1">(MID(X3,1,FIND("/",X3)-1)/100)*T3</f>
        <v>17500</v>
      </c>
      <c r="AH3" s="11">
        <f t="shared" ref="AH3" si="2">AF3-AG3</f>
        <v>17500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83BCE-AC02-B048-9235-B334D1754F39}">
  <dimension ref="A1:AH5"/>
  <sheetViews>
    <sheetView topLeftCell="E1" workbookViewId="0">
      <selection activeCell="E6" sqref="A6:XFD22"/>
    </sheetView>
  </sheetViews>
  <sheetFormatPr defaultColWidth="11" defaultRowHeight="15.75" x14ac:dyDescent="0.25"/>
  <cols>
    <col min="1" max="1" width="19.25" style="34" bestFit="1" customWidth="1"/>
    <col min="2" max="2" width="11" style="29"/>
    <col min="3" max="3" width="21.5" bestFit="1" customWidth="1"/>
    <col min="13" max="13" width="13.875" customWidth="1"/>
    <col min="20" max="20" width="19.625" customWidth="1"/>
    <col min="30" max="30" width="11" style="21"/>
    <col min="32" max="32" width="13.375" customWidth="1"/>
  </cols>
  <sheetData>
    <row r="1" spans="1:34" x14ac:dyDescent="0.25">
      <c r="A1" s="32" t="s">
        <v>0</v>
      </c>
      <c r="B1" s="3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20" t="s">
        <v>29</v>
      </c>
      <c r="AE1" s="8" t="s">
        <v>30</v>
      </c>
      <c r="AF1" s="7" t="s">
        <v>31</v>
      </c>
      <c r="AG1" s="7" t="s">
        <v>32</v>
      </c>
      <c r="AH1" s="7" t="s">
        <v>33</v>
      </c>
    </row>
    <row r="2" spans="1:34" x14ac:dyDescent="0.25">
      <c r="A2" s="34">
        <f>'Global Variables'!B1</f>
        <v>44123</v>
      </c>
      <c r="B2" s="29">
        <f>'Global Variables'!B2</f>
        <v>44125</v>
      </c>
      <c r="C2" t="s">
        <v>34</v>
      </c>
      <c r="D2" t="s">
        <v>35</v>
      </c>
      <c r="E2" t="s">
        <v>36</v>
      </c>
      <c r="F2" s="1" t="s">
        <v>104</v>
      </c>
      <c r="G2" s="1" t="s">
        <v>96</v>
      </c>
      <c r="H2" s="1" t="s">
        <v>65</v>
      </c>
      <c r="I2" t="s">
        <v>108</v>
      </c>
      <c r="J2" t="s">
        <v>66</v>
      </c>
      <c r="K2" s="1" t="s">
        <v>39</v>
      </c>
      <c r="L2" t="s">
        <v>40</v>
      </c>
      <c r="M2" s="1" t="s">
        <v>41</v>
      </c>
      <c r="N2" s="10" t="s">
        <v>67</v>
      </c>
      <c r="O2" s="10"/>
      <c r="P2" s="10" t="s">
        <v>43</v>
      </c>
      <c r="Q2" s="10" t="s">
        <v>45</v>
      </c>
      <c r="R2" s="10" t="s">
        <v>43</v>
      </c>
      <c r="S2" s="10" t="s">
        <v>45</v>
      </c>
      <c r="T2" s="19">
        <v>323423.23</v>
      </c>
      <c r="U2" s="14" t="s">
        <v>68</v>
      </c>
      <c r="V2" s="13" t="s">
        <v>69</v>
      </c>
      <c r="W2" s="13" t="s">
        <v>70</v>
      </c>
      <c r="X2" s="14" t="s">
        <v>57</v>
      </c>
      <c r="Y2" s="13" t="s">
        <v>50</v>
      </c>
      <c r="Z2" s="13" t="s">
        <v>59</v>
      </c>
      <c r="AA2" s="13" t="s">
        <v>71</v>
      </c>
      <c r="AB2" s="14" t="s">
        <v>72</v>
      </c>
      <c r="AC2" s="15" t="s">
        <v>54</v>
      </c>
      <c r="AD2" s="18">
        <v>1155</v>
      </c>
      <c r="AE2" s="15"/>
      <c r="AF2" s="11">
        <f>T2</f>
        <v>323423.23</v>
      </c>
      <c r="AG2" s="11">
        <f>(MID(X2,1,FIND("/",X2)-1)/100)*T2</f>
        <v>161711.61499999999</v>
      </c>
      <c r="AH2" s="11">
        <f>AF2-AG2</f>
        <v>161711.61499999999</v>
      </c>
    </row>
    <row r="3" spans="1:34" x14ac:dyDescent="0.25">
      <c r="A3" s="34">
        <f>'Global Variables'!B1</f>
        <v>44123</v>
      </c>
      <c r="B3" s="29">
        <f>'Global Variables'!B2</f>
        <v>44125</v>
      </c>
      <c r="C3" t="s">
        <v>34</v>
      </c>
      <c r="D3" t="s">
        <v>35</v>
      </c>
      <c r="E3" t="s">
        <v>36</v>
      </c>
      <c r="F3" s="1" t="s">
        <v>104</v>
      </c>
      <c r="G3" s="1" t="s">
        <v>96</v>
      </c>
      <c r="H3" s="1" t="s">
        <v>65</v>
      </c>
      <c r="I3" t="s">
        <v>108</v>
      </c>
      <c r="J3" t="s">
        <v>66</v>
      </c>
      <c r="K3" s="1" t="s">
        <v>39</v>
      </c>
      <c r="L3" t="s">
        <v>40</v>
      </c>
      <c r="N3" s="10" t="s">
        <v>67</v>
      </c>
      <c r="O3" s="10"/>
      <c r="P3" s="10" t="s">
        <v>43</v>
      </c>
      <c r="Q3" s="10" t="s">
        <v>45</v>
      </c>
      <c r="R3" s="10" t="s">
        <v>43</v>
      </c>
      <c r="S3" s="10" t="s">
        <v>45</v>
      </c>
      <c r="T3" s="19">
        <v>23423.55</v>
      </c>
      <c r="U3" s="14" t="s">
        <v>68</v>
      </c>
      <c r="V3" s="13" t="s">
        <v>69</v>
      </c>
      <c r="W3" s="13" t="s">
        <v>73</v>
      </c>
      <c r="X3" s="14" t="s">
        <v>74</v>
      </c>
      <c r="Y3" s="13" t="s">
        <v>50</v>
      </c>
      <c r="Z3" s="13" t="s">
        <v>59</v>
      </c>
      <c r="AA3" s="13" t="s">
        <v>71</v>
      </c>
      <c r="AB3" s="14" t="s">
        <v>72</v>
      </c>
      <c r="AC3" s="15" t="s">
        <v>62</v>
      </c>
      <c r="AD3" s="18">
        <v>1155</v>
      </c>
      <c r="AE3" s="15"/>
      <c r="AF3" s="11">
        <f t="shared" ref="AF3" si="0">T3</f>
        <v>23423.55</v>
      </c>
      <c r="AG3" s="11">
        <f t="shared" ref="AG3" si="1">(MID(X3,1,FIND("/",X3)-1)/100)*T3</f>
        <v>21081.195</v>
      </c>
      <c r="AH3" s="11">
        <f t="shared" ref="AH3" si="2">AF3-AG3</f>
        <v>2342.3549999999996</v>
      </c>
    </row>
    <row r="4" spans="1:34" x14ac:dyDescent="0.25">
      <c r="A4" s="34">
        <f>'Global Variables'!B1</f>
        <v>44123</v>
      </c>
      <c r="B4" s="29">
        <f>'Global Variables'!B2</f>
        <v>44125</v>
      </c>
      <c r="C4" t="s">
        <v>34</v>
      </c>
      <c r="D4" t="s">
        <v>35</v>
      </c>
      <c r="E4" t="s">
        <v>36</v>
      </c>
      <c r="F4" s="1" t="s">
        <v>105</v>
      </c>
      <c r="G4" s="1" t="s">
        <v>64</v>
      </c>
      <c r="H4" s="1" t="s">
        <v>65</v>
      </c>
      <c r="I4" t="s">
        <v>107</v>
      </c>
      <c r="J4" t="s">
        <v>66</v>
      </c>
      <c r="K4" s="1" t="s">
        <v>39</v>
      </c>
      <c r="L4" t="s">
        <v>40</v>
      </c>
      <c r="M4" s="1" t="s">
        <v>41</v>
      </c>
      <c r="N4" s="10" t="s">
        <v>76</v>
      </c>
      <c r="O4" s="10"/>
      <c r="P4" s="10" t="s">
        <v>77</v>
      </c>
      <c r="Q4" s="10" t="s">
        <v>44</v>
      </c>
      <c r="R4" s="10" t="s">
        <v>43</v>
      </c>
      <c r="S4" s="10" t="s">
        <v>45</v>
      </c>
      <c r="T4" s="19">
        <v>678.34</v>
      </c>
      <c r="U4" s="17" t="s">
        <v>78</v>
      </c>
      <c r="V4" s="13" t="s">
        <v>79</v>
      </c>
      <c r="W4" s="14" t="s">
        <v>80</v>
      </c>
      <c r="X4" s="14" t="s">
        <v>57</v>
      </c>
      <c r="Y4" s="13" t="s">
        <v>50</v>
      </c>
      <c r="Z4" s="13" t="s">
        <v>51</v>
      </c>
      <c r="AA4" s="13" t="s">
        <v>81</v>
      </c>
      <c r="AB4" s="18" t="s">
        <v>82</v>
      </c>
      <c r="AC4" s="15" t="s">
        <v>54</v>
      </c>
      <c r="AD4" s="18">
        <v>1155</v>
      </c>
      <c r="AE4" s="15"/>
      <c r="AF4" s="11">
        <f>T4</f>
        <v>678.34</v>
      </c>
      <c r="AG4" s="11">
        <f>(MID(X4,1,FIND("/",X4)-1)/100)*T4</f>
        <v>339.17</v>
      </c>
      <c r="AH4" s="11">
        <f>AF4-AG4</f>
        <v>339.17</v>
      </c>
    </row>
    <row r="5" spans="1:34" x14ac:dyDescent="0.25">
      <c r="A5" s="34">
        <f>'Global Variables'!B1</f>
        <v>44123</v>
      </c>
      <c r="B5" s="29">
        <f>'Global Variables'!B2</f>
        <v>44125</v>
      </c>
      <c r="C5" t="s">
        <v>34</v>
      </c>
      <c r="D5" t="s">
        <v>35</v>
      </c>
      <c r="E5" t="s">
        <v>36</v>
      </c>
      <c r="F5" s="1" t="s">
        <v>105</v>
      </c>
      <c r="G5" s="1" t="s">
        <v>64</v>
      </c>
      <c r="H5" s="1" t="s">
        <v>65</v>
      </c>
      <c r="I5" t="s">
        <v>107</v>
      </c>
      <c r="J5" t="s">
        <v>66</v>
      </c>
      <c r="K5" s="1" t="s">
        <v>39</v>
      </c>
      <c r="L5" t="s">
        <v>40</v>
      </c>
      <c r="N5" s="10" t="s">
        <v>76</v>
      </c>
      <c r="O5" s="10"/>
      <c r="P5" s="10" t="s">
        <v>77</v>
      </c>
      <c r="Q5" s="10" t="s">
        <v>44</v>
      </c>
      <c r="R5" s="10" t="s">
        <v>43</v>
      </c>
      <c r="S5" s="10" t="s">
        <v>45</v>
      </c>
      <c r="T5" s="19">
        <v>123445.09</v>
      </c>
      <c r="U5" s="17" t="s">
        <v>78</v>
      </c>
      <c r="V5" s="13" t="s">
        <v>83</v>
      </c>
      <c r="W5" s="14" t="s">
        <v>56</v>
      </c>
      <c r="X5" s="14" t="s">
        <v>84</v>
      </c>
      <c r="Y5" s="13" t="s">
        <v>58</v>
      </c>
      <c r="Z5" s="13" t="s">
        <v>51</v>
      </c>
      <c r="AA5" s="13" t="s">
        <v>81</v>
      </c>
      <c r="AB5" s="18" t="s">
        <v>82</v>
      </c>
      <c r="AC5" s="15" t="s">
        <v>62</v>
      </c>
      <c r="AD5" s="18">
        <v>1155</v>
      </c>
      <c r="AE5" s="15"/>
      <c r="AF5" s="11">
        <f t="shared" ref="AF5" si="3">T5</f>
        <v>123445.09</v>
      </c>
      <c r="AG5" s="11">
        <f t="shared" ref="AG5" si="4">(MID(X5,1,FIND("/",X5)-1)/100)*T5</f>
        <v>80239.308499999999</v>
      </c>
      <c r="AH5" s="11">
        <f t="shared" ref="AH5" si="5">AF5-AG5</f>
        <v>43205.781499999997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3985-109E-2F41-8576-6C17759A5EC9}">
  <dimension ref="A1:AH5"/>
  <sheetViews>
    <sheetView topLeftCell="I1" workbookViewId="0">
      <selection activeCell="I6" sqref="A6:XFD20"/>
    </sheetView>
  </sheetViews>
  <sheetFormatPr defaultColWidth="11" defaultRowHeight="15.75" x14ac:dyDescent="0.25"/>
  <cols>
    <col min="1" max="1" width="9.875" style="29" bestFit="1" customWidth="1"/>
    <col min="2" max="2" width="9.375" style="29" bestFit="1" customWidth="1"/>
    <col min="3" max="3" width="21.5" bestFit="1" customWidth="1"/>
    <col min="4" max="4" width="11.625" bestFit="1" customWidth="1"/>
    <col min="5" max="5" width="27.875" bestFit="1" customWidth="1"/>
    <col min="6" max="6" width="10.875" bestFit="1" customWidth="1"/>
    <col min="7" max="7" width="3.75" bestFit="1" customWidth="1"/>
    <col min="8" max="8" width="22.5" bestFit="1" customWidth="1"/>
    <col min="9" max="9" width="8.625" bestFit="1" customWidth="1"/>
    <col min="10" max="10" width="27.875" bestFit="1" customWidth="1"/>
    <col min="11" max="11" width="13.25" bestFit="1" customWidth="1"/>
    <col min="12" max="12" width="15.25" bestFit="1" customWidth="1"/>
    <col min="13" max="13" width="24.5" bestFit="1" customWidth="1"/>
    <col min="14" max="14" width="13.375" bestFit="1" customWidth="1"/>
    <col min="15" max="15" width="9" bestFit="1" customWidth="1"/>
    <col min="16" max="16" width="10.5" bestFit="1" customWidth="1"/>
    <col min="17" max="17" width="18" bestFit="1" customWidth="1"/>
    <col min="18" max="18" width="14.5" bestFit="1" customWidth="1"/>
    <col min="19" max="19" width="16.625" bestFit="1" customWidth="1"/>
    <col min="20" max="20" width="10.875" bestFit="1" customWidth="1"/>
    <col min="21" max="21" width="10.625" bestFit="1" customWidth="1"/>
    <col min="22" max="22" width="11.5" bestFit="1" customWidth="1"/>
    <col min="23" max="23" width="20.125" bestFit="1" customWidth="1"/>
    <col min="24" max="24" width="9.625" bestFit="1" customWidth="1"/>
    <col min="25" max="25" width="15" bestFit="1" customWidth="1"/>
    <col min="26" max="26" width="7.125" bestFit="1" customWidth="1"/>
    <col min="27" max="27" width="9.75" bestFit="1" customWidth="1"/>
    <col min="28" max="28" width="13.875" bestFit="1" customWidth="1"/>
    <col min="29" max="29" width="52.875" bestFit="1" customWidth="1"/>
    <col min="30" max="30" width="5.625" bestFit="1" customWidth="1"/>
    <col min="31" max="31" width="13.5" bestFit="1" customWidth="1"/>
    <col min="32" max="32" width="12.625" bestFit="1" customWidth="1"/>
    <col min="33" max="33" width="16" bestFit="1" customWidth="1"/>
    <col min="34" max="34" width="17.25" bestFit="1" customWidth="1"/>
  </cols>
  <sheetData>
    <row r="1" spans="1:34" x14ac:dyDescent="0.25">
      <c r="A1" s="33" t="s">
        <v>0</v>
      </c>
      <c r="B1" s="3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7" t="s">
        <v>31</v>
      </c>
      <c r="AG1" s="7" t="s">
        <v>32</v>
      </c>
      <c r="AH1" s="7" t="s">
        <v>33</v>
      </c>
    </row>
    <row r="2" spans="1:34" ht="18" x14ac:dyDescent="0.25">
      <c r="A2" s="29">
        <f>'Global Variables'!B1</f>
        <v>44123</v>
      </c>
      <c r="B2" s="29">
        <f>'Global Variables'!B2</f>
        <v>44125</v>
      </c>
      <c r="C2" t="s">
        <v>34</v>
      </c>
      <c r="D2" t="s">
        <v>35</v>
      </c>
      <c r="E2" t="s">
        <v>36</v>
      </c>
      <c r="F2" s="1" t="s">
        <v>104</v>
      </c>
      <c r="G2" s="1" t="s">
        <v>96</v>
      </c>
      <c r="H2" s="1" t="s">
        <v>65</v>
      </c>
      <c r="I2" t="s">
        <v>108</v>
      </c>
      <c r="J2" t="s">
        <v>88</v>
      </c>
      <c r="K2" s="1" t="s">
        <v>39</v>
      </c>
      <c r="L2" t="s">
        <v>40</v>
      </c>
      <c r="M2" s="9" t="s">
        <v>41</v>
      </c>
      <c r="N2" s="10" t="s">
        <v>89</v>
      </c>
      <c r="O2" s="10"/>
      <c r="P2" s="10" t="s">
        <v>43</v>
      </c>
      <c r="Q2" s="10" t="s">
        <v>45</v>
      </c>
      <c r="R2" s="10" t="s">
        <v>43</v>
      </c>
      <c r="S2" s="10" t="s">
        <v>45</v>
      </c>
      <c r="T2" s="19">
        <v>-23423.32</v>
      </c>
      <c r="U2" s="14" t="s">
        <v>90</v>
      </c>
      <c r="V2" s="13" t="s">
        <v>75</v>
      </c>
      <c r="W2" s="13" t="s">
        <v>48</v>
      </c>
      <c r="X2" s="14" t="s">
        <v>49</v>
      </c>
      <c r="Y2" s="13" t="s">
        <v>50</v>
      </c>
      <c r="Z2" s="13" t="s">
        <v>59</v>
      </c>
      <c r="AA2" s="13" t="s">
        <v>71</v>
      </c>
      <c r="AB2" s="14" t="s">
        <v>53</v>
      </c>
      <c r="AC2" s="15" t="s">
        <v>54</v>
      </c>
      <c r="AD2" s="18">
        <v>1155</v>
      </c>
      <c r="AE2" s="15"/>
      <c r="AF2" s="11">
        <f>T2</f>
        <v>-23423.32</v>
      </c>
      <c r="AG2" s="11">
        <f>(MID(X2,1,FIND("/",X2)-1)/100)*T2</f>
        <v>-13117.059200000002</v>
      </c>
      <c r="AH2" s="11">
        <f>AF2-AG2</f>
        <v>-10306.260799999998</v>
      </c>
    </row>
    <row r="3" spans="1:34" x14ac:dyDescent="0.25">
      <c r="A3" s="29">
        <f>'Global Variables'!B1</f>
        <v>44123</v>
      </c>
      <c r="B3" s="29">
        <f>'Global Variables'!B2</f>
        <v>44125</v>
      </c>
      <c r="C3" t="s">
        <v>34</v>
      </c>
      <c r="D3" t="s">
        <v>35</v>
      </c>
      <c r="E3" t="s">
        <v>36</v>
      </c>
      <c r="F3" s="1" t="s">
        <v>104</v>
      </c>
      <c r="G3" s="1" t="s">
        <v>96</v>
      </c>
      <c r="H3" s="1" t="s">
        <v>65</v>
      </c>
      <c r="I3" t="s">
        <v>108</v>
      </c>
      <c r="J3" t="s">
        <v>88</v>
      </c>
      <c r="K3" s="1" t="s">
        <v>39</v>
      </c>
      <c r="L3" t="s">
        <v>40</v>
      </c>
      <c r="N3" s="10" t="s">
        <v>89</v>
      </c>
      <c r="O3" s="10"/>
      <c r="P3" s="10" t="s">
        <v>43</v>
      </c>
      <c r="Q3" s="10" t="s">
        <v>45</v>
      </c>
      <c r="R3" s="10" t="s">
        <v>43</v>
      </c>
      <c r="S3" s="10" t="s">
        <v>45</v>
      </c>
      <c r="T3" s="19">
        <v>-343434</v>
      </c>
      <c r="U3" s="14" t="s">
        <v>90</v>
      </c>
      <c r="V3" s="13" t="s">
        <v>75</v>
      </c>
      <c r="W3" s="13" t="s">
        <v>48</v>
      </c>
      <c r="X3" s="14" t="s">
        <v>63</v>
      </c>
      <c r="Y3" s="13" t="s">
        <v>50</v>
      </c>
      <c r="Z3" s="13" t="s">
        <v>59</v>
      </c>
      <c r="AA3" s="13" t="s">
        <v>71</v>
      </c>
      <c r="AB3" s="14" t="s">
        <v>53</v>
      </c>
      <c r="AC3" s="15" t="s">
        <v>62</v>
      </c>
      <c r="AD3" s="18">
        <v>1155</v>
      </c>
      <c r="AE3" s="15"/>
      <c r="AF3" s="11">
        <f t="shared" ref="AF3" si="0">T3</f>
        <v>-343434</v>
      </c>
      <c r="AG3" s="11">
        <f t="shared" ref="AG3" si="1">(MID(X3,1,FIND("/",X3)-1)/100)*T3</f>
        <v>-193009.90800000002</v>
      </c>
      <c r="AH3" s="11">
        <f t="shared" ref="AH3" si="2">AF3-AG3</f>
        <v>-150424.09199999998</v>
      </c>
    </row>
    <row r="4" spans="1:34" ht="18" x14ac:dyDescent="0.25">
      <c r="A4" s="29">
        <f>'Global Variables'!B1</f>
        <v>44123</v>
      </c>
      <c r="B4" s="29">
        <f>'Global Variables'!B2</f>
        <v>44125</v>
      </c>
      <c r="C4" t="s">
        <v>34</v>
      </c>
      <c r="D4" t="s">
        <v>35</v>
      </c>
      <c r="E4" t="s">
        <v>36</v>
      </c>
      <c r="F4" s="1" t="s">
        <v>104</v>
      </c>
      <c r="G4" s="1" t="s">
        <v>96</v>
      </c>
      <c r="H4" s="1" t="s">
        <v>65</v>
      </c>
      <c r="I4" t="s">
        <v>108</v>
      </c>
      <c r="J4" t="s">
        <v>88</v>
      </c>
      <c r="K4" s="1" t="s">
        <v>39</v>
      </c>
      <c r="L4" t="s">
        <v>40</v>
      </c>
      <c r="M4" s="9" t="s">
        <v>41</v>
      </c>
      <c r="N4" s="10" t="s">
        <v>91</v>
      </c>
      <c r="O4" s="10"/>
      <c r="P4" s="10" t="s">
        <v>77</v>
      </c>
      <c r="Q4" s="10" t="s">
        <v>44</v>
      </c>
      <c r="R4" s="10" t="s">
        <v>43</v>
      </c>
      <c r="S4" s="10" t="s">
        <v>45</v>
      </c>
      <c r="T4" s="19">
        <v>56243.54</v>
      </c>
      <c r="U4" s="14" t="s">
        <v>90</v>
      </c>
      <c r="V4" s="13" t="s">
        <v>75</v>
      </c>
      <c r="W4" s="13" t="s">
        <v>70</v>
      </c>
      <c r="X4" s="14" t="s">
        <v>87</v>
      </c>
      <c r="Y4" s="13" t="s">
        <v>50</v>
      </c>
      <c r="Z4" s="13" t="s">
        <v>51</v>
      </c>
      <c r="AA4" s="13" t="s">
        <v>81</v>
      </c>
      <c r="AB4" s="14" t="s">
        <v>85</v>
      </c>
      <c r="AC4" s="15" t="s">
        <v>54</v>
      </c>
      <c r="AD4" s="18">
        <v>1155</v>
      </c>
      <c r="AE4" s="15"/>
      <c r="AF4" s="11">
        <f>T4</f>
        <v>56243.54</v>
      </c>
      <c r="AG4" s="11">
        <f>(MID(X4,1,FIND("/",X4)-1)/100)*T4</f>
        <v>53431.362999999998</v>
      </c>
      <c r="AH4" s="11">
        <f>AF4-AG4</f>
        <v>2812.1770000000033</v>
      </c>
    </row>
    <row r="5" spans="1:34" x14ac:dyDescent="0.25">
      <c r="A5" s="29">
        <f>'Global Variables'!B1</f>
        <v>44123</v>
      </c>
      <c r="B5" s="29">
        <f>'Global Variables'!B2</f>
        <v>44125</v>
      </c>
      <c r="C5" t="s">
        <v>34</v>
      </c>
      <c r="D5" t="s">
        <v>35</v>
      </c>
      <c r="E5" t="s">
        <v>36</v>
      </c>
      <c r="F5" s="1" t="s">
        <v>104</v>
      </c>
      <c r="G5" s="1" t="s">
        <v>96</v>
      </c>
      <c r="H5" s="1" t="s">
        <v>65</v>
      </c>
      <c r="I5" t="s">
        <v>108</v>
      </c>
      <c r="J5" t="s">
        <v>88</v>
      </c>
      <c r="K5" s="1" t="s">
        <v>39</v>
      </c>
      <c r="L5" t="s">
        <v>40</v>
      </c>
      <c r="N5" s="10" t="s">
        <v>91</v>
      </c>
      <c r="O5" s="10"/>
      <c r="P5" s="10" t="s">
        <v>77</v>
      </c>
      <c r="Q5" s="10" t="s">
        <v>44</v>
      </c>
      <c r="R5" s="10" t="s">
        <v>43</v>
      </c>
      <c r="S5" s="10" t="s">
        <v>45</v>
      </c>
      <c r="T5" s="19">
        <v>4523.54</v>
      </c>
      <c r="U5" s="14" t="s">
        <v>90</v>
      </c>
      <c r="V5" s="13" t="s">
        <v>75</v>
      </c>
      <c r="W5" s="13" t="s">
        <v>70</v>
      </c>
      <c r="X5" s="14" t="s">
        <v>86</v>
      </c>
      <c r="Y5" s="13" t="s">
        <v>50</v>
      </c>
      <c r="Z5" s="13" t="s">
        <v>51</v>
      </c>
      <c r="AA5" s="13" t="s">
        <v>81</v>
      </c>
      <c r="AB5" s="14" t="s">
        <v>53</v>
      </c>
      <c r="AC5" s="15" t="s">
        <v>62</v>
      </c>
      <c r="AD5" s="18">
        <v>1155</v>
      </c>
      <c r="AE5" s="15"/>
      <c r="AF5" s="11">
        <f t="shared" ref="AF5" si="3">T5</f>
        <v>4523.54</v>
      </c>
      <c r="AG5" s="11">
        <f t="shared" ref="AG5" si="4">(MID(X5,1,FIND("/",X5)-1)/100)*T5</f>
        <v>4252.1275999999998</v>
      </c>
      <c r="AH5" s="11">
        <f t="shared" ref="AH5" si="5">AF5-AG5</f>
        <v>271.41240000000016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38F06-E0B8-614D-848A-56E48D26952E}">
  <dimension ref="A1:AH5"/>
  <sheetViews>
    <sheetView topLeftCell="F1" workbookViewId="0">
      <selection activeCell="F6" sqref="A6:XFD19"/>
    </sheetView>
  </sheetViews>
  <sheetFormatPr defaultColWidth="11" defaultRowHeight="15.75" x14ac:dyDescent="0.25"/>
  <cols>
    <col min="1" max="1" width="9.875" style="29" bestFit="1" customWidth="1"/>
    <col min="2" max="2" width="9.375" style="29" bestFit="1" customWidth="1"/>
    <col min="3" max="3" width="21.5" style="27" bestFit="1" customWidth="1"/>
    <col min="4" max="4" width="11.625" bestFit="1" customWidth="1"/>
    <col min="5" max="5" width="27.875" bestFit="1" customWidth="1"/>
    <col min="6" max="6" width="10.875" bestFit="1" customWidth="1"/>
    <col min="7" max="7" width="3.75" bestFit="1" customWidth="1"/>
    <col min="8" max="8" width="22.5" bestFit="1" customWidth="1"/>
    <col min="9" max="9" width="8.625" bestFit="1" customWidth="1"/>
    <col min="10" max="10" width="27.875" bestFit="1" customWidth="1"/>
    <col min="11" max="11" width="13.25" bestFit="1" customWidth="1"/>
    <col min="12" max="12" width="15.25" bestFit="1" customWidth="1"/>
    <col min="13" max="13" width="12.375" bestFit="1" customWidth="1"/>
    <col min="14" max="14" width="13.375" bestFit="1" customWidth="1"/>
    <col min="15" max="15" width="9" bestFit="1" customWidth="1"/>
    <col min="16" max="16" width="10.5" bestFit="1" customWidth="1"/>
    <col min="17" max="17" width="18" bestFit="1" customWidth="1"/>
    <col min="18" max="18" width="14.5" bestFit="1" customWidth="1"/>
    <col min="19" max="19" width="16.625" bestFit="1" customWidth="1"/>
    <col min="20" max="20" width="10.875" bestFit="1" customWidth="1"/>
    <col min="21" max="21" width="10.625" bestFit="1" customWidth="1"/>
    <col min="22" max="22" width="13.625" bestFit="1" customWidth="1"/>
    <col min="23" max="23" width="12.75" bestFit="1" customWidth="1"/>
    <col min="24" max="24" width="9.125" bestFit="1" customWidth="1"/>
    <col min="25" max="25" width="15" bestFit="1" customWidth="1"/>
    <col min="26" max="26" width="7.125" bestFit="1" customWidth="1"/>
    <col min="27" max="27" width="9.75" bestFit="1" customWidth="1"/>
    <col min="28" max="28" width="13.875" bestFit="1" customWidth="1"/>
    <col min="29" max="29" width="52.875" bestFit="1" customWidth="1"/>
    <col min="30" max="30" width="5.625" bestFit="1" customWidth="1"/>
    <col min="31" max="31" width="13.5" bestFit="1" customWidth="1"/>
    <col min="32" max="32" width="12.625" bestFit="1" customWidth="1"/>
    <col min="33" max="33" width="16" bestFit="1" customWidth="1"/>
    <col min="34" max="34" width="17.25" bestFit="1" customWidth="1"/>
  </cols>
  <sheetData>
    <row r="1" spans="1:34" x14ac:dyDescent="0.25">
      <c r="A1" s="33" t="s">
        <v>0</v>
      </c>
      <c r="B1" s="33" t="s">
        <v>1</v>
      </c>
      <c r="C1" s="28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7" t="s">
        <v>31</v>
      </c>
      <c r="AG1" s="7" t="s">
        <v>32</v>
      </c>
      <c r="AH1" s="7" t="s">
        <v>33</v>
      </c>
    </row>
    <row r="2" spans="1:34" x14ac:dyDescent="0.25">
      <c r="A2" s="35">
        <f>'Global Variables'!B1</f>
        <v>44123</v>
      </c>
      <c r="B2" s="29">
        <f>'Global Variables'!B2</f>
        <v>44125</v>
      </c>
      <c r="C2" s="27" t="s">
        <v>34</v>
      </c>
      <c r="D2" t="s">
        <v>35</v>
      </c>
      <c r="E2" t="s">
        <v>36</v>
      </c>
      <c r="F2" s="1" t="s">
        <v>104</v>
      </c>
      <c r="G2" s="1" t="s">
        <v>96</v>
      </c>
      <c r="H2" s="1" t="s">
        <v>65</v>
      </c>
      <c r="I2" t="s">
        <v>108</v>
      </c>
      <c r="J2" t="s">
        <v>92</v>
      </c>
      <c r="K2" s="1" t="s">
        <v>93</v>
      </c>
      <c r="L2" s="1" t="s">
        <v>39</v>
      </c>
      <c r="M2" t="s">
        <v>40</v>
      </c>
      <c r="N2" s="10" t="s">
        <v>94</v>
      </c>
      <c r="O2" s="10"/>
      <c r="P2" s="10" t="s">
        <v>43</v>
      </c>
      <c r="Q2" s="10" t="s">
        <v>45</v>
      </c>
      <c r="R2" s="10" t="s">
        <v>43</v>
      </c>
      <c r="S2" s="10" t="s">
        <v>45</v>
      </c>
      <c r="T2" s="19">
        <v>-454523.22</v>
      </c>
      <c r="U2" s="12" t="s">
        <v>46</v>
      </c>
      <c r="V2" s="13" t="s">
        <v>100</v>
      </c>
      <c r="W2" s="13" t="s">
        <v>73</v>
      </c>
      <c r="X2" s="14" t="s">
        <v>57</v>
      </c>
      <c r="Y2" s="13" t="s">
        <v>50</v>
      </c>
      <c r="Z2" s="13" t="s">
        <v>59</v>
      </c>
      <c r="AA2" s="13" t="s">
        <v>71</v>
      </c>
      <c r="AB2" s="14" t="s">
        <v>72</v>
      </c>
      <c r="AC2" s="15" t="s">
        <v>54</v>
      </c>
      <c r="AD2" s="18">
        <v>1155</v>
      </c>
      <c r="AE2" s="15"/>
      <c r="AF2" s="11">
        <f>T2</f>
        <v>-454523.22</v>
      </c>
      <c r="AG2" s="11">
        <f>(MID(X2,1,FIND("/",X2)-1)/100)*T2</f>
        <v>-227261.61</v>
      </c>
      <c r="AH2" s="11">
        <f>AF2-AG2</f>
        <v>-227261.61</v>
      </c>
    </row>
    <row r="3" spans="1:34" x14ac:dyDescent="0.25">
      <c r="A3" s="35">
        <f>'Global Variables'!B1</f>
        <v>44123</v>
      </c>
      <c r="B3" s="29">
        <f>'Global Variables'!B2</f>
        <v>44125</v>
      </c>
      <c r="C3" s="27" t="s">
        <v>34</v>
      </c>
      <c r="D3" t="s">
        <v>35</v>
      </c>
      <c r="E3" t="s">
        <v>36</v>
      </c>
      <c r="F3" s="1" t="s">
        <v>104</v>
      </c>
      <c r="G3" s="1" t="s">
        <v>96</v>
      </c>
      <c r="H3" s="1" t="s">
        <v>65</v>
      </c>
      <c r="I3" t="s">
        <v>108</v>
      </c>
      <c r="J3" t="s">
        <v>92</v>
      </c>
      <c r="K3" s="1" t="s">
        <v>93</v>
      </c>
      <c r="L3" s="1" t="s">
        <v>39</v>
      </c>
      <c r="M3" t="s">
        <v>40</v>
      </c>
      <c r="N3" s="10" t="s">
        <v>94</v>
      </c>
      <c r="O3" s="10"/>
      <c r="P3" s="10" t="s">
        <v>43</v>
      </c>
      <c r="Q3" s="10" t="s">
        <v>45</v>
      </c>
      <c r="R3" s="10" t="s">
        <v>43</v>
      </c>
      <c r="S3" s="10" t="s">
        <v>45</v>
      </c>
      <c r="T3" s="19">
        <v>-90.23</v>
      </c>
      <c r="U3" s="12" t="s">
        <v>46</v>
      </c>
      <c r="V3" s="13" t="s">
        <v>100</v>
      </c>
      <c r="W3" s="13" t="s">
        <v>73</v>
      </c>
      <c r="X3" s="14" t="s">
        <v>57</v>
      </c>
      <c r="Y3" s="13" t="s">
        <v>50</v>
      </c>
      <c r="Z3" s="13" t="s">
        <v>59</v>
      </c>
      <c r="AA3" s="13" t="s">
        <v>71</v>
      </c>
      <c r="AB3" s="14" t="s">
        <v>72</v>
      </c>
      <c r="AC3" s="15" t="s">
        <v>62</v>
      </c>
      <c r="AD3" s="18">
        <v>1155</v>
      </c>
      <c r="AE3" s="15"/>
      <c r="AF3" s="11">
        <f t="shared" ref="AF3" si="0">T3</f>
        <v>-90.23</v>
      </c>
      <c r="AG3" s="11">
        <f t="shared" ref="AG3" si="1">(MID(X3,1,FIND("/",X3)-1)/100)*T3</f>
        <v>-45.115000000000002</v>
      </c>
      <c r="AH3" s="11">
        <f t="shared" ref="AH3" si="2">AF3-AG3</f>
        <v>-45.115000000000002</v>
      </c>
    </row>
    <row r="4" spans="1:34" x14ac:dyDescent="0.25">
      <c r="A4" s="35">
        <f>'Global Variables'!B1</f>
        <v>44123</v>
      </c>
      <c r="B4" s="29">
        <f>'Global Variables'!B2</f>
        <v>44125</v>
      </c>
      <c r="C4" s="27" t="s">
        <v>34</v>
      </c>
      <c r="D4" t="s">
        <v>35</v>
      </c>
      <c r="E4" t="s">
        <v>36</v>
      </c>
      <c r="F4" s="1" t="s">
        <v>104</v>
      </c>
      <c r="G4" s="1" t="s">
        <v>96</v>
      </c>
      <c r="H4" s="1" t="s">
        <v>65</v>
      </c>
      <c r="I4" t="s">
        <v>108</v>
      </c>
      <c r="J4" t="s">
        <v>92</v>
      </c>
      <c r="K4" s="1" t="s">
        <v>93</v>
      </c>
      <c r="L4" s="1" t="s">
        <v>39</v>
      </c>
      <c r="M4" t="s">
        <v>40</v>
      </c>
      <c r="N4" s="10" t="s">
        <v>95</v>
      </c>
      <c r="O4" s="10"/>
      <c r="P4" s="10" t="s">
        <v>77</v>
      </c>
      <c r="Q4" s="10" t="s">
        <v>44</v>
      </c>
      <c r="R4" s="10" t="s">
        <v>43</v>
      </c>
      <c r="S4" s="10" t="s">
        <v>45</v>
      </c>
      <c r="T4" s="19">
        <v>56243.54</v>
      </c>
      <c r="U4" s="12" t="s">
        <v>46</v>
      </c>
      <c r="V4" s="13" t="s">
        <v>100</v>
      </c>
      <c r="W4" s="13" t="s">
        <v>73</v>
      </c>
      <c r="X4" s="14" t="s">
        <v>49</v>
      </c>
      <c r="Y4" s="13" t="s">
        <v>50</v>
      </c>
      <c r="Z4" s="13" t="s">
        <v>51</v>
      </c>
      <c r="AA4" s="13" t="s">
        <v>81</v>
      </c>
      <c r="AB4" s="14" t="s">
        <v>72</v>
      </c>
      <c r="AC4" s="15" t="s">
        <v>54</v>
      </c>
      <c r="AD4" s="18">
        <v>1155</v>
      </c>
      <c r="AE4" s="15"/>
      <c r="AF4" s="11">
        <f>T4</f>
        <v>56243.54</v>
      </c>
      <c r="AG4" s="11">
        <f>(MID(X4,1,FIND("/",X4)-1)/100)*T4</f>
        <v>31496.382400000002</v>
      </c>
      <c r="AH4" s="11">
        <f>AF4-AG4</f>
        <v>24747.157599999999</v>
      </c>
    </row>
    <row r="5" spans="1:34" x14ac:dyDescent="0.25">
      <c r="A5" s="35">
        <f>'Global Variables'!B1</f>
        <v>44123</v>
      </c>
      <c r="B5" s="29">
        <f>'Global Variables'!B2</f>
        <v>44125</v>
      </c>
      <c r="C5" s="27" t="s">
        <v>34</v>
      </c>
      <c r="D5" t="s">
        <v>35</v>
      </c>
      <c r="E5" t="s">
        <v>36</v>
      </c>
      <c r="F5" s="1" t="s">
        <v>104</v>
      </c>
      <c r="G5" s="1" t="s">
        <v>96</v>
      </c>
      <c r="H5" s="1" t="s">
        <v>65</v>
      </c>
      <c r="I5" t="s">
        <v>108</v>
      </c>
      <c r="J5" t="s">
        <v>92</v>
      </c>
      <c r="K5" s="1" t="s">
        <v>93</v>
      </c>
      <c r="L5" s="1" t="s">
        <v>39</v>
      </c>
      <c r="M5" t="s">
        <v>40</v>
      </c>
      <c r="N5" s="10" t="s">
        <v>95</v>
      </c>
      <c r="O5" s="10"/>
      <c r="P5" s="10" t="s">
        <v>77</v>
      </c>
      <c r="Q5" s="10" t="s">
        <v>44</v>
      </c>
      <c r="R5" s="10" t="s">
        <v>43</v>
      </c>
      <c r="S5" s="10" t="s">
        <v>45</v>
      </c>
      <c r="T5" s="19">
        <v>23.23</v>
      </c>
      <c r="U5" s="12" t="s">
        <v>46</v>
      </c>
      <c r="V5" s="13" t="s">
        <v>100</v>
      </c>
      <c r="W5" s="13" t="s">
        <v>73</v>
      </c>
      <c r="X5" s="14" t="s">
        <v>87</v>
      </c>
      <c r="Y5" s="13" t="s">
        <v>50</v>
      </c>
      <c r="Z5" s="13" t="s">
        <v>51</v>
      </c>
      <c r="AA5" s="13" t="s">
        <v>81</v>
      </c>
      <c r="AB5" s="14" t="s">
        <v>72</v>
      </c>
      <c r="AC5" s="15" t="s">
        <v>62</v>
      </c>
      <c r="AD5" s="18">
        <v>1155</v>
      </c>
      <c r="AE5" s="15"/>
      <c r="AF5" s="11">
        <f t="shared" ref="AF5" si="3">T5</f>
        <v>23.23</v>
      </c>
      <c r="AG5" s="11">
        <f t="shared" ref="AG5" si="4">(MID(X5,1,FIND("/",X5)-1)/100)*T5</f>
        <v>22.0685</v>
      </c>
      <c r="AH5" s="11">
        <f t="shared" ref="AH5" si="5">AF5-AG5</f>
        <v>1.1615000000000002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A045-7802-454B-A0A6-8879DD540DD4}">
  <dimension ref="A1:AH3"/>
  <sheetViews>
    <sheetView tabSelected="1" topLeftCell="J1" workbookViewId="0">
      <selection activeCell="L11" sqref="L11"/>
    </sheetView>
  </sheetViews>
  <sheetFormatPr defaultColWidth="11" defaultRowHeight="15.75" x14ac:dyDescent="0.25"/>
  <cols>
    <col min="1" max="2" width="10.375" style="29" bestFit="1" customWidth="1"/>
    <col min="3" max="3" width="21.5" bestFit="1" customWidth="1"/>
    <col min="4" max="4" width="11.625" bestFit="1" customWidth="1"/>
    <col min="5" max="5" width="27.875" bestFit="1" customWidth="1"/>
    <col min="6" max="6" width="10.875" bestFit="1" customWidth="1"/>
    <col min="7" max="7" width="3.75" bestFit="1" customWidth="1"/>
    <col min="8" max="8" width="22.5" bestFit="1" customWidth="1"/>
    <col min="9" max="9" width="8.625" bestFit="1" customWidth="1"/>
    <col min="10" max="10" width="27.875" bestFit="1" customWidth="1"/>
    <col min="11" max="11" width="13.25" bestFit="1" customWidth="1"/>
    <col min="12" max="12" width="15.25" bestFit="1" customWidth="1"/>
    <col min="13" max="13" width="19" bestFit="1" customWidth="1"/>
    <col min="14" max="14" width="13.375" bestFit="1" customWidth="1"/>
    <col min="15" max="15" width="9" bestFit="1" customWidth="1"/>
    <col min="16" max="16" width="10.5" bestFit="1" customWidth="1"/>
    <col min="17" max="17" width="18" bestFit="1" customWidth="1"/>
    <col min="18" max="18" width="14.5" bestFit="1" customWidth="1"/>
    <col min="19" max="19" width="16.625" bestFit="1" customWidth="1"/>
    <col min="20" max="20" width="10.875" bestFit="1" customWidth="1"/>
    <col min="21" max="21" width="10.625" bestFit="1" customWidth="1"/>
    <col min="22" max="22" width="17.5" bestFit="1" customWidth="1"/>
    <col min="23" max="23" width="12.75" bestFit="1" customWidth="1"/>
    <col min="24" max="24" width="9.125" bestFit="1" customWidth="1"/>
    <col min="25" max="25" width="15" bestFit="1" customWidth="1"/>
    <col min="26" max="26" width="7.125" bestFit="1" customWidth="1"/>
    <col min="27" max="27" width="9.75" bestFit="1" customWidth="1"/>
    <col min="28" max="28" width="13.875" bestFit="1" customWidth="1"/>
    <col min="29" max="29" width="52.875" bestFit="1" customWidth="1"/>
    <col min="30" max="30" width="5.625" style="21" bestFit="1" customWidth="1"/>
    <col min="31" max="31" width="13.5" bestFit="1" customWidth="1"/>
    <col min="32" max="32" width="12.625" bestFit="1" customWidth="1"/>
    <col min="33" max="33" width="16" bestFit="1" customWidth="1"/>
    <col min="34" max="34" width="17.25" bestFit="1" customWidth="1"/>
  </cols>
  <sheetData>
    <row r="1" spans="1:34" x14ac:dyDescent="0.25">
      <c r="A1" s="33" t="s">
        <v>0</v>
      </c>
      <c r="B1" s="3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20" t="s">
        <v>29</v>
      </c>
      <c r="AE1" s="8" t="s">
        <v>30</v>
      </c>
      <c r="AF1" s="7" t="s">
        <v>31</v>
      </c>
      <c r="AG1" s="7" t="s">
        <v>32</v>
      </c>
      <c r="AH1" s="7" t="s">
        <v>33</v>
      </c>
    </row>
    <row r="2" spans="1:34" x14ac:dyDescent="0.25">
      <c r="A2" s="29">
        <f>'Global Variables'!B1</f>
        <v>44123</v>
      </c>
      <c r="B2" s="29">
        <f>'Global Variables'!B2</f>
        <v>44125</v>
      </c>
      <c r="C2" t="s">
        <v>34</v>
      </c>
      <c r="D2" t="s">
        <v>35</v>
      </c>
      <c r="E2" t="s">
        <v>36</v>
      </c>
      <c r="F2" s="1" t="s">
        <v>104</v>
      </c>
      <c r="G2" s="1" t="s">
        <v>96</v>
      </c>
      <c r="H2" s="1" t="s">
        <v>65</v>
      </c>
      <c r="I2" t="s">
        <v>108</v>
      </c>
      <c r="J2" t="s">
        <v>97</v>
      </c>
      <c r="K2" s="1" t="s">
        <v>39</v>
      </c>
      <c r="L2" t="s">
        <v>40</v>
      </c>
      <c r="M2" t="s">
        <v>41</v>
      </c>
      <c r="N2" s="10" t="s">
        <v>98</v>
      </c>
      <c r="O2" s="10"/>
      <c r="P2" s="10" t="s">
        <v>43</v>
      </c>
      <c r="Q2" s="10" t="s">
        <v>45</v>
      </c>
      <c r="R2" s="10" t="s">
        <v>43</v>
      </c>
      <c r="S2" s="10" t="s">
        <v>45</v>
      </c>
      <c r="T2" s="19">
        <v>10000.33</v>
      </c>
      <c r="U2" s="12" t="s">
        <v>46</v>
      </c>
      <c r="V2" s="13" t="s">
        <v>101</v>
      </c>
      <c r="W2" s="13" t="s">
        <v>99</v>
      </c>
      <c r="X2" s="14" t="s">
        <v>57</v>
      </c>
      <c r="Y2" s="13" t="s">
        <v>50</v>
      </c>
      <c r="Z2" s="13" t="s">
        <v>59</v>
      </c>
      <c r="AA2" s="13" t="s">
        <v>71</v>
      </c>
      <c r="AB2" s="14" t="s">
        <v>61</v>
      </c>
      <c r="AC2" s="15" t="s">
        <v>54</v>
      </c>
      <c r="AD2" s="18">
        <v>1155</v>
      </c>
      <c r="AE2" s="15"/>
      <c r="AF2" s="11">
        <f>T2</f>
        <v>10000.33</v>
      </c>
      <c r="AG2" s="11">
        <f>(MID(X2,1,FIND("/",X2)-1)/100)*T2</f>
        <v>5000.165</v>
      </c>
      <c r="AH2" s="11">
        <f>AF2-AG2</f>
        <v>5000.165</v>
      </c>
    </row>
    <row r="3" spans="1:34" x14ac:dyDescent="0.25">
      <c r="A3" s="29">
        <f>'Global Variables'!B1</f>
        <v>44123</v>
      </c>
      <c r="B3" s="29">
        <f>'Global Variables'!B2</f>
        <v>44125</v>
      </c>
      <c r="C3" t="s">
        <v>34</v>
      </c>
      <c r="D3" t="s">
        <v>35</v>
      </c>
      <c r="E3" t="s">
        <v>36</v>
      </c>
      <c r="F3" s="1" t="s">
        <v>104</v>
      </c>
      <c r="G3" s="1" t="s">
        <v>96</v>
      </c>
      <c r="H3" s="1" t="s">
        <v>65</v>
      </c>
      <c r="I3" t="s">
        <v>108</v>
      </c>
      <c r="J3" t="s">
        <v>97</v>
      </c>
      <c r="K3" s="1" t="s">
        <v>39</v>
      </c>
      <c r="L3" t="s">
        <v>40</v>
      </c>
      <c r="N3" s="10" t="s">
        <v>98</v>
      </c>
      <c r="O3" s="10"/>
      <c r="P3" s="10" t="s">
        <v>43</v>
      </c>
      <c r="Q3" s="10" t="s">
        <v>45</v>
      </c>
      <c r="R3" s="10" t="s">
        <v>43</v>
      </c>
      <c r="S3" s="10" t="s">
        <v>45</v>
      </c>
      <c r="T3" s="19">
        <v>552323.89</v>
      </c>
      <c r="U3" s="12" t="s">
        <v>46</v>
      </c>
      <c r="V3" s="13" t="s">
        <v>101</v>
      </c>
      <c r="W3" s="13" t="s">
        <v>99</v>
      </c>
      <c r="X3" s="14" t="s">
        <v>63</v>
      </c>
      <c r="Y3" s="13" t="s">
        <v>50</v>
      </c>
      <c r="Z3" s="13" t="s">
        <v>59</v>
      </c>
      <c r="AA3" s="13" t="s">
        <v>71</v>
      </c>
      <c r="AB3" s="14" t="s">
        <v>61</v>
      </c>
      <c r="AC3" s="15" t="s">
        <v>62</v>
      </c>
      <c r="AD3" s="18">
        <v>1155</v>
      </c>
      <c r="AE3" s="15"/>
      <c r="AF3" s="11">
        <f t="shared" ref="AF3" si="0">T3</f>
        <v>552323.89</v>
      </c>
      <c r="AG3" s="11">
        <f t="shared" ref="AG3" si="1">(MID(X3,1,FIND("/",X3)-1)/100)*T3</f>
        <v>310406.02618000004</v>
      </c>
      <c r="AH3" s="11">
        <f t="shared" ref="AH3" si="2">AF3-AG3</f>
        <v>241917.86381999997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 Variables</vt:lpstr>
      <vt:lpstr>Voucher1</vt:lpstr>
      <vt:lpstr>Voucher2</vt:lpstr>
      <vt:lpstr>Voucher3</vt:lpstr>
      <vt:lpstr>Voucher4</vt:lpstr>
      <vt:lpstr>Voucher5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nagesh.allu</cp:lastModifiedBy>
  <dcterms:created xsi:type="dcterms:W3CDTF">2020-07-12T17:34:07Z</dcterms:created>
  <dcterms:modified xsi:type="dcterms:W3CDTF">2020-09-30T23:46:56Z</dcterms:modified>
</cp:coreProperties>
</file>