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80" windowHeight="7650" firstSheet="1" activeTab="5"/>
  </bookViews>
  <sheets>
    <sheet name="AHP METHOD" sheetId="1" r:id="rId1"/>
    <sheet name="AHP ANALYSIS" sheetId="2" r:id="rId2"/>
    <sheet name="activity planning" sheetId="3" r:id="rId3"/>
    <sheet name="GANTT" sheetId="4" r:id="rId4"/>
    <sheet name="Probability Calculation" sheetId="5" r:id="rId5"/>
    <sheet name="EVA Analaysis" sheetId="6" r:id="rId6"/>
  </sheets>
  <calcPr calcId="152511"/>
</workbook>
</file>

<file path=xl/calcChain.xml><?xml version="1.0" encoding="utf-8"?>
<calcChain xmlns="http://schemas.openxmlformats.org/spreadsheetml/2006/main">
  <c r="G5" i="6" l="1"/>
  <c r="N8" i="6"/>
  <c r="G14" i="1"/>
  <c r="I13" i="2"/>
  <c r="C13" i="2"/>
  <c r="B9" i="1"/>
  <c r="F28" i="5" l="1"/>
  <c r="F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M5" i="6" l="1"/>
  <c r="L5" i="6"/>
  <c r="L4" i="6"/>
  <c r="H6" i="6"/>
  <c r="F26" i="5"/>
  <c r="L8" i="6" l="1"/>
  <c r="I13" i="6"/>
  <c r="I12" i="6"/>
  <c r="I11" i="6"/>
  <c r="I10" i="6"/>
  <c r="H12" i="6"/>
  <c r="H13" i="6" s="1"/>
  <c r="H11" i="6"/>
  <c r="H10" i="6"/>
  <c r="G13" i="6"/>
  <c r="G12" i="6"/>
  <c r="G11" i="6"/>
  <c r="G10" i="6"/>
  <c r="J6" i="6"/>
  <c r="J5" i="6"/>
  <c r="L6" i="6"/>
  <c r="L7" i="6"/>
  <c r="M7" i="6"/>
  <c r="M6" i="6"/>
  <c r="K7" i="6"/>
  <c r="K6" i="6"/>
  <c r="K8" i="6" s="1"/>
  <c r="K5" i="6"/>
  <c r="G8" i="6"/>
  <c r="G6" i="6"/>
  <c r="I8" i="6"/>
  <c r="H7" i="6"/>
  <c r="G7" i="6"/>
  <c r="H5" i="6"/>
  <c r="G4" i="6"/>
  <c r="M4" i="6" s="1"/>
  <c r="H4" i="6"/>
  <c r="H8" i="6" l="1"/>
  <c r="C14" i="2"/>
  <c r="C7" i="2"/>
  <c r="J8" i="6" l="1"/>
  <c r="F9" i="1"/>
  <c r="E9" i="1"/>
  <c r="D9" i="1"/>
  <c r="C9" i="1"/>
  <c r="D24" i="6" l="1"/>
  <c r="J4" i="6" l="1"/>
  <c r="M8" i="6"/>
  <c r="K4" i="6"/>
  <c r="J7" i="6" l="1"/>
  <c r="D3" i="5" l="1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" i="5"/>
  <c r="E2" i="5" s="1"/>
  <c r="C2" i="5" l="1"/>
  <c r="G2" i="5" s="1"/>
  <c r="C14" i="5"/>
  <c r="G14" i="5" s="1"/>
  <c r="C21" i="5"/>
  <c r="G21" i="5" s="1"/>
  <c r="C17" i="5"/>
  <c r="G17" i="5" s="1"/>
  <c r="C13" i="5"/>
  <c r="G13" i="5" s="1"/>
  <c r="C9" i="5"/>
  <c r="G9" i="5" s="1"/>
  <c r="C5" i="5"/>
  <c r="G5" i="5" s="1"/>
  <c r="C10" i="5"/>
  <c r="G10" i="5" s="1"/>
  <c r="C20" i="5"/>
  <c r="G20" i="5" s="1"/>
  <c r="C16" i="5"/>
  <c r="G16" i="5" s="1"/>
  <c r="C12" i="5"/>
  <c r="G12" i="5" s="1"/>
  <c r="C8" i="5"/>
  <c r="G8" i="5" s="1"/>
  <c r="C4" i="5"/>
  <c r="G4" i="5" s="1"/>
  <c r="C18" i="5"/>
  <c r="G18" i="5" s="1"/>
  <c r="C6" i="5"/>
  <c r="G6" i="5" s="1"/>
  <c r="C19" i="5"/>
  <c r="G19" i="5" s="1"/>
  <c r="C15" i="5"/>
  <c r="G15" i="5" s="1"/>
  <c r="C11" i="5"/>
  <c r="G11" i="5" s="1"/>
  <c r="C7" i="5"/>
  <c r="G7" i="5" s="1"/>
  <c r="C3" i="5"/>
  <c r="G3" i="5" s="1"/>
  <c r="I15" i="2"/>
  <c r="G14" i="2"/>
  <c r="G15" i="2"/>
  <c r="G13" i="2"/>
  <c r="F14" i="2"/>
  <c r="F15" i="2"/>
  <c r="F13" i="2"/>
  <c r="E14" i="2"/>
  <c r="E15" i="2"/>
  <c r="E13" i="2"/>
  <c r="D14" i="2"/>
  <c r="D15" i="2"/>
  <c r="D13" i="2"/>
  <c r="I14" i="2"/>
  <c r="C15" i="2"/>
  <c r="D7" i="2"/>
  <c r="E7" i="2"/>
  <c r="F7" i="2"/>
  <c r="G7" i="2"/>
  <c r="C15" i="1"/>
  <c r="C16" i="1"/>
  <c r="D16" i="1"/>
  <c r="E16" i="1"/>
  <c r="F16" i="1"/>
  <c r="B16" i="1"/>
  <c r="C18" i="1"/>
  <c r="D18" i="1"/>
  <c r="E18" i="1"/>
  <c r="F18" i="1"/>
  <c r="B18" i="1"/>
  <c r="G18" i="1" s="1"/>
  <c r="C17" i="1"/>
  <c r="D17" i="1"/>
  <c r="E17" i="1"/>
  <c r="F17" i="1"/>
  <c r="B17" i="1"/>
  <c r="D15" i="1"/>
  <c r="E15" i="1"/>
  <c r="F15" i="1"/>
  <c r="B15" i="1"/>
  <c r="C14" i="1"/>
  <c r="D14" i="1"/>
  <c r="E14" i="1"/>
  <c r="F14" i="1"/>
  <c r="B14" i="1"/>
  <c r="G15" i="1" l="1"/>
  <c r="G17" i="1"/>
  <c r="G16" i="1"/>
  <c r="G19" i="1" l="1"/>
  <c r="H14" i="1" s="1"/>
  <c r="H17" i="1"/>
  <c r="E23" i="1" s="1"/>
  <c r="F24" i="5"/>
  <c r="F25" i="5" s="1"/>
  <c r="B24" i="1" l="1"/>
  <c r="B23" i="1"/>
  <c r="H18" i="1"/>
  <c r="E24" i="1"/>
  <c r="H15" i="1"/>
  <c r="H19" i="1" s="1"/>
  <c r="E25" i="1"/>
  <c r="E27" i="1"/>
  <c r="H16" i="1"/>
  <c r="E26" i="1"/>
  <c r="B27" i="1"/>
  <c r="B26" i="1"/>
  <c r="F24" i="1"/>
  <c r="F23" i="1"/>
  <c r="F25" i="1"/>
  <c r="F26" i="1"/>
  <c r="F27" i="1"/>
  <c r="B25" i="1" l="1"/>
  <c r="C24" i="1"/>
  <c r="C26" i="1"/>
  <c r="C27" i="1"/>
  <c r="C23" i="1"/>
  <c r="C25" i="1"/>
  <c r="D26" i="1"/>
  <c r="G26" i="1" s="1"/>
  <c r="I26" i="1" s="1"/>
  <c r="D25" i="1"/>
  <c r="D24" i="1"/>
  <c r="D27" i="1"/>
  <c r="D23" i="1"/>
  <c r="G27" i="1" l="1"/>
  <c r="I27" i="1" s="1"/>
  <c r="G23" i="1"/>
  <c r="I23" i="1" s="1"/>
  <c r="I29" i="1" s="1"/>
  <c r="L29" i="1" s="1"/>
  <c r="L31" i="1" s="1"/>
  <c r="G24" i="1"/>
  <c r="I24" i="1" s="1"/>
  <c r="G25" i="1"/>
  <c r="I25" i="1" s="1"/>
</calcChain>
</file>

<file path=xl/sharedStrings.xml><?xml version="1.0" encoding="utf-8"?>
<sst xmlns="http://schemas.openxmlformats.org/spreadsheetml/2006/main" count="368" uniqueCount="165">
  <si>
    <t>Comparison Matrix</t>
  </si>
  <si>
    <t>Criteria</t>
  </si>
  <si>
    <t>Quality</t>
  </si>
  <si>
    <t>Price</t>
  </si>
  <si>
    <t>Payment
Flexibility</t>
  </si>
  <si>
    <t>Order
fulfillment</t>
  </si>
  <si>
    <t>Time</t>
  </si>
  <si>
    <t>Total</t>
  </si>
  <si>
    <t>Weight</t>
  </si>
  <si>
    <t>data have been standardised and are directional and Normalized</t>
  </si>
  <si>
    <t>Consistancy</t>
  </si>
  <si>
    <t>WSV/CW</t>
  </si>
  <si>
    <t>λmax</t>
  </si>
  <si>
    <t>λmax - n</t>
  </si>
  <si>
    <t>n - 1</t>
  </si>
  <si>
    <t>CI</t>
  </si>
  <si>
    <t>CR</t>
  </si>
  <si>
    <t>&lt;0.1</t>
  </si>
  <si>
    <t>Acceptable</t>
  </si>
  <si>
    <t>RI: 1.12</t>
  </si>
  <si>
    <t>AHP - Method</t>
  </si>
  <si>
    <t>criteria</t>
  </si>
  <si>
    <t>alternative 
suppliers</t>
  </si>
  <si>
    <t>Normalized Data</t>
  </si>
  <si>
    <t>supplier A</t>
  </si>
  <si>
    <t>supplier B</t>
  </si>
  <si>
    <t>supplier  C</t>
  </si>
  <si>
    <t>supplier C</t>
  </si>
  <si>
    <t>Index</t>
  </si>
  <si>
    <t>pre-req</t>
  </si>
  <si>
    <t>post-req</t>
  </si>
  <si>
    <t>Beginning Date</t>
  </si>
  <si>
    <t>A</t>
  </si>
  <si>
    <t>collect necessary data in-house (i.e. past year inventory, invoices, etc)</t>
  </si>
  <si>
    <t>start</t>
  </si>
  <si>
    <t>C</t>
  </si>
  <si>
    <t>B</t>
  </si>
  <si>
    <t>collect product information from suppliers (catalogue, offers, etc)</t>
  </si>
  <si>
    <t>D</t>
  </si>
  <si>
    <t>normalize price/product data and analyze against in-house data</t>
  </si>
  <si>
    <t>I</t>
  </si>
  <si>
    <t>E</t>
  </si>
  <si>
    <t>vet supplier's reputation (financial stability, legal issues, known public records)</t>
  </si>
  <si>
    <t>F</t>
  </si>
  <si>
    <t>G</t>
  </si>
  <si>
    <t>analyze and compare suppliers production capacity</t>
  </si>
  <si>
    <t>H</t>
  </si>
  <si>
    <t>analyze and compare suppliers logistics</t>
  </si>
  <si>
    <t>K</t>
  </si>
  <si>
    <t>J</t>
  </si>
  <si>
    <t>analyze and compare suppliers personnel assigned to us</t>
  </si>
  <si>
    <t>project future growth and requirements and compare against projected supplier capacity and challenges</t>
  </si>
  <si>
    <t>L</t>
  </si>
  <si>
    <t>analyze suppliers production performance</t>
  </si>
  <si>
    <t>M</t>
  </si>
  <si>
    <t>analyze suppliers personnel interaction</t>
  </si>
  <si>
    <t>N</t>
  </si>
  <si>
    <t>evaluation/QC/QA of products</t>
  </si>
  <si>
    <t>I,K,L</t>
  </si>
  <si>
    <t>O</t>
  </si>
  <si>
    <t>organize physical visits to suppliers production facilities</t>
  </si>
  <si>
    <t>P</t>
  </si>
  <si>
    <t>analyze and compare suppliers ability/willingness to develop/improve products according to our needs</t>
  </si>
  <si>
    <t>Q</t>
  </si>
  <si>
    <t>evaluation of suppliers processes (legal, administrative, etc.)</t>
  </si>
  <si>
    <t>R</t>
  </si>
  <si>
    <t>renegotiate/close contracts based on performance/issues</t>
  </si>
  <si>
    <t>S</t>
  </si>
  <si>
    <t>identify and cultivate relationship between key personnel</t>
  </si>
  <si>
    <t>T</t>
  </si>
  <si>
    <t>identify and present critical issues with products/processes</t>
  </si>
  <si>
    <t>Total Amount</t>
  </si>
  <si>
    <t>Activities</t>
  </si>
  <si>
    <t>Finishing Date</t>
  </si>
  <si>
    <t>Required Cost</t>
  </si>
  <si>
    <t>Duration 
(weeks)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</si>
  <si>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</si>
  <si>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</si>
  <si>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</si>
  <si>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</si>
  <si>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</si>
  <si>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</si>
  <si>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</si>
  <si>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</si>
  <si>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</si>
  <si>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Duratin (weeks)</t>
  </si>
  <si>
    <t>Activity</t>
  </si>
  <si>
    <t>list known suppliers and find new potential ones</t>
  </si>
  <si>
    <t>January</t>
  </si>
  <si>
    <t>november</t>
  </si>
  <si>
    <t>desember</t>
  </si>
  <si>
    <t>1th</t>
  </si>
  <si>
    <t>8th</t>
  </si>
  <si>
    <t>15th</t>
  </si>
  <si>
    <t>22th</t>
  </si>
  <si>
    <t>29th</t>
  </si>
  <si>
    <t>5th</t>
  </si>
  <si>
    <t>12th</t>
  </si>
  <si>
    <t>19th</t>
  </si>
  <si>
    <t>26th</t>
  </si>
  <si>
    <t>2th</t>
  </si>
  <si>
    <t>9th</t>
  </si>
  <si>
    <t>16th</t>
  </si>
  <si>
    <t>23th</t>
  </si>
  <si>
    <t>30th</t>
  </si>
  <si>
    <t>7th</t>
  </si>
  <si>
    <t>14th</t>
  </si>
  <si>
    <t>21th</t>
  </si>
  <si>
    <t>28th</t>
  </si>
  <si>
    <t>4th</t>
  </si>
  <si>
    <t>11th</t>
  </si>
  <si>
    <t>18th</t>
  </si>
  <si>
    <t>25th</t>
  </si>
  <si>
    <t>6th</t>
  </si>
  <si>
    <t>13th</t>
  </si>
  <si>
    <t>20th</t>
  </si>
  <si>
    <t>27th</t>
  </si>
  <si>
    <t>3th</t>
  </si>
  <si>
    <t>10th</t>
  </si>
  <si>
    <t>17th</t>
  </si>
  <si>
    <t>24th</t>
  </si>
  <si>
    <t>optimistic
duration
Do</t>
  </si>
  <si>
    <t>most
likely
duration
Dm</t>
  </si>
  <si>
    <t>pessimistic
duration
Dp</t>
  </si>
  <si>
    <t>Variance
(sigma)</t>
  </si>
  <si>
    <t>Expected Duration(Te)</t>
  </si>
  <si>
    <t>duration
(Weeks)</t>
  </si>
  <si>
    <t>Percentage
 used for Dp</t>
  </si>
  <si>
    <t>Percentage 
used for Do</t>
  </si>
  <si>
    <t>Sum of Variance</t>
  </si>
  <si>
    <t>==</t>
  </si>
  <si>
    <t xml:space="preserve">Standard deviation </t>
  </si>
  <si>
    <t>Sum of Expected Durations</t>
  </si>
  <si>
    <t>Checking Project Time (2 weeks before the date)</t>
  </si>
  <si>
    <t xml:space="preserve">Z-Score  </t>
  </si>
  <si>
    <t xml:space="preserve">CV = EV - AC </t>
  </si>
  <si>
    <t xml:space="preserve">SV = EV - PV </t>
  </si>
  <si>
    <t>SPI= EV/PV</t>
  </si>
  <si>
    <t>WP1</t>
  </si>
  <si>
    <t>WP2</t>
  </si>
  <si>
    <t>WP3</t>
  </si>
  <si>
    <t>WP4</t>
  </si>
  <si>
    <t>PV = BCWS</t>
  </si>
  <si>
    <t>AC = ACWP</t>
  </si>
  <si>
    <t>EV = BCWP</t>
  </si>
  <si>
    <t>CPI=EV / AC</t>
  </si>
  <si>
    <t>EAC</t>
  </si>
  <si>
    <t>D,E,F,G,H,I,J,M</t>
  </si>
  <si>
    <t>E,I,K</t>
  </si>
  <si>
    <t>F,I,K</t>
  </si>
  <si>
    <t>analyze and compare suppliers contracts legal framework (this includes warranties, RMA, payments, conflict resolution, etc.)</t>
  </si>
  <si>
    <t>G,I,K</t>
  </si>
  <si>
    <t>H,I,K,L</t>
  </si>
  <si>
    <t>select potential suppliers and star orders</t>
  </si>
  <si>
    <t>E,F,G,H</t>
  </si>
  <si>
    <t>J,K,L,M,N</t>
  </si>
  <si>
    <t>M,O,P,Q,R,S</t>
  </si>
  <si>
    <t>O,S,N</t>
  </si>
  <si>
    <t>O,P,S</t>
  </si>
  <si>
    <t>P,R,S</t>
  </si>
  <si>
    <t>Q,R,S</t>
  </si>
  <si>
    <t>R,S</t>
  </si>
  <si>
    <t>end</t>
  </si>
  <si>
    <t xml:space="preserve"> </t>
  </si>
  <si>
    <t>best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</si>
</sst>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#,##0\ [$€-1];[Red]#,##0\ [$€-1]"/>
    <numFmt numFmtId="166" formatCode="0;[Red]0"/>
    <numFmt numFmtId="167" formatCode="0.0;[Red]0.0"/>
    <numFmt numFmtId="168" formatCode="#,##0\ [$€-1];[Red]\-#,##0\ [$€-1]"/>
    <numFmt numFmtId="169" formatCode="0.00;[Red]0.00"/>
    <numFmt numFmtId="170" formatCode="#,##0\ [$€-1]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Aharoni"/>
      <charset val="177"/>
    </font>
    <font>
      <sz val="11"/>
      <color theme="1"/>
      <name val="Aharoni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b/>
      <sz val="14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77C390"/>
        <bgColor indexed="64"/>
      </patternFill>
    </fill>
    <fill>
      <patternFill patternType="solid">
        <fgColor rgb="FF6C80E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B8D50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2C48C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16" fontId="11" fillId="0" borderId="1" xfId="0" applyNumberFormat="1" applyFont="1" applyFill="1" applyBorder="1" applyAlignment="1">
      <alignment horizontal="center" vertical="center"/>
    </xf>
    <xf numFmtId="17" fontId="11" fillId="0" borderId="1" xfId="0" applyNumberFormat="1" applyFont="1" applyFill="1" applyBorder="1" applyAlignment="1">
      <alignment horizontal="center" vertical="center"/>
    </xf>
    <xf numFmtId="17" fontId="11" fillId="0" borderId="21" xfId="0" applyNumberFormat="1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vertical="center"/>
    </xf>
    <xf numFmtId="0" fontId="14" fillId="0" borderId="4" xfId="0" applyFont="1" applyFill="1" applyBorder="1"/>
    <xf numFmtId="0" fontId="14" fillId="0" borderId="26" xfId="0" applyFont="1" applyFill="1" applyBorder="1"/>
    <xf numFmtId="0" fontId="8" fillId="0" borderId="26" xfId="0" applyFont="1" applyFill="1" applyBorder="1" applyAlignment="1">
      <alignment vertical="center"/>
    </xf>
    <xf numFmtId="0" fontId="7" fillId="0" borderId="2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/>
    </xf>
    <xf numFmtId="0" fontId="14" fillId="0" borderId="5" xfId="0" applyFont="1" applyFill="1" applyBorder="1"/>
    <xf numFmtId="0" fontId="8" fillId="0" borderId="28" xfId="0" applyFont="1" applyFill="1" applyBorder="1" applyAlignment="1">
      <alignment vertical="center"/>
    </xf>
    <xf numFmtId="0" fontId="7" fillId="0" borderId="26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vertical="center"/>
    </xf>
    <xf numFmtId="0" fontId="8" fillId="0" borderId="27" xfId="0" applyFont="1" applyFill="1" applyBorder="1" applyAlignment="1">
      <alignment vertical="center"/>
    </xf>
    <xf numFmtId="0" fontId="14" fillId="0" borderId="28" xfId="0" applyFont="1" applyFill="1" applyBorder="1"/>
    <xf numFmtId="0" fontId="14" fillId="0" borderId="25" xfId="0" applyFont="1" applyFill="1" applyBorder="1"/>
    <xf numFmtId="0" fontId="14" fillId="0" borderId="27" xfId="0" applyFont="1" applyFill="1" applyBorder="1"/>
    <xf numFmtId="0" fontId="8" fillId="0" borderId="29" xfId="0" applyFont="1" applyFill="1" applyBorder="1" applyAlignment="1">
      <alignment vertical="center"/>
    </xf>
    <xf numFmtId="0" fontId="8" fillId="0" borderId="30" xfId="0" applyFont="1" applyFill="1" applyBorder="1" applyAlignment="1">
      <alignment vertical="center"/>
    </xf>
    <xf numFmtId="0" fontId="8" fillId="0" borderId="31" xfId="0" applyFont="1" applyFill="1" applyBorder="1" applyAlignment="1">
      <alignment vertical="center"/>
    </xf>
    <xf numFmtId="0" fontId="14" fillId="0" borderId="30" xfId="0" applyFont="1" applyFill="1" applyBorder="1"/>
    <xf numFmtId="0" fontId="14" fillId="0" borderId="31" xfId="0" applyFont="1" applyFill="1" applyBorder="1"/>
    <xf numFmtId="0" fontId="14" fillId="0" borderId="29" xfId="0" applyFont="1" applyFill="1" applyBorder="1"/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3" fillId="0" borderId="32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wrapText="1"/>
    </xf>
    <xf numFmtId="0" fontId="10" fillId="0" borderId="32" xfId="0" applyFont="1" applyFill="1" applyBorder="1" applyAlignment="1">
      <alignment horizontal="center" wrapText="1"/>
    </xf>
    <xf numFmtId="16" fontId="11" fillId="0" borderId="19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17" fontId="11" fillId="0" borderId="19" xfId="0" applyNumberFormat="1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wrapText="1"/>
    </xf>
    <xf numFmtId="0" fontId="10" fillId="0" borderId="24" xfId="0" applyFont="1" applyFill="1" applyBorder="1" applyAlignment="1">
      <alignment horizontal="center" wrapText="1"/>
    </xf>
    <xf numFmtId="17" fontId="11" fillId="0" borderId="20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5" borderId="25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26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25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8" fillId="11" borderId="25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14" fillId="12" borderId="25" xfId="0" applyFont="1" applyFill="1" applyBorder="1"/>
    <xf numFmtId="0" fontId="14" fillId="12" borderId="4" xfId="0" applyFont="1" applyFill="1" applyBorder="1"/>
    <xf numFmtId="0" fontId="14" fillId="12" borderId="26" xfId="0" applyFont="1" applyFill="1" applyBorder="1"/>
    <xf numFmtId="0" fontId="0" fillId="0" borderId="3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7" fillId="0" borderId="35" xfId="0" applyNumberFormat="1" applyFont="1" applyFill="1" applyBorder="1" applyAlignment="1">
      <alignment horizontal="center" vertical="center" wrapText="1"/>
    </xf>
    <xf numFmtId="166" fontId="7" fillId="0" borderId="0" xfId="0" applyNumberFormat="1" applyFont="1" applyFill="1" applyBorder="1" applyAlignment="1">
      <alignment horizontal="center" vertical="center" wrapText="1"/>
    </xf>
    <xf numFmtId="167" fontId="7" fillId="0" borderId="3" xfId="0" applyNumberFormat="1" applyFont="1" applyFill="1" applyBorder="1" applyAlignment="1">
      <alignment horizontal="center" vertical="center" wrapText="1"/>
    </xf>
    <xf numFmtId="1" fontId="7" fillId="0" borderId="10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7" fillId="0" borderId="3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1" fontId="7" fillId="13" borderId="10" xfId="0" applyNumberFormat="1" applyFont="1" applyFill="1" applyBorder="1" applyAlignment="1">
      <alignment horizontal="center" vertical="center" wrapText="1"/>
    </xf>
    <xf numFmtId="0" fontId="7" fillId="13" borderId="12" xfId="0" applyFont="1" applyFill="1" applyBorder="1" applyAlignment="1">
      <alignment horizontal="center" vertical="center" wrapText="1"/>
    </xf>
    <xf numFmtId="1" fontId="7" fillId="13" borderId="36" xfId="0" applyNumberFormat="1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vertical="center" wrapText="1"/>
    </xf>
    <xf numFmtId="1" fontId="16" fillId="13" borderId="2" xfId="0" applyNumberFormat="1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15" fontId="7" fillId="0" borderId="30" xfId="0" applyNumberFormat="1" applyFont="1" applyFill="1" applyBorder="1" applyAlignment="1">
      <alignment horizontal="center" vertical="center" wrapText="1"/>
    </xf>
    <xf numFmtId="15" fontId="0" fillId="0" borderId="30" xfId="0" applyNumberFormat="1" applyFill="1" applyBorder="1" applyAlignment="1">
      <alignment horizontal="center" vertical="center" wrapText="1"/>
    </xf>
    <xf numFmtId="168" fontId="7" fillId="0" borderId="3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15" fontId="7" fillId="0" borderId="4" xfId="0" applyNumberFormat="1" applyFont="1" applyFill="1" applyBorder="1" applyAlignment="1">
      <alignment horizontal="center" vertical="center" wrapText="1"/>
    </xf>
    <xf numFmtId="168" fontId="7" fillId="0" borderId="4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168" fontId="7" fillId="0" borderId="8" xfId="0" applyNumberFormat="1" applyFont="1" applyFill="1" applyBorder="1" applyAlignment="1">
      <alignment horizontal="center" vertical="center" wrapText="1"/>
    </xf>
    <xf numFmtId="15" fontId="7" fillId="13" borderId="4" xfId="0" applyNumberFormat="1" applyFont="1" applyFill="1" applyBorder="1" applyAlignment="1">
      <alignment horizontal="center" vertical="center" wrapText="1"/>
    </xf>
    <xf numFmtId="168" fontId="7" fillId="13" borderId="4" xfId="0" applyNumberFormat="1" applyFont="1" applyFill="1" applyBorder="1" applyAlignment="1">
      <alignment horizontal="center" vertical="center" wrapText="1"/>
    </xf>
    <xf numFmtId="15" fontId="7" fillId="13" borderId="5" xfId="0" applyNumberFormat="1" applyFont="1" applyFill="1" applyBorder="1" applyAlignment="1">
      <alignment horizontal="center" vertical="center" wrapText="1"/>
    </xf>
    <xf numFmtId="168" fontId="7" fillId="13" borderId="5" xfId="0" applyNumberFormat="1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2" fontId="0" fillId="14" borderId="4" xfId="0" applyNumberForma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2" fontId="0" fillId="14" borderId="5" xfId="0" applyNumberForma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 wrapText="1"/>
    </xf>
    <xf numFmtId="0" fontId="1" fillId="14" borderId="40" xfId="0" applyFon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14" borderId="41" xfId="0" applyNumberFormat="1" applyFill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1" fillId="14" borderId="43" xfId="0" applyFont="1" applyFill="1" applyBorder="1" applyAlignment="1">
      <alignment horizontal="center" vertical="center" wrapText="1"/>
    </xf>
    <xf numFmtId="2" fontId="0" fillId="14" borderId="20" xfId="0" applyNumberFormat="1" applyFill="1" applyBorder="1" applyAlignment="1">
      <alignment horizontal="center" vertical="center"/>
    </xf>
    <xf numFmtId="164" fontId="0" fillId="14" borderId="4" xfId="0" applyNumberForma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/>
    </xf>
    <xf numFmtId="0" fontId="16" fillId="15" borderId="6" xfId="0" applyFont="1" applyFill="1" applyBorder="1" applyAlignment="1">
      <alignment horizontal="center" vertical="center" wrapText="1"/>
    </xf>
    <xf numFmtId="0" fontId="17" fillId="15" borderId="6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vertical="center"/>
    </xf>
    <xf numFmtId="0" fontId="0" fillId="0" borderId="25" xfId="0" applyBorder="1"/>
    <xf numFmtId="0" fontId="0" fillId="0" borderId="4" xfId="0" applyBorder="1"/>
    <xf numFmtId="0" fontId="8" fillId="8" borderId="26" xfId="0" applyFont="1" applyFill="1" applyBorder="1" applyAlignment="1">
      <alignment vertical="center"/>
    </xf>
    <xf numFmtId="0" fontId="8" fillId="10" borderId="26" xfId="0" applyFont="1" applyFill="1" applyBorder="1" applyAlignment="1">
      <alignment vertical="center"/>
    </xf>
    <xf numFmtId="0" fontId="14" fillId="16" borderId="25" xfId="0" applyFont="1" applyFill="1" applyBorder="1"/>
    <xf numFmtId="0" fontId="14" fillId="16" borderId="4" xfId="0" applyFont="1" applyFill="1" applyBorder="1"/>
    <xf numFmtId="0" fontId="14" fillId="16" borderId="26" xfId="0" applyFont="1" applyFill="1" applyBorder="1"/>
    <xf numFmtId="0" fontId="14" fillId="17" borderId="25" xfId="0" applyFont="1" applyFill="1" applyBorder="1"/>
    <xf numFmtId="0" fontId="14" fillId="17" borderId="4" xfId="0" applyFont="1" applyFill="1" applyBorder="1"/>
    <xf numFmtId="0" fontId="14" fillId="17" borderId="26" xfId="0" applyFont="1" applyFill="1" applyBorder="1"/>
    <xf numFmtId="0" fontId="15" fillId="0" borderId="4" xfId="0" applyFont="1" applyFill="1" applyBorder="1"/>
    <xf numFmtId="0" fontId="8" fillId="0" borderId="25" xfId="0" applyFont="1" applyFill="1" applyBorder="1"/>
    <xf numFmtId="0" fontId="8" fillId="0" borderId="4" xfId="0" applyFont="1" applyFill="1" applyBorder="1"/>
    <xf numFmtId="0" fontId="8" fillId="0" borderId="26" xfId="0" applyFont="1" applyFill="1" applyBorder="1"/>
    <xf numFmtId="0" fontId="14" fillId="18" borderId="25" xfId="0" applyFont="1" applyFill="1" applyBorder="1"/>
    <xf numFmtId="0" fontId="14" fillId="18" borderId="4" xfId="0" applyFont="1" applyFill="1" applyBorder="1"/>
    <xf numFmtId="0" fontId="14" fillId="18" borderId="26" xfId="0" applyFont="1" applyFill="1" applyBorder="1"/>
    <xf numFmtId="0" fontId="8" fillId="19" borderId="27" xfId="0" applyFont="1" applyFill="1" applyBorder="1" applyAlignment="1">
      <alignment vertical="center"/>
    </xf>
    <xf numFmtId="0" fontId="8" fillId="19" borderId="5" xfId="0" applyFont="1" applyFill="1" applyBorder="1" applyAlignment="1">
      <alignment vertical="center"/>
    </xf>
    <xf numFmtId="0" fontId="8" fillId="19" borderId="28" xfId="0" applyFont="1" applyFill="1" applyBorder="1" applyAlignment="1">
      <alignment vertical="center"/>
    </xf>
    <xf numFmtId="0" fontId="7" fillId="20" borderId="29" xfId="0" applyFont="1" applyFill="1" applyBorder="1" applyAlignment="1">
      <alignment horizontal="center" vertical="center" wrapText="1"/>
    </xf>
    <xf numFmtId="0" fontId="7" fillId="20" borderId="30" xfId="0" applyFont="1" applyFill="1" applyBorder="1" applyAlignment="1">
      <alignment horizontal="center" vertical="center" wrapText="1"/>
    </xf>
    <xf numFmtId="0" fontId="7" fillId="20" borderId="31" xfId="0" applyFont="1" applyFill="1" applyBorder="1" applyAlignment="1">
      <alignment horizontal="center" vertical="center" wrapText="1"/>
    </xf>
    <xf numFmtId="0" fontId="8" fillId="21" borderId="25" xfId="0" applyFont="1" applyFill="1" applyBorder="1" applyAlignment="1">
      <alignment vertical="center"/>
    </xf>
    <xf numFmtId="0" fontId="8" fillId="21" borderId="4" xfId="0" applyFont="1" applyFill="1" applyBorder="1" applyAlignment="1">
      <alignment vertical="center"/>
    </xf>
    <xf numFmtId="0" fontId="8" fillId="2" borderId="26" xfId="0" applyFont="1" applyFill="1" applyBorder="1" applyAlignment="1">
      <alignment vertical="center"/>
    </xf>
    <xf numFmtId="0" fontId="14" fillId="23" borderId="25" xfId="0" applyFont="1" applyFill="1" applyBorder="1"/>
    <xf numFmtId="0" fontId="14" fillId="23" borderId="4" xfId="0" applyFont="1" applyFill="1" applyBorder="1"/>
    <xf numFmtId="0" fontId="14" fillId="23" borderId="26" xfId="0" applyFont="1" applyFill="1" applyBorder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7" fillId="0" borderId="34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8" fillId="22" borderId="25" xfId="0" applyFont="1" applyFill="1" applyBorder="1" applyAlignment="1">
      <alignment vertical="center"/>
    </xf>
    <xf numFmtId="0" fontId="8" fillId="22" borderId="4" xfId="0" applyFont="1" applyFill="1" applyBorder="1" applyAlignment="1">
      <alignment vertical="center"/>
    </xf>
    <xf numFmtId="0" fontId="8" fillId="22" borderId="26" xfId="0" applyFont="1" applyFill="1" applyBorder="1" applyAlignment="1">
      <alignment vertical="center"/>
    </xf>
    <xf numFmtId="0" fontId="8" fillId="24" borderId="25" xfId="0" applyFont="1" applyFill="1" applyBorder="1" applyAlignment="1">
      <alignment vertical="center"/>
    </xf>
    <xf numFmtId="0" fontId="8" fillId="24" borderId="4" xfId="0" applyFont="1" applyFill="1" applyBorder="1" applyAlignment="1">
      <alignment vertical="center"/>
    </xf>
    <xf numFmtId="0" fontId="8" fillId="25" borderId="25" xfId="0" applyFont="1" applyFill="1" applyBorder="1" applyAlignment="1">
      <alignment vertical="center"/>
    </xf>
    <xf numFmtId="0" fontId="8" fillId="25" borderId="4" xfId="0" applyFont="1" applyFill="1" applyBorder="1" applyAlignment="1">
      <alignment vertical="center"/>
    </xf>
    <xf numFmtId="0" fontId="8" fillId="25" borderId="26" xfId="0" applyFont="1" applyFill="1" applyBorder="1" applyAlignment="1">
      <alignment vertical="center"/>
    </xf>
    <xf numFmtId="0" fontId="8" fillId="26" borderId="25" xfId="0" applyFont="1" applyFill="1" applyBorder="1" applyAlignment="1">
      <alignment vertical="center"/>
    </xf>
    <xf numFmtId="0" fontId="8" fillId="26" borderId="4" xfId="0" applyFont="1" applyFill="1" applyBorder="1" applyAlignment="1">
      <alignment vertical="center"/>
    </xf>
    <xf numFmtId="0" fontId="14" fillId="26" borderId="4" xfId="0" applyFont="1" applyFill="1" applyBorder="1"/>
    <xf numFmtId="0" fontId="14" fillId="26" borderId="25" xfId="0" applyFont="1" applyFill="1" applyBorder="1"/>
    <xf numFmtId="0" fontId="14" fillId="26" borderId="26" xfId="0" applyFont="1" applyFill="1" applyBorder="1"/>
    <xf numFmtId="0" fontId="7" fillId="0" borderId="46" xfId="0" applyFont="1" applyFill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9" fontId="19" fillId="0" borderId="1" xfId="0" applyNumberFormat="1" applyFont="1" applyFill="1" applyBorder="1" applyAlignment="1">
      <alignment horizontal="center" vertical="center"/>
    </xf>
    <xf numFmtId="170" fontId="19" fillId="0" borderId="1" xfId="0" applyNumberFormat="1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165" fontId="19" fillId="13" borderId="1" xfId="0" applyNumberFormat="1" applyFont="1" applyFill="1" applyBorder="1" applyAlignment="1">
      <alignment horizontal="center" vertical="center"/>
    </xf>
    <xf numFmtId="169" fontId="19" fillId="13" borderId="1" xfId="0" applyNumberFormat="1" applyFont="1" applyFill="1" applyBorder="1" applyAlignment="1">
      <alignment horizontal="center" vertical="center"/>
    </xf>
    <xf numFmtId="170" fontId="19" fillId="13" borderId="1" xfId="0" applyNumberFormat="1" applyFont="1" applyFill="1" applyBorder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0" fontId="20" fillId="0" borderId="0" xfId="0" applyFont="1" applyFill="1" applyBorder="1" applyAlignment="1">
      <alignment horizontal="right" vertical="center"/>
    </xf>
    <xf numFmtId="0" fontId="21" fillId="0" borderId="30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4" borderId="0" xfId="0" applyFont="1" applyFill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3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45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2" fillId="4" borderId="47" xfId="0" applyFont="1" applyFill="1" applyBorder="1" applyAlignment="1">
      <alignment horizontal="center" vertical="center"/>
    </xf>
    <xf numFmtId="0" fontId="12" fillId="4" borderId="4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 wrapText="1"/>
    </xf>
    <xf numFmtId="0" fontId="10" fillId="4" borderId="45" xfId="0" applyFont="1" applyFill="1" applyBorder="1" applyAlignment="1">
      <alignment horizontal="center" vertical="center" wrapText="1"/>
    </xf>
    <xf numFmtId="0" fontId="10" fillId="4" borderId="49" xfId="0" applyFont="1" applyFill="1" applyBorder="1" applyAlignment="1">
      <alignment horizontal="center" vertical="center" wrapText="1"/>
    </xf>
    <xf numFmtId="0" fontId="4" fillId="13" borderId="2" xfId="0" quotePrefix="1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 vertical="center"/>
    </xf>
    <xf numFmtId="0" fontId="4" fillId="0" borderId="2" xfId="0" quotePrefix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15" borderId="37" xfId="0" applyFont="1" applyFill="1" applyBorder="1" applyAlignment="1">
      <alignment horizontal="center" vertical="center"/>
    </xf>
    <xf numFmtId="0" fontId="6" fillId="15" borderId="38" xfId="0" applyFont="1" applyFill="1" applyBorder="1" applyAlignment="1">
      <alignment horizontal="center" vertical="center"/>
    </xf>
    <xf numFmtId="0" fontId="6" fillId="15" borderId="3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6" fillId="15" borderId="6" xfId="0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99FF"/>
      <color rgb="FFCCFF99"/>
      <color rgb="FF2C48C0"/>
      <color rgb="FF336600"/>
      <color rgb="FF66FF33"/>
      <color rgb="FF00FFCC"/>
      <color rgb="FFB8D50D"/>
      <color rgb="FFFF3300"/>
      <color rgb="FF00FF00"/>
      <color rgb="FF6C80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'AHP ANALYSIS'!$I$13</c:f>
              <c:numCache>
                <c:formatCode>General</c:formatCode>
                <c:ptCount val="1"/>
                <c:pt idx="0">
                  <c:v>0.32175603081468396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'AHP ANALYSIS'!$I$14</c:f>
              <c:numCache>
                <c:formatCode>General</c:formatCode>
                <c:ptCount val="1"/>
                <c:pt idx="0">
                  <c:v>0.33458782738284065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'AHP ANALYSIS'!$I$15</c:f>
              <c:numCache>
                <c:formatCode>General</c:formatCode>
                <c:ptCount val="1"/>
                <c:pt idx="0">
                  <c:v>0.33365614180247533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64966256"/>
        <c:axId val="-864979312"/>
      </c:barChart>
      <c:catAx>
        <c:axId val="-8649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979312"/>
        <c:crosses val="autoZero"/>
        <c:auto val="1"/>
        <c:lblAlgn val="ctr"/>
        <c:lblOffset val="100"/>
        <c:noMultiLvlLbl val="0"/>
      </c:catAx>
      <c:valAx>
        <c:axId val="-8649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9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 of EVA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'EVA Analaysis'!$G$10:$G$13</c:f>
              <c:numCache>
                <c:formatCode>#,##0\ [$€-1];[Red]#,##0\ [$€-1]</c:formatCode>
                <c:ptCount val="4"/>
                <c:pt idx="0">
                  <c:v>20000</c:v>
                </c:pt>
                <c:pt idx="1">
                  <c:v>46250</c:v>
                </c:pt>
                <c:pt idx="2">
                  <c:v>55750</c:v>
                </c:pt>
                <c:pt idx="3">
                  <c:v>65950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'EVA Analaysis'!$H$10:$H$13</c:f>
              <c:numCache>
                <c:formatCode>#,##0\ [$€-1];[Red]#,##0\ [$€-1]</c:formatCode>
                <c:ptCount val="4"/>
                <c:pt idx="0">
                  <c:v>20000</c:v>
                </c:pt>
                <c:pt idx="1">
                  <c:v>48875</c:v>
                </c:pt>
                <c:pt idx="2">
                  <c:v>57425</c:v>
                </c:pt>
                <c:pt idx="3">
                  <c:v>68033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'EVA Analaysis'!$I$10:$I$13</c:f>
              <c:numCache>
                <c:formatCode>#,##0\ [$€-1];[Red]#,##0\ [$€-1]</c:formatCode>
                <c:ptCount val="4"/>
                <c:pt idx="0">
                  <c:v>20000</c:v>
                </c:pt>
                <c:pt idx="1">
                  <c:v>45000</c:v>
                </c:pt>
                <c:pt idx="2">
                  <c:v>55000</c:v>
                </c:pt>
                <c:pt idx="3">
                  <c:v>65000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4980944"/>
        <c:axId val="-864980400"/>
      </c:lineChart>
      <c:catAx>
        <c:axId val="-86498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980400"/>
        <c:crosses val="autoZero"/>
        <c:auto val="1"/>
        <c:lblAlgn val="ctr"/>
        <c:lblOffset val="100"/>
        <c:noMultiLvlLbl val="0"/>
      </c:catAx>
      <c:valAx>
        <c:axId val="-8649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[$€-1];[Red]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498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15</xdr:row>
      <xdr:rowOff>47624</xdr:rowOff>
    </xdr:from>
    <xdr:to>
      <xdr:col>11</xdr:col>
      <xdr:colOff>228600</xdr:colOff>
      <xdr:row>26</xdr:row>
      <xdr:rowOff>42861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35</xdr:row>
      <xdr:rowOff>28574</xdr:rowOff>
    </xdr:from>
    <xdr:to>
      <xdr:col>2</xdr:col>
      <xdr:colOff>228600</xdr:colOff>
      <xdr:row>38</xdr:row>
      <xdr:rowOff>59647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D3894-2884-4921-8AEE-825165F3E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2506324"/>
          <a:ext cx="4267200" cy="60257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29</xdr:row>
      <xdr:rowOff>9525</xdr:rowOff>
    </xdr:from>
    <xdr:to>
      <xdr:col>1</xdr:col>
      <xdr:colOff>1873399</xdr:colOff>
      <xdr:row>33</xdr:row>
      <xdr:rowOff>158067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3B839C6-D26B-4DD3-8F3F-65F7D92A6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11344275"/>
          <a:ext cx="1854349" cy="910542"/>
        </a:xfrm>
        <a:prstGeom prst="rect">
          <a:avLst/>
        </a:prstGeom>
      </xdr:spPr>
    </xdr:pic>
    <xdr:clientData/>
  </xdr:twoCellAnchor>
  <xdr:twoCellAnchor editAs="oneCell">
    <xdr:from>
      <xdr:col>1</xdr:col>
      <xdr:colOff>1990725</xdr:colOff>
      <xdr:row>28</xdr:row>
      <xdr:rowOff>28575</xdr:rowOff>
    </xdr:from>
    <xdr:to>
      <xdr:col>2</xdr:col>
      <xdr:colOff>325944</xdr:colOff>
      <xdr:row>33</xdr:row>
      <xdr:rowOff>120136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8F178407-6623-4CE2-B575-3E632BF2E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0325" y="11172825"/>
          <a:ext cx="2383344" cy="104406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29</xdr:row>
      <xdr:rowOff>0</xdr:rowOff>
    </xdr:from>
    <xdr:to>
      <xdr:col>10</xdr:col>
      <xdr:colOff>400050</xdr:colOff>
      <xdr:row>50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11334750"/>
          <a:ext cx="5381625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598714</xdr:colOff>
      <xdr:row>8</xdr:row>
      <xdr:rowOff>131989</xdr:rowOff>
    </xdr:from>
    <xdr:to>
      <xdr:col>11</xdr:col>
      <xdr:colOff>1</xdr:colOff>
      <xdr:row>17</xdr:row>
      <xdr:rowOff>204108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topLeftCell="A23" workbookViewId="0">
      <selection activeCell="K29" sqref="K29"/>
    </sheetView>
  </sheetViews>
  <sheetFormatPr defaultRowHeight="15"/>
  <cols>
    <col min="1" max="6" width="15.28515625" style="11" customWidth="1"/>
    <col min="7" max="8" width="9.140625" style="11"/>
    <col min="9" max="9" width="13.7109375" style="11" customWidth="1"/>
    <col min="10" max="11" width="9.140625" style="11"/>
    <col min="12" max="12" width="12" style="11" bestFit="1" customWidth="1"/>
    <col min="13" max="13" width="6" style="11" customWidth="1"/>
    <col min="14" max="14" width="10.85546875" style="11" bestFit="1" customWidth="1"/>
    <col min="15" max="16384" width="9.140625" style="11"/>
  </cols>
  <sheetData>
    <row r="1" spans="1:8" ht="27.75" customHeight="1">
      <c r="A1" s="214" t="s">
        <v>20</v>
      </c>
      <c r="B1" s="215"/>
      <c r="C1" s="215"/>
      <c r="D1" s="215"/>
      <c r="E1" s="215"/>
      <c r="F1" s="215"/>
    </row>
    <row r="2" spans="1:8" ht="15.75" thickBot="1">
      <c r="A2" s="213" t="s">
        <v>0</v>
      </c>
      <c r="B2" s="213"/>
      <c r="C2" s="213"/>
      <c r="D2" s="213"/>
      <c r="E2" s="213"/>
      <c r="F2" s="213"/>
    </row>
    <row r="3" spans="1:8" ht="30">
      <c r="A3" s="130" t="s">
        <v>1</v>
      </c>
      <c r="B3" s="130" t="s">
        <v>2</v>
      </c>
      <c r="C3" s="130" t="s">
        <v>3</v>
      </c>
      <c r="D3" s="131" t="s">
        <v>4</v>
      </c>
      <c r="E3" s="131" t="s">
        <v>5</v>
      </c>
      <c r="F3" s="131" t="s">
        <v>6</v>
      </c>
    </row>
    <row r="4" spans="1:8" ht="31.5" customHeight="1">
      <c r="A4" s="132" t="s">
        <v>2</v>
      </c>
      <c r="B4" s="127">
        <v>1</v>
      </c>
      <c r="C4" s="7">
        <v>3</v>
      </c>
      <c r="D4" s="7">
        <v>5</v>
      </c>
      <c r="E4" s="7">
        <v>3</v>
      </c>
      <c r="F4" s="7">
        <v>5</v>
      </c>
    </row>
    <row r="5" spans="1:8" ht="31.5" customHeight="1">
      <c r="A5" s="132" t="s">
        <v>3</v>
      </c>
      <c r="B5" s="7">
        <v>0.33333333333333331</v>
      </c>
      <c r="C5" s="127">
        <v>1</v>
      </c>
      <c r="D5" s="7">
        <v>1</v>
      </c>
      <c r="E5" s="7">
        <v>1</v>
      </c>
      <c r="F5" s="7">
        <v>1</v>
      </c>
    </row>
    <row r="6" spans="1:8" ht="31.5" customHeight="1">
      <c r="A6" s="133" t="s">
        <v>4</v>
      </c>
      <c r="B6" s="7">
        <v>0.2</v>
      </c>
      <c r="C6" s="7">
        <v>1</v>
      </c>
      <c r="D6" s="127">
        <v>1</v>
      </c>
      <c r="E6" s="7">
        <v>1</v>
      </c>
      <c r="F6" s="7">
        <v>1</v>
      </c>
    </row>
    <row r="7" spans="1:8" ht="31.5" customHeight="1">
      <c r="A7" s="133" t="s">
        <v>5</v>
      </c>
      <c r="B7" s="7">
        <v>0.33333333333333331</v>
      </c>
      <c r="C7" s="7">
        <v>1</v>
      </c>
      <c r="D7" s="7">
        <v>1</v>
      </c>
      <c r="E7" s="127">
        <v>1</v>
      </c>
      <c r="F7" s="7">
        <v>1</v>
      </c>
    </row>
    <row r="8" spans="1:8" ht="31.5" customHeight="1" thickBot="1">
      <c r="A8" s="134" t="s">
        <v>6</v>
      </c>
      <c r="B8" s="8">
        <v>0.2</v>
      </c>
      <c r="C8" s="8">
        <v>1</v>
      </c>
      <c r="D8" s="8">
        <v>1</v>
      </c>
      <c r="E8" s="8">
        <v>1</v>
      </c>
      <c r="F8" s="136">
        <v>1</v>
      </c>
    </row>
    <row r="9" spans="1:8">
      <c r="A9" s="135" t="s">
        <v>7</v>
      </c>
      <c r="B9" s="9">
        <f>SUM(B4:B8)</f>
        <v>2.0666666666666664</v>
      </c>
      <c r="C9" s="9">
        <f>SUM(C4:C8)</f>
        <v>7</v>
      </c>
      <c r="D9" s="9">
        <f>SUM(D4:D8)</f>
        <v>9</v>
      </c>
      <c r="E9" s="9">
        <f>SUM(E4:E8)</f>
        <v>7</v>
      </c>
      <c r="F9" s="9">
        <f>SUM(F4:F8)</f>
        <v>9</v>
      </c>
    </row>
    <row r="12" spans="1:8" ht="15.75" thickBot="1">
      <c r="A12" s="213" t="s">
        <v>9</v>
      </c>
      <c r="B12" s="213"/>
      <c r="C12" s="213"/>
      <c r="D12" s="213"/>
      <c r="E12" s="213"/>
      <c r="F12" s="213"/>
    </row>
    <row r="13" spans="1:8" ht="30">
      <c r="A13" s="130" t="s">
        <v>1</v>
      </c>
      <c r="B13" s="130" t="s">
        <v>2</v>
      </c>
      <c r="C13" s="130" t="s">
        <v>3</v>
      </c>
      <c r="D13" s="131" t="s">
        <v>4</v>
      </c>
      <c r="E13" s="131" t="s">
        <v>5</v>
      </c>
      <c r="F13" s="138" t="s">
        <v>6</v>
      </c>
      <c r="G13" s="137" t="s">
        <v>7</v>
      </c>
      <c r="H13" s="137" t="s">
        <v>8</v>
      </c>
    </row>
    <row r="14" spans="1:8">
      <c r="A14" s="4" t="s">
        <v>2</v>
      </c>
      <c r="B14" s="7">
        <f>B4/B9</f>
        <v>0.48387096774193555</v>
      </c>
      <c r="C14" s="7">
        <f t="shared" ref="C14:F14" si="0">C4/C9</f>
        <v>0.42857142857142855</v>
      </c>
      <c r="D14" s="7">
        <f t="shared" si="0"/>
        <v>0.55555555555555558</v>
      </c>
      <c r="E14" s="7">
        <f t="shared" si="0"/>
        <v>0.42857142857142855</v>
      </c>
      <c r="F14" s="139">
        <f t="shared" si="0"/>
        <v>0.55555555555555558</v>
      </c>
      <c r="G14" s="127">
        <f>SUM(B14:F14)</f>
        <v>2.4521249359959039</v>
      </c>
      <c r="H14" s="127">
        <f>G14/$G$19</f>
        <v>0.49042498719918076</v>
      </c>
    </row>
    <row r="15" spans="1:8">
      <c r="A15" s="132" t="s">
        <v>3</v>
      </c>
      <c r="B15" s="127">
        <f>B5/B9</f>
        <v>0.16129032258064518</v>
      </c>
      <c r="C15" s="127">
        <f>C5/C9</f>
        <v>0.14285714285714285</v>
      </c>
      <c r="D15" s="127">
        <f t="shared" ref="D15:F15" si="1">D5/D9</f>
        <v>0.1111111111111111</v>
      </c>
      <c r="E15" s="127">
        <f t="shared" si="1"/>
        <v>0.14285714285714285</v>
      </c>
      <c r="F15" s="140">
        <f t="shared" si="1"/>
        <v>0.1111111111111111</v>
      </c>
      <c r="G15" s="127">
        <f>SUM(B15:F15)</f>
        <v>0.66922683051715315</v>
      </c>
      <c r="H15" s="127">
        <f t="shared" ref="H15:H18" si="2">G15/$G$19</f>
        <v>0.13384536610343062</v>
      </c>
    </row>
    <row r="16" spans="1:8" ht="30">
      <c r="A16" s="5" t="s">
        <v>4</v>
      </c>
      <c r="B16" s="7">
        <f>B6/B9</f>
        <v>9.6774193548387108E-2</v>
      </c>
      <c r="C16" s="7">
        <f t="shared" ref="C16:F16" si="3">C6/C9</f>
        <v>0.14285714285714285</v>
      </c>
      <c r="D16" s="7">
        <f t="shared" si="3"/>
        <v>0.1111111111111111</v>
      </c>
      <c r="E16" s="7">
        <f t="shared" si="3"/>
        <v>0.14285714285714285</v>
      </c>
      <c r="F16" s="139">
        <f t="shared" si="3"/>
        <v>0.1111111111111111</v>
      </c>
      <c r="G16" s="127">
        <f t="shared" ref="G16:G18" si="4">SUM(B16:F16)</f>
        <v>0.60471070148489503</v>
      </c>
      <c r="H16" s="127">
        <f t="shared" si="2"/>
        <v>0.120942140296979</v>
      </c>
    </row>
    <row r="17" spans="1:14" ht="30">
      <c r="A17" s="133" t="s">
        <v>5</v>
      </c>
      <c r="B17" s="127">
        <f>B7/B9</f>
        <v>0.16129032258064518</v>
      </c>
      <c r="C17" s="127">
        <f t="shared" ref="C17:F17" si="5">C7/C9</f>
        <v>0.14285714285714285</v>
      </c>
      <c r="D17" s="127">
        <f t="shared" si="5"/>
        <v>0.1111111111111111</v>
      </c>
      <c r="E17" s="127">
        <f t="shared" si="5"/>
        <v>0.14285714285714285</v>
      </c>
      <c r="F17" s="140">
        <f t="shared" si="5"/>
        <v>0.1111111111111111</v>
      </c>
      <c r="G17" s="127">
        <f t="shared" si="4"/>
        <v>0.66922683051715315</v>
      </c>
      <c r="H17" s="127">
        <f t="shared" si="2"/>
        <v>0.13384536610343062</v>
      </c>
    </row>
    <row r="18" spans="1:14" ht="15.75" thickBot="1">
      <c r="A18" s="6" t="s">
        <v>6</v>
      </c>
      <c r="B18" s="8">
        <f>B8/B9</f>
        <v>9.6774193548387108E-2</v>
      </c>
      <c r="C18" s="8">
        <f t="shared" ref="C18:F18" si="6">C8/C9</f>
        <v>0.14285714285714285</v>
      </c>
      <c r="D18" s="8">
        <f t="shared" si="6"/>
        <v>0.1111111111111111</v>
      </c>
      <c r="E18" s="8">
        <f t="shared" si="6"/>
        <v>0.14285714285714285</v>
      </c>
      <c r="F18" s="141">
        <f t="shared" si="6"/>
        <v>0.1111111111111111</v>
      </c>
      <c r="G18" s="136">
        <f t="shared" si="4"/>
        <v>0.60471070148489503</v>
      </c>
      <c r="H18" s="136">
        <f t="shared" si="2"/>
        <v>0.120942140296979</v>
      </c>
    </row>
    <row r="19" spans="1:14">
      <c r="G19" s="9">
        <f>SUM(G14:G18)</f>
        <v>5</v>
      </c>
      <c r="H19" s="9">
        <f>SUM(H14:H18)</f>
        <v>1</v>
      </c>
    </row>
    <row r="21" spans="1:14" ht="15.75" thickBot="1">
      <c r="A21" s="213" t="s">
        <v>10</v>
      </c>
      <c r="B21" s="213"/>
      <c r="C21" s="213"/>
      <c r="D21" s="213"/>
      <c r="E21" s="213"/>
      <c r="F21" s="213"/>
    </row>
    <row r="22" spans="1:14" ht="30">
      <c r="A22" s="130" t="s">
        <v>1</v>
      </c>
      <c r="B22" s="130" t="s">
        <v>2</v>
      </c>
      <c r="C22" s="130" t="s">
        <v>3</v>
      </c>
      <c r="D22" s="131" t="s">
        <v>4</v>
      </c>
      <c r="E22" s="131" t="s">
        <v>5</v>
      </c>
      <c r="F22" s="131" t="s">
        <v>6</v>
      </c>
      <c r="G22" s="144" t="s">
        <v>7</v>
      </c>
      <c r="H22" s="137" t="s">
        <v>8</v>
      </c>
      <c r="I22" s="137" t="s">
        <v>11</v>
      </c>
    </row>
    <row r="23" spans="1:14">
      <c r="A23" s="4" t="s">
        <v>2</v>
      </c>
      <c r="B23" s="7">
        <f>B4*$H$14</f>
        <v>0.49042498719918076</v>
      </c>
      <c r="C23" s="7">
        <f>C4*$H$15</f>
        <v>0.40153609831029186</v>
      </c>
      <c r="D23" s="7">
        <f>D4*$H$16</f>
        <v>0.60471070148489503</v>
      </c>
      <c r="E23" s="7">
        <f>E4*$H$17</f>
        <v>0.40153609831029186</v>
      </c>
      <c r="F23" s="7">
        <f>F4*$H$18</f>
        <v>0.60471070148489503</v>
      </c>
      <c r="G23" s="145">
        <f>SUM(B23:F23)</f>
        <v>2.5029185867895545</v>
      </c>
      <c r="H23" s="127">
        <v>0.49</v>
      </c>
      <c r="I23" s="146">
        <f>G23/H23</f>
        <v>5.1079971158970503</v>
      </c>
    </row>
    <row r="24" spans="1:14">
      <c r="A24" s="132" t="s">
        <v>3</v>
      </c>
      <c r="B24" s="127">
        <f>B5*$H$14</f>
        <v>0.16347499573306024</v>
      </c>
      <c r="C24" s="127">
        <f>C5*$H$15</f>
        <v>0.13384536610343062</v>
      </c>
      <c r="D24" s="127">
        <f t="shared" ref="D24:D27" si="7">D5*$H$16</f>
        <v>0.120942140296979</v>
      </c>
      <c r="E24" s="127">
        <f t="shared" ref="E24:E27" si="8">E5*$H$17</f>
        <v>0.13384536610343062</v>
      </c>
      <c r="F24" s="127">
        <f t="shared" ref="F24:F27" si="9">F5*$H$18</f>
        <v>0.120942140296979</v>
      </c>
      <c r="G24" s="145">
        <f t="shared" ref="G24:G27" si="10">SUM(B24:F24)</f>
        <v>0.67305000853387953</v>
      </c>
      <c r="H24" s="127">
        <v>0.13</v>
      </c>
      <c r="I24" s="146">
        <f t="shared" ref="I24:I27" si="11">G24/H24</f>
        <v>5.177307757952919</v>
      </c>
    </row>
    <row r="25" spans="1:14" ht="30">
      <c r="A25" s="5" t="s">
        <v>4</v>
      </c>
      <c r="B25" s="7">
        <f>B6*$H$14</f>
        <v>9.8084997439836161E-2</v>
      </c>
      <c r="C25" s="7">
        <f>C6*$H$15</f>
        <v>0.13384536610343062</v>
      </c>
      <c r="D25" s="7">
        <f t="shared" si="7"/>
        <v>0.120942140296979</v>
      </c>
      <c r="E25" s="7">
        <f t="shared" si="8"/>
        <v>0.13384536610343062</v>
      </c>
      <c r="F25" s="7">
        <f t="shared" si="9"/>
        <v>0.120942140296979</v>
      </c>
      <c r="G25" s="145">
        <f t="shared" si="10"/>
        <v>0.60766001024065541</v>
      </c>
      <c r="H25" s="127">
        <v>0.12</v>
      </c>
      <c r="I25" s="146">
        <f t="shared" si="11"/>
        <v>5.0638334186721288</v>
      </c>
    </row>
    <row r="26" spans="1:14" ht="30">
      <c r="A26" s="133" t="s">
        <v>5</v>
      </c>
      <c r="B26" s="127">
        <f>B7*$H$14</f>
        <v>0.16347499573306024</v>
      </c>
      <c r="C26" s="127">
        <f>C7*$H$15</f>
        <v>0.13384536610343062</v>
      </c>
      <c r="D26" s="127">
        <f t="shared" si="7"/>
        <v>0.120942140296979</v>
      </c>
      <c r="E26" s="127">
        <f t="shared" si="8"/>
        <v>0.13384536610343062</v>
      </c>
      <c r="F26" s="127">
        <f t="shared" si="9"/>
        <v>0.120942140296979</v>
      </c>
      <c r="G26" s="145">
        <f t="shared" si="10"/>
        <v>0.67305000853387953</v>
      </c>
      <c r="H26" s="127">
        <v>0.13</v>
      </c>
      <c r="I26" s="146">
        <f t="shared" si="11"/>
        <v>5.177307757952919</v>
      </c>
    </row>
    <row r="27" spans="1:14" ht="15.75" thickBot="1">
      <c r="A27" s="6" t="s">
        <v>6</v>
      </c>
      <c r="B27" s="8">
        <f>B8*$H$14</f>
        <v>9.8084997439836161E-2</v>
      </c>
      <c r="C27" s="8">
        <f>C8*$H$15</f>
        <v>0.13384536610343062</v>
      </c>
      <c r="D27" s="8">
        <f t="shared" si="7"/>
        <v>0.120942140296979</v>
      </c>
      <c r="E27" s="8">
        <f t="shared" si="8"/>
        <v>0.13384536610343062</v>
      </c>
      <c r="F27" s="8">
        <f t="shared" si="9"/>
        <v>0.120942140296979</v>
      </c>
      <c r="G27" s="145">
        <f t="shared" si="10"/>
        <v>0.60766001024065541</v>
      </c>
      <c r="H27" s="127">
        <v>0.12</v>
      </c>
      <c r="I27" s="146">
        <f t="shared" si="11"/>
        <v>5.0638334186721288</v>
      </c>
    </row>
    <row r="28" spans="1:14" ht="15.75" thickBot="1">
      <c r="G28" s="142"/>
      <c r="H28" s="142"/>
      <c r="I28" s="143"/>
    </row>
    <row r="29" spans="1:14" ht="15.75" thickBot="1">
      <c r="H29" s="12" t="s">
        <v>12</v>
      </c>
      <c r="I29" s="14">
        <f>AVERAGE(I23:I27)</f>
        <v>5.1180558938294292</v>
      </c>
      <c r="K29" s="13" t="s">
        <v>13</v>
      </c>
      <c r="L29" s="15">
        <f>I29-5</f>
        <v>0.11805589382942916</v>
      </c>
    </row>
    <row r="30" spans="1:14">
      <c r="K30" s="13" t="s">
        <v>14</v>
      </c>
      <c r="L30" s="13">
        <v>4</v>
      </c>
    </row>
    <row r="31" spans="1:14">
      <c r="K31" s="13" t="s">
        <v>15</v>
      </c>
      <c r="L31" s="15">
        <f>L29/L30</f>
        <v>2.951397345735729E-2</v>
      </c>
    </row>
    <row r="32" spans="1:14">
      <c r="I32" s="11" t="s">
        <v>19</v>
      </c>
      <c r="K32" s="13" t="s">
        <v>16</v>
      </c>
      <c r="L32" s="13">
        <v>2.63E-2</v>
      </c>
      <c r="M32" s="11" t="s">
        <v>17</v>
      </c>
      <c r="N32" s="16" t="s">
        <v>18</v>
      </c>
    </row>
    <row r="34" spans="1: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</row>
  </sheetData>
  <mergeCells count="4">
    <mergeCell ref="A12:F12"/>
    <mergeCell ref="A2:F2"/>
    <mergeCell ref="A21:F21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2:K21"/>
  <sheetViews>
    <sheetView workbookViewId="0">
      <selection activeCell="N19" sqref="N19"/>
    </sheetView>
  </sheetViews>
  <sheetFormatPr defaultRowHeight="15"/>
  <cols>
    <col min="1" max="1" width="5" style="11" customWidth="1"/>
    <col min="2" max="2" width="19.5703125" style="11" bestFit="1" customWidth="1"/>
    <col min="3" max="7" width="17.140625" style="11" customWidth="1"/>
    <col min="8" max="8" width="9.140625" style="11"/>
    <col min="9" max="9" width="18" style="11" customWidth="1"/>
    <col min="10" max="10" width="10.5703125" style="11" bestFit="1" customWidth="1"/>
    <col min="11" max="16384" width="9.140625" style="11"/>
  </cols>
  <sheetData>
    <row r="2" spans="2:10" ht="25.5" customHeight="1" thickBot="1">
      <c r="B2" s="216" t="s">
        <v>22</v>
      </c>
      <c r="C2" s="218" t="s">
        <v>21</v>
      </c>
      <c r="D2" s="219"/>
      <c r="E2" s="219"/>
      <c r="F2" s="219"/>
      <c r="G2" s="219"/>
    </row>
    <row r="3" spans="2:10" ht="32.25" customHeight="1" thickBot="1">
      <c r="B3" s="217"/>
      <c r="C3" s="123" t="s">
        <v>2</v>
      </c>
      <c r="D3" s="124" t="s">
        <v>3</v>
      </c>
      <c r="E3" s="125" t="s">
        <v>4</v>
      </c>
      <c r="F3" s="125" t="s">
        <v>5</v>
      </c>
      <c r="G3" s="125" t="s">
        <v>6</v>
      </c>
    </row>
    <row r="4" spans="2:10" ht="21" customHeight="1">
      <c r="B4" s="1" t="s">
        <v>24</v>
      </c>
      <c r="C4" s="19">
        <v>4.25</v>
      </c>
      <c r="D4" s="19">
        <v>5</v>
      </c>
      <c r="E4" s="19">
        <v>4</v>
      </c>
      <c r="F4" s="19">
        <v>4.25</v>
      </c>
      <c r="G4" s="19">
        <v>3</v>
      </c>
    </row>
    <row r="5" spans="2:10" ht="21" customHeight="1">
      <c r="B5" s="126" t="s">
        <v>25</v>
      </c>
      <c r="C5" s="127">
        <v>4.2699999999999996</v>
      </c>
      <c r="D5" s="127">
        <v>5</v>
      </c>
      <c r="E5" s="127">
        <v>4.5</v>
      </c>
      <c r="F5" s="127">
        <v>5</v>
      </c>
      <c r="G5" s="127">
        <v>3</v>
      </c>
    </row>
    <row r="6" spans="2:10" ht="21" customHeight="1" thickBot="1">
      <c r="B6" s="3" t="s">
        <v>27</v>
      </c>
      <c r="C6" s="8">
        <v>4.25</v>
      </c>
      <c r="D6" s="8">
        <v>5</v>
      </c>
      <c r="E6" s="8">
        <v>4.25</v>
      </c>
      <c r="F6" s="8">
        <v>4</v>
      </c>
      <c r="G6" s="8">
        <v>4</v>
      </c>
    </row>
    <row r="7" spans="2:10">
      <c r="B7" s="128" t="s">
        <v>7</v>
      </c>
      <c r="C7" s="129">
        <f>SUM(C4:C6)</f>
        <v>12.77</v>
      </c>
      <c r="D7" s="129">
        <f>SUM(D4:D6)</f>
        <v>15</v>
      </c>
      <c r="E7" s="129">
        <f t="shared" ref="E7:G7" si="0">SUM(E4:E6)</f>
        <v>12.75</v>
      </c>
      <c r="F7" s="129">
        <f t="shared" si="0"/>
        <v>13.25</v>
      </c>
      <c r="G7" s="129">
        <f t="shared" si="0"/>
        <v>10</v>
      </c>
    </row>
    <row r="10" spans="2:10" ht="21">
      <c r="B10" s="220" t="s">
        <v>23</v>
      </c>
      <c r="C10" s="215"/>
      <c r="D10" s="215"/>
      <c r="E10" s="215"/>
      <c r="F10" s="215"/>
      <c r="G10" s="215"/>
    </row>
    <row r="11" spans="2:10" ht="21.75" thickBot="1">
      <c r="B11" s="216" t="s">
        <v>22</v>
      </c>
      <c r="C11" s="218" t="s">
        <v>21</v>
      </c>
      <c r="D11" s="219"/>
      <c r="E11" s="219"/>
      <c r="F11" s="219"/>
      <c r="G11" s="219"/>
    </row>
    <row r="12" spans="2:10" ht="30.75" thickBot="1">
      <c r="B12" s="217"/>
      <c r="C12" s="123" t="s">
        <v>2</v>
      </c>
      <c r="D12" s="124" t="s">
        <v>3</v>
      </c>
      <c r="E12" s="125" t="s">
        <v>4</v>
      </c>
      <c r="F12" s="125" t="s">
        <v>5</v>
      </c>
      <c r="G12" s="125" t="s">
        <v>6</v>
      </c>
    </row>
    <row r="13" spans="2:10">
      <c r="B13" s="1" t="s">
        <v>24</v>
      </c>
      <c r="C13" s="19">
        <f>C4/$C$7</f>
        <v>0.33281127642913078</v>
      </c>
      <c r="D13" s="19">
        <f>D4/$D$7</f>
        <v>0.33333333333333331</v>
      </c>
      <c r="E13" s="19">
        <f>E4/$E$7</f>
        <v>0.31372549019607843</v>
      </c>
      <c r="F13" s="19">
        <f>F4/$F$7</f>
        <v>0.32075471698113206</v>
      </c>
      <c r="G13" s="19">
        <f>G4/$G$7</f>
        <v>0.3</v>
      </c>
      <c r="I13" s="2">
        <f>(C13*$C$17)+(D13*$D$17)+(E13*$E$17)+(F13*$F$17)+(G13*$G$17)</f>
        <v>0.32175603081468396</v>
      </c>
    </row>
    <row r="14" spans="2:10">
      <c r="B14" s="126" t="s">
        <v>25</v>
      </c>
      <c r="C14" s="127">
        <f>C5/$C$7</f>
        <v>0.33437744714173845</v>
      </c>
      <c r="D14" s="127">
        <f t="shared" ref="D14:D15" si="1">D5/$D$7</f>
        <v>0.33333333333333331</v>
      </c>
      <c r="E14" s="127">
        <f t="shared" ref="E14:E15" si="2">E5/$E$7</f>
        <v>0.35294117647058826</v>
      </c>
      <c r="F14" s="127">
        <f t="shared" ref="F14:F15" si="3">F5/$F$7</f>
        <v>0.37735849056603776</v>
      </c>
      <c r="G14" s="127">
        <f t="shared" ref="G14:G15" si="4">G5/$G$7</f>
        <v>0.3</v>
      </c>
      <c r="I14" s="126">
        <f>(C14*$C$17)+(D14*$D$17)+(E14*$E$17)+(F14*$F$17)+(G14*$G$17)</f>
        <v>0.33458782738284065</v>
      </c>
      <c r="J14" s="17" t="s">
        <v>164</v>
      </c>
    </row>
    <row r="15" spans="2:10" ht="15.75" thickBot="1">
      <c r="B15" s="3" t="s">
        <v>26</v>
      </c>
      <c r="C15" s="8">
        <f t="shared" ref="C15" si="5">C6/$C$7</f>
        <v>0.33281127642913078</v>
      </c>
      <c r="D15" s="8">
        <f t="shared" si="1"/>
        <v>0.33333333333333331</v>
      </c>
      <c r="E15" s="8">
        <f t="shared" si="2"/>
        <v>0.33333333333333331</v>
      </c>
      <c r="F15" s="8">
        <f t="shared" si="3"/>
        <v>0.30188679245283018</v>
      </c>
      <c r="G15" s="8">
        <f t="shared" si="4"/>
        <v>0.4</v>
      </c>
      <c r="I15" s="2">
        <f t="shared" ref="I15" si="6">(C15*$C$17)+(D15*$D$17)+(E15*$E$17)+(F15*$F$17)+(G15*$G$17)</f>
        <v>0.33365614180247533</v>
      </c>
    </row>
    <row r="17" spans="2:11">
      <c r="B17" s="128"/>
      <c r="C17" s="128">
        <v>0.49</v>
      </c>
      <c r="D17" s="128">
        <v>0.13</v>
      </c>
      <c r="E17" s="128">
        <v>0.12</v>
      </c>
      <c r="F17" s="128">
        <v>0.13</v>
      </c>
      <c r="G17" s="128">
        <v>0.12</v>
      </c>
      <c r="K17" s="10"/>
    </row>
    <row r="18" spans="2:11">
      <c r="K18" s="10"/>
    </row>
    <row r="19" spans="2:11">
      <c r="K19" s="10"/>
    </row>
    <row r="20" spans="2:11">
      <c r="K20" s="10"/>
    </row>
    <row r="21" spans="2:11">
      <c r="K21" s="10"/>
    </row>
  </sheetData>
  <mergeCells count="5">
    <mergeCell ref="B2:B3"/>
    <mergeCell ref="C2:G2"/>
    <mergeCell ref="B11:B12"/>
    <mergeCell ref="C11:G11"/>
    <mergeCell ref="B10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Z1001"/>
  <sheetViews>
    <sheetView topLeftCell="B1" zoomScale="80" zoomScaleNormal="80" workbookViewId="0">
      <pane ySplit="1" topLeftCell="A9" activePane="bottomLeft" state="frozen"/>
      <selection pane="bottomLeft" activeCell="B9" sqref="B9"/>
    </sheetView>
  </sheetViews>
  <sheetFormatPr defaultRowHeight="15"/>
  <cols>
    <col min="1" max="1" width="9.140625" style="88"/>
    <col min="2" max="2" width="74.5703125" style="88" bestFit="1" customWidth="1"/>
    <col min="3" max="3" width="11.7109375" style="88" bestFit="1" customWidth="1"/>
    <col min="4" max="4" width="11" style="88" bestFit="1" customWidth="1"/>
    <col min="5" max="5" width="18.85546875" style="88" bestFit="1" customWidth="1"/>
    <col min="6" max="6" width="17.7109375" style="88" bestFit="1" customWidth="1"/>
    <col min="7" max="7" width="13.5703125" style="88" bestFit="1" customWidth="1"/>
    <col min="8" max="8" width="17.5703125" style="88" bestFit="1" customWidth="1"/>
    <col min="9" max="16384" width="9.140625" style="88"/>
  </cols>
  <sheetData>
    <row r="1" spans="1:26" ht="43.5" customHeight="1" thickBot="1">
      <c r="A1" s="147" t="s">
        <v>28</v>
      </c>
      <c r="B1" s="147" t="s">
        <v>72</v>
      </c>
      <c r="C1" s="147" t="s">
        <v>29</v>
      </c>
      <c r="D1" s="147" t="s">
        <v>30</v>
      </c>
      <c r="E1" s="147" t="s">
        <v>31</v>
      </c>
      <c r="F1" s="147" t="s">
        <v>73</v>
      </c>
      <c r="G1" s="147" t="s">
        <v>75</v>
      </c>
      <c r="H1" s="147" t="s">
        <v>74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spans="1:26" ht="33" customHeight="1">
      <c r="A2" s="98" t="s">
        <v>32</v>
      </c>
      <c r="B2" s="98" t="s">
        <v>33</v>
      </c>
      <c r="C2" s="98" t="s">
        <v>34</v>
      </c>
      <c r="D2" s="98" t="s">
        <v>36</v>
      </c>
      <c r="E2" s="111">
        <v>44927</v>
      </c>
      <c r="F2" s="112">
        <v>44958</v>
      </c>
      <c r="G2" s="98">
        <v>4</v>
      </c>
      <c r="H2" s="113" t="s">
        <v>163</v>
      </c>
      <c r="I2" s="110"/>
      <c r="J2" s="114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spans="1:26" ht="33" customHeight="1">
      <c r="A3" s="100" t="s">
        <v>36</v>
      </c>
      <c r="B3" s="100" t="s">
        <v>87</v>
      </c>
      <c r="C3" s="100" t="s">
        <v>32</v>
      </c>
      <c r="D3" s="100" t="s">
        <v>35</v>
      </c>
      <c r="E3" s="119">
        <v>44958</v>
      </c>
      <c r="F3" s="119">
        <v>44972</v>
      </c>
      <c r="G3" s="100">
        <v>2</v>
      </c>
      <c r="H3" s="120">
        <v>25000</v>
      </c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spans="1:26" ht="33" customHeight="1">
      <c r="A4" s="28" t="s">
        <v>35</v>
      </c>
      <c r="B4" s="28" t="s">
        <v>37</v>
      </c>
      <c r="C4" s="28" t="s">
        <v>36</v>
      </c>
      <c r="D4" s="28" t="s">
        <v>147</v>
      </c>
      <c r="E4" s="115">
        <v>44958</v>
      </c>
      <c r="F4" s="115">
        <v>44985</v>
      </c>
      <c r="G4" s="28">
        <v>3</v>
      </c>
      <c r="H4" s="116">
        <v>10000</v>
      </c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spans="1:26" ht="33" customHeight="1">
      <c r="A5" s="100" t="s">
        <v>38</v>
      </c>
      <c r="B5" s="100" t="s">
        <v>39</v>
      </c>
      <c r="C5" s="100" t="s">
        <v>35</v>
      </c>
      <c r="D5" s="100" t="s">
        <v>148</v>
      </c>
      <c r="E5" s="119">
        <v>44986</v>
      </c>
      <c r="F5" s="119">
        <v>45000</v>
      </c>
      <c r="G5" s="100">
        <v>2</v>
      </c>
      <c r="H5" s="120">
        <v>10000</v>
      </c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spans="1:26" ht="33" customHeight="1">
      <c r="A6" s="28" t="s">
        <v>41</v>
      </c>
      <c r="B6" s="28" t="s">
        <v>42</v>
      </c>
      <c r="C6" s="28" t="s">
        <v>38</v>
      </c>
      <c r="D6" s="28" t="s">
        <v>149</v>
      </c>
      <c r="E6" s="115">
        <v>45000</v>
      </c>
      <c r="F6" s="115">
        <v>45015</v>
      </c>
      <c r="G6" s="28">
        <v>2</v>
      </c>
      <c r="H6" s="116">
        <v>15000</v>
      </c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spans="1:26" ht="33" customHeight="1">
      <c r="A7" s="100" t="s">
        <v>43</v>
      </c>
      <c r="B7" s="100" t="s">
        <v>150</v>
      </c>
      <c r="C7" s="100" t="s">
        <v>41</v>
      </c>
      <c r="D7" s="100" t="s">
        <v>151</v>
      </c>
      <c r="E7" s="119">
        <v>45000</v>
      </c>
      <c r="F7" s="119">
        <v>45015</v>
      </c>
      <c r="G7" s="100">
        <v>2</v>
      </c>
      <c r="H7" s="120">
        <v>5000</v>
      </c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spans="1:26" ht="33" customHeight="1">
      <c r="A8" s="28" t="s">
        <v>44</v>
      </c>
      <c r="B8" s="28" t="s">
        <v>45</v>
      </c>
      <c r="C8" s="28" t="s">
        <v>43</v>
      </c>
      <c r="D8" s="28" t="s">
        <v>152</v>
      </c>
      <c r="E8" s="115">
        <v>45000</v>
      </c>
      <c r="F8" s="115">
        <v>45015</v>
      </c>
      <c r="G8" s="28">
        <v>2</v>
      </c>
      <c r="H8" s="116">
        <v>8000</v>
      </c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ht="33" customHeight="1">
      <c r="A9" s="100" t="s">
        <v>46</v>
      </c>
      <c r="B9" s="100" t="s">
        <v>47</v>
      </c>
      <c r="C9" s="100" t="s">
        <v>44</v>
      </c>
      <c r="D9" s="100" t="s">
        <v>58</v>
      </c>
      <c r="E9" s="119">
        <v>45000</v>
      </c>
      <c r="F9" s="119">
        <v>45015</v>
      </c>
      <c r="G9" s="100">
        <v>2</v>
      </c>
      <c r="H9" s="120">
        <v>3000</v>
      </c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spans="1:26" ht="33" customHeight="1">
      <c r="A10" s="28" t="s">
        <v>40</v>
      </c>
      <c r="B10" s="28" t="s">
        <v>153</v>
      </c>
      <c r="C10" s="28" t="s">
        <v>154</v>
      </c>
      <c r="D10" s="28" t="s">
        <v>155</v>
      </c>
      <c r="E10" s="115">
        <v>45017</v>
      </c>
      <c r="F10" s="115">
        <v>45031</v>
      </c>
      <c r="G10" s="28">
        <v>2</v>
      </c>
      <c r="H10" s="116">
        <v>6000</v>
      </c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spans="1:26" ht="33" customHeight="1">
      <c r="A11" s="100" t="s">
        <v>49</v>
      </c>
      <c r="B11" s="100" t="s">
        <v>50</v>
      </c>
      <c r="C11" s="100" t="s">
        <v>36</v>
      </c>
      <c r="D11" s="100" t="s">
        <v>156</v>
      </c>
      <c r="E11" s="119">
        <v>45017</v>
      </c>
      <c r="F11" s="119">
        <v>45043</v>
      </c>
      <c r="G11" s="100">
        <v>8</v>
      </c>
      <c r="H11" s="120">
        <v>18000</v>
      </c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spans="1:26" ht="33" customHeight="1">
      <c r="A12" s="28" t="s">
        <v>48</v>
      </c>
      <c r="B12" s="28" t="s">
        <v>51</v>
      </c>
      <c r="C12" s="28" t="s">
        <v>38</v>
      </c>
      <c r="D12" s="28" t="s">
        <v>67</v>
      </c>
      <c r="E12" s="115">
        <v>45078</v>
      </c>
      <c r="F12" s="115">
        <v>45107</v>
      </c>
      <c r="G12" s="28">
        <v>4</v>
      </c>
      <c r="H12" s="116">
        <v>10000</v>
      </c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spans="1:26" ht="33" customHeight="1">
      <c r="A13" s="100" t="s">
        <v>52</v>
      </c>
      <c r="B13" s="100" t="s">
        <v>53</v>
      </c>
      <c r="C13" s="100" t="s">
        <v>40</v>
      </c>
      <c r="D13" s="100" t="s">
        <v>157</v>
      </c>
      <c r="E13" s="119">
        <v>45108</v>
      </c>
      <c r="F13" s="119">
        <v>45137</v>
      </c>
      <c r="G13" s="100">
        <v>5</v>
      </c>
      <c r="H13" s="120">
        <v>26000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spans="1:26" ht="33" customHeight="1">
      <c r="A14" s="28" t="s">
        <v>54</v>
      </c>
      <c r="B14" s="28" t="s">
        <v>55</v>
      </c>
      <c r="C14" s="28" t="s">
        <v>36</v>
      </c>
      <c r="D14" s="28" t="s">
        <v>158</v>
      </c>
      <c r="E14" s="115">
        <v>45145</v>
      </c>
      <c r="F14" s="115">
        <v>45158</v>
      </c>
      <c r="G14" s="28">
        <v>2</v>
      </c>
      <c r="H14" s="116">
        <v>10000</v>
      </c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spans="1:26" ht="33" customHeight="1">
      <c r="A15" s="100" t="s">
        <v>56</v>
      </c>
      <c r="B15" s="100" t="s">
        <v>57</v>
      </c>
      <c r="C15" s="100" t="s">
        <v>40</v>
      </c>
      <c r="D15" s="100" t="s">
        <v>158</v>
      </c>
      <c r="E15" s="119">
        <v>45145</v>
      </c>
      <c r="F15" s="119">
        <v>45199</v>
      </c>
      <c r="G15" s="100">
        <v>8</v>
      </c>
      <c r="H15" s="120">
        <v>3000</v>
      </c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spans="1:26" ht="33" customHeight="1">
      <c r="A16" s="28" t="s">
        <v>59</v>
      </c>
      <c r="B16" s="28" t="s">
        <v>60</v>
      </c>
      <c r="C16" s="28" t="s">
        <v>52</v>
      </c>
      <c r="D16" s="28" t="s">
        <v>159</v>
      </c>
      <c r="E16" s="115">
        <v>45199</v>
      </c>
      <c r="F16" s="115">
        <v>45230</v>
      </c>
      <c r="G16" s="28">
        <v>4</v>
      </c>
      <c r="H16" s="116">
        <v>30000</v>
      </c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spans="1:26" ht="33" customHeight="1">
      <c r="A17" s="100" t="s">
        <v>61</v>
      </c>
      <c r="B17" s="100" t="s">
        <v>62</v>
      </c>
      <c r="C17" s="100" t="s">
        <v>52</v>
      </c>
      <c r="D17" s="100" t="s">
        <v>160</v>
      </c>
      <c r="E17" s="119">
        <v>45200</v>
      </c>
      <c r="F17" s="119">
        <v>45231</v>
      </c>
      <c r="G17" s="100">
        <v>4</v>
      </c>
      <c r="H17" s="120">
        <v>24000</v>
      </c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spans="1:26" ht="33" customHeight="1">
      <c r="A18" s="28" t="s">
        <v>63</v>
      </c>
      <c r="B18" s="28" t="s">
        <v>64</v>
      </c>
      <c r="C18" s="28" t="s">
        <v>54</v>
      </c>
      <c r="D18" s="28" t="s">
        <v>161</v>
      </c>
      <c r="E18" s="115">
        <v>45200</v>
      </c>
      <c r="F18" s="115">
        <v>45231</v>
      </c>
      <c r="G18" s="28">
        <v>4</v>
      </c>
      <c r="H18" s="116">
        <v>2000</v>
      </c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spans="1:26" ht="33" customHeight="1">
      <c r="A19" s="100" t="s">
        <v>65</v>
      </c>
      <c r="B19" s="100" t="s">
        <v>68</v>
      </c>
      <c r="C19" s="100" t="s">
        <v>54</v>
      </c>
      <c r="D19" s="100" t="s">
        <v>67</v>
      </c>
      <c r="E19" s="119">
        <v>45231</v>
      </c>
      <c r="F19" s="119">
        <v>45261</v>
      </c>
      <c r="G19" s="100">
        <v>4</v>
      </c>
      <c r="H19" s="120">
        <v>24000</v>
      </c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spans="1:26" ht="33" customHeight="1">
      <c r="A20" s="28" t="s">
        <v>67</v>
      </c>
      <c r="B20" s="28" t="s">
        <v>70</v>
      </c>
      <c r="C20" s="28" t="s">
        <v>40</v>
      </c>
      <c r="D20" s="28" t="s">
        <v>69</v>
      </c>
      <c r="E20" s="115">
        <v>45231</v>
      </c>
      <c r="F20" s="115">
        <v>45261</v>
      </c>
      <c r="G20" s="28">
        <v>4</v>
      </c>
      <c r="H20" s="116">
        <v>45000</v>
      </c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spans="1:26" ht="33" customHeight="1" thickBot="1">
      <c r="A21" s="102" t="s">
        <v>69</v>
      </c>
      <c r="B21" s="102" t="s">
        <v>66</v>
      </c>
      <c r="C21" s="102" t="s">
        <v>69</v>
      </c>
      <c r="D21" s="102" t="s">
        <v>162</v>
      </c>
      <c r="E21" s="121">
        <v>45261</v>
      </c>
      <c r="F21" s="121">
        <v>45291</v>
      </c>
      <c r="G21" s="102">
        <v>4</v>
      </c>
      <c r="H21" s="122">
        <v>1000</v>
      </c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spans="1:26" ht="39" customHeight="1" thickBot="1">
      <c r="A22" s="114"/>
      <c r="B22" s="114"/>
      <c r="C22" s="114"/>
      <c r="D22" s="114"/>
      <c r="E22" s="114"/>
      <c r="F22" s="114"/>
      <c r="G22" s="117" t="s">
        <v>71</v>
      </c>
      <c r="H22" s="118">
        <v>295000</v>
      </c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spans="1:26">
      <c r="A23" s="110"/>
      <c r="B23" s="110"/>
      <c r="C23" s="110"/>
      <c r="D23" s="110"/>
      <c r="E23" s="110"/>
      <c r="F23" s="110"/>
      <c r="G23" s="114"/>
      <c r="H23" s="114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spans="1:26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spans="1:26">
      <c r="A25" s="114"/>
      <c r="B25" s="114"/>
      <c r="C25" s="114"/>
      <c r="D25" s="114"/>
      <c r="E25" s="114"/>
      <c r="F25" s="114"/>
      <c r="G25" s="114"/>
      <c r="H25" s="114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spans="1:26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spans="1:26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spans="1:26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spans="1:26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spans="1:26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spans="1:26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spans="1:26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spans="1:26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spans="1:26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spans="1:26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spans="1:26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spans="1:26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spans="1:26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spans="1:26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spans="1:26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spans="1:26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spans="1:26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spans="1:26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spans="1:26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spans="1:26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spans="1:26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spans="1:26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spans="1:26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spans="1:26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spans="1:26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spans="1:26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spans="1:26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spans="1:26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spans="1:26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spans="1:26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spans="1:26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spans="1:26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spans="1:26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spans="1:26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spans="1:26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spans="1:26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spans="1:26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spans="1:26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spans="1:26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spans="1:26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spans="1:26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spans="1:26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spans="1:26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spans="1:26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spans="1:26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spans="1:26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spans="1:26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spans="1:26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spans="1:26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spans="1:26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spans="1:26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spans="1:26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spans="1:26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spans="1:26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spans="1:26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spans="1:26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spans="1:26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spans="1:26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spans="1:26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spans="1:26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spans="1:26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spans="1:26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spans="1:26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spans="1:26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spans="1:26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spans="1:26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spans="1:26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spans="1:26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spans="1:26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spans="1:26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spans="1:26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spans="1:26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spans="1:26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spans="1:26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spans="1:26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spans="1:26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spans="1:26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spans="1:26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spans="1:26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spans="1:26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spans="1:26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spans="1:26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spans="1:26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spans="1:26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spans="1:26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spans="1:26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spans="1:26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spans="1:26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spans="1:26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spans="1:26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spans="1:26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spans="1:26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spans="1:26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spans="1:26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spans="1:26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spans="1:26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spans="1:26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spans="1:26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spans="1:26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spans="1:26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spans="1:26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spans="1:26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spans="1:26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spans="1:26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spans="1:26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spans="1:26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spans="1:26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spans="1:26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spans="1:26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spans="1:26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spans="1:26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spans="1:26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spans="1:26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spans="1:26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spans="1:26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spans="1:26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spans="1:26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spans="1:26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spans="1:26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spans="1:26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spans="1:26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spans="1:26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spans="1:26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spans="1:26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spans="1:26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spans="1:26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spans="1:26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spans="1:26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spans="1:26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spans="1:26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spans="1:26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spans="1:26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spans="1:26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spans="1:26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spans="1:26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spans="1:26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spans="1:26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spans="1:26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spans="1:26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spans="1:26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spans="1:26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spans="1:26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spans="1:26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spans="1:26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spans="1:26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spans="1:26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spans="1:26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spans="1:26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spans="1:26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spans="1:26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spans="1:26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spans="1:26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spans="1:26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spans="1:26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spans="1:26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spans="1:26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spans="1:26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spans="1:26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spans="1:26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spans="1:26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spans="1:26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spans="1:26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spans="1:26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spans="1:26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spans="1:26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spans="1:26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spans="1:26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spans="1:26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spans="1:26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spans="1:26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spans="1:26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spans="1:26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spans="1:26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spans="1:26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spans="1:26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spans="1:26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spans="1:26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spans="1:26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spans="1:26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spans="1:26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spans="1:26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spans="1:26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spans="1:26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spans="1:26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spans="1:26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spans="1:26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spans="1:26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spans="1:26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spans="1:26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spans="1:26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spans="1:26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spans="1:26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spans="1:26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spans="1:26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spans="1:26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spans="1:26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</row>
    <row r="222" spans="1:26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</row>
    <row r="223" spans="1:26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</row>
    <row r="224" spans="1:26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</row>
    <row r="225" spans="1:26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  <c r="M225" s="110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</row>
    <row r="226" spans="1:26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  <c r="M226" s="110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</row>
    <row r="227" spans="1:26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</row>
    <row r="228" spans="1:26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  <c r="M228" s="110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</row>
    <row r="229" spans="1:26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  <c r="M229" s="110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</row>
    <row r="230" spans="1:26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  <c r="M230" s="110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</row>
    <row r="231" spans="1:26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  <c r="M231" s="110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</row>
    <row r="232" spans="1:26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  <c r="M232" s="110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</row>
    <row r="233" spans="1:26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  <c r="M233" s="110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</row>
    <row r="234" spans="1:26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  <c r="M234" s="110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</row>
    <row r="235" spans="1:26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</row>
    <row r="236" spans="1:26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  <c r="M236" s="110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</row>
    <row r="237" spans="1:26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  <c r="M237" s="110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</row>
    <row r="238" spans="1:26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</row>
    <row r="239" spans="1:26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</row>
    <row r="240" spans="1:26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</row>
    <row r="241" spans="1:26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  <c r="M241" s="110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</row>
    <row r="242" spans="1:26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</row>
    <row r="243" spans="1:26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  <c r="M243" s="110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</row>
    <row r="244" spans="1:26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  <c r="M244" s="110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</row>
    <row r="245" spans="1:26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  <c r="M245" s="110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</row>
    <row r="246" spans="1:26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  <c r="M246" s="110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</row>
    <row r="247" spans="1:26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  <c r="M247" s="110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</row>
    <row r="248" spans="1:26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  <c r="M248" s="110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</row>
    <row r="249" spans="1:26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  <c r="M249" s="110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</row>
    <row r="250" spans="1:26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  <c r="M250" s="110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</row>
    <row r="251" spans="1:26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</row>
    <row r="252" spans="1:26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  <c r="M252" s="110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</row>
    <row r="253" spans="1:26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  <c r="M253" s="110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</row>
    <row r="254" spans="1:26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  <c r="M254" s="110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</row>
    <row r="255" spans="1:26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  <c r="M255" s="110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</row>
    <row r="256" spans="1:26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</row>
    <row r="257" spans="1:26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</row>
    <row r="258" spans="1:26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</row>
    <row r="259" spans="1:26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  <c r="M259" s="110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</row>
    <row r="260" spans="1:26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  <c r="M260" s="110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</row>
    <row r="261" spans="1:26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  <c r="M261" s="110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</row>
    <row r="262" spans="1:26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  <c r="M262" s="110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</row>
    <row r="263" spans="1:26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  <c r="M263" s="110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</row>
    <row r="264" spans="1:26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</row>
    <row r="265" spans="1:26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  <c r="M265" s="110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</row>
    <row r="266" spans="1:26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</row>
    <row r="267" spans="1:26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</row>
    <row r="268" spans="1:26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</row>
    <row r="269" spans="1:26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  <c r="M269" s="110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</row>
    <row r="270" spans="1:26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  <c r="M270" s="110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</row>
    <row r="271" spans="1:26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  <c r="M271" s="110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</row>
    <row r="272" spans="1:26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</row>
    <row r="273" spans="1:26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  <c r="M273" s="110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</row>
    <row r="274" spans="1:26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  <c r="M274" s="110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</row>
    <row r="275" spans="1:26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  <c r="M276" s="110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</row>
    <row r="277" spans="1:26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  <c r="M277" s="110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</row>
    <row r="278" spans="1:26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</row>
    <row r="279" spans="1:26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  <c r="M279" s="110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</row>
    <row r="280" spans="1:26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  <c r="M280" s="110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</row>
    <row r="281" spans="1:26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  <c r="M281" s="110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</row>
    <row r="282" spans="1:26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  <c r="M282" s="110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</row>
    <row r="283" spans="1:26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  <c r="M283" s="110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</row>
    <row r="284" spans="1:26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</row>
    <row r="285" spans="1:26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  <c r="M285" s="110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</row>
    <row r="286" spans="1:26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</row>
    <row r="287" spans="1:26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</row>
    <row r="288" spans="1:26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  <c r="M288" s="110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</row>
    <row r="289" spans="1:26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  <c r="M289" s="110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</row>
    <row r="290" spans="1:26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  <c r="M290" s="110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</row>
    <row r="291" spans="1:26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  <c r="M291" s="110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</row>
    <row r="292" spans="1:26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  <c r="M292" s="110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</row>
    <row r="293" spans="1:26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  <c r="M293" s="110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</row>
    <row r="294" spans="1:26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  <c r="M294" s="110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</row>
    <row r="295" spans="1:26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</row>
    <row r="296" spans="1:26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  <c r="M296" s="110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</row>
    <row r="297" spans="1:26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  <c r="M297" s="110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</row>
    <row r="298" spans="1:26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</row>
    <row r="299" spans="1:26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</row>
    <row r="300" spans="1:26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  <c r="M300" s="110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</row>
    <row r="301" spans="1:26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  <c r="M301" s="110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</row>
    <row r="302" spans="1:26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  <c r="M302" s="110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</row>
    <row r="303" spans="1:26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  <c r="M303" s="110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</row>
    <row r="304" spans="1:26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  <c r="M304" s="110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</row>
    <row r="305" spans="1:26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</row>
    <row r="306" spans="1:26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  <c r="M306" s="110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</row>
    <row r="307" spans="1:26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</row>
    <row r="308" spans="1:26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  <c r="M308" s="110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</row>
    <row r="309" spans="1:26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</row>
    <row r="310" spans="1:26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  <c r="M310" s="110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</row>
    <row r="311" spans="1:26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</row>
    <row r="312" spans="1:26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  <c r="M312" s="110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</row>
    <row r="313" spans="1:26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  <c r="M313" s="110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</row>
    <row r="314" spans="1:26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  <c r="M314" s="110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</row>
    <row r="315" spans="1:26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  <c r="M315" s="110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</row>
    <row r="316" spans="1:26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  <c r="M316" s="110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</row>
    <row r="317" spans="1:26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  <c r="M317" s="110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</row>
    <row r="318" spans="1:26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</row>
    <row r="319" spans="1:26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</row>
    <row r="320" spans="1:26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  <c r="M320" s="110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</row>
    <row r="321" spans="1:26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  <c r="M321" s="110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</row>
    <row r="322" spans="1:26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  <c r="M322" s="110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</row>
    <row r="323" spans="1:26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  <c r="M323" s="110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</row>
    <row r="324" spans="1:26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  <c r="M324" s="110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</row>
    <row r="325" spans="1:26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  <c r="M325" s="110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</row>
    <row r="326" spans="1:26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</row>
    <row r="327" spans="1:26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  <c r="M327" s="110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</row>
    <row r="328" spans="1:26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  <c r="M328" s="110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</row>
    <row r="329" spans="1:26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  <c r="M329" s="110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</row>
    <row r="330" spans="1:26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  <c r="M330" s="110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</row>
    <row r="331" spans="1:26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  <c r="M331" s="110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</row>
    <row r="332" spans="1:26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  <c r="M332" s="110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</row>
    <row r="333" spans="1:26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</row>
    <row r="334" spans="1:26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  <c r="M334" s="110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</row>
    <row r="335" spans="1:26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</row>
    <row r="336" spans="1:2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</row>
    <row r="337" spans="1:26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  <c r="M337" s="110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</row>
    <row r="338" spans="1:26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  <c r="M338" s="110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</row>
    <row r="339" spans="1:26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  <c r="M339" s="110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</row>
    <row r="340" spans="1:26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  <c r="M340" s="110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</row>
    <row r="341" spans="1:26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  <c r="M341" s="110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</row>
    <row r="342" spans="1:26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  <c r="M342" s="110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</row>
    <row r="343" spans="1:26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  <c r="M343" s="110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</row>
    <row r="344" spans="1:26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  <c r="M344" s="110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</row>
    <row r="345" spans="1:26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  <c r="M345" s="110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</row>
    <row r="346" spans="1:26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  <c r="M346" s="110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</row>
    <row r="347" spans="1:26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  <c r="M347" s="110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</row>
    <row r="348" spans="1:26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  <c r="M348" s="110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</row>
    <row r="349" spans="1:26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  <c r="M349" s="110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</row>
    <row r="350" spans="1:26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  <c r="M350" s="110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</row>
    <row r="351" spans="1:26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  <c r="M351" s="110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</row>
    <row r="352" spans="1:26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  <c r="M352" s="110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</row>
    <row r="353" spans="1:26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  <c r="M353" s="110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</row>
    <row r="354" spans="1:26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  <c r="M354" s="110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</row>
    <row r="355" spans="1:26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  <c r="M355" s="110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</row>
    <row r="356" spans="1:26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  <c r="M356" s="110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</row>
    <row r="357" spans="1:26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  <c r="M357" s="110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</row>
    <row r="358" spans="1:26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  <c r="M358" s="110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</row>
    <row r="359" spans="1:26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  <c r="M359" s="110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</row>
    <row r="360" spans="1:26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  <c r="M360" s="110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</row>
    <row r="361" spans="1:26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  <c r="M361" s="110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</row>
    <row r="362" spans="1:26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  <c r="M362" s="110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</row>
    <row r="363" spans="1:26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  <c r="M363" s="110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</row>
    <row r="364" spans="1:26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  <c r="M364" s="110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</row>
    <row r="365" spans="1:26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  <c r="M365" s="110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</row>
    <row r="366" spans="1:26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  <c r="M366" s="110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</row>
    <row r="367" spans="1:26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  <c r="M367" s="110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</row>
    <row r="368" spans="1:26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  <c r="M368" s="110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</row>
    <row r="369" spans="1:26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  <c r="M369" s="110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</row>
    <row r="370" spans="1:26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  <c r="M370" s="110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</row>
    <row r="371" spans="1:26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  <c r="M371" s="110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</row>
    <row r="372" spans="1:26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  <c r="M372" s="110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</row>
    <row r="373" spans="1:26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  <c r="M373" s="110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</row>
    <row r="374" spans="1:26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  <c r="M374" s="110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</row>
    <row r="375" spans="1:26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  <c r="M375" s="110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</row>
    <row r="376" spans="1:26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  <c r="M376" s="110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</row>
    <row r="377" spans="1:26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  <c r="M377" s="110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</row>
    <row r="378" spans="1:26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  <c r="M378" s="110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</row>
    <row r="379" spans="1:26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  <c r="M379" s="110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</row>
    <row r="380" spans="1:26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  <c r="M380" s="110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</row>
    <row r="381" spans="1:26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  <c r="M381" s="110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</row>
    <row r="382" spans="1:26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  <c r="M382" s="110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</row>
    <row r="383" spans="1:26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  <c r="M383" s="110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</row>
    <row r="384" spans="1:26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  <c r="M384" s="110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</row>
    <row r="385" spans="1:26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  <c r="M385" s="110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</row>
    <row r="386" spans="1:26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  <c r="M386" s="110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</row>
    <row r="387" spans="1:26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  <c r="M387" s="110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</row>
    <row r="388" spans="1:26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  <c r="M388" s="110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</row>
    <row r="389" spans="1:26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  <c r="M389" s="110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</row>
    <row r="390" spans="1:26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  <c r="M390" s="110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</row>
    <row r="391" spans="1:26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  <c r="M391" s="110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</row>
    <row r="392" spans="1:26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  <c r="M392" s="110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</row>
    <row r="393" spans="1:26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  <c r="M393" s="110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</row>
    <row r="394" spans="1:26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  <c r="M394" s="110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</row>
    <row r="395" spans="1:26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  <c r="M395" s="110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</row>
    <row r="396" spans="1:26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  <c r="M396" s="110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</row>
    <row r="397" spans="1:26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  <c r="M397" s="110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</row>
    <row r="398" spans="1:26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  <c r="M398" s="110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</row>
    <row r="399" spans="1:26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  <c r="M399" s="110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</row>
    <row r="400" spans="1:26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  <c r="M400" s="110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</row>
    <row r="401" spans="1:26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  <c r="M401" s="110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</row>
    <row r="402" spans="1:26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  <c r="M402" s="110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</row>
    <row r="403" spans="1:26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  <c r="M403" s="110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</row>
    <row r="404" spans="1:26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  <c r="M404" s="110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</row>
    <row r="405" spans="1:26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  <c r="M405" s="110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</row>
    <row r="406" spans="1:26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  <c r="M406" s="110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</row>
    <row r="407" spans="1:26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</row>
    <row r="408" spans="1:26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  <c r="M408" s="110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</row>
    <row r="409" spans="1:26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  <c r="M409" s="110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</row>
    <row r="410" spans="1:26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  <c r="M410" s="110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</row>
    <row r="411" spans="1:26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  <c r="M411" s="110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</row>
    <row r="412" spans="1:26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  <c r="M412" s="110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</row>
    <row r="413" spans="1:26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  <c r="M413" s="110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</row>
    <row r="414" spans="1:26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  <c r="M414" s="110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</row>
    <row r="415" spans="1:26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  <c r="M415" s="110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</row>
    <row r="416" spans="1:26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  <c r="M416" s="110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</row>
    <row r="417" spans="1:26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  <c r="M417" s="110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</row>
    <row r="418" spans="1:26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  <c r="M418" s="110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</row>
    <row r="419" spans="1:26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  <c r="M419" s="110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</row>
    <row r="420" spans="1:26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  <c r="M420" s="110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</row>
    <row r="421" spans="1:26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  <c r="M421" s="110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</row>
    <row r="422" spans="1:26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  <c r="M422" s="110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</row>
    <row r="423" spans="1:26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  <c r="M423" s="110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</row>
    <row r="424" spans="1:26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  <c r="M424" s="110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</row>
    <row r="425" spans="1:26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  <c r="M425" s="110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</row>
    <row r="426" spans="1:26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  <c r="M426" s="110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</row>
    <row r="427" spans="1:26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</row>
    <row r="428" spans="1:26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  <c r="M428" s="110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</row>
    <row r="429" spans="1:26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  <c r="M429" s="110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</row>
    <row r="430" spans="1:26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  <c r="M430" s="110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</row>
    <row r="431" spans="1:26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  <c r="M431" s="110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</row>
    <row r="432" spans="1:26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  <c r="M432" s="110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</row>
    <row r="433" spans="1:26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  <c r="M433" s="110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</row>
    <row r="434" spans="1:26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  <c r="M434" s="110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</row>
    <row r="435" spans="1:26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  <c r="M435" s="110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</row>
    <row r="436" spans="1:26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  <c r="M436" s="110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</row>
    <row r="437" spans="1:26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  <c r="M437" s="110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</row>
    <row r="438" spans="1:26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</row>
    <row r="439" spans="1:26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  <c r="M439" s="110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</row>
    <row r="440" spans="1:26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  <c r="M440" s="110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</row>
    <row r="441" spans="1:26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  <c r="M441" s="110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</row>
    <row r="442" spans="1:26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  <c r="M442" s="110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</row>
    <row r="443" spans="1:26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  <c r="M443" s="110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</row>
    <row r="444" spans="1:26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  <c r="M444" s="110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</row>
    <row r="445" spans="1:26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  <c r="M445" s="110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</row>
    <row r="446" spans="1:26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  <c r="M446" s="110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</row>
    <row r="447" spans="1:26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  <c r="M447" s="110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</row>
    <row r="448" spans="1:26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  <c r="M448" s="110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</row>
    <row r="449" spans="1:26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  <c r="M449" s="110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</row>
    <row r="450" spans="1:26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  <c r="M450" s="110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</row>
    <row r="451" spans="1:26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  <c r="M451" s="110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</row>
    <row r="452" spans="1:26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  <c r="M452" s="110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</row>
    <row r="453" spans="1:26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  <c r="M453" s="110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</row>
    <row r="454" spans="1:26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  <c r="M454" s="110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</row>
    <row r="455" spans="1:26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  <c r="M455" s="110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</row>
    <row r="456" spans="1:26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  <c r="M456" s="110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</row>
    <row r="457" spans="1:26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  <c r="M457" s="110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</row>
    <row r="458" spans="1:26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  <c r="M458" s="110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</row>
    <row r="459" spans="1:26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  <c r="M459" s="110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</row>
    <row r="460" spans="1:26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  <c r="M460" s="110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</row>
    <row r="461" spans="1:26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  <c r="M461" s="110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</row>
    <row r="462" spans="1:26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  <c r="M462" s="110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</row>
    <row r="463" spans="1:26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  <c r="M463" s="110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</row>
    <row r="464" spans="1:26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  <c r="M464" s="110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</row>
    <row r="465" spans="1:26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  <c r="M465" s="110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</row>
    <row r="466" spans="1:26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  <c r="M466" s="110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</row>
    <row r="467" spans="1:26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  <c r="M467" s="110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</row>
    <row r="468" spans="1:26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  <c r="M468" s="110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</row>
    <row r="469" spans="1:26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  <c r="M469" s="110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</row>
    <row r="470" spans="1:26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  <c r="M470" s="110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</row>
    <row r="471" spans="1:26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  <c r="M471" s="110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</row>
    <row r="472" spans="1:26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  <c r="M472" s="110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</row>
    <row r="473" spans="1:26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  <c r="M473" s="110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</row>
    <row r="474" spans="1:26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  <c r="M474" s="110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</row>
    <row r="475" spans="1:26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  <c r="M475" s="110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</row>
    <row r="476" spans="1:26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  <c r="M476" s="110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</row>
    <row r="477" spans="1:26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  <c r="M477" s="110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</row>
    <row r="478" spans="1:26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  <c r="M478" s="110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</row>
    <row r="479" spans="1:26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  <c r="M479" s="110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</row>
    <row r="480" spans="1:26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  <c r="M480" s="110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</row>
    <row r="481" spans="1:26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  <c r="M481" s="110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</row>
    <row r="482" spans="1:26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  <c r="M482" s="110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</row>
    <row r="483" spans="1:26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  <c r="M483" s="110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</row>
    <row r="484" spans="1:26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  <c r="M484" s="110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</row>
    <row r="485" spans="1:26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  <c r="M485" s="110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</row>
    <row r="486" spans="1:26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  <c r="M486" s="110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</row>
    <row r="487" spans="1:26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  <c r="M487" s="110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</row>
    <row r="488" spans="1:26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  <c r="M488" s="110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</row>
    <row r="489" spans="1:26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  <c r="M489" s="110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</row>
    <row r="490" spans="1:26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  <c r="M490" s="110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</row>
    <row r="491" spans="1:26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  <c r="M491" s="110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</row>
    <row r="492" spans="1:26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  <c r="M492" s="110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</row>
    <row r="493" spans="1:26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  <c r="M493" s="110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</row>
    <row r="494" spans="1:26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  <c r="M494" s="110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</row>
    <row r="495" spans="1:26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  <c r="M495" s="110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</row>
    <row r="496" spans="1:26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  <c r="M496" s="110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</row>
    <row r="497" spans="1:26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  <c r="M497" s="110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</row>
    <row r="498" spans="1:26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  <c r="M498" s="110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</row>
    <row r="499" spans="1:26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  <c r="M499" s="110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</row>
    <row r="500" spans="1:26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  <c r="M500" s="110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</row>
    <row r="501" spans="1:26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  <c r="M501" s="110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</row>
    <row r="502" spans="1:26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  <c r="M502" s="110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</row>
    <row r="503" spans="1:26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  <c r="M503" s="110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</row>
    <row r="504" spans="1:26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  <c r="M504" s="110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</row>
    <row r="505" spans="1:26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</row>
    <row r="506" spans="1:26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  <c r="M506" s="110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</row>
    <row r="507" spans="1:26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  <c r="M507" s="110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</row>
    <row r="508" spans="1:26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  <c r="M508" s="110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</row>
    <row r="509" spans="1:26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  <c r="M509" s="110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</row>
    <row r="510" spans="1:26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  <c r="M510" s="110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</row>
    <row r="511" spans="1:26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  <c r="M511" s="110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</row>
    <row r="512" spans="1:26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  <c r="M512" s="110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</row>
    <row r="513" spans="1:26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  <c r="M513" s="110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</row>
    <row r="514" spans="1:26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  <c r="M514" s="110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</row>
    <row r="515" spans="1:26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  <c r="M515" s="110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</row>
    <row r="516" spans="1:26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  <c r="M516" s="110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</row>
    <row r="517" spans="1:26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  <c r="M517" s="110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</row>
    <row r="518" spans="1:26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  <c r="M518" s="110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</row>
    <row r="519" spans="1:26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  <c r="M519" s="110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</row>
    <row r="520" spans="1:26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  <c r="M520" s="110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</row>
    <row r="521" spans="1:26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  <c r="M521" s="110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</row>
    <row r="522" spans="1:26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  <c r="M522" s="110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</row>
    <row r="523" spans="1:26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  <c r="M523" s="110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</row>
    <row r="524" spans="1:26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  <c r="M524" s="110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</row>
    <row r="525" spans="1:26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  <c r="M525" s="110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</row>
    <row r="526" spans="1:26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  <c r="M526" s="110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</row>
    <row r="527" spans="1:26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  <c r="M527" s="110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</row>
    <row r="528" spans="1:26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  <c r="M528" s="110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</row>
    <row r="529" spans="1:26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  <c r="M529" s="110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</row>
    <row r="530" spans="1:26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  <c r="M530" s="110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</row>
    <row r="531" spans="1:26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  <c r="M531" s="110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</row>
    <row r="532" spans="1:26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  <c r="M532" s="110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</row>
    <row r="533" spans="1:26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  <c r="M533" s="110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</row>
    <row r="534" spans="1:26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  <c r="M534" s="110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</row>
    <row r="535" spans="1:26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  <c r="M535" s="110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</row>
    <row r="536" spans="1:26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  <c r="M536" s="110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</row>
    <row r="537" spans="1:26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  <c r="M537" s="110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</row>
    <row r="538" spans="1:26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  <c r="M538" s="110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</row>
    <row r="539" spans="1:26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  <c r="M539" s="110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</row>
    <row r="540" spans="1:26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  <c r="M540" s="110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</row>
    <row r="541" spans="1:26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  <c r="M541" s="110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</row>
    <row r="542" spans="1:26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  <c r="M542" s="110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</row>
    <row r="543" spans="1:26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  <c r="M543" s="110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</row>
    <row r="544" spans="1:26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  <c r="M544" s="110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</row>
    <row r="545" spans="1:26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  <c r="M545" s="110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</row>
    <row r="546" spans="1:26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  <c r="M546" s="110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</row>
    <row r="547" spans="1:26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  <c r="M547" s="110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</row>
    <row r="548" spans="1:26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  <c r="M548" s="110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</row>
    <row r="549" spans="1:26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  <c r="M549" s="110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</row>
    <row r="550" spans="1:26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  <c r="M550" s="110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</row>
    <row r="551" spans="1:26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  <c r="M551" s="110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</row>
    <row r="552" spans="1:26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  <c r="M552" s="110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</row>
    <row r="553" spans="1:26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  <c r="M553" s="110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</row>
    <row r="554" spans="1:26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  <c r="M554" s="110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</row>
    <row r="555" spans="1:26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  <c r="M555" s="110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</row>
    <row r="556" spans="1:26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  <c r="M556" s="110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</row>
    <row r="557" spans="1:26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  <c r="M557" s="110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</row>
    <row r="558" spans="1:26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  <c r="M558" s="110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</row>
    <row r="559" spans="1:26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  <c r="M559" s="110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</row>
    <row r="560" spans="1:26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  <c r="M560" s="110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</row>
    <row r="561" spans="1:26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  <c r="M561" s="110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</row>
    <row r="562" spans="1:26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  <c r="M562" s="110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</row>
    <row r="563" spans="1:26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  <c r="M563" s="110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</row>
    <row r="564" spans="1:26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  <c r="M564" s="110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</row>
    <row r="565" spans="1:26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  <c r="M565" s="110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</row>
    <row r="566" spans="1:26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  <c r="M566" s="110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</row>
    <row r="567" spans="1:26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  <c r="M567" s="110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</row>
    <row r="568" spans="1:26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  <c r="M568" s="110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</row>
    <row r="569" spans="1:26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  <c r="M569" s="110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</row>
    <row r="570" spans="1:26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  <c r="M570" s="110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</row>
    <row r="571" spans="1:26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  <c r="M571" s="110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</row>
    <row r="572" spans="1:26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  <c r="M572" s="110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</row>
    <row r="573" spans="1:26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  <c r="M573" s="110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</row>
    <row r="574" spans="1:26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  <c r="M574" s="110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</row>
    <row r="575" spans="1:26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  <c r="M575" s="110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</row>
    <row r="576" spans="1:26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  <c r="M576" s="110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</row>
    <row r="577" spans="1:26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  <c r="M577" s="110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</row>
    <row r="578" spans="1:26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  <c r="M578" s="110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</row>
    <row r="579" spans="1:26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  <c r="M579" s="110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</row>
    <row r="580" spans="1:26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  <c r="M580" s="110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</row>
    <row r="581" spans="1:26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  <c r="M581" s="110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</row>
    <row r="582" spans="1:26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  <c r="M582" s="110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</row>
    <row r="583" spans="1:26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  <c r="M583" s="110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</row>
    <row r="584" spans="1:26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  <c r="M584" s="110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</row>
    <row r="585" spans="1:26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  <c r="M585" s="110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</row>
    <row r="586" spans="1:26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  <c r="M586" s="110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</row>
    <row r="587" spans="1:26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  <c r="M587" s="110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</row>
    <row r="588" spans="1:26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  <c r="M588" s="110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</row>
    <row r="589" spans="1:26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  <c r="M589" s="110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</row>
    <row r="590" spans="1:26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  <c r="M590" s="110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</row>
    <row r="591" spans="1:26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  <c r="M591" s="110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</row>
    <row r="592" spans="1:26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  <c r="M592" s="110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</row>
    <row r="593" spans="1:26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  <c r="M593" s="110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</row>
    <row r="594" spans="1:26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  <c r="M594" s="110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</row>
    <row r="595" spans="1:26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  <c r="M595" s="110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</row>
    <row r="596" spans="1:26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  <c r="M596" s="110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</row>
    <row r="597" spans="1:26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  <c r="M597" s="110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</row>
    <row r="598" spans="1:26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  <c r="M598" s="110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</row>
    <row r="599" spans="1:26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  <c r="M599" s="110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</row>
    <row r="600" spans="1:26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  <c r="M600" s="110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</row>
    <row r="601" spans="1:26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  <c r="M601" s="110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</row>
    <row r="602" spans="1:26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  <c r="M602" s="110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</row>
    <row r="603" spans="1:26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  <c r="M603" s="110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</row>
    <row r="604" spans="1:26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  <c r="M604" s="110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</row>
    <row r="605" spans="1:26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  <c r="M605" s="110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</row>
    <row r="606" spans="1:26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  <c r="M606" s="110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</row>
    <row r="607" spans="1:26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  <c r="M607" s="110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</row>
    <row r="608" spans="1:26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  <c r="M608" s="110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</row>
    <row r="609" spans="1:26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  <c r="M609" s="110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</row>
    <row r="610" spans="1:26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  <c r="M610" s="110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</row>
    <row r="611" spans="1:26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  <c r="M611" s="110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</row>
    <row r="612" spans="1:26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  <c r="M612" s="110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</row>
    <row r="613" spans="1:26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  <c r="M613" s="110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</row>
    <row r="614" spans="1:26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  <c r="M614" s="110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</row>
    <row r="615" spans="1:26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  <c r="M615" s="110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</row>
    <row r="616" spans="1:26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  <c r="M616" s="110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</row>
    <row r="617" spans="1:26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  <c r="M617" s="110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</row>
    <row r="618" spans="1:26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  <c r="M618" s="110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</row>
    <row r="619" spans="1:26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  <c r="M619" s="110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</row>
    <row r="620" spans="1:26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  <c r="M620" s="110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</row>
    <row r="621" spans="1:26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  <c r="M621" s="110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</row>
    <row r="622" spans="1:26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  <c r="M622" s="110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</row>
    <row r="623" spans="1:26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  <c r="M623" s="110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</row>
    <row r="624" spans="1:26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  <c r="M624" s="110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</row>
    <row r="625" spans="1:26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  <c r="M625" s="110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</row>
    <row r="626" spans="1:26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  <c r="M626" s="110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</row>
    <row r="627" spans="1:26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  <c r="M627" s="110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</row>
    <row r="628" spans="1:26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  <c r="M628" s="110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</row>
    <row r="629" spans="1:26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  <c r="M629" s="110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</row>
    <row r="630" spans="1:26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  <c r="M630" s="110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</row>
    <row r="631" spans="1:26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  <c r="M631" s="110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</row>
    <row r="632" spans="1:26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  <c r="M632" s="110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</row>
    <row r="633" spans="1:26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  <c r="M633" s="110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</row>
    <row r="634" spans="1:26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  <c r="M634" s="110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</row>
    <row r="635" spans="1:26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  <c r="M635" s="110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</row>
    <row r="636" spans="1:26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  <c r="M636" s="110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</row>
    <row r="637" spans="1:26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  <c r="M637" s="110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</row>
    <row r="638" spans="1:26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  <c r="M638" s="110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</row>
    <row r="639" spans="1:26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  <c r="M639" s="110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</row>
    <row r="640" spans="1:26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  <c r="M640" s="110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</row>
    <row r="641" spans="1:26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  <c r="M641" s="110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</row>
    <row r="642" spans="1:26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</row>
    <row r="643" spans="1:26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  <c r="M643" s="110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</row>
    <row r="644" spans="1:26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  <c r="M644" s="110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</row>
    <row r="645" spans="1:26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  <c r="M645" s="110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</row>
    <row r="646" spans="1:26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  <c r="M646" s="110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</row>
    <row r="647" spans="1:26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  <c r="M647" s="110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</row>
    <row r="648" spans="1:26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  <c r="M648" s="110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</row>
    <row r="649" spans="1:26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  <c r="M649" s="110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</row>
    <row r="650" spans="1:26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  <c r="M650" s="110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</row>
    <row r="651" spans="1:26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  <c r="M651" s="110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</row>
    <row r="652" spans="1:26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  <c r="M652" s="110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</row>
    <row r="653" spans="1:26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  <c r="M653" s="110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</row>
    <row r="654" spans="1:26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  <c r="M654" s="110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</row>
    <row r="655" spans="1:26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  <c r="M655" s="110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</row>
    <row r="656" spans="1:26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  <c r="M656" s="110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</row>
    <row r="657" spans="1:26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  <c r="M657" s="110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</row>
    <row r="658" spans="1:26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  <c r="M658" s="110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</row>
    <row r="659" spans="1:26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  <c r="M659" s="110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</row>
    <row r="660" spans="1:26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  <c r="M660" s="110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</row>
    <row r="661" spans="1:26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  <c r="M661" s="110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</row>
    <row r="662" spans="1:26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  <c r="M662" s="110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</row>
    <row r="663" spans="1:26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  <c r="M663" s="110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</row>
    <row r="664" spans="1:26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  <c r="M664" s="110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</row>
    <row r="665" spans="1:26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  <c r="M665" s="110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</row>
    <row r="666" spans="1:26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  <c r="M666" s="110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</row>
    <row r="667" spans="1:26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  <c r="M667" s="110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</row>
    <row r="668" spans="1:26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  <c r="M668" s="110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</row>
    <row r="669" spans="1:26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  <c r="M669" s="110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</row>
    <row r="670" spans="1:26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  <c r="M670" s="110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</row>
    <row r="671" spans="1:26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  <c r="M671" s="110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</row>
    <row r="672" spans="1:26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  <c r="M672" s="110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</row>
    <row r="673" spans="1:26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  <c r="M673" s="110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</row>
    <row r="674" spans="1:26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  <c r="M674" s="110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</row>
    <row r="675" spans="1:26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  <c r="M675" s="110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</row>
    <row r="676" spans="1:26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  <c r="M676" s="110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</row>
    <row r="677" spans="1:26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  <c r="M677" s="110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</row>
    <row r="678" spans="1:26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  <c r="M678" s="110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</row>
    <row r="679" spans="1:26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  <c r="M679" s="110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</row>
    <row r="680" spans="1:26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  <c r="M680" s="110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</row>
    <row r="681" spans="1:26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  <c r="M681" s="110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</row>
    <row r="682" spans="1:26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  <c r="M682" s="110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</row>
    <row r="683" spans="1:26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  <c r="M683" s="110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</row>
    <row r="684" spans="1:26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  <c r="M684" s="110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</row>
    <row r="685" spans="1:26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  <c r="M685" s="110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</row>
    <row r="686" spans="1:26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  <c r="M686" s="110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</row>
    <row r="687" spans="1:26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  <c r="M687" s="110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</row>
    <row r="688" spans="1:26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  <c r="M688" s="110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</row>
    <row r="689" spans="1:26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  <c r="M689" s="110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</row>
    <row r="690" spans="1:26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  <c r="M690" s="110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</row>
    <row r="691" spans="1:26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  <c r="M691" s="110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</row>
    <row r="692" spans="1:26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  <c r="M692" s="110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</row>
    <row r="693" spans="1:26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  <c r="M693" s="110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</row>
    <row r="694" spans="1:26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  <c r="M694" s="110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</row>
    <row r="695" spans="1:26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  <c r="M695" s="110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</row>
    <row r="696" spans="1:26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  <c r="M696" s="110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</row>
    <row r="697" spans="1:26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  <c r="M697" s="110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</row>
    <row r="698" spans="1:26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  <c r="M698" s="110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</row>
    <row r="699" spans="1:26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  <c r="M699" s="110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</row>
    <row r="700" spans="1:26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  <c r="M700" s="110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</row>
    <row r="701" spans="1:26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  <c r="M701" s="110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</row>
    <row r="702" spans="1:26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  <c r="M702" s="110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</row>
    <row r="703" spans="1:26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  <c r="M703" s="110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</row>
    <row r="704" spans="1:26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  <c r="M704" s="110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</row>
    <row r="705" spans="1:26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  <c r="M705" s="110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</row>
    <row r="706" spans="1:26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  <c r="M706" s="110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</row>
    <row r="707" spans="1:26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  <c r="M707" s="110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</row>
    <row r="708" spans="1:26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  <c r="M708" s="110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</row>
    <row r="709" spans="1:26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  <c r="M709" s="110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</row>
    <row r="710" spans="1:26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  <c r="M710" s="110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</row>
    <row r="711" spans="1:26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  <c r="M711" s="110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</row>
    <row r="712" spans="1:26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  <c r="M712" s="110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</row>
    <row r="713" spans="1:26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  <c r="M713" s="110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</row>
    <row r="714" spans="1:26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  <c r="M714" s="110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</row>
    <row r="715" spans="1:26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  <c r="M715" s="110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</row>
    <row r="716" spans="1:26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  <c r="M716" s="110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</row>
    <row r="717" spans="1:26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  <c r="M717" s="110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</row>
    <row r="718" spans="1:26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  <c r="M718" s="110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</row>
    <row r="719" spans="1:26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  <c r="M719" s="110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</row>
    <row r="720" spans="1:26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  <c r="M720" s="110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</row>
    <row r="721" spans="1:26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  <c r="M721" s="110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</row>
    <row r="722" spans="1:26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  <c r="M722" s="110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</row>
    <row r="723" spans="1:26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  <c r="M723" s="110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</row>
    <row r="724" spans="1:26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  <c r="M724" s="110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</row>
    <row r="725" spans="1:26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  <c r="M725" s="110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</row>
    <row r="726" spans="1:26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  <c r="M726" s="110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</row>
    <row r="727" spans="1:26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  <c r="M727" s="110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</row>
    <row r="728" spans="1:26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  <c r="M728" s="110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</row>
    <row r="729" spans="1:26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  <c r="M729" s="110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</row>
    <row r="730" spans="1:26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  <c r="M730" s="110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</row>
    <row r="731" spans="1:26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  <c r="M731" s="110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</row>
    <row r="732" spans="1:26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  <c r="M732" s="110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</row>
    <row r="733" spans="1:26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  <c r="M733" s="110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</row>
    <row r="734" spans="1:26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  <c r="M734" s="110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</row>
    <row r="735" spans="1:26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  <c r="M735" s="110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</row>
    <row r="736" spans="1:26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  <c r="M736" s="110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</row>
    <row r="737" spans="1:26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  <c r="M737" s="110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</row>
    <row r="738" spans="1:26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  <c r="M738" s="110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</row>
    <row r="739" spans="1:26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  <c r="M739" s="110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</row>
    <row r="740" spans="1:26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  <c r="M740" s="110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</row>
    <row r="741" spans="1:26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  <c r="M741" s="110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</row>
    <row r="742" spans="1:26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  <c r="M742" s="110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</row>
    <row r="743" spans="1:26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  <c r="M743" s="110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</row>
    <row r="744" spans="1:26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  <c r="M744" s="110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</row>
    <row r="745" spans="1:26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  <c r="M745" s="110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</row>
    <row r="746" spans="1:26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  <c r="M746" s="110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</row>
    <row r="747" spans="1:26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  <c r="M747" s="110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</row>
    <row r="748" spans="1:26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  <c r="M748" s="110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</row>
    <row r="749" spans="1:26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  <c r="M749" s="110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</row>
    <row r="750" spans="1:26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  <c r="M750" s="110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</row>
    <row r="751" spans="1:26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  <c r="M751" s="110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</row>
    <row r="752" spans="1:26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  <c r="M752" s="110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</row>
    <row r="753" spans="1:26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  <c r="M753" s="110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</row>
    <row r="754" spans="1:26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  <c r="M754" s="110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</row>
    <row r="755" spans="1:26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  <c r="M755" s="110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</row>
    <row r="756" spans="1:26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  <c r="M756" s="110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</row>
    <row r="757" spans="1:26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  <c r="M757" s="110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</row>
    <row r="758" spans="1:26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  <c r="M758" s="110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</row>
    <row r="759" spans="1:26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  <c r="M759" s="110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</row>
    <row r="760" spans="1:26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  <c r="M760" s="110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</row>
    <row r="761" spans="1:26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  <c r="M761" s="110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</row>
    <row r="762" spans="1:26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  <c r="M762" s="110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</row>
    <row r="763" spans="1:26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  <c r="M763" s="110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</row>
    <row r="764" spans="1:26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  <c r="M764" s="110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</row>
    <row r="765" spans="1:26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  <c r="M765" s="110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</row>
    <row r="766" spans="1:26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  <c r="M766" s="110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</row>
    <row r="767" spans="1:26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  <c r="M767" s="110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</row>
    <row r="768" spans="1:26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  <c r="M768" s="110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</row>
    <row r="769" spans="1:26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  <c r="M769" s="110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</row>
    <row r="770" spans="1:26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  <c r="M770" s="110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</row>
    <row r="771" spans="1:26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  <c r="M771" s="110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</row>
    <row r="772" spans="1:26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  <c r="M772" s="110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</row>
    <row r="773" spans="1:26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  <c r="M773" s="110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</row>
    <row r="774" spans="1:26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  <c r="M774" s="110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</row>
    <row r="775" spans="1:26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  <c r="M775" s="110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</row>
    <row r="776" spans="1:26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  <c r="M776" s="110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</row>
    <row r="777" spans="1:26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  <c r="M777" s="110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</row>
    <row r="778" spans="1:26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  <c r="M778" s="110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</row>
    <row r="779" spans="1:26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  <c r="M779" s="110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</row>
    <row r="780" spans="1:26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  <c r="M780" s="110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</row>
    <row r="781" spans="1:26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  <c r="M781" s="110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</row>
    <row r="782" spans="1:26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  <c r="M782" s="110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</row>
    <row r="783" spans="1:26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  <c r="M783" s="110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</row>
    <row r="784" spans="1:26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  <c r="M784" s="110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</row>
    <row r="785" spans="1:26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  <c r="M785" s="110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</row>
    <row r="786" spans="1:26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  <c r="M786" s="110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</row>
    <row r="787" spans="1:26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  <c r="M787" s="110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</row>
    <row r="788" spans="1:26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  <c r="M788" s="110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</row>
    <row r="789" spans="1:26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  <c r="M789" s="110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</row>
    <row r="790" spans="1:26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  <c r="M790" s="110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</row>
    <row r="791" spans="1:26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  <c r="M791" s="110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</row>
    <row r="792" spans="1:26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  <c r="M792" s="110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</row>
    <row r="793" spans="1:26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  <c r="M793" s="110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</row>
    <row r="794" spans="1:26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  <c r="M794" s="110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</row>
    <row r="795" spans="1:26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  <c r="M795" s="110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</row>
    <row r="796" spans="1:26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  <c r="M796" s="110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</row>
    <row r="797" spans="1:26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  <c r="M797" s="110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</row>
    <row r="798" spans="1:26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  <c r="M798" s="110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</row>
    <row r="799" spans="1:26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  <c r="M799" s="110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</row>
    <row r="800" spans="1:26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  <c r="M800" s="110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</row>
    <row r="801" spans="1:26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  <c r="M801" s="110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</row>
    <row r="802" spans="1:26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  <c r="M802" s="110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</row>
    <row r="803" spans="1:26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  <c r="M803" s="110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</row>
    <row r="804" spans="1:26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  <c r="M804" s="110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</row>
    <row r="805" spans="1:26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  <c r="M805" s="110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</row>
    <row r="806" spans="1:26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  <c r="M806" s="110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</row>
    <row r="807" spans="1:26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  <c r="M807" s="110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</row>
    <row r="808" spans="1:26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  <c r="M808" s="110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</row>
    <row r="809" spans="1:26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  <c r="M809" s="110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</row>
    <row r="810" spans="1:26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  <c r="M810" s="110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</row>
    <row r="811" spans="1:26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  <c r="M811" s="110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</row>
    <row r="812" spans="1:26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  <c r="M812" s="110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</row>
    <row r="813" spans="1:26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  <c r="M813" s="110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</row>
    <row r="814" spans="1:26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  <c r="M814" s="110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</row>
    <row r="815" spans="1:26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  <c r="M815" s="110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</row>
    <row r="816" spans="1:26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  <c r="M816" s="110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</row>
    <row r="817" spans="1:26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  <c r="M817" s="110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</row>
    <row r="818" spans="1:26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  <c r="M818" s="110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</row>
    <row r="819" spans="1:26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  <c r="M819" s="110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</row>
    <row r="820" spans="1:26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  <c r="M820" s="110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</row>
    <row r="821" spans="1:26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  <c r="M821" s="110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</row>
    <row r="822" spans="1:26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  <c r="M822" s="110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</row>
    <row r="823" spans="1:26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  <c r="M823" s="110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</row>
    <row r="824" spans="1:26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  <c r="M824" s="110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</row>
    <row r="825" spans="1:26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  <c r="M825" s="110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</row>
    <row r="826" spans="1:26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  <c r="M826" s="110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</row>
    <row r="827" spans="1:26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  <c r="M827" s="110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</row>
    <row r="828" spans="1:26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  <c r="M828" s="110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</row>
    <row r="829" spans="1:26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  <c r="M829" s="110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</row>
    <row r="830" spans="1:26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  <c r="M830" s="110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</row>
    <row r="831" spans="1:26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  <c r="M831" s="110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</row>
    <row r="832" spans="1:26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  <c r="M832" s="110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</row>
    <row r="833" spans="1:26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  <c r="M833" s="110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</row>
    <row r="834" spans="1:26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  <c r="M834" s="110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</row>
    <row r="835" spans="1:26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  <c r="M835" s="110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</row>
    <row r="836" spans="1:26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  <c r="M836" s="110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</row>
    <row r="837" spans="1:26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  <c r="M837" s="110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</row>
    <row r="838" spans="1:26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  <c r="M838" s="110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</row>
    <row r="839" spans="1:26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  <c r="M839" s="110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</row>
    <row r="840" spans="1:26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  <c r="M840" s="110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</row>
    <row r="841" spans="1:26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  <c r="M841" s="110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</row>
    <row r="842" spans="1:26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  <c r="M842" s="110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</row>
    <row r="843" spans="1:26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  <c r="M843" s="110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</row>
    <row r="844" spans="1:26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  <c r="M844" s="110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</row>
    <row r="845" spans="1:26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  <c r="M845" s="110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</row>
    <row r="846" spans="1:26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  <c r="M846" s="110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</row>
    <row r="847" spans="1:26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  <c r="M847" s="110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</row>
    <row r="848" spans="1:26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  <c r="M848" s="110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</row>
    <row r="849" spans="1:26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  <c r="M849" s="110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</row>
    <row r="850" spans="1:26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  <c r="M850" s="110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</row>
    <row r="851" spans="1:26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  <c r="M851" s="110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</row>
    <row r="852" spans="1:26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  <c r="M852" s="110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</row>
    <row r="853" spans="1:26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  <c r="M853" s="110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</row>
    <row r="854" spans="1:26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  <c r="M854" s="110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</row>
    <row r="855" spans="1:26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  <c r="M855" s="110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</row>
    <row r="856" spans="1:26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  <c r="M856" s="110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</row>
    <row r="857" spans="1:26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  <c r="M857" s="110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</row>
    <row r="858" spans="1:26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  <c r="M858" s="110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</row>
    <row r="859" spans="1:26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  <c r="M859" s="110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</row>
    <row r="860" spans="1:26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  <c r="M860" s="110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</row>
    <row r="861" spans="1:26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  <c r="M861" s="110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</row>
    <row r="862" spans="1:26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  <c r="M862" s="110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</row>
    <row r="863" spans="1:26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  <c r="M863" s="110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</row>
    <row r="864" spans="1:26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  <c r="M864" s="110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</row>
    <row r="865" spans="1:26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  <c r="M865" s="110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</row>
    <row r="866" spans="1:26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  <c r="M866" s="110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</row>
    <row r="867" spans="1:26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  <c r="M867" s="110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</row>
    <row r="868" spans="1:26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  <c r="M868" s="110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</row>
    <row r="869" spans="1:26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  <c r="M869" s="110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</row>
    <row r="870" spans="1:26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  <c r="M870" s="110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</row>
    <row r="871" spans="1:26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  <c r="M871" s="110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</row>
    <row r="872" spans="1:26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  <c r="M872" s="110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</row>
    <row r="873" spans="1:26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  <c r="M873" s="110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</row>
    <row r="874" spans="1:26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  <c r="M874" s="110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</row>
    <row r="875" spans="1:26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  <c r="M875" s="110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</row>
    <row r="876" spans="1:26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  <c r="M876" s="110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</row>
    <row r="877" spans="1:26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  <c r="M877" s="110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</row>
    <row r="878" spans="1:26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  <c r="M878" s="110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</row>
    <row r="879" spans="1:26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  <c r="M879" s="110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</row>
    <row r="880" spans="1:26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  <c r="M880" s="110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</row>
    <row r="881" spans="1:26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  <c r="M881" s="110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</row>
    <row r="882" spans="1:26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  <c r="M882" s="110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</row>
    <row r="883" spans="1:26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  <c r="M883" s="110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</row>
    <row r="884" spans="1:26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  <c r="M884" s="110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</row>
    <row r="885" spans="1:26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  <c r="M885" s="110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</row>
    <row r="886" spans="1:26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  <c r="M886" s="110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</row>
    <row r="887" spans="1:26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  <c r="M887" s="110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</row>
    <row r="888" spans="1:26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  <c r="M888" s="110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</row>
    <row r="889" spans="1:26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  <c r="M889" s="110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</row>
    <row r="890" spans="1:26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  <c r="M890" s="110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</row>
    <row r="891" spans="1:26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  <c r="M891" s="110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</row>
    <row r="892" spans="1:26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  <c r="M892" s="110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</row>
    <row r="893" spans="1:26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  <c r="M893" s="110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</row>
    <row r="894" spans="1:26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  <c r="M894" s="110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</row>
    <row r="895" spans="1:26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  <c r="M895" s="110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</row>
    <row r="896" spans="1:26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  <c r="M896" s="110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</row>
    <row r="897" spans="1:26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  <c r="M897" s="110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</row>
    <row r="898" spans="1:26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  <c r="M898" s="110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</row>
    <row r="899" spans="1:26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  <c r="M899" s="110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</row>
    <row r="900" spans="1:26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  <c r="M900" s="110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</row>
    <row r="901" spans="1:26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  <c r="M901" s="110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</row>
    <row r="902" spans="1:26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  <c r="M902" s="110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</row>
    <row r="903" spans="1:26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  <c r="M903" s="110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</row>
    <row r="904" spans="1:26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  <c r="M904" s="110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</row>
    <row r="905" spans="1:26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  <c r="M905" s="110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</row>
    <row r="906" spans="1:26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  <c r="M906" s="110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</row>
    <row r="907" spans="1:26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  <c r="M907" s="110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</row>
    <row r="908" spans="1:26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  <c r="M908" s="110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</row>
    <row r="909" spans="1:26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  <c r="M909" s="110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</row>
    <row r="910" spans="1:26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  <c r="M910" s="110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</row>
    <row r="911" spans="1:26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  <c r="M911" s="110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</row>
    <row r="912" spans="1:26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  <c r="M912" s="110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</row>
    <row r="913" spans="1:26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  <c r="M913" s="110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</row>
    <row r="914" spans="1:26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  <c r="M914" s="110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</row>
    <row r="915" spans="1:26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  <c r="M915" s="110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</row>
    <row r="916" spans="1:26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  <c r="M916" s="110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</row>
    <row r="917" spans="1:26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  <c r="M917" s="110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</row>
    <row r="918" spans="1:26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  <c r="M918" s="110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</row>
    <row r="919" spans="1:26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  <c r="M919" s="110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</row>
    <row r="920" spans="1:26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  <c r="M920" s="110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</row>
    <row r="921" spans="1:26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  <c r="M921" s="110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</row>
    <row r="922" spans="1:26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  <c r="M922" s="110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</row>
    <row r="923" spans="1:26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  <c r="M923" s="110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</row>
    <row r="924" spans="1:26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  <c r="M924" s="110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</row>
    <row r="925" spans="1:26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  <c r="M925" s="110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</row>
    <row r="926" spans="1:26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  <c r="M926" s="110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</row>
    <row r="927" spans="1:26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  <c r="M927" s="110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</row>
    <row r="928" spans="1:26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  <c r="M928" s="110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</row>
    <row r="929" spans="1:26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  <c r="M929" s="110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</row>
    <row r="930" spans="1:26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  <c r="M930" s="110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</row>
    <row r="931" spans="1:26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  <c r="M931" s="110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</row>
    <row r="932" spans="1:26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  <c r="M932" s="110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</row>
    <row r="933" spans="1:26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  <c r="M933" s="110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</row>
    <row r="934" spans="1:26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  <c r="M934" s="110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</row>
    <row r="935" spans="1:26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  <c r="M935" s="110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</row>
    <row r="936" spans="1:26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  <c r="M936" s="110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</row>
    <row r="937" spans="1:26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  <c r="M937" s="110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</row>
    <row r="938" spans="1:26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  <c r="M938" s="110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</row>
    <row r="939" spans="1:26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  <c r="M939" s="110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</row>
    <row r="940" spans="1:26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  <c r="M940" s="110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</row>
    <row r="941" spans="1:26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  <c r="M941" s="110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</row>
    <row r="942" spans="1:26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  <c r="M942" s="110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</row>
    <row r="943" spans="1:26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  <c r="M943" s="110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</row>
    <row r="944" spans="1:26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  <c r="M944" s="110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</row>
    <row r="945" spans="1:26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  <c r="M945" s="110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</row>
    <row r="946" spans="1:26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  <c r="M946" s="110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</row>
    <row r="947" spans="1:26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  <c r="M947" s="110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</row>
    <row r="948" spans="1:26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  <c r="M948" s="110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</row>
    <row r="949" spans="1:26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  <c r="M949" s="110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</row>
    <row r="950" spans="1:26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  <c r="M950" s="110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</row>
    <row r="951" spans="1:26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  <c r="M951" s="110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</row>
    <row r="952" spans="1:26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  <c r="M952" s="110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</row>
    <row r="953" spans="1:26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  <c r="M953" s="110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</row>
    <row r="954" spans="1:26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  <c r="M954" s="110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</row>
    <row r="955" spans="1:26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  <c r="M955" s="110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</row>
    <row r="956" spans="1:26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  <c r="M956" s="110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</row>
    <row r="957" spans="1:26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  <c r="M957" s="110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</row>
    <row r="958" spans="1:26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  <c r="M958" s="110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</row>
    <row r="959" spans="1:26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  <c r="M959" s="110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</row>
    <row r="960" spans="1:26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  <c r="M960" s="110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</row>
    <row r="961" spans="1:26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  <c r="M961" s="110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</row>
    <row r="962" spans="1:26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  <c r="M962" s="110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</row>
    <row r="963" spans="1:26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</row>
    <row r="964" spans="1:26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  <c r="M964" s="110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</row>
    <row r="965" spans="1:26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  <c r="M965" s="110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</row>
    <row r="966" spans="1:26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  <c r="M966" s="110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</row>
    <row r="967" spans="1:26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  <c r="M967" s="110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</row>
    <row r="968" spans="1:26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  <c r="M968" s="110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</row>
    <row r="969" spans="1:26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  <c r="M969" s="110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</row>
    <row r="970" spans="1:26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  <c r="M970" s="110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</row>
    <row r="971" spans="1:26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  <c r="M971" s="110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</row>
    <row r="972" spans="1:26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  <c r="M972" s="110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</row>
    <row r="973" spans="1:26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  <c r="M973" s="110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</row>
    <row r="974" spans="1:26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  <c r="M974" s="110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</row>
    <row r="975" spans="1:26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  <c r="M975" s="110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</row>
    <row r="976" spans="1:26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  <c r="M976" s="110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</row>
    <row r="977" spans="1:26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  <c r="M977" s="110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</row>
    <row r="978" spans="1:26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  <c r="M978" s="110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</row>
    <row r="979" spans="1:26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  <c r="M979" s="110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</row>
    <row r="980" spans="1:26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  <c r="M980" s="110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</row>
    <row r="981" spans="1:26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  <c r="M981" s="110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</row>
    <row r="982" spans="1:26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  <c r="M982" s="110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</row>
    <row r="983" spans="1:26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  <c r="M983" s="110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</row>
    <row r="984" spans="1:26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  <c r="M984" s="110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</row>
    <row r="985" spans="1:26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  <c r="M985" s="110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</row>
    <row r="986" spans="1:26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  <c r="M986" s="110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</row>
    <row r="987" spans="1:26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  <c r="M987" s="110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</row>
    <row r="988" spans="1:26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  <c r="M988" s="110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</row>
    <row r="989" spans="1:26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  <c r="M989" s="110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</row>
    <row r="990" spans="1:26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  <c r="M990" s="110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</row>
    <row r="991" spans="1:26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  <c r="M991" s="110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</row>
    <row r="992" spans="1:26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  <c r="M992" s="110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</row>
    <row r="993" spans="1:26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  <c r="M993" s="110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</row>
    <row r="994" spans="1:26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  <c r="M994" s="110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</row>
    <row r="995" spans="1:26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  <c r="M995" s="110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</row>
    <row r="996" spans="1:26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  <c r="M996" s="110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</row>
    <row r="997" spans="1:26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  <c r="M997" s="110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</row>
    <row r="998" spans="1:26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  <c r="M998" s="110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</row>
    <row r="999" spans="1:26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  <c r="M999" s="110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</row>
    <row r="1000" spans="1:26">
      <c r="A1000" s="110"/>
      <c r="B1000" s="110"/>
      <c r="C1000" s="110"/>
      <c r="D1000" s="110"/>
      <c r="E1000" s="110"/>
      <c r="F1000" s="110"/>
      <c r="G1000" s="110"/>
      <c r="H1000" s="110"/>
      <c r="I1000" s="110"/>
      <c r="J1000" s="110"/>
      <c r="K1000" s="110"/>
      <c r="L1000" s="110"/>
      <c r="M1000" s="110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</row>
    <row r="1001" spans="1:26">
      <c r="A1001" s="110"/>
      <c r="B1001" s="110"/>
      <c r="C1001" s="110"/>
      <c r="D1001" s="110"/>
      <c r="E1001" s="110"/>
      <c r="F1001" s="110"/>
      <c r="G1001" s="110"/>
      <c r="H1001" s="110"/>
      <c r="I1001" s="110"/>
      <c r="J1001" s="110"/>
      <c r="K1001" s="110"/>
      <c r="L1001" s="110"/>
      <c r="M1001" s="110"/>
      <c r="N1001" s="110"/>
      <c r="O1001" s="110"/>
      <c r="P1001" s="110"/>
      <c r="Q1001" s="110"/>
      <c r="R1001" s="110"/>
      <c r="S1001" s="110"/>
      <c r="T1001" s="110"/>
      <c r="U1001" s="110"/>
      <c r="V1001" s="110"/>
      <c r="W1001" s="110"/>
      <c r="X1001" s="110"/>
      <c r="Y1001" s="110"/>
      <c r="Z1001" s="1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C23"/>
  <sheetViews>
    <sheetView zoomScale="60" zoomScaleNormal="60" workbookViewId="0">
      <selection activeCell="H16" sqref="H16"/>
    </sheetView>
  </sheetViews>
  <sheetFormatPr defaultRowHeight="15"/>
  <cols>
    <col min="2" max="2" width="48.42578125" customWidth="1"/>
    <col min="4" max="5" width="4.140625" bestFit="1" customWidth="1"/>
    <col min="6" max="8" width="5.140625" bestFit="1" customWidth="1"/>
    <col min="9" max="9" width="3.5703125" bestFit="1" customWidth="1"/>
    <col min="10" max="12" width="4.5703125" bestFit="1" customWidth="1"/>
    <col min="13" max="13" width="3.5703125" bestFit="1" customWidth="1"/>
    <col min="14" max="16" width="4.5703125" bestFit="1" customWidth="1"/>
    <col min="17" max="57" width="4.28515625" customWidth="1"/>
  </cols>
  <sheetData>
    <row r="1" spans="1:55">
      <c r="A1" s="232" t="s">
        <v>28</v>
      </c>
      <c r="B1" s="235" t="s">
        <v>86</v>
      </c>
      <c r="C1" s="238" t="s">
        <v>85</v>
      </c>
      <c r="D1" s="221" t="s">
        <v>88</v>
      </c>
      <c r="E1" s="222"/>
      <c r="F1" s="222"/>
      <c r="G1" s="224"/>
      <c r="H1" s="223"/>
      <c r="I1" s="228" t="s">
        <v>76</v>
      </c>
      <c r="J1" s="229"/>
      <c r="K1" s="229"/>
      <c r="L1" s="230"/>
      <c r="M1" s="228" t="s">
        <v>77</v>
      </c>
      <c r="N1" s="229"/>
      <c r="O1" s="229"/>
      <c r="P1" s="229"/>
      <c r="Q1" s="228" t="s">
        <v>78</v>
      </c>
      <c r="R1" s="229"/>
      <c r="S1" s="229"/>
      <c r="T1" s="231"/>
      <c r="U1" s="230"/>
      <c r="V1" s="228" t="s">
        <v>79</v>
      </c>
      <c r="W1" s="229"/>
      <c r="X1" s="229"/>
      <c r="Y1" s="230"/>
      <c r="Z1" s="228" t="s">
        <v>80</v>
      </c>
      <c r="AA1" s="229"/>
      <c r="AB1" s="229"/>
      <c r="AC1" s="229"/>
      <c r="AD1" s="221" t="s">
        <v>81</v>
      </c>
      <c r="AE1" s="222"/>
      <c r="AF1" s="222"/>
      <c r="AG1" s="222"/>
      <c r="AH1" s="223"/>
      <c r="AI1" s="221" t="s">
        <v>82</v>
      </c>
      <c r="AJ1" s="222"/>
      <c r="AK1" s="222"/>
      <c r="AL1" s="222"/>
      <c r="AM1" s="221" t="s">
        <v>83</v>
      </c>
      <c r="AN1" s="222"/>
      <c r="AO1" s="222"/>
      <c r="AP1" s="223"/>
      <c r="AQ1" s="221" t="s">
        <v>84</v>
      </c>
      <c r="AR1" s="222"/>
      <c r="AS1" s="222"/>
      <c r="AT1" s="222"/>
      <c r="AU1" s="223"/>
      <c r="AV1" s="225" t="s">
        <v>89</v>
      </c>
      <c r="AW1" s="226"/>
      <c r="AX1" s="226"/>
      <c r="AY1" s="227"/>
      <c r="AZ1" s="221" t="s">
        <v>90</v>
      </c>
      <c r="BA1" s="222"/>
      <c r="BB1" s="222"/>
      <c r="BC1" s="223"/>
    </row>
    <row r="2" spans="1:55" ht="15" customHeight="1">
      <c r="A2" s="233"/>
      <c r="B2" s="236"/>
      <c r="C2" s="239"/>
      <c r="D2" s="51" t="s">
        <v>91</v>
      </c>
      <c r="E2" s="23" t="s">
        <v>92</v>
      </c>
      <c r="F2" s="23" t="s">
        <v>93</v>
      </c>
      <c r="G2" s="64" t="s">
        <v>94</v>
      </c>
      <c r="H2" s="57" t="s">
        <v>95</v>
      </c>
      <c r="I2" s="59" t="s">
        <v>96</v>
      </c>
      <c r="J2" s="24" t="s">
        <v>97</v>
      </c>
      <c r="K2" s="25" t="s">
        <v>98</v>
      </c>
      <c r="L2" s="26" t="s">
        <v>99</v>
      </c>
      <c r="M2" s="59" t="s">
        <v>96</v>
      </c>
      <c r="N2" s="24" t="s">
        <v>97</v>
      </c>
      <c r="O2" s="25" t="s">
        <v>98</v>
      </c>
      <c r="P2" s="25" t="s">
        <v>99</v>
      </c>
      <c r="Q2" s="59" t="s">
        <v>100</v>
      </c>
      <c r="R2" s="25" t="s">
        <v>101</v>
      </c>
      <c r="S2" s="25" t="s">
        <v>102</v>
      </c>
      <c r="T2" s="66" t="s">
        <v>103</v>
      </c>
      <c r="U2" s="26" t="s">
        <v>104</v>
      </c>
      <c r="V2" s="59" t="s">
        <v>105</v>
      </c>
      <c r="W2" s="24" t="s">
        <v>106</v>
      </c>
      <c r="X2" s="25" t="s">
        <v>107</v>
      </c>
      <c r="Y2" s="26" t="s">
        <v>108</v>
      </c>
      <c r="Z2" s="59" t="s">
        <v>109</v>
      </c>
      <c r="AA2" s="24" t="s">
        <v>110</v>
      </c>
      <c r="AB2" s="25" t="s">
        <v>111</v>
      </c>
      <c r="AC2" s="25" t="s">
        <v>112</v>
      </c>
      <c r="AD2" s="59" t="s">
        <v>100</v>
      </c>
      <c r="AE2" s="25" t="s">
        <v>101</v>
      </c>
      <c r="AF2" s="25" t="s">
        <v>102</v>
      </c>
      <c r="AG2" s="25" t="s">
        <v>103</v>
      </c>
      <c r="AH2" s="26" t="s">
        <v>104</v>
      </c>
      <c r="AI2" s="59" t="s">
        <v>113</v>
      </c>
      <c r="AJ2" s="24" t="s">
        <v>114</v>
      </c>
      <c r="AK2" s="25" t="s">
        <v>115</v>
      </c>
      <c r="AL2" s="25" t="s">
        <v>116</v>
      </c>
      <c r="AM2" s="59" t="s">
        <v>117</v>
      </c>
      <c r="AN2" s="25" t="s">
        <v>118</v>
      </c>
      <c r="AO2" s="25" t="s">
        <v>119</v>
      </c>
      <c r="AP2" s="26" t="s">
        <v>120</v>
      </c>
      <c r="AQ2" s="62" t="s">
        <v>91</v>
      </c>
      <c r="AR2" s="25" t="s">
        <v>92</v>
      </c>
      <c r="AS2" s="25" t="s">
        <v>93</v>
      </c>
      <c r="AT2" s="25" t="s">
        <v>94</v>
      </c>
      <c r="AU2" s="26" t="s">
        <v>95</v>
      </c>
      <c r="AV2" s="62" t="s">
        <v>96</v>
      </c>
      <c r="AW2" s="25" t="s">
        <v>97</v>
      </c>
      <c r="AX2" s="25" t="s">
        <v>98</v>
      </c>
      <c r="AY2" s="26" t="s">
        <v>99</v>
      </c>
      <c r="AZ2" s="62" t="s">
        <v>117</v>
      </c>
      <c r="BA2" s="25" t="s">
        <v>118</v>
      </c>
      <c r="BB2" s="25" t="s">
        <v>119</v>
      </c>
      <c r="BC2" s="26" t="s">
        <v>120</v>
      </c>
    </row>
    <row r="3" spans="1:55" ht="15.75" thickBot="1">
      <c r="A3" s="234"/>
      <c r="B3" s="237"/>
      <c r="C3" s="240"/>
      <c r="D3" s="52">
        <v>1</v>
      </c>
      <c r="E3" s="53">
        <v>2</v>
      </c>
      <c r="F3" s="53">
        <v>3</v>
      </c>
      <c r="G3" s="65">
        <v>4</v>
      </c>
      <c r="H3" s="58">
        <v>5</v>
      </c>
      <c r="I3" s="60">
        <v>6</v>
      </c>
      <c r="J3" s="54">
        <v>7</v>
      </c>
      <c r="K3" s="54">
        <v>8</v>
      </c>
      <c r="L3" s="61">
        <v>9</v>
      </c>
      <c r="M3" s="60">
        <v>10</v>
      </c>
      <c r="N3" s="54">
        <v>11</v>
      </c>
      <c r="O3" s="54">
        <v>12</v>
      </c>
      <c r="P3" s="54">
        <v>13</v>
      </c>
      <c r="Q3" s="60">
        <v>14</v>
      </c>
      <c r="R3" s="54">
        <v>15</v>
      </c>
      <c r="S3" s="54">
        <v>16</v>
      </c>
      <c r="T3" s="67">
        <v>17</v>
      </c>
      <c r="U3" s="61">
        <v>18</v>
      </c>
      <c r="V3" s="60">
        <v>19</v>
      </c>
      <c r="W3" s="54">
        <v>20</v>
      </c>
      <c r="X3" s="54">
        <v>21</v>
      </c>
      <c r="Y3" s="61">
        <v>22</v>
      </c>
      <c r="Z3" s="60">
        <v>23</v>
      </c>
      <c r="AA3" s="54">
        <v>24</v>
      </c>
      <c r="AB3" s="54">
        <v>25</v>
      </c>
      <c r="AC3" s="54">
        <v>26</v>
      </c>
      <c r="AD3" s="60">
        <v>27</v>
      </c>
      <c r="AE3" s="54">
        <v>28</v>
      </c>
      <c r="AF3" s="54">
        <v>29</v>
      </c>
      <c r="AG3" s="54">
        <v>30</v>
      </c>
      <c r="AH3" s="61">
        <v>31</v>
      </c>
      <c r="AI3" s="60">
        <v>32</v>
      </c>
      <c r="AJ3" s="54">
        <v>33</v>
      </c>
      <c r="AK3" s="54">
        <v>34</v>
      </c>
      <c r="AL3" s="54">
        <v>35</v>
      </c>
      <c r="AM3" s="60">
        <v>36</v>
      </c>
      <c r="AN3" s="54">
        <v>37</v>
      </c>
      <c r="AO3" s="54">
        <v>38</v>
      </c>
      <c r="AP3" s="61">
        <v>39</v>
      </c>
      <c r="AQ3" s="60">
        <v>40</v>
      </c>
      <c r="AR3" s="54">
        <v>41</v>
      </c>
      <c r="AS3" s="54">
        <v>42</v>
      </c>
      <c r="AT3" s="54">
        <v>43</v>
      </c>
      <c r="AU3" s="61">
        <v>44</v>
      </c>
      <c r="AV3" s="60">
        <v>45</v>
      </c>
      <c r="AW3" s="54">
        <v>46</v>
      </c>
      <c r="AX3" s="54">
        <v>47</v>
      </c>
      <c r="AY3" s="61">
        <v>48</v>
      </c>
      <c r="AZ3" s="63">
        <v>49</v>
      </c>
      <c r="BA3" s="55">
        <v>50</v>
      </c>
      <c r="BB3" s="55">
        <v>51</v>
      </c>
      <c r="BC3" s="56">
        <v>52</v>
      </c>
    </row>
    <row r="4" spans="1:55" ht="19.5" customHeight="1">
      <c r="A4" s="199">
        <v>1</v>
      </c>
      <c r="B4" s="210" t="s">
        <v>33</v>
      </c>
      <c r="C4" s="198">
        <v>4</v>
      </c>
      <c r="D4" s="172"/>
      <c r="E4" s="173"/>
      <c r="F4" s="173"/>
      <c r="G4" s="173"/>
      <c r="H4" s="174"/>
      <c r="I4" s="45"/>
      <c r="J4" s="46"/>
      <c r="K4" s="46"/>
      <c r="L4" s="47"/>
      <c r="M4" s="45"/>
      <c r="N4" s="46"/>
      <c r="O4" s="46"/>
      <c r="P4" s="46"/>
      <c r="Q4" s="45"/>
      <c r="R4" s="46"/>
      <c r="S4" s="46"/>
      <c r="T4" s="46"/>
      <c r="U4" s="47"/>
      <c r="V4" s="45"/>
      <c r="W4" s="46"/>
      <c r="X4" s="46"/>
      <c r="Y4" s="47"/>
      <c r="Z4" s="45"/>
      <c r="AA4" s="46"/>
      <c r="AB4" s="46"/>
      <c r="AC4" s="46"/>
      <c r="AD4" s="45"/>
      <c r="AE4" s="46"/>
      <c r="AF4" s="46"/>
      <c r="AG4" s="46"/>
      <c r="AH4" s="47"/>
      <c r="AI4" s="45"/>
      <c r="AJ4" s="46"/>
      <c r="AK4" s="48"/>
      <c r="AL4" s="48"/>
      <c r="AM4" s="50"/>
      <c r="AN4" s="48"/>
      <c r="AO4" s="48"/>
      <c r="AP4" s="49"/>
      <c r="AQ4" s="50"/>
      <c r="AR4" s="48"/>
      <c r="AS4" s="48"/>
      <c r="AT4" s="48"/>
      <c r="AU4" s="49"/>
      <c r="AV4" s="50"/>
      <c r="AW4" s="48"/>
      <c r="AX4" s="48"/>
      <c r="AY4" s="49"/>
      <c r="AZ4" s="50"/>
      <c r="BA4" s="48"/>
      <c r="BB4" s="48"/>
      <c r="BC4" s="49"/>
    </row>
    <row r="5" spans="1:55" ht="19.5" customHeight="1">
      <c r="A5" s="68">
        <v>2</v>
      </c>
      <c r="B5" s="211" t="s">
        <v>87</v>
      </c>
      <c r="C5" s="183">
        <v>2</v>
      </c>
      <c r="D5" s="27"/>
      <c r="E5" s="28"/>
      <c r="F5" s="28"/>
      <c r="G5" s="28"/>
      <c r="H5" s="38"/>
      <c r="I5" s="72"/>
      <c r="J5" s="73"/>
      <c r="K5" s="29"/>
      <c r="L5" s="32"/>
      <c r="M5" s="40"/>
      <c r="N5" s="29"/>
      <c r="O5" s="29"/>
      <c r="P5" s="29"/>
      <c r="Q5" s="40"/>
      <c r="R5" s="29"/>
      <c r="S5" s="29"/>
      <c r="T5" s="29"/>
      <c r="U5" s="32"/>
      <c r="V5" s="40"/>
      <c r="W5" s="29"/>
      <c r="X5" s="29"/>
      <c r="Y5" s="32"/>
      <c r="Z5" s="40"/>
      <c r="AA5" s="29"/>
      <c r="AB5" s="29"/>
      <c r="AC5" s="29"/>
      <c r="AD5" s="40"/>
      <c r="AE5" s="29"/>
      <c r="AF5" s="29"/>
      <c r="AG5" s="29"/>
      <c r="AH5" s="32"/>
      <c r="AI5" s="40"/>
      <c r="AJ5" s="29"/>
      <c r="AK5" s="30"/>
      <c r="AL5" s="30"/>
      <c r="AM5" s="43"/>
      <c r="AN5" s="30"/>
      <c r="AO5" s="30"/>
      <c r="AP5" s="31"/>
      <c r="AQ5" s="43"/>
      <c r="AR5" s="30"/>
      <c r="AS5" s="30"/>
      <c r="AT5" s="30"/>
      <c r="AU5" s="31"/>
      <c r="AV5" s="43"/>
      <c r="AW5" s="30"/>
      <c r="AX5" s="30"/>
      <c r="AY5" s="31"/>
      <c r="AZ5" s="43"/>
      <c r="BA5" s="30"/>
      <c r="BB5" s="30"/>
      <c r="BC5" s="31"/>
    </row>
    <row r="6" spans="1:55" ht="19.5" customHeight="1">
      <c r="A6" s="68">
        <v>3</v>
      </c>
      <c r="B6" s="211" t="s">
        <v>37</v>
      </c>
      <c r="C6" s="183">
        <v>3</v>
      </c>
      <c r="D6" s="27"/>
      <c r="E6" s="28"/>
      <c r="F6" s="28"/>
      <c r="G6" s="28"/>
      <c r="H6" s="38"/>
      <c r="I6" s="40"/>
      <c r="J6" s="75"/>
      <c r="K6" s="75"/>
      <c r="L6" s="76"/>
      <c r="M6" s="40"/>
      <c r="N6" s="29"/>
      <c r="O6" s="29"/>
      <c r="P6" s="29"/>
      <c r="Q6" s="40"/>
      <c r="R6" s="29"/>
      <c r="S6" s="29"/>
      <c r="T6" s="29"/>
      <c r="U6" s="32"/>
      <c r="V6" s="40"/>
      <c r="W6" s="29"/>
      <c r="X6" s="29"/>
      <c r="Y6" s="32"/>
      <c r="Z6" s="40"/>
      <c r="AA6" s="29"/>
      <c r="AB6" s="29"/>
      <c r="AC6" s="29"/>
      <c r="AD6" s="40"/>
      <c r="AE6" s="29"/>
      <c r="AF6" s="29"/>
      <c r="AG6" s="29"/>
      <c r="AH6" s="32"/>
      <c r="AI6" s="40"/>
      <c r="AJ6" s="29"/>
      <c r="AK6" s="30"/>
      <c r="AL6" s="30"/>
      <c r="AM6" s="43"/>
      <c r="AN6" s="30"/>
      <c r="AO6" s="30"/>
      <c r="AP6" s="31"/>
      <c r="AQ6" s="43"/>
      <c r="AR6" s="30"/>
      <c r="AS6" s="30"/>
      <c r="AT6" s="30"/>
      <c r="AU6" s="31"/>
      <c r="AV6" s="43"/>
      <c r="AW6" s="30"/>
      <c r="AX6" s="30"/>
      <c r="AY6" s="31"/>
      <c r="AZ6" s="43"/>
      <c r="BA6" s="30"/>
      <c r="BB6" s="30"/>
      <c r="BC6" s="31"/>
    </row>
    <row r="7" spans="1:55" ht="19.5" customHeight="1">
      <c r="A7" s="68">
        <v>4</v>
      </c>
      <c r="B7" s="211" t="s">
        <v>39</v>
      </c>
      <c r="C7" s="183">
        <v>2</v>
      </c>
      <c r="D7" s="27"/>
      <c r="E7" s="28"/>
      <c r="F7" s="28"/>
      <c r="G7" s="28"/>
      <c r="H7" s="38"/>
      <c r="I7" s="40"/>
      <c r="J7" s="29"/>
      <c r="K7" s="29"/>
      <c r="L7" s="32"/>
      <c r="M7" s="175"/>
      <c r="N7" s="176"/>
      <c r="O7" s="29"/>
      <c r="P7" s="29"/>
      <c r="Q7" s="40"/>
      <c r="R7" s="29"/>
      <c r="S7" s="29"/>
      <c r="T7" s="29"/>
      <c r="U7" s="32"/>
      <c r="V7" s="40"/>
      <c r="W7" s="29"/>
      <c r="X7" s="29"/>
      <c r="Y7" s="32"/>
      <c r="Z7" s="40"/>
      <c r="AA7" s="29"/>
      <c r="AB7" s="29"/>
      <c r="AC7" s="29"/>
      <c r="AD7" s="40"/>
      <c r="AE7" s="29"/>
      <c r="AF7" s="29"/>
      <c r="AG7" s="29"/>
      <c r="AH7" s="32"/>
      <c r="AI7" s="40"/>
      <c r="AJ7" s="29"/>
      <c r="AK7" s="30"/>
      <c r="AL7" s="30"/>
      <c r="AM7" s="43"/>
      <c r="AN7" s="30"/>
      <c r="AO7" s="30"/>
      <c r="AP7" s="31"/>
      <c r="AQ7" s="43"/>
      <c r="AR7" s="30"/>
      <c r="AS7" s="30"/>
      <c r="AT7" s="30"/>
      <c r="AU7" s="31"/>
      <c r="AV7" s="43"/>
      <c r="AW7" s="30"/>
      <c r="AX7" s="30"/>
      <c r="AY7" s="31"/>
      <c r="AZ7" s="43"/>
      <c r="BA7" s="30"/>
      <c r="BB7" s="30"/>
      <c r="BC7" s="31"/>
    </row>
    <row r="8" spans="1:55" ht="19.5" customHeight="1">
      <c r="A8" s="68">
        <v>5</v>
      </c>
      <c r="B8" s="211" t="s">
        <v>42</v>
      </c>
      <c r="C8" s="183">
        <v>2</v>
      </c>
      <c r="D8" s="27"/>
      <c r="E8" s="28"/>
      <c r="F8" s="28"/>
      <c r="G8" s="28"/>
      <c r="H8" s="38"/>
      <c r="I8" s="40"/>
      <c r="J8" s="29"/>
      <c r="K8" s="29"/>
      <c r="L8" s="32"/>
      <c r="M8" s="152"/>
      <c r="N8" s="153"/>
      <c r="O8" s="74"/>
      <c r="P8" s="151"/>
      <c r="Q8" s="40"/>
      <c r="R8" s="29"/>
      <c r="S8" s="29"/>
      <c r="T8" s="29"/>
      <c r="U8" s="32"/>
      <c r="V8" s="40"/>
      <c r="W8" s="29"/>
      <c r="X8" s="29"/>
      <c r="Y8" s="32"/>
      <c r="Z8" s="40"/>
      <c r="AA8" s="29"/>
      <c r="AB8" s="29"/>
      <c r="AC8" s="29"/>
      <c r="AD8" s="40"/>
      <c r="AE8" s="29"/>
      <c r="AF8" s="29"/>
      <c r="AG8" s="29"/>
      <c r="AH8" s="32"/>
      <c r="AI8" s="40"/>
      <c r="AJ8" s="29"/>
      <c r="AK8" s="30"/>
      <c r="AL8" s="30"/>
      <c r="AM8" s="43"/>
      <c r="AN8" s="30"/>
      <c r="AO8" s="30"/>
      <c r="AP8" s="31"/>
      <c r="AQ8" s="43"/>
      <c r="AR8" s="30"/>
      <c r="AS8" s="30"/>
      <c r="AT8" s="30"/>
      <c r="AU8" s="31"/>
      <c r="AV8" s="43"/>
      <c r="AW8" s="30"/>
      <c r="AX8" s="30"/>
      <c r="AY8" s="31"/>
      <c r="AZ8" s="43"/>
      <c r="BA8" s="30"/>
      <c r="BB8" s="30"/>
      <c r="BC8" s="31"/>
    </row>
    <row r="9" spans="1:55" ht="19.5" customHeight="1">
      <c r="A9" s="68">
        <v>6</v>
      </c>
      <c r="B9" s="211" t="s">
        <v>150</v>
      </c>
      <c r="C9" s="183">
        <v>2</v>
      </c>
      <c r="D9" s="27"/>
      <c r="E9" s="28"/>
      <c r="F9" s="28"/>
      <c r="G9" s="28"/>
      <c r="H9" s="38"/>
      <c r="I9" s="40"/>
      <c r="J9" s="29"/>
      <c r="K9" s="29"/>
      <c r="L9" s="32"/>
      <c r="M9" s="152"/>
      <c r="N9" s="153"/>
      <c r="O9" s="71"/>
      <c r="P9" s="177"/>
      <c r="Q9" s="40"/>
      <c r="R9" s="29"/>
      <c r="S9" s="29"/>
      <c r="T9" s="29"/>
      <c r="U9" s="32"/>
      <c r="V9" s="40"/>
      <c r="W9" s="29"/>
      <c r="X9" s="29"/>
      <c r="Y9" s="32"/>
      <c r="Z9" s="40"/>
      <c r="AA9" s="29"/>
      <c r="AB9" s="29"/>
      <c r="AC9" s="29"/>
      <c r="AD9" s="40"/>
      <c r="AE9" s="29"/>
      <c r="AF9" s="29"/>
      <c r="AG9" s="29"/>
      <c r="AH9" s="32"/>
      <c r="AI9" s="40"/>
      <c r="AJ9" s="29"/>
      <c r="AK9" s="30"/>
      <c r="AL9" s="30"/>
      <c r="AM9" s="43"/>
      <c r="AN9" s="30"/>
      <c r="AO9" s="30"/>
      <c r="AP9" s="31"/>
      <c r="AQ9" s="43"/>
      <c r="AR9" s="30"/>
      <c r="AS9" s="30"/>
      <c r="AT9" s="30"/>
      <c r="AU9" s="31"/>
      <c r="AV9" s="43"/>
      <c r="AW9" s="30"/>
      <c r="AX9" s="30"/>
      <c r="AY9" s="31"/>
      <c r="AZ9" s="40"/>
      <c r="BA9" s="29"/>
      <c r="BB9" s="29"/>
      <c r="BC9" s="32"/>
    </row>
    <row r="10" spans="1:55" ht="19.5" customHeight="1">
      <c r="A10" s="68">
        <v>7</v>
      </c>
      <c r="B10" s="211" t="s">
        <v>45</v>
      </c>
      <c r="C10" s="183">
        <v>2</v>
      </c>
      <c r="D10" s="27"/>
      <c r="E10" s="28"/>
      <c r="F10" s="28"/>
      <c r="G10" s="28"/>
      <c r="H10" s="38"/>
      <c r="I10" s="40"/>
      <c r="J10" s="29"/>
      <c r="K10" s="29"/>
      <c r="L10" s="32"/>
      <c r="M10" s="152"/>
      <c r="N10" s="153"/>
      <c r="O10" s="77"/>
      <c r="P10" s="154"/>
      <c r="Q10" s="40"/>
      <c r="R10" s="29"/>
      <c r="S10" s="29"/>
      <c r="T10" s="29"/>
      <c r="U10" s="32"/>
      <c r="V10" s="40"/>
      <c r="W10" s="29"/>
      <c r="X10" s="29"/>
      <c r="Y10" s="32"/>
      <c r="Z10" s="40"/>
      <c r="AA10" s="29"/>
      <c r="AB10" s="29"/>
      <c r="AC10" s="29"/>
      <c r="AD10" s="40"/>
      <c r="AE10" s="29"/>
      <c r="AF10" s="29"/>
      <c r="AG10" s="29"/>
      <c r="AH10" s="32"/>
      <c r="AI10" s="40"/>
      <c r="AJ10" s="29"/>
      <c r="AK10" s="30"/>
      <c r="AL10" s="30"/>
      <c r="AM10" s="43"/>
      <c r="AN10" s="30"/>
      <c r="AO10" s="30"/>
      <c r="AP10" s="31"/>
      <c r="AQ10" s="43"/>
      <c r="AR10" s="30"/>
      <c r="AS10" s="30"/>
      <c r="AT10" s="30"/>
      <c r="AU10" s="31"/>
      <c r="AV10" s="43"/>
      <c r="AW10" s="30"/>
      <c r="AX10" s="30"/>
      <c r="AY10" s="31"/>
      <c r="AZ10" s="40"/>
      <c r="BA10" s="29"/>
      <c r="BB10" s="29"/>
      <c r="BC10" s="32"/>
    </row>
    <row r="11" spans="1:55" ht="19.5" customHeight="1">
      <c r="A11" s="68">
        <v>8</v>
      </c>
      <c r="B11" s="211" t="s">
        <v>47</v>
      </c>
      <c r="C11" s="183">
        <v>2</v>
      </c>
      <c r="D11" s="27"/>
      <c r="E11" s="28"/>
      <c r="F11" s="28"/>
      <c r="G11" s="28"/>
      <c r="H11" s="38"/>
      <c r="I11" s="40"/>
      <c r="J11" s="29"/>
      <c r="K11" s="29"/>
      <c r="L11" s="32"/>
      <c r="M11" s="152"/>
      <c r="N11" s="153"/>
      <c r="O11" s="80"/>
      <c r="P11" s="155"/>
      <c r="Q11" s="40"/>
      <c r="R11" s="29"/>
      <c r="S11" s="29"/>
      <c r="T11" s="29"/>
      <c r="U11" s="32"/>
      <c r="V11" s="40"/>
      <c r="W11" s="29"/>
      <c r="X11" s="29"/>
      <c r="Y11" s="32"/>
      <c r="Z11" s="40"/>
      <c r="AA11" s="29"/>
      <c r="AB11" s="29"/>
      <c r="AC11" s="29"/>
      <c r="AD11" s="40"/>
      <c r="AE11" s="29"/>
      <c r="AF11" s="29"/>
      <c r="AG11" s="29"/>
      <c r="AH11" s="32"/>
      <c r="AI11" s="40"/>
      <c r="AJ11" s="29"/>
      <c r="AK11" s="30"/>
      <c r="AL11" s="30"/>
      <c r="AM11" s="43"/>
      <c r="AN11" s="30"/>
      <c r="AO11" s="30"/>
      <c r="AP11" s="31"/>
      <c r="AQ11" s="43"/>
      <c r="AR11" s="30"/>
      <c r="AS11" s="30"/>
      <c r="AT11" s="30"/>
      <c r="AU11" s="31"/>
      <c r="AV11" s="43"/>
      <c r="AW11" s="30"/>
      <c r="AX11" s="30"/>
      <c r="AY11" s="31"/>
      <c r="AZ11" s="40"/>
      <c r="BA11" s="29"/>
      <c r="BB11" s="29"/>
      <c r="BC11" s="32"/>
    </row>
    <row r="12" spans="1:55" ht="19.5" customHeight="1">
      <c r="A12" s="68">
        <v>9</v>
      </c>
      <c r="B12" s="211" t="s">
        <v>153</v>
      </c>
      <c r="C12" s="183">
        <v>2</v>
      </c>
      <c r="D12" s="27"/>
      <c r="E12" s="28"/>
      <c r="F12" s="28"/>
      <c r="G12" s="28"/>
      <c r="H12" s="38"/>
      <c r="I12" s="40"/>
      <c r="J12" s="29"/>
      <c r="K12" s="29"/>
      <c r="L12" s="32"/>
      <c r="M12" s="40"/>
      <c r="N12" s="29"/>
      <c r="O12" s="29"/>
      <c r="P12" s="32"/>
      <c r="Q12" s="79"/>
      <c r="R12" s="78"/>
      <c r="S12" s="29"/>
      <c r="T12" s="29"/>
      <c r="U12" s="32"/>
      <c r="V12" s="40"/>
      <c r="W12" s="29"/>
      <c r="X12" s="29"/>
      <c r="Y12" s="32"/>
      <c r="Z12" s="40"/>
      <c r="AA12" s="29"/>
      <c r="AB12" s="29"/>
      <c r="AC12" s="29"/>
      <c r="AD12" s="40"/>
      <c r="AE12" s="29"/>
      <c r="AF12" s="29"/>
      <c r="AG12" s="29"/>
      <c r="AH12" s="32"/>
      <c r="AI12" s="40"/>
      <c r="AJ12" s="29"/>
      <c r="AK12" s="30"/>
      <c r="AL12" s="30"/>
      <c r="AM12" s="43"/>
      <c r="AN12" s="30"/>
      <c r="AO12" s="30"/>
      <c r="AP12" s="31"/>
      <c r="AQ12" s="43"/>
      <c r="AR12" s="30"/>
      <c r="AS12" s="30"/>
      <c r="AT12" s="30"/>
      <c r="AU12" s="31"/>
      <c r="AV12" s="43"/>
      <c r="AW12" s="30"/>
      <c r="AX12" s="30"/>
      <c r="AY12" s="31"/>
      <c r="AZ12" s="40"/>
      <c r="BA12" s="29"/>
      <c r="BB12" s="29"/>
      <c r="BC12" s="32"/>
    </row>
    <row r="13" spans="1:55" ht="19.5" customHeight="1">
      <c r="A13" s="68">
        <v>10</v>
      </c>
      <c r="B13" s="211" t="s">
        <v>50</v>
      </c>
      <c r="C13" s="183">
        <v>8</v>
      </c>
      <c r="D13" s="27"/>
      <c r="E13" s="28"/>
      <c r="F13" s="28"/>
      <c r="G13" s="28"/>
      <c r="H13" s="38"/>
      <c r="I13" s="40"/>
      <c r="J13" s="29"/>
      <c r="K13" s="29"/>
      <c r="L13" s="32"/>
      <c r="M13" s="40"/>
      <c r="N13" s="29"/>
      <c r="O13" s="29"/>
      <c r="P13" s="29"/>
      <c r="Q13" s="185"/>
      <c r="R13" s="186"/>
      <c r="S13" s="186"/>
      <c r="T13" s="186"/>
      <c r="U13" s="187"/>
      <c r="V13" s="185"/>
      <c r="W13" s="186"/>
      <c r="X13" s="186"/>
      <c r="Y13" s="32"/>
      <c r="Z13" s="40"/>
      <c r="AA13" s="29"/>
      <c r="AB13" s="29"/>
      <c r="AC13" s="29"/>
      <c r="AD13" s="40"/>
      <c r="AE13" s="29"/>
      <c r="AF13" s="29"/>
      <c r="AG13" s="29"/>
      <c r="AH13" s="32"/>
      <c r="AI13" s="40"/>
      <c r="AJ13" s="29"/>
      <c r="AK13" s="30"/>
      <c r="AL13" s="30"/>
      <c r="AM13" s="43"/>
      <c r="AN13" s="30"/>
      <c r="AO13" s="30"/>
      <c r="AP13" s="31"/>
      <c r="AQ13" s="43"/>
      <c r="AR13" s="30"/>
      <c r="AS13" s="30"/>
      <c r="AT13" s="30"/>
      <c r="AU13" s="31"/>
      <c r="AV13" s="43"/>
      <c r="AW13" s="30"/>
      <c r="AX13" s="30"/>
      <c r="AY13" s="31"/>
      <c r="AZ13" s="40"/>
      <c r="BA13" s="29"/>
      <c r="BB13" s="29"/>
      <c r="BC13" s="32"/>
    </row>
    <row r="14" spans="1:55" ht="19.5" customHeight="1">
      <c r="A14" s="68">
        <v>11</v>
      </c>
      <c r="B14" s="211" t="s">
        <v>51</v>
      </c>
      <c r="C14" s="183">
        <v>4</v>
      </c>
      <c r="D14" s="27"/>
      <c r="E14" s="28"/>
      <c r="F14" s="28"/>
      <c r="G14" s="28"/>
      <c r="H14" s="38"/>
      <c r="I14" s="40"/>
      <c r="J14" s="29"/>
      <c r="K14" s="29"/>
      <c r="L14" s="32"/>
      <c r="M14" s="40"/>
      <c r="N14" s="29"/>
      <c r="O14" s="29"/>
      <c r="P14" s="29"/>
      <c r="Q14" s="40"/>
      <c r="R14" s="29"/>
      <c r="S14" s="29"/>
      <c r="T14" s="29"/>
      <c r="U14" s="32"/>
      <c r="V14" s="40"/>
      <c r="W14" s="29"/>
      <c r="X14" s="29"/>
      <c r="Y14" s="32"/>
      <c r="Z14" s="188"/>
      <c r="AA14" s="189"/>
      <c r="AB14" s="189"/>
      <c r="AC14" s="189"/>
      <c r="AD14" s="40"/>
      <c r="AE14" s="29"/>
      <c r="AF14" s="29"/>
      <c r="AG14" s="29"/>
      <c r="AH14" s="32"/>
      <c r="AI14" s="40"/>
      <c r="AJ14" s="29"/>
      <c r="AK14" s="30"/>
      <c r="AL14" s="30"/>
      <c r="AM14" s="43"/>
      <c r="AN14" s="30"/>
      <c r="AO14" s="30"/>
      <c r="AP14" s="31"/>
      <c r="AQ14" s="43"/>
      <c r="AR14" s="30"/>
      <c r="AS14" s="30"/>
      <c r="AT14" s="30"/>
      <c r="AU14" s="31"/>
      <c r="AV14" s="43"/>
      <c r="AW14" s="30"/>
      <c r="AX14" s="30"/>
      <c r="AY14" s="31"/>
      <c r="AZ14" s="40"/>
      <c r="BA14" s="29"/>
      <c r="BB14" s="29"/>
      <c r="BC14" s="32"/>
    </row>
    <row r="15" spans="1:55" ht="19.5" customHeight="1">
      <c r="A15" s="68">
        <v>12</v>
      </c>
      <c r="B15" s="211" t="s">
        <v>53</v>
      </c>
      <c r="C15" s="183">
        <v>5</v>
      </c>
      <c r="D15" s="27"/>
      <c r="E15" s="28"/>
      <c r="F15" s="28"/>
      <c r="G15" s="28"/>
      <c r="H15" s="38"/>
      <c r="I15" s="40"/>
      <c r="J15" s="29"/>
      <c r="K15" s="29"/>
      <c r="L15" s="32"/>
      <c r="M15" s="40"/>
      <c r="N15" s="29"/>
      <c r="O15" s="29"/>
      <c r="P15" s="29"/>
      <c r="Q15" s="40"/>
      <c r="R15" s="29"/>
      <c r="S15" s="29"/>
      <c r="T15" s="29"/>
      <c r="U15" s="32"/>
      <c r="V15" s="40"/>
      <c r="W15" s="29"/>
      <c r="X15" s="29"/>
      <c r="Y15" s="32"/>
      <c r="Z15" s="40"/>
      <c r="AA15" s="29"/>
      <c r="AB15" s="29"/>
      <c r="AC15" s="29"/>
      <c r="AD15" s="190"/>
      <c r="AE15" s="191"/>
      <c r="AF15" s="191"/>
      <c r="AG15" s="191"/>
      <c r="AH15" s="192"/>
      <c r="AI15" s="40"/>
      <c r="AJ15" s="29"/>
      <c r="AK15" s="30"/>
      <c r="AL15" s="30"/>
      <c r="AM15" s="43"/>
      <c r="AN15" s="30"/>
      <c r="AO15" s="30"/>
      <c r="AP15" s="31"/>
      <c r="AQ15" s="43"/>
      <c r="AR15" s="30"/>
      <c r="AS15" s="30"/>
      <c r="AT15" s="30"/>
      <c r="AU15" s="31"/>
      <c r="AV15" s="43"/>
      <c r="AW15" s="30"/>
      <c r="AX15" s="30"/>
      <c r="AY15" s="31"/>
      <c r="AZ15" s="40"/>
      <c r="BA15" s="29"/>
      <c r="BB15" s="29"/>
      <c r="BC15" s="32"/>
    </row>
    <row r="16" spans="1:55" ht="19.5" customHeight="1">
      <c r="A16" s="68">
        <v>13</v>
      </c>
      <c r="B16" s="211" t="s">
        <v>55</v>
      </c>
      <c r="C16" s="183">
        <v>2</v>
      </c>
      <c r="D16" s="27"/>
      <c r="E16" s="28"/>
      <c r="F16" s="28"/>
      <c r="G16" s="28"/>
      <c r="H16" s="38"/>
      <c r="I16" s="40"/>
      <c r="J16" s="29"/>
      <c r="K16" s="29"/>
      <c r="L16" s="32"/>
      <c r="M16" s="40"/>
      <c r="N16" s="29"/>
      <c r="O16" s="29"/>
      <c r="P16" s="29"/>
      <c r="Q16" s="40"/>
      <c r="R16" s="29"/>
      <c r="S16" s="29"/>
      <c r="T16" s="29"/>
      <c r="U16" s="32"/>
      <c r="V16" s="40"/>
      <c r="W16" s="29"/>
      <c r="X16" s="29"/>
      <c r="Y16" s="32"/>
      <c r="Z16" s="40"/>
      <c r="AA16" s="29"/>
      <c r="AB16" s="29"/>
      <c r="AC16" s="29"/>
      <c r="AD16" s="40"/>
      <c r="AE16" s="29"/>
      <c r="AF16" s="29"/>
      <c r="AG16" s="29"/>
      <c r="AH16" s="32"/>
      <c r="AI16" s="81"/>
      <c r="AJ16" s="82"/>
      <c r="AK16" s="30"/>
      <c r="AL16" s="30"/>
      <c r="AM16" s="43"/>
      <c r="AN16" s="30"/>
      <c r="AO16" s="30"/>
      <c r="AP16" s="31"/>
      <c r="AQ16" s="43"/>
      <c r="AR16" s="30"/>
      <c r="AS16" s="30"/>
      <c r="AT16" s="30"/>
      <c r="AU16" s="31"/>
      <c r="AV16" s="43"/>
      <c r="AW16" s="30"/>
      <c r="AX16" s="30"/>
      <c r="AY16" s="31"/>
      <c r="AZ16" s="40"/>
      <c r="BA16" s="29"/>
      <c r="BB16" s="29"/>
      <c r="BC16" s="32"/>
    </row>
    <row r="17" spans="1:55" ht="19.5" customHeight="1">
      <c r="A17" s="68">
        <v>14</v>
      </c>
      <c r="B17" s="211" t="s">
        <v>57</v>
      </c>
      <c r="C17" s="183">
        <v>8</v>
      </c>
      <c r="D17" s="27"/>
      <c r="E17" s="28"/>
      <c r="F17" s="28"/>
      <c r="G17" s="28"/>
      <c r="H17" s="38"/>
      <c r="I17" s="40"/>
      <c r="J17" s="29"/>
      <c r="K17" s="29"/>
      <c r="L17" s="32"/>
      <c r="M17" s="40"/>
      <c r="N17" s="29"/>
      <c r="O17" s="29"/>
      <c r="P17" s="29"/>
      <c r="Q17" s="40"/>
      <c r="R17" s="29"/>
      <c r="S17" s="29"/>
      <c r="T17" s="29"/>
      <c r="U17" s="32"/>
      <c r="V17" s="40"/>
      <c r="W17" s="29"/>
      <c r="X17" s="29"/>
      <c r="Y17" s="32"/>
      <c r="Z17" s="40"/>
      <c r="AA17" s="29"/>
      <c r="AB17" s="29"/>
      <c r="AC17" s="29"/>
      <c r="AD17" s="40"/>
      <c r="AE17" s="29"/>
      <c r="AF17" s="29"/>
      <c r="AG17" s="29"/>
      <c r="AH17" s="32"/>
      <c r="AI17" s="193"/>
      <c r="AJ17" s="194"/>
      <c r="AK17" s="195"/>
      <c r="AL17" s="195"/>
      <c r="AM17" s="196"/>
      <c r="AN17" s="195"/>
      <c r="AO17" s="195"/>
      <c r="AP17" s="197"/>
      <c r="AQ17" s="43"/>
      <c r="AR17" s="30"/>
      <c r="AS17" s="30"/>
      <c r="AT17" s="30"/>
      <c r="AU17" s="31"/>
      <c r="AV17" s="43"/>
      <c r="AW17" s="30"/>
      <c r="AX17" s="30"/>
      <c r="AY17" s="31"/>
      <c r="AZ17" s="40"/>
      <c r="BA17" s="29"/>
      <c r="BB17" s="29"/>
      <c r="BC17" s="32"/>
    </row>
    <row r="18" spans="1:55" ht="19.5" customHeight="1">
      <c r="A18" s="68">
        <v>15</v>
      </c>
      <c r="B18" s="211" t="s">
        <v>60</v>
      </c>
      <c r="C18" s="183">
        <v>4</v>
      </c>
      <c r="D18" s="27"/>
      <c r="E18" s="28"/>
      <c r="F18" s="28"/>
      <c r="G18" s="28"/>
      <c r="H18" s="38"/>
      <c r="I18" s="40"/>
      <c r="J18" s="29"/>
      <c r="K18" s="29"/>
      <c r="L18" s="32"/>
      <c r="M18" s="40"/>
      <c r="N18" s="29"/>
      <c r="O18" s="29"/>
      <c r="P18" s="29"/>
      <c r="Q18" s="40"/>
      <c r="R18" s="29"/>
      <c r="S18" s="29"/>
      <c r="T18" s="29"/>
      <c r="U18" s="32"/>
      <c r="V18" s="40"/>
      <c r="W18" s="29"/>
      <c r="X18" s="29"/>
      <c r="Y18" s="32"/>
      <c r="Z18" s="40"/>
      <c r="AA18" s="29"/>
      <c r="AB18" s="29"/>
      <c r="AC18" s="29"/>
      <c r="AD18" s="40"/>
      <c r="AE18" s="29"/>
      <c r="AF18" s="29"/>
      <c r="AG18" s="29"/>
      <c r="AH18" s="32"/>
      <c r="AI18" s="40"/>
      <c r="AJ18" s="29"/>
      <c r="AK18" s="30"/>
      <c r="AL18" s="30"/>
      <c r="AM18" s="43"/>
      <c r="AN18" s="30"/>
      <c r="AO18" s="30"/>
      <c r="AP18" s="31"/>
      <c r="AQ18" s="178"/>
      <c r="AR18" s="179"/>
      <c r="AS18" s="179"/>
      <c r="AT18" s="179"/>
      <c r="AU18" s="180"/>
      <c r="AV18" s="43"/>
      <c r="AW18" s="30"/>
      <c r="AX18" s="30"/>
      <c r="AY18" s="31"/>
      <c r="AZ18" s="40"/>
      <c r="BA18" s="29"/>
      <c r="BB18" s="29"/>
      <c r="BC18" s="32"/>
    </row>
    <row r="19" spans="1:55" ht="19.5" customHeight="1">
      <c r="A19" s="69">
        <v>16</v>
      </c>
      <c r="B19" s="211" t="s">
        <v>62</v>
      </c>
      <c r="C19" s="183">
        <v>4</v>
      </c>
      <c r="D19" s="27"/>
      <c r="E19" s="28"/>
      <c r="F19" s="28"/>
      <c r="G19" s="28"/>
      <c r="H19" s="38"/>
      <c r="I19" s="40"/>
      <c r="J19" s="29"/>
      <c r="K19" s="29"/>
      <c r="L19" s="32"/>
      <c r="M19" s="40"/>
      <c r="N19" s="29"/>
      <c r="O19" s="29"/>
      <c r="P19" s="29"/>
      <c r="Q19" s="40"/>
      <c r="R19" s="29"/>
      <c r="S19" s="29"/>
      <c r="T19" s="29"/>
      <c r="U19" s="32"/>
      <c r="V19" s="40"/>
      <c r="W19" s="29"/>
      <c r="X19" s="29"/>
      <c r="Y19" s="32"/>
      <c r="Z19" s="40"/>
      <c r="AA19" s="29"/>
      <c r="AB19" s="29"/>
      <c r="AC19" s="29"/>
      <c r="AD19" s="40"/>
      <c r="AE19" s="29"/>
      <c r="AF19" s="29"/>
      <c r="AG19" s="29"/>
      <c r="AH19" s="32"/>
      <c r="AI19" s="40"/>
      <c r="AJ19" s="30"/>
      <c r="AK19" s="30"/>
      <c r="AL19" s="30"/>
      <c r="AM19" s="43"/>
      <c r="AN19" s="30"/>
      <c r="AO19" s="30"/>
      <c r="AP19" s="31"/>
      <c r="AQ19" s="159"/>
      <c r="AR19" s="160"/>
      <c r="AS19" s="160"/>
      <c r="AT19" s="160"/>
      <c r="AU19" s="161"/>
      <c r="AV19" s="43"/>
      <c r="AW19" s="30"/>
      <c r="AX19" s="30"/>
      <c r="AY19" s="31"/>
      <c r="AZ19" s="40"/>
      <c r="BA19" s="29"/>
      <c r="BB19" s="29"/>
      <c r="BC19" s="32"/>
    </row>
    <row r="20" spans="1:55" ht="19.5" customHeight="1">
      <c r="A20" s="68">
        <v>17</v>
      </c>
      <c r="B20" s="211" t="s">
        <v>64</v>
      </c>
      <c r="C20" s="183">
        <v>4</v>
      </c>
      <c r="D20" s="27"/>
      <c r="E20" s="28"/>
      <c r="F20" s="28"/>
      <c r="G20" s="28"/>
      <c r="H20" s="38"/>
      <c r="I20" s="40"/>
      <c r="J20" s="29"/>
      <c r="K20" s="29"/>
      <c r="L20" s="32"/>
      <c r="M20" s="40"/>
      <c r="N20" s="29"/>
      <c r="O20" s="29"/>
      <c r="P20" s="29"/>
      <c r="Q20" s="40"/>
      <c r="R20" s="29"/>
      <c r="S20" s="29"/>
      <c r="T20" s="29"/>
      <c r="U20" s="32"/>
      <c r="V20" s="40"/>
      <c r="W20" s="29"/>
      <c r="X20" s="29"/>
      <c r="Y20" s="32"/>
      <c r="Z20" s="40"/>
      <c r="AA20" s="29"/>
      <c r="AB20" s="29"/>
      <c r="AC20" s="29"/>
      <c r="AD20" s="40"/>
      <c r="AE20" s="29"/>
      <c r="AF20" s="29"/>
      <c r="AG20" s="29"/>
      <c r="AH20" s="32"/>
      <c r="AI20" s="40"/>
      <c r="AJ20" s="162"/>
      <c r="AK20" s="162"/>
      <c r="AL20" s="162"/>
      <c r="AM20" s="43"/>
      <c r="AN20" s="30"/>
      <c r="AO20" s="30"/>
      <c r="AP20" s="31"/>
      <c r="AQ20" s="156"/>
      <c r="AR20" s="157"/>
      <c r="AS20" s="157"/>
      <c r="AT20" s="157"/>
      <c r="AU20" s="158"/>
      <c r="AV20" s="43"/>
      <c r="AW20" s="30"/>
      <c r="AX20" s="30"/>
      <c r="AY20" s="31"/>
      <c r="AZ20" s="40"/>
      <c r="BA20" s="29"/>
      <c r="BB20" s="29"/>
      <c r="BC20" s="32"/>
    </row>
    <row r="21" spans="1:55" ht="19.5" customHeight="1">
      <c r="A21" s="68">
        <v>18</v>
      </c>
      <c r="B21" s="211" t="s">
        <v>68</v>
      </c>
      <c r="C21" s="183">
        <v>4</v>
      </c>
      <c r="D21" s="27"/>
      <c r="E21" s="28"/>
      <c r="F21" s="28"/>
      <c r="G21" s="28"/>
      <c r="H21" s="38"/>
      <c r="I21" s="40"/>
      <c r="J21" s="29"/>
      <c r="K21" s="29"/>
      <c r="L21" s="32"/>
      <c r="M21" s="40"/>
      <c r="N21" s="29"/>
      <c r="O21" s="29"/>
      <c r="P21" s="29"/>
      <c r="Q21" s="40"/>
      <c r="R21" s="29"/>
      <c r="S21" s="29"/>
      <c r="T21" s="29"/>
      <c r="U21" s="32"/>
      <c r="V21" s="40"/>
      <c r="W21" s="29"/>
      <c r="X21" s="29"/>
      <c r="Y21" s="32"/>
      <c r="Z21" s="40"/>
      <c r="AA21" s="29"/>
      <c r="AB21" s="29"/>
      <c r="AC21" s="29"/>
      <c r="AD21" s="40"/>
      <c r="AE21" s="29"/>
      <c r="AF21" s="29"/>
      <c r="AG21" s="29"/>
      <c r="AH21" s="32"/>
      <c r="AI21" s="40"/>
      <c r="AJ21" s="30"/>
      <c r="AK21" s="30"/>
      <c r="AL21" s="30"/>
      <c r="AM21" s="43"/>
      <c r="AN21" s="30"/>
      <c r="AO21" s="30"/>
      <c r="AP21" s="31"/>
      <c r="AQ21" s="43"/>
      <c r="AR21" s="30"/>
      <c r="AS21" s="30"/>
      <c r="AT21" s="30"/>
      <c r="AU21" s="31"/>
      <c r="AV21" s="83"/>
      <c r="AW21" s="84"/>
      <c r="AX21" s="84"/>
      <c r="AY21" s="85"/>
      <c r="AZ21" s="40"/>
      <c r="BA21" s="29"/>
      <c r="BB21" s="29"/>
      <c r="BC21" s="32"/>
    </row>
    <row r="22" spans="1:55" ht="19.5" customHeight="1">
      <c r="A22" s="68">
        <v>19</v>
      </c>
      <c r="B22" s="211" t="s">
        <v>70</v>
      </c>
      <c r="C22" s="183">
        <v>4</v>
      </c>
      <c r="D22" s="27"/>
      <c r="E22" s="28"/>
      <c r="F22" s="28"/>
      <c r="G22" s="28"/>
      <c r="H22" s="38"/>
      <c r="I22" s="163"/>
      <c r="J22" s="164"/>
      <c r="K22" s="164"/>
      <c r="L22" s="165"/>
      <c r="M22" s="163"/>
      <c r="N22" s="164"/>
      <c r="O22" s="164"/>
      <c r="P22" s="164"/>
      <c r="Q22" s="163"/>
      <c r="R22" s="164"/>
      <c r="S22" s="164"/>
      <c r="T22" s="164"/>
      <c r="U22" s="165"/>
      <c r="V22" s="163"/>
      <c r="W22" s="164"/>
      <c r="X22" s="164"/>
      <c r="Y22" s="165"/>
      <c r="Z22" s="40"/>
      <c r="AA22" s="29"/>
      <c r="AB22" s="29"/>
      <c r="AC22" s="29"/>
      <c r="AD22" s="40"/>
      <c r="AE22" s="29"/>
      <c r="AF22" s="29"/>
      <c r="AG22" s="29"/>
      <c r="AH22" s="32"/>
      <c r="AI22" s="40"/>
      <c r="AJ22" s="30"/>
      <c r="AK22" s="30"/>
      <c r="AL22" s="30"/>
      <c r="AM22" s="43"/>
      <c r="AN22" s="30"/>
      <c r="AO22" s="30"/>
      <c r="AP22" s="31"/>
      <c r="AQ22" s="43"/>
      <c r="AR22" s="30"/>
      <c r="AS22" s="30"/>
      <c r="AT22" s="30"/>
      <c r="AU22" s="31"/>
      <c r="AV22" s="166"/>
      <c r="AW22" s="167"/>
      <c r="AX22" s="167"/>
      <c r="AY22" s="168"/>
      <c r="AZ22" s="40"/>
      <c r="BA22" s="29"/>
      <c r="BB22" s="29"/>
      <c r="BC22" s="32"/>
    </row>
    <row r="23" spans="1:55" ht="19.5" customHeight="1" thickBot="1">
      <c r="A23" s="70">
        <v>20</v>
      </c>
      <c r="B23" s="212" t="s">
        <v>66</v>
      </c>
      <c r="C23" s="184">
        <v>4</v>
      </c>
      <c r="D23" s="33"/>
      <c r="E23" s="34"/>
      <c r="F23" s="34"/>
      <c r="G23" s="34"/>
      <c r="H23" s="39"/>
      <c r="I23" s="41"/>
      <c r="J23" s="35"/>
      <c r="K23" s="35"/>
      <c r="L23" s="37"/>
      <c r="M23" s="41"/>
      <c r="N23" s="35"/>
      <c r="O23" s="35"/>
      <c r="P23" s="35"/>
      <c r="Q23" s="41"/>
      <c r="R23" s="35"/>
      <c r="S23" s="35"/>
      <c r="T23" s="35"/>
      <c r="U23" s="37"/>
      <c r="V23" s="41"/>
      <c r="W23" s="35"/>
      <c r="X23" s="35"/>
      <c r="Y23" s="37"/>
      <c r="Z23" s="41"/>
      <c r="AA23" s="35"/>
      <c r="AB23" s="35"/>
      <c r="AC23" s="35"/>
      <c r="AD23" s="41"/>
      <c r="AE23" s="35"/>
      <c r="AF23" s="35"/>
      <c r="AG23" s="35"/>
      <c r="AH23" s="37"/>
      <c r="AI23" s="41"/>
      <c r="AJ23" s="36"/>
      <c r="AK23" s="36"/>
      <c r="AL23" s="36"/>
      <c r="AM23" s="44"/>
      <c r="AN23" s="36"/>
      <c r="AO23" s="36"/>
      <c r="AP23" s="42"/>
      <c r="AQ23" s="44"/>
      <c r="AR23" s="36"/>
      <c r="AS23" s="36"/>
      <c r="AT23" s="36"/>
      <c r="AU23" s="42"/>
      <c r="AV23" s="44"/>
      <c r="AW23" s="36"/>
      <c r="AX23" s="36"/>
      <c r="AY23" s="42"/>
      <c r="AZ23" s="169"/>
      <c r="BA23" s="170"/>
      <c r="BB23" s="170"/>
      <c r="BC23" s="171"/>
    </row>
  </sheetData>
  <mergeCells count="15">
    <mergeCell ref="A1:A3"/>
    <mergeCell ref="B1:B3"/>
    <mergeCell ref="C1:C3"/>
    <mergeCell ref="AI1:AL1"/>
    <mergeCell ref="AM1:AP1"/>
    <mergeCell ref="AZ1:BC1"/>
    <mergeCell ref="D1:H1"/>
    <mergeCell ref="AQ1:AU1"/>
    <mergeCell ref="AV1:AY1"/>
    <mergeCell ref="I1:L1"/>
    <mergeCell ref="M1:P1"/>
    <mergeCell ref="Q1:U1"/>
    <mergeCell ref="V1:Y1"/>
    <mergeCell ref="Z1:AC1"/>
    <mergeCell ref="AD1:A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8"/>
  <sheetViews>
    <sheetView zoomScale="106" zoomScaleNormal="106" workbookViewId="0">
      <pane ySplit="1" topLeftCell="A26" activePane="bottomLeft" state="frozen"/>
      <selection pane="bottomLeft" activeCell="B42" sqref="B42"/>
    </sheetView>
  </sheetViews>
  <sheetFormatPr defaultRowHeight="15"/>
  <cols>
    <col min="1" max="1" width="9.140625" style="95"/>
    <col min="2" max="2" width="60.7109375" style="95" bestFit="1" customWidth="1"/>
    <col min="3" max="3" width="12.7109375" style="95" customWidth="1"/>
    <col min="4" max="4" width="11" style="95" bestFit="1" customWidth="1"/>
    <col min="5" max="5" width="13.7109375" style="95" customWidth="1"/>
    <col min="6" max="6" width="17.7109375" style="95" bestFit="1" customWidth="1"/>
    <col min="7" max="7" width="13.5703125" style="95" bestFit="1" customWidth="1"/>
    <col min="8" max="8" width="10.42578125" style="95" bestFit="1" customWidth="1"/>
    <col min="9" max="9" width="10.42578125" style="95" customWidth="1"/>
    <col min="10" max="16384" width="9.140625" style="95"/>
  </cols>
  <sheetData>
    <row r="1" spans="1:10" ht="51.75" thickBot="1">
      <c r="A1" s="148" t="s">
        <v>28</v>
      </c>
      <c r="B1" s="148" t="s">
        <v>72</v>
      </c>
      <c r="C1" s="149" t="s">
        <v>121</v>
      </c>
      <c r="D1" s="149" t="s">
        <v>122</v>
      </c>
      <c r="E1" s="149" t="s">
        <v>123</v>
      </c>
      <c r="F1" s="149" t="s">
        <v>124</v>
      </c>
      <c r="G1" s="150" t="s">
        <v>125</v>
      </c>
      <c r="H1" s="150" t="s">
        <v>128</v>
      </c>
      <c r="I1" s="150" t="s">
        <v>127</v>
      </c>
      <c r="J1" s="150" t="s">
        <v>126</v>
      </c>
    </row>
    <row r="2" spans="1:10" ht="33" customHeight="1">
      <c r="A2" s="21" t="s">
        <v>32</v>
      </c>
      <c r="B2" s="98" t="s">
        <v>33</v>
      </c>
      <c r="C2" s="21">
        <f>(D2-$H$2*D2)</f>
        <v>8</v>
      </c>
      <c r="D2" s="21">
        <f>J2*5</f>
        <v>20</v>
      </c>
      <c r="E2" s="92">
        <f>D2*(1+$I$2)</f>
        <v>28</v>
      </c>
      <c r="F2" s="92">
        <f>((E2-C2)/6)^2</f>
        <v>11.111111111111112</v>
      </c>
      <c r="G2" s="92">
        <f>TRUNC((C2+4*D2+E2)/6)</f>
        <v>19</v>
      </c>
      <c r="H2" s="91">
        <v>0.6</v>
      </c>
      <c r="I2" s="86">
        <v>0.4</v>
      </c>
      <c r="J2" s="98">
        <v>4</v>
      </c>
    </row>
    <row r="3" spans="1:10" ht="33" customHeight="1">
      <c r="A3" s="99" t="s">
        <v>36</v>
      </c>
      <c r="B3" s="100" t="s">
        <v>87</v>
      </c>
      <c r="C3" s="103">
        <f t="shared" ref="C3:C21" si="0">(D3-$H$2*D3)</f>
        <v>4</v>
      </c>
      <c r="D3" s="103">
        <f t="shared" ref="D3:D21" si="1">J3*5</f>
        <v>10</v>
      </c>
      <c r="E3" s="104">
        <f t="shared" ref="E3:E21" si="2">D3*(1+$I$2)</f>
        <v>14</v>
      </c>
      <c r="F3" s="104">
        <f t="shared" ref="F3:F21" si="3">((E3-C3)/6)^2</f>
        <v>2.7777777777777781</v>
      </c>
      <c r="G3" s="104">
        <f t="shared" ref="G3:G21" si="4">TRUNC((C3+4*D3+E3)/6)</f>
        <v>9</v>
      </c>
      <c r="H3" s="89"/>
      <c r="I3" s="87"/>
      <c r="J3" s="100">
        <v>2</v>
      </c>
    </row>
    <row r="4" spans="1:10" ht="33" customHeight="1">
      <c r="A4" s="22" t="s">
        <v>35</v>
      </c>
      <c r="B4" s="28" t="s">
        <v>37</v>
      </c>
      <c r="C4" s="21">
        <f t="shared" si="0"/>
        <v>6</v>
      </c>
      <c r="D4" s="21">
        <f t="shared" si="1"/>
        <v>15</v>
      </c>
      <c r="E4" s="92">
        <f t="shared" si="2"/>
        <v>21</v>
      </c>
      <c r="F4" s="92">
        <f t="shared" si="3"/>
        <v>6.25</v>
      </c>
      <c r="G4" s="92">
        <f t="shared" si="4"/>
        <v>14</v>
      </c>
      <c r="H4" s="90"/>
      <c r="I4" s="88"/>
      <c r="J4" s="28">
        <v>3</v>
      </c>
    </row>
    <row r="5" spans="1:10" ht="33" customHeight="1">
      <c r="A5" s="99" t="s">
        <v>38</v>
      </c>
      <c r="B5" s="100" t="s">
        <v>39</v>
      </c>
      <c r="C5" s="103">
        <f t="shared" si="0"/>
        <v>4</v>
      </c>
      <c r="D5" s="103">
        <f t="shared" si="1"/>
        <v>10</v>
      </c>
      <c r="E5" s="104">
        <f t="shared" si="2"/>
        <v>14</v>
      </c>
      <c r="F5" s="104">
        <f t="shared" si="3"/>
        <v>2.7777777777777781</v>
      </c>
      <c r="G5" s="104">
        <f t="shared" si="4"/>
        <v>9</v>
      </c>
      <c r="H5" s="90"/>
      <c r="I5" s="88"/>
      <c r="J5" s="100">
        <v>2</v>
      </c>
    </row>
    <row r="6" spans="1:10" ht="33" customHeight="1">
      <c r="A6" s="22" t="s">
        <v>41</v>
      </c>
      <c r="B6" s="28" t="s">
        <v>42</v>
      </c>
      <c r="C6" s="21">
        <f t="shared" si="0"/>
        <v>4</v>
      </c>
      <c r="D6" s="21">
        <f t="shared" si="1"/>
        <v>10</v>
      </c>
      <c r="E6" s="92">
        <f t="shared" si="2"/>
        <v>14</v>
      </c>
      <c r="F6" s="92">
        <f t="shared" si="3"/>
        <v>2.7777777777777781</v>
      </c>
      <c r="G6" s="92">
        <f t="shared" si="4"/>
        <v>9</v>
      </c>
      <c r="H6" s="90"/>
      <c r="I6" s="88"/>
      <c r="J6" s="28">
        <v>2</v>
      </c>
    </row>
    <row r="7" spans="1:10" ht="33" customHeight="1">
      <c r="A7" s="99" t="s">
        <v>43</v>
      </c>
      <c r="B7" s="100" t="s">
        <v>150</v>
      </c>
      <c r="C7" s="103">
        <f t="shared" si="0"/>
        <v>4</v>
      </c>
      <c r="D7" s="103">
        <f t="shared" si="1"/>
        <v>10</v>
      </c>
      <c r="E7" s="104">
        <f t="shared" si="2"/>
        <v>14</v>
      </c>
      <c r="F7" s="104">
        <f t="shared" si="3"/>
        <v>2.7777777777777781</v>
      </c>
      <c r="G7" s="104">
        <f t="shared" si="4"/>
        <v>9</v>
      </c>
      <c r="H7" s="90"/>
      <c r="I7" s="88"/>
      <c r="J7" s="100">
        <v>2</v>
      </c>
    </row>
    <row r="8" spans="1:10" ht="33" customHeight="1">
      <c r="A8" s="22" t="s">
        <v>44</v>
      </c>
      <c r="B8" s="28" t="s">
        <v>45</v>
      </c>
      <c r="C8" s="21">
        <f t="shared" si="0"/>
        <v>4</v>
      </c>
      <c r="D8" s="21">
        <f t="shared" si="1"/>
        <v>10</v>
      </c>
      <c r="E8" s="92">
        <f t="shared" si="2"/>
        <v>14</v>
      </c>
      <c r="F8" s="92">
        <f t="shared" si="3"/>
        <v>2.7777777777777781</v>
      </c>
      <c r="G8" s="92">
        <f t="shared" si="4"/>
        <v>9</v>
      </c>
      <c r="H8" s="90"/>
      <c r="I8" s="88"/>
      <c r="J8" s="28">
        <v>2</v>
      </c>
    </row>
    <row r="9" spans="1:10" ht="33" customHeight="1">
      <c r="A9" s="99" t="s">
        <v>46</v>
      </c>
      <c r="B9" s="100" t="s">
        <v>47</v>
      </c>
      <c r="C9" s="103">
        <f t="shared" si="0"/>
        <v>4</v>
      </c>
      <c r="D9" s="103">
        <f t="shared" si="1"/>
        <v>10</v>
      </c>
      <c r="E9" s="104">
        <f t="shared" si="2"/>
        <v>14</v>
      </c>
      <c r="F9" s="104">
        <f t="shared" si="3"/>
        <v>2.7777777777777781</v>
      </c>
      <c r="G9" s="104">
        <f t="shared" si="4"/>
        <v>9</v>
      </c>
      <c r="H9" s="90"/>
      <c r="I9" s="88"/>
      <c r="J9" s="100">
        <v>2</v>
      </c>
    </row>
    <row r="10" spans="1:10" ht="33" customHeight="1">
      <c r="A10" s="22" t="s">
        <v>40</v>
      </c>
      <c r="B10" s="28" t="s">
        <v>153</v>
      </c>
      <c r="C10" s="21">
        <f t="shared" si="0"/>
        <v>4</v>
      </c>
      <c r="D10" s="21">
        <f t="shared" si="1"/>
        <v>10</v>
      </c>
      <c r="E10" s="92">
        <f t="shared" si="2"/>
        <v>14</v>
      </c>
      <c r="F10" s="92">
        <f t="shared" si="3"/>
        <v>2.7777777777777781</v>
      </c>
      <c r="G10" s="92">
        <f t="shared" si="4"/>
        <v>9</v>
      </c>
      <c r="H10" s="90"/>
      <c r="I10" s="88"/>
      <c r="J10" s="28">
        <v>2</v>
      </c>
    </row>
    <row r="11" spans="1:10" ht="33" customHeight="1">
      <c r="A11" s="99" t="s">
        <v>49</v>
      </c>
      <c r="B11" s="100" t="s">
        <v>50</v>
      </c>
      <c r="C11" s="103">
        <f t="shared" si="0"/>
        <v>16</v>
      </c>
      <c r="D11" s="103">
        <f t="shared" si="1"/>
        <v>40</v>
      </c>
      <c r="E11" s="104">
        <f t="shared" si="2"/>
        <v>56</v>
      </c>
      <c r="F11" s="104">
        <f t="shared" si="3"/>
        <v>44.44444444444445</v>
      </c>
      <c r="G11" s="104">
        <f t="shared" si="4"/>
        <v>38</v>
      </c>
      <c r="H11" s="90"/>
      <c r="I11" s="88"/>
      <c r="J11" s="100">
        <v>8</v>
      </c>
    </row>
    <row r="12" spans="1:10" ht="33" customHeight="1">
      <c r="A12" s="22" t="s">
        <v>48</v>
      </c>
      <c r="B12" s="28" t="s">
        <v>51</v>
      </c>
      <c r="C12" s="21">
        <f t="shared" si="0"/>
        <v>8</v>
      </c>
      <c r="D12" s="21">
        <f t="shared" si="1"/>
        <v>20</v>
      </c>
      <c r="E12" s="92">
        <f t="shared" si="2"/>
        <v>28</v>
      </c>
      <c r="F12" s="92">
        <f t="shared" si="3"/>
        <v>11.111111111111112</v>
      </c>
      <c r="G12" s="92">
        <f t="shared" si="4"/>
        <v>19</v>
      </c>
      <c r="H12" s="90"/>
      <c r="I12" s="88"/>
      <c r="J12" s="28">
        <v>4</v>
      </c>
    </row>
    <row r="13" spans="1:10" ht="33" customHeight="1">
      <c r="A13" s="99" t="s">
        <v>52</v>
      </c>
      <c r="B13" s="100" t="s">
        <v>53</v>
      </c>
      <c r="C13" s="103">
        <f t="shared" si="0"/>
        <v>10</v>
      </c>
      <c r="D13" s="103">
        <f t="shared" si="1"/>
        <v>25</v>
      </c>
      <c r="E13" s="104">
        <f t="shared" si="2"/>
        <v>35</v>
      </c>
      <c r="F13" s="104">
        <f t="shared" si="3"/>
        <v>17.361111111111114</v>
      </c>
      <c r="G13" s="104">
        <f t="shared" si="4"/>
        <v>24</v>
      </c>
      <c r="H13" s="90"/>
      <c r="I13" s="88"/>
      <c r="J13" s="100">
        <v>5</v>
      </c>
    </row>
    <row r="14" spans="1:10" ht="33" customHeight="1">
      <c r="A14" s="22" t="s">
        <v>54</v>
      </c>
      <c r="B14" s="28" t="s">
        <v>55</v>
      </c>
      <c r="C14" s="21">
        <f t="shared" si="0"/>
        <v>4</v>
      </c>
      <c r="D14" s="21">
        <f t="shared" si="1"/>
        <v>10</v>
      </c>
      <c r="E14" s="92">
        <f t="shared" si="2"/>
        <v>14</v>
      </c>
      <c r="F14" s="92">
        <f t="shared" si="3"/>
        <v>2.7777777777777781</v>
      </c>
      <c r="G14" s="92">
        <f t="shared" si="4"/>
        <v>9</v>
      </c>
      <c r="H14" s="90"/>
      <c r="I14" s="88"/>
      <c r="J14" s="28">
        <v>2</v>
      </c>
    </row>
    <row r="15" spans="1:10" ht="33" customHeight="1">
      <c r="A15" s="99" t="s">
        <v>56</v>
      </c>
      <c r="B15" s="100" t="s">
        <v>57</v>
      </c>
      <c r="C15" s="103">
        <f t="shared" si="0"/>
        <v>16</v>
      </c>
      <c r="D15" s="103">
        <f t="shared" si="1"/>
        <v>40</v>
      </c>
      <c r="E15" s="104">
        <f t="shared" si="2"/>
        <v>56</v>
      </c>
      <c r="F15" s="104">
        <f t="shared" si="3"/>
        <v>44.44444444444445</v>
      </c>
      <c r="G15" s="104">
        <f t="shared" si="4"/>
        <v>38</v>
      </c>
      <c r="H15" s="90"/>
      <c r="I15" s="88"/>
      <c r="J15" s="100">
        <v>8</v>
      </c>
    </row>
    <row r="16" spans="1:10" ht="33" customHeight="1">
      <c r="A16" s="22" t="s">
        <v>59</v>
      </c>
      <c r="B16" s="28" t="s">
        <v>60</v>
      </c>
      <c r="C16" s="21">
        <f t="shared" si="0"/>
        <v>8</v>
      </c>
      <c r="D16" s="21">
        <f t="shared" si="1"/>
        <v>20</v>
      </c>
      <c r="E16" s="92">
        <f t="shared" si="2"/>
        <v>28</v>
      </c>
      <c r="F16" s="92">
        <f t="shared" si="3"/>
        <v>11.111111111111112</v>
      </c>
      <c r="G16" s="92">
        <f t="shared" si="4"/>
        <v>19</v>
      </c>
      <c r="H16" s="90"/>
      <c r="I16" s="88"/>
      <c r="J16" s="28">
        <v>4</v>
      </c>
    </row>
    <row r="17" spans="1:12" ht="33" customHeight="1">
      <c r="A17" s="99" t="s">
        <v>61</v>
      </c>
      <c r="B17" s="100" t="s">
        <v>62</v>
      </c>
      <c r="C17" s="103">
        <f t="shared" si="0"/>
        <v>8</v>
      </c>
      <c r="D17" s="103">
        <f t="shared" si="1"/>
        <v>20</v>
      </c>
      <c r="E17" s="104">
        <f t="shared" si="2"/>
        <v>28</v>
      </c>
      <c r="F17" s="104">
        <f t="shared" si="3"/>
        <v>11.111111111111112</v>
      </c>
      <c r="G17" s="104">
        <f t="shared" si="4"/>
        <v>19</v>
      </c>
      <c r="H17" s="90"/>
      <c r="I17" s="88"/>
      <c r="J17" s="100">
        <v>4</v>
      </c>
    </row>
    <row r="18" spans="1:12" ht="33" customHeight="1">
      <c r="A18" s="22" t="s">
        <v>63</v>
      </c>
      <c r="B18" s="28" t="s">
        <v>64</v>
      </c>
      <c r="C18" s="21">
        <f t="shared" si="0"/>
        <v>8</v>
      </c>
      <c r="D18" s="21">
        <f t="shared" si="1"/>
        <v>20</v>
      </c>
      <c r="E18" s="92">
        <f t="shared" si="2"/>
        <v>28</v>
      </c>
      <c r="F18" s="92">
        <f t="shared" si="3"/>
        <v>11.111111111111112</v>
      </c>
      <c r="G18" s="92">
        <f t="shared" si="4"/>
        <v>19</v>
      </c>
      <c r="H18" s="90"/>
      <c r="I18" s="88"/>
      <c r="J18" s="28">
        <v>4</v>
      </c>
    </row>
    <row r="19" spans="1:12" ht="33" customHeight="1">
      <c r="A19" s="99" t="s">
        <v>65</v>
      </c>
      <c r="B19" s="100" t="s">
        <v>68</v>
      </c>
      <c r="C19" s="103">
        <f t="shared" si="0"/>
        <v>8</v>
      </c>
      <c r="D19" s="103">
        <f t="shared" si="1"/>
        <v>20</v>
      </c>
      <c r="E19" s="104">
        <f t="shared" si="2"/>
        <v>28</v>
      </c>
      <c r="F19" s="104">
        <f t="shared" si="3"/>
        <v>11.111111111111112</v>
      </c>
      <c r="G19" s="104">
        <f t="shared" si="4"/>
        <v>19</v>
      </c>
      <c r="H19" s="90"/>
      <c r="I19" s="88"/>
      <c r="J19" s="100">
        <v>4</v>
      </c>
    </row>
    <row r="20" spans="1:12" ht="33" customHeight="1">
      <c r="A20" s="22" t="s">
        <v>67</v>
      </c>
      <c r="B20" s="28" t="s">
        <v>70</v>
      </c>
      <c r="C20" s="21">
        <f t="shared" si="0"/>
        <v>8</v>
      </c>
      <c r="D20" s="21">
        <f t="shared" si="1"/>
        <v>20</v>
      </c>
      <c r="E20" s="92">
        <f t="shared" si="2"/>
        <v>28</v>
      </c>
      <c r="F20" s="92">
        <f t="shared" si="3"/>
        <v>11.111111111111112</v>
      </c>
      <c r="G20" s="92">
        <f t="shared" si="4"/>
        <v>19</v>
      </c>
      <c r="H20" s="90"/>
      <c r="I20" s="88"/>
      <c r="J20" s="28">
        <v>4</v>
      </c>
    </row>
    <row r="21" spans="1:12" ht="33" customHeight="1" thickBot="1">
      <c r="A21" s="105" t="s">
        <v>69</v>
      </c>
      <c r="B21" s="102" t="s">
        <v>66</v>
      </c>
      <c r="C21" s="101">
        <f t="shared" si="0"/>
        <v>8</v>
      </c>
      <c r="D21" s="101">
        <f t="shared" si="1"/>
        <v>20</v>
      </c>
      <c r="E21" s="106">
        <f t="shared" si="2"/>
        <v>28</v>
      </c>
      <c r="F21" s="106">
        <f t="shared" si="3"/>
        <v>11.111111111111112</v>
      </c>
      <c r="G21" s="106">
        <f t="shared" si="4"/>
        <v>19</v>
      </c>
      <c r="H21" s="90"/>
      <c r="I21" s="88"/>
      <c r="J21" s="102">
        <v>4</v>
      </c>
    </row>
    <row r="23" spans="1:12" ht="15.75" thickBot="1"/>
    <row r="24" spans="1:12" ht="27" thickBot="1">
      <c r="B24" s="107" t="s">
        <v>129</v>
      </c>
      <c r="C24" s="241" t="s">
        <v>130</v>
      </c>
      <c r="D24" s="242"/>
      <c r="E24" s="242"/>
      <c r="F24" s="108">
        <f>SUM(F2:F21)</f>
        <v>223.61111111111114</v>
      </c>
    </row>
    <row r="25" spans="1:12" ht="27" thickBot="1">
      <c r="B25" s="93" t="s">
        <v>131</v>
      </c>
      <c r="C25" s="243" t="s">
        <v>130</v>
      </c>
      <c r="D25" s="244"/>
      <c r="E25" s="244"/>
      <c r="F25" s="94">
        <f>SQRT(F24)</f>
        <v>14.953632037438634</v>
      </c>
    </row>
    <row r="26" spans="1:12" ht="27" thickBot="1">
      <c r="B26" s="107" t="s">
        <v>132</v>
      </c>
      <c r="C26" s="241" t="s">
        <v>130</v>
      </c>
      <c r="D26" s="242"/>
      <c r="E26" s="242"/>
      <c r="F26" s="108">
        <f>SUM(G2:G21)</f>
        <v>338</v>
      </c>
    </row>
    <row r="27" spans="1:12" ht="27" thickBot="1">
      <c r="B27" s="93" t="s">
        <v>133</v>
      </c>
      <c r="C27" s="243" t="s">
        <v>130</v>
      </c>
      <c r="D27" s="244"/>
      <c r="E27" s="244"/>
      <c r="F27" s="94">
        <v>14</v>
      </c>
      <c r="G27" s="181"/>
      <c r="H27" s="182"/>
      <c r="I27" s="182"/>
      <c r="J27" s="182"/>
      <c r="K27" s="182"/>
      <c r="L27" s="182"/>
    </row>
    <row r="28" spans="1:12" ht="27" thickBot="1">
      <c r="B28" s="107" t="s">
        <v>134</v>
      </c>
      <c r="C28" s="241" t="s">
        <v>130</v>
      </c>
      <c r="D28" s="242"/>
      <c r="E28" s="242"/>
      <c r="F28" s="109">
        <f>((F26-F27)-F26)/F25</f>
        <v>-0.93622739712659275</v>
      </c>
      <c r="G28" s="182"/>
      <c r="H28" s="182"/>
      <c r="I28" s="182"/>
      <c r="J28" s="182"/>
      <c r="K28" s="182"/>
      <c r="L28" s="182"/>
    </row>
  </sheetData>
  <mergeCells count="5">
    <mergeCell ref="C24:E24"/>
    <mergeCell ref="C25:E25"/>
    <mergeCell ref="C26:E26"/>
    <mergeCell ref="C27:E27"/>
    <mergeCell ref="C28:E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Q26"/>
  <sheetViews>
    <sheetView tabSelected="1" zoomScale="70" zoomScaleNormal="70" workbookViewId="0">
      <selection activeCell="G1" sqref="G1:G3"/>
    </sheetView>
  </sheetViews>
  <sheetFormatPr defaultRowHeight="18.75"/>
  <cols>
    <col min="1" max="1" width="9.140625" style="95"/>
    <col min="2" max="2" width="53" style="95" customWidth="1"/>
    <col min="3" max="3" width="13.5703125" style="95" bestFit="1" customWidth="1"/>
    <col min="4" max="4" width="17.5703125" style="95" bestFit="1" customWidth="1"/>
    <col min="5" max="5" width="9.140625" style="95"/>
    <col min="6" max="14" width="15.42578125" style="96" customWidth="1"/>
    <col min="15" max="16384" width="9.140625" style="95"/>
  </cols>
  <sheetData>
    <row r="1" spans="1:17" ht="15" customHeight="1">
      <c r="A1" s="248" t="s">
        <v>28</v>
      </c>
      <c r="B1" s="250" t="s">
        <v>72</v>
      </c>
      <c r="C1" s="252" t="s">
        <v>75</v>
      </c>
      <c r="D1" s="250" t="s">
        <v>74</v>
      </c>
      <c r="F1" s="245" t="s">
        <v>72</v>
      </c>
      <c r="G1" s="245" t="s">
        <v>142</v>
      </c>
      <c r="H1" s="245" t="s">
        <v>143</v>
      </c>
      <c r="I1" s="245" t="s">
        <v>144</v>
      </c>
      <c r="J1" s="245" t="s">
        <v>145</v>
      </c>
      <c r="K1" s="245" t="s">
        <v>135</v>
      </c>
      <c r="L1" s="245" t="s">
        <v>137</v>
      </c>
      <c r="M1" s="245" t="s">
        <v>136</v>
      </c>
      <c r="N1" s="245" t="s">
        <v>146</v>
      </c>
    </row>
    <row r="2" spans="1:17" ht="15" customHeight="1">
      <c r="A2" s="248"/>
      <c r="B2" s="250"/>
      <c r="C2" s="252"/>
      <c r="D2" s="250"/>
      <c r="F2" s="246"/>
      <c r="G2" s="246"/>
      <c r="H2" s="246"/>
      <c r="I2" s="246"/>
      <c r="J2" s="246"/>
      <c r="K2" s="246"/>
      <c r="L2" s="246"/>
      <c r="M2" s="246"/>
      <c r="N2" s="246"/>
    </row>
    <row r="3" spans="1:17" ht="15" customHeight="1" thickBot="1">
      <c r="A3" s="249"/>
      <c r="B3" s="251"/>
      <c r="C3" s="253"/>
      <c r="D3" s="251"/>
      <c r="F3" s="247"/>
      <c r="G3" s="247"/>
      <c r="H3" s="247"/>
      <c r="I3" s="247"/>
      <c r="J3" s="247"/>
      <c r="K3" s="247"/>
      <c r="L3" s="247"/>
      <c r="M3" s="247"/>
      <c r="N3" s="247"/>
    </row>
    <row r="4" spans="1:17" ht="33" customHeight="1">
      <c r="A4" s="21" t="s">
        <v>32</v>
      </c>
      <c r="B4" s="98" t="s">
        <v>33</v>
      </c>
      <c r="C4" s="98">
        <v>4</v>
      </c>
      <c r="D4" s="113">
        <v>20000</v>
      </c>
      <c r="F4" s="200" t="s">
        <v>138</v>
      </c>
      <c r="G4" s="201">
        <f>I4</f>
        <v>20000</v>
      </c>
      <c r="H4" s="201">
        <f>I4</f>
        <v>20000</v>
      </c>
      <c r="I4" s="201">
        <v>20000</v>
      </c>
      <c r="J4" s="202">
        <f>I4/H4</f>
        <v>1</v>
      </c>
      <c r="K4" s="203">
        <f>I4-H4</f>
        <v>0</v>
      </c>
      <c r="L4" s="202">
        <f>I4/G4</f>
        <v>1</v>
      </c>
      <c r="M4" s="203">
        <f>I4-G4</f>
        <v>0</v>
      </c>
      <c r="N4" s="200"/>
    </row>
    <row r="5" spans="1:17" ht="33" customHeight="1">
      <c r="A5" s="22" t="s">
        <v>36</v>
      </c>
      <c r="B5" s="100" t="s">
        <v>87</v>
      </c>
      <c r="C5" s="100">
        <v>2</v>
      </c>
      <c r="D5" s="120">
        <v>25000</v>
      </c>
      <c r="F5" s="204" t="s">
        <v>139</v>
      </c>
      <c r="G5" s="205">
        <f>I5*5%+I5</f>
        <v>26250</v>
      </c>
      <c r="H5" s="205">
        <f>G5*10%+G5</f>
        <v>28875</v>
      </c>
      <c r="I5" s="205">
        <v>25000</v>
      </c>
      <c r="J5" s="206">
        <f>I5/H5</f>
        <v>0.86580086580086579</v>
      </c>
      <c r="K5" s="207">
        <f>I5-H5</f>
        <v>-3875</v>
      </c>
      <c r="L5" s="206">
        <f>I5/G5</f>
        <v>0.95238095238095233</v>
      </c>
      <c r="M5" s="207">
        <f>I5-G5</f>
        <v>-1250</v>
      </c>
      <c r="N5" s="204"/>
    </row>
    <row r="6" spans="1:17" ht="33" customHeight="1">
      <c r="A6" s="22" t="s">
        <v>35</v>
      </c>
      <c r="B6" s="28" t="s">
        <v>37</v>
      </c>
      <c r="C6" s="28">
        <v>3</v>
      </c>
      <c r="D6" s="116">
        <v>10000</v>
      </c>
      <c r="F6" s="200" t="s">
        <v>140</v>
      </c>
      <c r="G6" s="201">
        <f>I6-(I6*5%)</f>
        <v>9500</v>
      </c>
      <c r="H6" s="201">
        <f>G6-(G6*10%)</f>
        <v>8550</v>
      </c>
      <c r="I6" s="201">
        <v>10000</v>
      </c>
      <c r="J6" s="202">
        <f>I6/H6</f>
        <v>1.1695906432748537</v>
      </c>
      <c r="K6" s="203">
        <f>I6-H6</f>
        <v>1450</v>
      </c>
      <c r="L6" s="202">
        <f t="shared" ref="L6:L7" si="0">I6/G6</f>
        <v>1.0526315789473684</v>
      </c>
      <c r="M6" s="203">
        <f>I6-G6</f>
        <v>500</v>
      </c>
      <c r="N6" s="200"/>
    </row>
    <row r="7" spans="1:17" ht="33" customHeight="1">
      <c r="A7" s="22" t="s">
        <v>38</v>
      </c>
      <c r="B7" s="100" t="s">
        <v>39</v>
      </c>
      <c r="C7" s="100">
        <v>2</v>
      </c>
      <c r="D7" s="120">
        <v>10000</v>
      </c>
      <c r="F7" s="204" t="s">
        <v>141</v>
      </c>
      <c r="G7" s="205">
        <f>I7*2%+I7</f>
        <v>10200</v>
      </c>
      <c r="H7" s="205">
        <f>G7*4%+G7</f>
        <v>10608</v>
      </c>
      <c r="I7" s="205">
        <v>10000</v>
      </c>
      <c r="J7" s="206">
        <f t="shared" ref="J7" si="1">I7/H7</f>
        <v>0.94268476621417796</v>
      </c>
      <c r="K7" s="207">
        <f>I7-H7</f>
        <v>-608</v>
      </c>
      <c r="L7" s="206">
        <f t="shared" si="0"/>
        <v>0.98039215686274506</v>
      </c>
      <c r="M7" s="207">
        <f>I7-G7</f>
        <v>-200</v>
      </c>
      <c r="N7" s="204"/>
    </row>
    <row r="8" spans="1:17" ht="33" customHeight="1">
      <c r="A8" s="22" t="s">
        <v>41</v>
      </c>
      <c r="B8" s="28" t="s">
        <v>42</v>
      </c>
      <c r="C8" s="28">
        <v>2</v>
      </c>
      <c r="D8" s="116">
        <v>15000</v>
      </c>
      <c r="F8" s="200"/>
      <c r="G8" s="201">
        <f>SUM(G4:G7)</f>
        <v>65950</v>
      </c>
      <c r="H8" s="201">
        <f>SUM(H4:H7)</f>
        <v>68033</v>
      </c>
      <c r="I8" s="201">
        <f>SUM(I4:I7)</f>
        <v>65000</v>
      </c>
      <c r="J8" s="202">
        <f>I8/H8</f>
        <v>0.95541869386915168</v>
      </c>
      <c r="K8" s="203">
        <f>SUM(K4:K7)</f>
        <v>-3033</v>
      </c>
      <c r="L8" s="202">
        <f>I8/G8</f>
        <v>0.98559514783927216</v>
      </c>
      <c r="M8" s="203">
        <f t="shared" ref="M8" si="2">SUM(M4:M7)</f>
        <v>-950</v>
      </c>
      <c r="N8" s="201">
        <f>(H8+(D24-I8))/(J8/L8)</f>
        <v>307446.23334344197</v>
      </c>
    </row>
    <row r="9" spans="1:17" ht="33" customHeight="1">
      <c r="A9" s="22" t="s">
        <v>43</v>
      </c>
      <c r="B9" s="100" t="s">
        <v>150</v>
      </c>
      <c r="C9" s="100">
        <v>2</v>
      </c>
      <c r="D9" s="120">
        <v>5000</v>
      </c>
    </row>
    <row r="10" spans="1:17" ht="33" customHeight="1">
      <c r="A10" s="22" t="s">
        <v>44</v>
      </c>
      <c r="B10" s="28" t="s">
        <v>45</v>
      </c>
      <c r="C10" s="28">
        <v>2</v>
      </c>
      <c r="D10" s="116">
        <v>8000</v>
      </c>
      <c r="G10" s="208">
        <f>G4</f>
        <v>20000</v>
      </c>
      <c r="H10" s="208">
        <f>H4</f>
        <v>20000</v>
      </c>
      <c r="I10" s="208">
        <f>I4</f>
        <v>20000</v>
      </c>
      <c r="O10" s="209"/>
      <c r="Q10" s="209"/>
    </row>
    <row r="11" spans="1:17" ht="33" customHeight="1">
      <c r="A11" s="22" t="s">
        <v>46</v>
      </c>
      <c r="B11" s="100" t="s">
        <v>47</v>
      </c>
      <c r="C11" s="100">
        <v>2</v>
      </c>
      <c r="D11" s="120">
        <v>3000</v>
      </c>
      <c r="G11" s="208">
        <f>G4+G5</f>
        <v>46250</v>
      </c>
      <c r="H11" s="208">
        <f t="shared" ref="H11:I13" si="3">H10+H5</f>
        <v>48875</v>
      </c>
      <c r="I11" s="208">
        <f t="shared" si="3"/>
        <v>45000</v>
      </c>
      <c r="O11" s="209"/>
      <c r="Q11" s="209"/>
    </row>
    <row r="12" spans="1:17" ht="33" customHeight="1">
      <c r="A12" s="22" t="s">
        <v>40</v>
      </c>
      <c r="B12" s="28" t="s">
        <v>153</v>
      </c>
      <c r="C12" s="28">
        <v>2</v>
      </c>
      <c r="D12" s="116">
        <v>6000</v>
      </c>
      <c r="G12" s="208">
        <f>G11+G6</f>
        <v>55750</v>
      </c>
      <c r="H12" s="208">
        <f t="shared" si="3"/>
        <v>57425</v>
      </c>
      <c r="I12" s="208">
        <f t="shared" si="3"/>
        <v>55000</v>
      </c>
      <c r="O12" s="209"/>
      <c r="Q12" s="209"/>
    </row>
    <row r="13" spans="1:17" ht="33" customHeight="1">
      <c r="A13" s="22" t="s">
        <v>49</v>
      </c>
      <c r="B13" s="100" t="s">
        <v>50</v>
      </c>
      <c r="C13" s="100">
        <v>8</v>
      </c>
      <c r="D13" s="120">
        <v>18000</v>
      </c>
      <c r="G13" s="208">
        <f>G12+G7</f>
        <v>65950</v>
      </c>
      <c r="H13" s="208">
        <f t="shared" si="3"/>
        <v>68033</v>
      </c>
      <c r="I13" s="208">
        <f t="shared" si="3"/>
        <v>65000</v>
      </c>
      <c r="O13" s="209"/>
      <c r="Q13" s="209"/>
    </row>
    <row r="14" spans="1:17" ht="33" customHeight="1">
      <c r="A14" s="22" t="s">
        <v>48</v>
      </c>
      <c r="B14" s="28" t="s">
        <v>51</v>
      </c>
      <c r="C14" s="28">
        <v>4</v>
      </c>
      <c r="D14" s="116">
        <v>10000</v>
      </c>
      <c r="O14" s="88"/>
      <c r="Q14" s="88"/>
    </row>
    <row r="15" spans="1:17" ht="33" customHeight="1">
      <c r="A15" s="22" t="s">
        <v>52</v>
      </c>
      <c r="B15" s="100" t="s">
        <v>53</v>
      </c>
      <c r="C15" s="100">
        <v>5</v>
      </c>
      <c r="D15" s="120">
        <v>26000</v>
      </c>
    </row>
    <row r="16" spans="1:17" ht="33" customHeight="1">
      <c r="A16" s="22" t="s">
        <v>54</v>
      </c>
      <c r="B16" s="28" t="s">
        <v>55</v>
      </c>
      <c r="C16" s="28">
        <v>2</v>
      </c>
      <c r="D16" s="116">
        <v>10000</v>
      </c>
    </row>
    <row r="17" spans="1:4" ht="33" customHeight="1">
      <c r="A17" s="22" t="s">
        <v>56</v>
      </c>
      <c r="B17" s="100" t="s">
        <v>57</v>
      </c>
      <c r="C17" s="100">
        <v>8</v>
      </c>
      <c r="D17" s="120">
        <v>3000</v>
      </c>
    </row>
    <row r="18" spans="1:4" ht="33" customHeight="1">
      <c r="A18" s="22" t="s">
        <v>59</v>
      </c>
      <c r="B18" s="28" t="s">
        <v>60</v>
      </c>
      <c r="C18" s="28">
        <v>4</v>
      </c>
      <c r="D18" s="116">
        <v>30000</v>
      </c>
    </row>
    <row r="19" spans="1:4" ht="33" customHeight="1">
      <c r="A19" s="22" t="s">
        <v>61</v>
      </c>
      <c r="B19" s="100" t="s">
        <v>62</v>
      </c>
      <c r="C19" s="100">
        <v>4</v>
      </c>
      <c r="D19" s="120">
        <v>24000</v>
      </c>
    </row>
    <row r="20" spans="1:4" ht="33" customHeight="1">
      <c r="A20" s="22" t="s">
        <v>63</v>
      </c>
      <c r="B20" s="28" t="s">
        <v>64</v>
      </c>
      <c r="C20" s="28">
        <v>4</v>
      </c>
      <c r="D20" s="116">
        <v>2000</v>
      </c>
    </row>
    <row r="21" spans="1:4" ht="33" customHeight="1">
      <c r="A21" s="22" t="s">
        <v>65</v>
      </c>
      <c r="B21" s="100" t="s">
        <v>68</v>
      </c>
      <c r="C21" s="100">
        <v>4</v>
      </c>
      <c r="D21" s="120">
        <v>24000</v>
      </c>
    </row>
    <row r="22" spans="1:4" ht="24" customHeight="1">
      <c r="A22" s="22" t="s">
        <v>67</v>
      </c>
      <c r="B22" s="28" t="s">
        <v>70</v>
      </c>
      <c r="C22" s="28">
        <v>4</v>
      </c>
      <c r="D22" s="116">
        <v>45000</v>
      </c>
    </row>
    <row r="23" spans="1:4" ht="32.25" thickBot="1">
      <c r="A23" s="20" t="s">
        <v>69</v>
      </c>
      <c r="B23" s="102" t="s">
        <v>66</v>
      </c>
      <c r="C23" s="102">
        <v>4</v>
      </c>
      <c r="D23" s="122">
        <v>1000</v>
      </c>
    </row>
    <row r="24" spans="1:4" ht="41.25" customHeight="1">
      <c r="D24" s="97">
        <f>SUM(D4:D23)</f>
        <v>295000</v>
      </c>
    </row>
    <row r="25" spans="1:4" ht="26.25" customHeight="1"/>
    <row r="26" spans="1:4" ht="26.25" customHeight="1"/>
  </sheetData>
  <mergeCells count="13">
    <mergeCell ref="M1:M3"/>
    <mergeCell ref="N1:N3"/>
    <mergeCell ref="K1:K3"/>
    <mergeCell ref="L1:L3"/>
    <mergeCell ref="A1:A3"/>
    <mergeCell ref="D1:D3"/>
    <mergeCell ref="C1:C3"/>
    <mergeCell ref="B1:B3"/>
    <mergeCell ref="F1:F3"/>
    <mergeCell ref="G1:G3"/>
    <mergeCell ref="H1:H3"/>
    <mergeCell ref="I1:I3"/>
    <mergeCell ref="J1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AHP METHOD</vt:lpstr>
      <vt:lpstr>AHP ANALYSIS</vt:lpstr>
      <vt:lpstr>activity planning</vt:lpstr>
      <vt:lpstr>GANTT</vt:lpstr>
      <vt:lpstr>Probability Calculation</vt:lpstr>
      <vt:lpstr>EVA Analaysis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2023-06-06T09:29:48Z</dcterms:modified>
</cp:coreProperties>
</file>