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agibsouki/Desktop/"/>
    </mc:Choice>
  </mc:AlternateContent>
  <xr:revisionPtr revIDLastSave="0" documentId="13_ncr:1_{725ADAF5-CBB8-864B-83F6-50F23842F218}" xr6:coauthVersionLast="47" xr6:coauthVersionMax="47" xr10:uidLastSave="{00000000-0000-0000-0000-000000000000}"/>
  <bookViews>
    <workbookView xWindow="0" yWindow="0" windowWidth="28800" windowHeight="18000" xr2:uid="{43947E68-FA05-A94D-A82E-754E616743A7}"/>
  </bookViews>
  <sheets>
    <sheet name="tablas " sheetId="1" r:id="rId1"/>
    <sheet name="datos" sheetId="2" r:id="rId2"/>
  </sheets>
  <definedNames>
    <definedName name="_xlnm._FilterDatabase" localSheetId="1" hidden="1">datos!$A$1:$I$215</definedName>
  </definedNames>
  <calcPr calcId="191029"/>
  <pivotCaches>
    <pivotCache cacheId="8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J20" i="1"/>
  <c r="I21" i="1"/>
  <c r="I20" i="1"/>
  <c r="H20" i="1"/>
  <c r="H22" i="1"/>
  <c r="H34" i="2"/>
  <c r="H35" i="2"/>
  <c r="H20" i="2"/>
  <c r="H30" i="2"/>
  <c r="H21" i="2"/>
  <c r="H22" i="2"/>
  <c r="H23" i="2"/>
  <c r="H24" i="2"/>
  <c r="H25" i="2"/>
  <c r="H26" i="2"/>
  <c r="H27" i="2"/>
  <c r="H28" i="2"/>
  <c r="H29" i="2"/>
  <c r="H32" i="2"/>
  <c r="H33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H7" i="1"/>
  <c r="H15" i="1" l="1"/>
  <c r="H14" i="1"/>
  <c r="H13" i="1"/>
  <c r="H11" i="1"/>
  <c r="H12" i="1"/>
  <c r="I7" i="1"/>
  <c r="I13" i="1"/>
  <c r="I14" i="1"/>
  <c r="I11" i="1"/>
  <c r="I12" i="1"/>
  <c r="J11" i="1" l="1"/>
  <c r="J7" i="1"/>
  <c r="J12" i="1"/>
  <c r="J13" i="1"/>
  <c r="J14" i="1"/>
</calcChain>
</file>

<file path=xl/sharedStrings.xml><?xml version="1.0" encoding="utf-8"?>
<sst xmlns="http://schemas.openxmlformats.org/spreadsheetml/2006/main" count="404" uniqueCount="72">
  <si>
    <t xml:space="preserve">PROVEEDOR/ CLIENTE </t>
  </si>
  <si>
    <t xml:space="preserve">FECHA </t>
  </si>
  <si>
    <t>DESCRIPCIÓN</t>
  </si>
  <si>
    <t xml:space="preserve">MÉTODO DE PAGO </t>
  </si>
  <si>
    <t>MONTO</t>
  </si>
  <si>
    <t>ESTADO</t>
  </si>
  <si>
    <t xml:space="preserve">LA CAVA </t>
  </si>
  <si>
    <t>6 CAJAS X3 YUMZ</t>
  </si>
  <si>
    <t>8 CAJAS X3 YUMZ </t>
  </si>
  <si>
    <t>BANESCO</t>
  </si>
  <si>
    <t>PAGADO</t>
  </si>
  <si>
    <t>MARUMI</t>
  </si>
  <si>
    <t>6 UNIDADES</t>
  </si>
  <si>
    <t>PENDIENTE</t>
  </si>
  <si>
    <t xml:space="preserve">LOS ASADORES </t>
  </si>
  <si>
    <t>5 UNIDADES </t>
  </si>
  <si>
    <t>6 UNIDADES </t>
  </si>
  <si>
    <t>02/09/23 </t>
  </si>
  <si>
    <t xml:space="preserve">PARTICULAR </t>
  </si>
  <si>
    <t>CAJA X3</t>
  </si>
  <si>
    <t>MEGA YUMZ X2 </t>
  </si>
  <si>
    <t>3 CAJA X3</t>
  </si>
  <si>
    <t>2 CAJA X3</t>
  </si>
  <si>
    <t>CAJA X4</t>
  </si>
  <si>
    <t>MEGA YUMZ </t>
  </si>
  <si>
    <t>EFECTIVO </t>
  </si>
  <si>
    <t>ZELLE</t>
  </si>
  <si>
    <t>GASTOS Y GANANCIAS</t>
  </si>
  <si>
    <t>GANANCIA</t>
  </si>
  <si>
    <t>Grand Total</t>
  </si>
  <si>
    <t>Sum of MONTO</t>
  </si>
  <si>
    <t xml:space="preserve">VENTAS PENDIENTES </t>
  </si>
  <si>
    <t>VENTAS PAGADAS</t>
  </si>
  <si>
    <t xml:space="preserve">VENTAS TOTALES </t>
  </si>
  <si>
    <t xml:space="preserve">EFECTIVO </t>
  </si>
  <si>
    <t xml:space="preserve">ZELLE </t>
  </si>
  <si>
    <t xml:space="preserve">CONCATENATE </t>
  </si>
  <si>
    <t xml:space="preserve">POR DEFINIR </t>
  </si>
  <si>
    <t xml:space="preserve">GANANCIA </t>
  </si>
  <si>
    <t xml:space="preserve">GASTO </t>
  </si>
  <si>
    <t>DISPONIBILIDAD EN USD</t>
  </si>
  <si>
    <t>LA CAVA</t>
  </si>
  <si>
    <t>LOS ASADORES</t>
  </si>
  <si>
    <t>PARTICULARES</t>
  </si>
  <si>
    <t>(All)</t>
  </si>
  <si>
    <t>100 unidades de paquetes mango bajitp</t>
  </si>
  <si>
    <t xml:space="preserve">mantequilla la guanota </t>
  </si>
  <si>
    <t xml:space="preserve">mantequilla emannuel </t>
  </si>
  <si>
    <t>compra para megayumz</t>
  </si>
  <si>
    <t>ingredientes</t>
  </si>
  <si>
    <t xml:space="preserve">stickers </t>
  </si>
  <si>
    <t>GASTOS</t>
  </si>
  <si>
    <t>ZELLEGASTOS</t>
  </si>
  <si>
    <t>GASTOS TOTALES</t>
  </si>
  <si>
    <t xml:space="preserve">PACKAGING </t>
  </si>
  <si>
    <t>INGREDIENTES</t>
  </si>
  <si>
    <t>2 CAJA X4</t>
  </si>
  <si>
    <t>7 CAJAS X3 YUMZ</t>
  </si>
  <si>
    <t>5 CAJAS X3 YUMZ</t>
  </si>
  <si>
    <t>POR DEFINIR</t>
  </si>
  <si>
    <t xml:space="preserve">BANCARIBE </t>
  </si>
  <si>
    <t>ENVASES</t>
  </si>
  <si>
    <t xml:space="preserve">toppers </t>
  </si>
  <si>
    <t>BANCARIBE</t>
  </si>
  <si>
    <t xml:space="preserve">% DE GANANCIAS </t>
  </si>
  <si>
    <t xml:space="preserve">PARTICULARES </t>
  </si>
  <si>
    <t>OTROS</t>
  </si>
  <si>
    <t xml:space="preserve"> </t>
  </si>
  <si>
    <t>UNIDAD</t>
  </si>
  <si>
    <t xml:space="preserve">3 UNIDADES </t>
  </si>
  <si>
    <t xml:space="preserve">4 UNIDADES </t>
  </si>
  <si>
    <t>ZELLEGANANCIA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</si>
</sst>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[$USD]"/>
  </numFmts>
  <fonts count="9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strike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5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0.79998168889431442"/>
      <name val="ABC Social Extended Trial Regul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3" fillId="0" borderId="0" xfId="0" applyFont="1"/>
    <xf numFmtId="14" fontId="0" fillId="0" borderId="0" xfId="0" applyNumberFormat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2" xfId="0" applyFont="1" applyBorder="1"/>
    <xf numFmtId="0" fontId="6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4" fontId="0" fillId="0" borderId="0" xfId="0" applyNumberFormat="1"/>
    <xf numFmtId="0" fontId="4" fillId="4" borderId="2" xfId="0" applyFont="1" applyFill="1" applyBorder="1"/>
    <xf numFmtId="164" fontId="0" fillId="0" borderId="0" xfId="0" applyNumberFormat="1"/>
    <xf numFmtId="0" fontId="7" fillId="3" borderId="0" xfId="0" applyFont="1" applyFill="1" applyAlignment="1">
      <alignment horizontal="center" vertical="center"/>
    </xf>
    <xf numFmtId="0" fontId="0" fillId="0" borderId="0" xfId="0" applyNumberFormat="1"/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0" borderId="4" xfId="0" applyBorder="1"/>
    <xf numFmtId="2" fontId="0" fillId="0" borderId="11" xfId="0" applyNumberFormat="1" applyBorder="1"/>
    <xf numFmtId="0" fontId="0" fillId="0" borderId="1" xfId="0" applyBorder="1"/>
    <xf numFmtId="0" fontId="0" fillId="0" borderId="11" xfId="0" applyBorder="1"/>
    <xf numFmtId="2" fontId="0" fillId="0" borderId="12" xfId="0" applyNumberFormat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7"/>
        </patternFill>
      </fill>
    </dxf>
    <dxf>
      <fill>
        <patternFill>
          <bgColor rgb="FF67A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9B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BD5"/>
        </patternFill>
      </fill>
      <border>
        <left/>
        <right/>
        <top/>
        <bottom/>
        <vertical/>
        <horizontal/>
      </border>
    </dxf>
    <dxf>
      <font>
        <b val="0"/>
        <i val="0"/>
        <u val="none"/>
      </font>
      <fill>
        <patternFill>
          <bgColor rgb="FFDC1E83"/>
        </patternFill>
      </fill>
    </dxf>
    <dxf>
      <fill>
        <patternFill>
          <bgColor rgb="FF67AFFF"/>
        </patternFill>
      </fill>
      <border>
        <left/>
        <right/>
        <top/>
        <bottom/>
        <vertical/>
        <horizontal/>
      </border>
    </dxf>
    <dxf>
      <fill>
        <patternFill>
          <bgColor rgb="FFFF9BD5"/>
        </patternFill>
      </fill>
      <border>
        <left/>
        <right/>
        <top/>
        <bottom/>
        <vertical/>
        <horizontal/>
      </border>
    </dxf>
    <dxf>
      <fill>
        <patternFill>
          <bgColor theme="7"/>
        </patternFill>
      </fill>
      <border>
        <left/>
        <right/>
        <top/>
        <bottom/>
        <vertical/>
        <horizontal/>
      </border>
    </dxf>
    <dxf>
      <fill>
        <patternFill>
          <bgColor rgb="FF7A81FF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92D050"/>
        </patternFill>
      </fill>
    </dxf>
  </dxfs>
  <tableStyles count="1" defaultTableStyle="TableStyleMedium2" defaultPivotStyle="PivotStyleLight16">
    <tableStyle name="PivotTable Style 1" table="0" count="0" xr9:uid="{158225E1-28AB-AF4E-8FCE-9E9800FF2948}"/>
  </tableStyles>
  <colors>
    <mruColors>
      <color rgb="FFFF7E79"/>
      <color rgb="FF7A81FF"/>
      <color rgb="FFFF9BD5"/>
      <color rgb="FF67AFFF"/>
      <color rgb="FFDC1E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195.925991898148" createdVersion="8" refreshedVersion="8" minRefreshableVersion="3" recordCount="64" xr:uid="{54F9B879-8D93-0644-897C-BBE8396C55BD}">
  <cacheSource type="worksheet">
    <worksheetSource ref="A1:G1048576" sheet="datos"/>
  </cacheSource>
  <cacheFields count="7">
    <cacheField name="PROVEEDOR/ CLIENTE " numFmtId="0">
      <sharedItems containsBlank="1" count="8">
        <s v="LA CAVA "/>
        <s v="MARUMI"/>
        <s v="LOS ASADORES "/>
        <s v="PARTICULAR "/>
        <s v="PACKAGING "/>
        <s v="INGREDIENTES"/>
        <s v="ENVASES"/>
        <m/>
      </sharedItems>
    </cacheField>
    <cacheField name="FECHA " numFmtId="0">
      <sharedItems containsDate="1" containsBlank="1" containsMixedTypes="1" minDate="2023-09-01T00:00:00" maxDate="2023-09-27T00:00:00" count="18">
        <d v="2023-09-02T00:00:00"/>
        <d v="2023-09-05T00:00:00"/>
        <d v="2023-09-12T00:00:00"/>
        <d v="2023-09-01T00:00:00"/>
        <s v="02/09/23 "/>
        <d v="2023-09-09T00:00:00"/>
        <d v="2023-09-14T00:00:00"/>
        <d v="2023-09-18T00:00:00"/>
        <d v="2023-09-19T00:00:00"/>
        <d v="2023-09-20T00:00:00"/>
        <d v="2023-09-21T00:00:00"/>
        <d v="2023-09-23T00:00:00"/>
        <d v="2023-09-04T00:00:00"/>
        <d v="2023-09-24T00:00:00"/>
        <d v="2023-09-25T00:00:00"/>
        <d v="2023-09-26T00:00:00"/>
        <m/>
        <s v="SEPT " u="1"/>
      </sharedItems>
    </cacheField>
    <cacheField name="DESCRIPCIÓN" numFmtId="0">
      <sharedItems containsBlank="1"/>
    </cacheField>
    <cacheField name="MÉTODO DE PAGO " numFmtId="0">
      <sharedItems containsBlank="1" count="10">
        <s v="BANESCO"/>
        <s v="BANCARIBE "/>
        <s v="ZELLE"/>
        <s v="EFECTIVO "/>
        <s v="ZELLE "/>
        <s v="POR DEFINIR"/>
        <m/>
        <s v="EFECTIVO" u="1"/>
        <s v="PAGO MOVIL " u="1"/>
        <s v="POR DEFINIR " u="1"/>
      </sharedItems>
    </cacheField>
    <cacheField name="MONTO" numFmtId="0">
      <sharedItems containsString="0" containsBlank="1" containsNumber="1" minValue="1" maxValue="98"/>
    </cacheField>
    <cacheField name="ESTADO" numFmtId="0">
      <sharedItems containsBlank="1" count="3">
        <s v="PAGADO"/>
        <s v="PENDIENTE"/>
        <m/>
      </sharedItems>
    </cacheField>
    <cacheField name="GASTOS Y GANANCIAS" numFmtId="0">
      <sharedItems containsBlank="1" count="3">
        <s v="GANANCIA"/>
        <s v="GASTO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s v="6 CAJAS X3 YUMZ"/>
    <x v="0"/>
    <n v="54"/>
    <x v="0"/>
    <x v="0"/>
  </r>
  <r>
    <x v="0"/>
    <x v="1"/>
    <s v="8 CAJAS X3 YUMZ "/>
    <x v="0"/>
    <n v="72"/>
    <x v="0"/>
    <x v="0"/>
  </r>
  <r>
    <x v="0"/>
    <x v="2"/>
    <s v="8 CAJAS X3 YUMZ "/>
    <x v="0"/>
    <n v="72"/>
    <x v="0"/>
    <x v="0"/>
  </r>
  <r>
    <x v="1"/>
    <x v="3"/>
    <s v="6 UNIDADES"/>
    <x v="1"/>
    <n v="22.8"/>
    <x v="0"/>
    <x v="0"/>
  </r>
  <r>
    <x v="1"/>
    <x v="1"/>
    <s v="6 UNIDADES"/>
    <x v="1"/>
    <n v="22.8"/>
    <x v="0"/>
    <x v="0"/>
  </r>
  <r>
    <x v="2"/>
    <x v="4"/>
    <s v="5 UNIDADES "/>
    <x v="2"/>
    <n v="19"/>
    <x v="0"/>
    <x v="0"/>
  </r>
  <r>
    <x v="2"/>
    <x v="5"/>
    <s v="6 UNIDADES "/>
    <x v="2"/>
    <n v="22.8"/>
    <x v="0"/>
    <x v="0"/>
  </r>
  <r>
    <x v="3"/>
    <x v="3"/>
    <s v="MEGA YUMZ X2 "/>
    <x v="3"/>
    <n v="98"/>
    <x v="0"/>
    <x v="0"/>
  </r>
  <r>
    <x v="3"/>
    <x v="3"/>
    <s v="CAJA X3"/>
    <x v="3"/>
    <n v="12"/>
    <x v="0"/>
    <x v="0"/>
  </r>
  <r>
    <x v="3"/>
    <x v="3"/>
    <s v="3 CAJA X3"/>
    <x v="1"/>
    <n v="36"/>
    <x v="0"/>
    <x v="0"/>
  </r>
  <r>
    <x v="3"/>
    <x v="3"/>
    <s v="2 CAJA X3"/>
    <x v="2"/>
    <n v="24"/>
    <x v="0"/>
    <x v="0"/>
  </r>
  <r>
    <x v="3"/>
    <x v="3"/>
    <s v="CAJA X4"/>
    <x v="1"/>
    <n v="16"/>
    <x v="0"/>
    <x v="0"/>
  </r>
  <r>
    <x v="3"/>
    <x v="3"/>
    <s v="MEGA YUMZ "/>
    <x v="2"/>
    <n v="45"/>
    <x v="0"/>
    <x v="0"/>
  </r>
  <r>
    <x v="3"/>
    <x v="3"/>
    <s v="CAJA X3"/>
    <x v="1"/>
    <n v="12"/>
    <x v="0"/>
    <x v="0"/>
  </r>
  <r>
    <x v="3"/>
    <x v="3"/>
    <s v="CAJA X3"/>
    <x v="1"/>
    <n v="12"/>
    <x v="0"/>
    <x v="0"/>
  </r>
  <r>
    <x v="3"/>
    <x v="3"/>
    <s v="CAJA X3"/>
    <x v="3"/>
    <n v="12"/>
    <x v="0"/>
    <x v="0"/>
  </r>
  <r>
    <x v="3"/>
    <x v="3"/>
    <s v="CAJA X3"/>
    <x v="1"/>
    <n v="12"/>
    <x v="0"/>
    <x v="0"/>
  </r>
  <r>
    <x v="3"/>
    <x v="3"/>
    <s v="CAJA X3"/>
    <x v="3"/>
    <n v="21"/>
    <x v="0"/>
    <x v="0"/>
  </r>
  <r>
    <x v="3"/>
    <x v="6"/>
    <s v="2 CAJA X3"/>
    <x v="3"/>
    <n v="20"/>
    <x v="0"/>
    <x v="0"/>
  </r>
  <r>
    <x v="3"/>
    <x v="6"/>
    <s v="2 CAJA X3"/>
    <x v="1"/>
    <n v="4"/>
    <x v="0"/>
    <x v="0"/>
  </r>
  <r>
    <x v="3"/>
    <x v="6"/>
    <s v="CAJA X3"/>
    <x v="2"/>
    <n v="12"/>
    <x v="0"/>
    <x v="0"/>
  </r>
  <r>
    <x v="2"/>
    <x v="6"/>
    <s v="6 UNIDADES"/>
    <x v="2"/>
    <n v="22.8"/>
    <x v="0"/>
    <x v="0"/>
  </r>
  <r>
    <x v="4"/>
    <x v="3"/>
    <s v="100 unidades de paquetes mango bajitp"/>
    <x v="1"/>
    <n v="50"/>
    <x v="0"/>
    <x v="1"/>
  </r>
  <r>
    <x v="5"/>
    <x v="3"/>
    <s v="mantequilla la guanota "/>
    <x v="0"/>
    <n v="24"/>
    <x v="0"/>
    <x v="1"/>
  </r>
  <r>
    <x v="5"/>
    <x v="3"/>
    <s v="mantequilla emannuel "/>
    <x v="0"/>
    <n v="31"/>
    <x v="0"/>
    <x v="1"/>
  </r>
  <r>
    <x v="4"/>
    <x v="3"/>
    <s v="compra para megayumz"/>
    <x v="0"/>
    <n v="10"/>
    <x v="0"/>
    <x v="1"/>
  </r>
  <r>
    <x v="5"/>
    <x v="3"/>
    <s v="ingredientes"/>
    <x v="3"/>
    <n v="30"/>
    <x v="0"/>
    <x v="1"/>
  </r>
  <r>
    <x v="4"/>
    <x v="3"/>
    <s v="stickers "/>
    <x v="1"/>
    <n v="7"/>
    <x v="0"/>
    <x v="1"/>
  </r>
  <r>
    <x v="3"/>
    <x v="6"/>
    <s v="2 CAJA X4"/>
    <x v="3"/>
    <n v="32"/>
    <x v="0"/>
    <x v="0"/>
  </r>
  <r>
    <x v="3"/>
    <x v="7"/>
    <s v="CAJA X4"/>
    <x v="4"/>
    <n v="16"/>
    <x v="0"/>
    <x v="0"/>
  </r>
  <r>
    <x v="3"/>
    <x v="8"/>
    <s v="CAJA X3"/>
    <x v="3"/>
    <n v="12"/>
    <x v="0"/>
    <x v="0"/>
  </r>
  <r>
    <x v="3"/>
    <x v="8"/>
    <s v="CAJA X3"/>
    <x v="1"/>
    <n v="12"/>
    <x v="0"/>
    <x v="0"/>
  </r>
  <r>
    <x v="0"/>
    <x v="8"/>
    <s v="6 CAJAS X3 YUMZ"/>
    <x v="0"/>
    <n v="54"/>
    <x v="0"/>
    <x v="0"/>
  </r>
  <r>
    <x v="3"/>
    <x v="9"/>
    <s v="MEGA YUMZ "/>
    <x v="3"/>
    <n v="50"/>
    <x v="0"/>
    <x v="0"/>
  </r>
  <r>
    <x v="0"/>
    <x v="10"/>
    <s v="7 CAJAS X3 YUMZ"/>
    <x v="0"/>
    <n v="63"/>
    <x v="0"/>
    <x v="0"/>
  </r>
  <r>
    <x v="3"/>
    <x v="10"/>
    <s v="CAJA X3"/>
    <x v="1"/>
    <n v="12"/>
    <x v="0"/>
    <x v="0"/>
  </r>
  <r>
    <x v="3"/>
    <x v="10"/>
    <s v="CAJA X4"/>
    <x v="2"/>
    <n v="16"/>
    <x v="0"/>
    <x v="0"/>
  </r>
  <r>
    <x v="2"/>
    <x v="10"/>
    <s v="6 UNIDADES"/>
    <x v="2"/>
    <n v="22.8"/>
    <x v="0"/>
    <x v="0"/>
  </r>
  <r>
    <x v="3"/>
    <x v="11"/>
    <s v="CAJA X3"/>
    <x v="2"/>
    <n v="12"/>
    <x v="0"/>
    <x v="0"/>
  </r>
  <r>
    <x v="3"/>
    <x v="11"/>
    <s v="CAJA X3"/>
    <x v="2"/>
    <n v="12"/>
    <x v="0"/>
    <x v="0"/>
  </r>
  <r>
    <x v="2"/>
    <x v="11"/>
    <s v="6 UNIDADES"/>
    <x v="5"/>
    <n v="22.8"/>
    <x v="1"/>
    <x v="0"/>
  </r>
  <r>
    <x v="0"/>
    <x v="11"/>
    <s v="5 CAJAS X3 YUMZ"/>
    <x v="0"/>
    <n v="45"/>
    <x v="0"/>
    <x v="0"/>
  </r>
  <r>
    <x v="4"/>
    <x v="7"/>
    <s v="stickers "/>
    <x v="0"/>
    <n v="19"/>
    <x v="0"/>
    <x v="1"/>
  </r>
  <r>
    <x v="5"/>
    <x v="12"/>
    <s v="ingredientes"/>
    <x v="3"/>
    <n v="30"/>
    <x v="0"/>
    <x v="1"/>
  </r>
  <r>
    <x v="5"/>
    <x v="12"/>
    <s v="ingredientes"/>
    <x v="0"/>
    <n v="45"/>
    <x v="0"/>
    <x v="1"/>
  </r>
  <r>
    <x v="5"/>
    <x v="12"/>
    <s v="ingredientes"/>
    <x v="0"/>
    <n v="4.8"/>
    <x v="0"/>
    <x v="1"/>
  </r>
  <r>
    <x v="5"/>
    <x v="12"/>
    <s v="ingredientes"/>
    <x v="1"/>
    <n v="3"/>
    <x v="0"/>
    <x v="1"/>
  </r>
  <r>
    <x v="6"/>
    <x v="7"/>
    <s v="toppers "/>
    <x v="1"/>
    <n v="9"/>
    <x v="0"/>
    <x v="1"/>
  </r>
  <r>
    <x v="6"/>
    <x v="7"/>
    <s v="toppers "/>
    <x v="3"/>
    <n v="20"/>
    <x v="0"/>
    <x v="1"/>
  </r>
  <r>
    <x v="5"/>
    <x v="8"/>
    <s v="ingredientes"/>
    <x v="0"/>
    <n v="21"/>
    <x v="0"/>
    <x v="1"/>
  </r>
  <r>
    <x v="5"/>
    <x v="8"/>
    <s v="ingredientes"/>
    <x v="0"/>
    <n v="5.14"/>
    <x v="0"/>
    <x v="1"/>
  </r>
  <r>
    <x v="5"/>
    <x v="9"/>
    <s v="ingredientes"/>
    <x v="3"/>
    <n v="60"/>
    <x v="0"/>
    <x v="1"/>
  </r>
  <r>
    <x v="5"/>
    <x v="9"/>
    <s v="ingredientes"/>
    <x v="1"/>
    <n v="4"/>
    <x v="0"/>
    <x v="1"/>
  </r>
  <r>
    <x v="5"/>
    <x v="9"/>
    <s v="ingredientes"/>
    <x v="3"/>
    <n v="10"/>
    <x v="0"/>
    <x v="1"/>
  </r>
  <r>
    <x v="5"/>
    <x v="9"/>
    <s v="ingredientes"/>
    <x v="1"/>
    <n v="1"/>
    <x v="0"/>
    <x v="1"/>
  </r>
  <r>
    <x v="5"/>
    <x v="10"/>
    <s v="ingredientes"/>
    <x v="0"/>
    <n v="19"/>
    <x v="0"/>
    <x v="1"/>
  </r>
  <r>
    <x v="5"/>
    <x v="11"/>
    <s v="ingredientes"/>
    <x v="0"/>
    <n v="62"/>
    <x v="0"/>
    <x v="1"/>
  </r>
  <r>
    <x v="3"/>
    <x v="13"/>
    <s v="CAJA X3"/>
    <x v="1"/>
    <n v="12"/>
    <x v="0"/>
    <x v="0"/>
  </r>
  <r>
    <x v="3"/>
    <x v="14"/>
    <s v="CAJA X3"/>
    <x v="3"/>
    <n v="12"/>
    <x v="0"/>
    <x v="0"/>
  </r>
  <r>
    <x v="3"/>
    <x v="15"/>
    <s v="CAJA X4"/>
    <x v="2"/>
    <n v="16"/>
    <x v="0"/>
    <x v="0"/>
  </r>
  <r>
    <x v="0"/>
    <x v="15"/>
    <s v="8 CAJAS X3 YUMZ "/>
    <x v="0"/>
    <n v="72"/>
    <x v="1"/>
    <x v="0"/>
  </r>
  <r>
    <x v="3"/>
    <x v="15"/>
    <s v="CAJA X3"/>
    <x v="1"/>
    <n v="12"/>
    <x v="1"/>
    <x v="0"/>
  </r>
  <r>
    <x v="7"/>
    <x v="16"/>
    <m/>
    <x v="6"/>
    <m/>
    <x v="2"/>
    <x v="2"/>
  </r>
  <r>
    <x v="7"/>
    <x v="16"/>
    <m/>
    <x v="6"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AF0F-0BB0-374B-85EE-B1A80403EAF1}" name="PivotTable2" cacheId="8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compact="0" compactData="0" multipleFieldFilters="0" chartFormat="1">
  <location ref="A22:C25" firstHeaderRow="1" firstDataRow="1" firstDataCol="2" rowPageCount="3" colPageCount="1"/>
  <pivotFields count="7">
    <pivotField axis="axisPage" compact="0" outline="0" multipleItemSelectionAllowed="1" showAll="0">
      <items count="9">
        <item h="1" x="0"/>
        <item x="2"/>
        <item h="1" x="1"/>
        <item h="1" x="3"/>
        <item h="1" x="7"/>
        <item h="1"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19">
        <item x="4"/>
        <item m="1" x="17"/>
        <item x="3"/>
        <item x="0"/>
        <item x="1"/>
        <item x="5"/>
        <item x="2"/>
        <item x="16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sd="0" x="0"/>
        <item m="1" x="7"/>
        <item x="3"/>
        <item m="1" x="8"/>
        <item x="2"/>
        <item x="6"/>
        <item m="1" x="9"/>
        <item x="4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5"/>
  </rowFields>
  <rowItems count="3">
    <i>
      <x v="4"/>
      <x/>
    </i>
    <i>
      <x v="8"/>
      <x v="1"/>
    </i>
    <i t="grand">
      <x/>
    </i>
  </rowItems>
  <colItems count="1">
    <i/>
  </colItems>
  <pageFields count="3">
    <pageField fld="0" hier="-1"/>
    <pageField fld="1" hier="-1"/>
    <pageField fld="6" hier="-1"/>
  </pageFields>
  <dataFields count="1">
    <dataField name="Sum of MONTO" fld="4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CDE64-7848-C940-92C6-AEA3BC1319CF}" name="PivotTable1" cacheId="8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compact="0" compactData="0" multipleFieldFilters="0" chartFormat="1">
  <location ref="A9:C12" firstHeaderRow="1" firstDataRow="1" firstDataCol="2" rowPageCount="3" colPageCount="1"/>
  <pivotFields count="7">
    <pivotField axis="axisPage" compact="0" outline="0" multipleItemSelectionAllowed="1" showAll="0" defaultSubtotal="0">
      <items count="8">
        <item x="0"/>
        <item h="1" x="2"/>
        <item h="1" x="1"/>
        <item h="1" x="3"/>
        <item h="1" x="7"/>
        <item h="1" x="4"/>
        <item h="1"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8">
        <item x="4"/>
        <item m="1" x="17"/>
        <item x="3"/>
        <item x="0"/>
        <item x="1"/>
        <item x="5"/>
        <item x="2"/>
        <item x="16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m="1" x="7"/>
        <item x="3"/>
        <item m="1" x="8"/>
        <item x="2"/>
        <item x="6"/>
        <item m="1" x="9"/>
        <item x="4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5"/>
  </rowFields>
  <rowItems count="3">
    <i>
      <x/>
      <x/>
    </i>
    <i r="1">
      <x v="1"/>
    </i>
    <i t="grand">
      <x/>
    </i>
  </rowItems>
  <colItems count="1">
    <i/>
  </colItems>
  <pageFields count="3">
    <pageField fld="0" hier="-1"/>
    <pageField fld="1" hier="-1"/>
    <pageField fld="6" hier="-1"/>
  </pageFields>
  <dataFields count="1">
    <dataField name="Sum of MONTO" fld="4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6E50B-1B01-8C44-8808-475C258E82D1}" name="PivotTable4" cacheId="8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compact="0" compactData="0" multipleFieldFilters="0" chartFormat="1">
  <location ref="A48:C54" firstHeaderRow="1" firstDataRow="1" firstDataCol="2" rowPageCount="3" colPageCount="1"/>
  <pivotFields count="7">
    <pivotField axis="axisPage" compact="0" outline="0" multipleItemSelectionAllowed="1" showAll="0">
      <items count="9">
        <item h="1" x="0"/>
        <item h="1" x="2"/>
        <item h="1" x="1"/>
        <item x="3"/>
        <item h="1" x="7"/>
        <item h="1" x="4"/>
        <item h="1" x="5"/>
        <item h="1" x="6"/>
        <item t="default"/>
      </items>
    </pivotField>
    <pivotField axis="axisPage" compact="0" outline="0" showAll="0">
      <items count="19">
        <item x="4"/>
        <item m="1" x="17"/>
        <item x="3"/>
        <item x="0"/>
        <item x="1"/>
        <item x="5"/>
        <item x="2"/>
        <item x="16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axis="axisRow" compact="0" outline="0" showAll="0" defaultSubtotal="0">
      <items count="10">
        <item sd="0" x="0"/>
        <item m="1" x="7"/>
        <item x="3"/>
        <item m="1" x="8"/>
        <item x="2"/>
        <item x="6"/>
        <item m="1" x="9"/>
        <item x="4"/>
        <item x="5"/>
        <item x="1"/>
      </items>
    </pivotField>
    <pivotField dataField="1"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Page" compact="0" outline="0" showAll="0">
      <items count="4">
        <item x="0"/>
        <item x="2"/>
        <item x="1"/>
        <item t="default"/>
      </items>
    </pivotField>
  </pivotFields>
  <rowFields count="2">
    <field x="3"/>
    <field x="5"/>
  </rowFields>
  <rowItems count="6">
    <i>
      <x v="2"/>
      <x/>
    </i>
    <i>
      <x v="4"/>
      <x/>
    </i>
    <i>
      <x v="7"/>
      <x/>
    </i>
    <i>
      <x v="9"/>
      <x/>
    </i>
    <i r="1">
      <x v="1"/>
    </i>
    <i t="grand">
      <x/>
    </i>
  </rowItems>
  <colItems count="1">
    <i/>
  </colItems>
  <pageFields count="3">
    <pageField fld="0" hier="-1"/>
    <pageField fld="1" hier="-1"/>
    <pageField fld="6" hier="-1"/>
  </pageFields>
  <dataFields count="1">
    <dataField name="Sum of MONTO" fld="4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1CD1A-FCCA-6644-8CA2-5F5312A4CF1F}" name="PivotTable3" cacheId="8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compact="0" compactData="0" multipleFieldFilters="0" chartFormat="1">
  <location ref="A35:C37" firstHeaderRow="1" firstDataRow="1" firstDataCol="2" rowPageCount="3" colPageCount="1"/>
  <pivotFields count="7">
    <pivotField axis="axisPage" compact="0" outline="0" multipleItemSelectionAllowed="1" showAll="0">
      <items count="9">
        <item h="1" x="0"/>
        <item h="1" x="2"/>
        <item x="1"/>
        <item h="1" x="3"/>
        <item h="1" x="7"/>
        <item h="1" x="4"/>
        <item h="1" x="5"/>
        <item h="1" x="6"/>
        <item t="default"/>
      </items>
    </pivotField>
    <pivotField axis="axisPage" compact="0" outline="0" showAll="0">
      <items count="19">
        <item x="4"/>
        <item m="1" x="17"/>
        <item x="3"/>
        <item x="0"/>
        <item x="1"/>
        <item x="5"/>
        <item x="2"/>
        <item x="16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axis="axisRow" compact="0" outline="0" showAll="0" defaultSubtotal="0">
      <items count="10">
        <item sd="0" x="0"/>
        <item m="1" x="7"/>
        <item x="3"/>
        <item m="1" x="8"/>
        <item x="2"/>
        <item x="6"/>
        <item m="1" x="9"/>
        <item x="4"/>
        <item x="5"/>
        <item x="1"/>
      </items>
    </pivotField>
    <pivotField dataField="1"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Page" compact="0" outline="0" multipleItemSelectionAllowed="1" showAll="0">
      <items count="4">
        <item x="0"/>
        <item h="1" x="2"/>
        <item h="1" x="1"/>
        <item t="default"/>
      </items>
    </pivotField>
  </pivotFields>
  <rowFields count="2">
    <field x="3"/>
    <field x="5"/>
  </rowFields>
  <rowItems count="2">
    <i>
      <x v="9"/>
      <x/>
    </i>
    <i t="grand">
      <x/>
    </i>
  </rowItems>
  <colItems count="1">
    <i/>
  </colItems>
  <pageFields count="3">
    <pageField fld="0" hier="-1"/>
    <pageField fld="1" hier="-1"/>
    <pageField fld="6" hier="-1"/>
  </pageFields>
  <dataFields count="1">
    <dataField name="Sum of MONTO" fld="4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E4E5-BEFA-0B43-852D-3D89C6E1F7A6}">
  <dimension ref="A1:L54"/>
  <sheetViews>
    <sheetView tabSelected="1" zoomScale="125" workbookViewId="0">
      <selection activeCell="H5" sqref="H5"/>
    </sheetView>
  </sheetViews>
  <sheetFormatPr baseColWidth="10" defaultRowHeight="16"/>
  <cols>
    <col min="1" max="1" width="20.1640625" bestFit="1" customWidth="1"/>
    <col min="2" max="2" width="12.6640625" bestFit="1" customWidth="1"/>
    <col min="3" max="3" width="14.1640625" bestFit="1" customWidth="1"/>
    <col min="4" max="4" width="10.83203125" bestFit="1" customWidth="1"/>
    <col min="5" max="5" width="12.6640625" bestFit="1" customWidth="1"/>
    <col min="6" max="6" width="8.5" customWidth="1"/>
    <col min="7" max="7" width="21.5" customWidth="1"/>
    <col min="8" max="8" width="22.33203125" bestFit="1" customWidth="1"/>
    <col min="9" max="9" width="18.5" customWidth="1"/>
    <col min="10" max="10" width="25.5" bestFit="1" customWidth="1"/>
  </cols>
  <sheetData>
    <row r="1" spans="1:11">
      <c r="A1" s="22" t="s">
        <v>41</v>
      </c>
      <c r="B1" s="22"/>
    </row>
    <row r="2" spans="1:11">
      <c r="A2" s="22"/>
      <c r="B2" s="22"/>
    </row>
    <row r="5" spans="1:11" ht="17" thickBot="1">
      <c r="A5" s="7" t="s">
        <v>0</v>
      </c>
      <c r="B5" t="s">
        <v>6</v>
      </c>
    </row>
    <row r="6" spans="1:11" ht="20" thickBot="1">
      <c r="A6" s="7" t="s">
        <v>1</v>
      </c>
      <c r="B6" t="s">
        <v>44</v>
      </c>
      <c r="G6" s="10" t="s">
        <v>32</v>
      </c>
      <c r="H6" s="10" t="s">
        <v>31</v>
      </c>
      <c r="I6" s="10" t="s">
        <v>33</v>
      </c>
      <c r="J6" s="10" t="s">
        <v>53</v>
      </c>
    </row>
    <row r="7" spans="1:11" ht="19">
      <c r="A7" s="7" t="s">
        <v>27</v>
      </c>
      <c r="B7" t="s">
        <v>44</v>
      </c>
      <c r="G7" s="11">
        <f>SUMIF(B:B,"PAGADO",C:C)</f>
        <v>1043</v>
      </c>
      <c r="H7" s="11">
        <f>SUMIF(B:B,"PENDIENTE",C:C)</f>
        <v>106.8</v>
      </c>
      <c r="I7" s="11">
        <f>G7+H7</f>
        <v>1149.8</v>
      </c>
      <c r="J7" s="11">
        <f>SUM(I11:I14)</f>
        <v>464.94</v>
      </c>
      <c r="K7" s="21"/>
    </row>
    <row r="9" spans="1:11" ht="17" thickBot="1">
      <c r="A9" s="7" t="s">
        <v>3</v>
      </c>
      <c r="B9" s="7" t="s">
        <v>5</v>
      </c>
      <c r="C9" t="s">
        <v>30</v>
      </c>
    </row>
    <row r="10" spans="1:11" ht="20" thickBot="1">
      <c r="A10" t="s">
        <v>9</v>
      </c>
      <c r="B10" t="s">
        <v>10</v>
      </c>
      <c r="C10" s="23">
        <v>360</v>
      </c>
      <c r="G10" s="16"/>
      <c r="H10" s="10" t="s">
        <v>38</v>
      </c>
      <c r="I10" s="18" t="s">
        <v>39</v>
      </c>
      <c r="J10" s="18" t="s">
        <v>40</v>
      </c>
    </row>
    <row r="11" spans="1:11" ht="20" thickBot="1">
      <c r="A11" t="s">
        <v>9</v>
      </c>
      <c r="B11" t="s">
        <v>13</v>
      </c>
      <c r="C11" s="23">
        <v>72</v>
      </c>
      <c r="G11" s="10" t="s">
        <v>9</v>
      </c>
      <c r="H11" s="12">
        <f>SUMIF(datos!$H:$H,datos!H3,datos!$E:$E)</f>
        <v>432</v>
      </c>
      <c r="I11" s="13">
        <f>SUMIF(datos!$H:$H,datos!$H$25,datos!$E:$E)</f>
        <v>240.94</v>
      </c>
      <c r="J11" s="13">
        <f>H11-I11</f>
        <v>191.06</v>
      </c>
    </row>
    <row r="12" spans="1:11" ht="20" thickBot="1">
      <c r="A12" t="s">
        <v>29</v>
      </c>
      <c r="C12" s="23">
        <v>432</v>
      </c>
      <c r="G12" s="10" t="s">
        <v>34</v>
      </c>
      <c r="H12" s="14">
        <f>SUMIF(datos!H:H,datos!H9,datos!E:E)</f>
        <v>269</v>
      </c>
      <c r="I12" s="15">
        <f>SUMIF(datos!$H:$H,datos!$H$28,datos!$E:$E)</f>
        <v>150</v>
      </c>
      <c r="J12" s="15">
        <f t="shared" ref="J12:J14" si="0">H12-I12</f>
        <v>119</v>
      </c>
    </row>
    <row r="13" spans="1:11" ht="20" thickBot="1">
      <c r="G13" s="10" t="s">
        <v>35</v>
      </c>
      <c r="H13" s="14">
        <f>SUMIF(datos!H:H,datos!H12,datos!E:E)</f>
        <v>240.4</v>
      </c>
      <c r="I13" s="15">
        <f>SUMIF(datos!$H:$H,datos!$M$7,datos!$E:$E)</f>
        <v>0</v>
      </c>
      <c r="J13" s="15">
        <f t="shared" si="0"/>
        <v>240.4</v>
      </c>
    </row>
    <row r="14" spans="1:11" ht="20" thickBot="1">
      <c r="G14" s="10" t="s">
        <v>63</v>
      </c>
      <c r="H14" s="14">
        <f>SUMIF(datos!H:H,datos!H21,datos!E:E)</f>
        <v>185.6</v>
      </c>
      <c r="I14" s="15">
        <f>SUMIF(datos!$H:$H,datos!H29,datos!$E:$E)</f>
        <v>74</v>
      </c>
      <c r="J14" s="15">
        <f t="shared" si="0"/>
        <v>111.6</v>
      </c>
    </row>
    <row r="15" spans="1:11" ht="20" customHeight="1" thickBot="1">
      <c r="A15" s="22" t="s">
        <v>42</v>
      </c>
      <c r="B15" s="22"/>
      <c r="G15" s="17" t="s">
        <v>37</v>
      </c>
      <c r="H15" s="14">
        <f>SUMIF(datos!H:H,datos!H42,datos!E:E)</f>
        <v>22.8</v>
      </c>
      <c r="I15" s="20"/>
      <c r="J15" s="20"/>
    </row>
    <row r="16" spans="1:11" ht="16" customHeight="1">
      <c r="A16" s="22"/>
      <c r="B16" s="22"/>
    </row>
    <row r="17" spans="1:12">
      <c r="L17" s="8"/>
    </row>
    <row r="18" spans="1:12" ht="17" thickBot="1">
      <c r="A18" s="7" t="s">
        <v>0</v>
      </c>
      <c r="B18" t="s">
        <v>14</v>
      </c>
    </row>
    <row r="19" spans="1:12" ht="20" thickBot="1">
      <c r="A19" s="7" t="s">
        <v>1</v>
      </c>
      <c r="B19" t="s">
        <v>44</v>
      </c>
      <c r="G19" s="10" t="s">
        <v>64</v>
      </c>
      <c r="H19" s="10" t="s">
        <v>68</v>
      </c>
      <c r="I19" s="10" t="s">
        <v>69</v>
      </c>
      <c r="J19" s="10" t="s">
        <v>70</v>
      </c>
    </row>
    <row r="20" spans="1:12" ht="20" thickBot="1">
      <c r="A20" s="7" t="s">
        <v>27</v>
      </c>
      <c r="B20" t="s">
        <v>44</v>
      </c>
      <c r="G20" s="24" t="s">
        <v>65</v>
      </c>
      <c r="H20" s="27">
        <f>1-(1.44/5)</f>
        <v>0.71199999999999997</v>
      </c>
      <c r="I20" s="26">
        <f>1-((3*1.44)/12)</f>
        <v>0.6399999999999999</v>
      </c>
      <c r="J20" s="29">
        <f>1-((3*1.44)/16)</f>
        <v>0.73</v>
      </c>
    </row>
    <row r="21" spans="1:12" ht="20" thickBot="1">
      <c r="G21" s="24" t="s">
        <v>6</v>
      </c>
      <c r="H21" s="10"/>
      <c r="I21" s="28">
        <f>1-((3*1.44)/9)</f>
        <v>0.52</v>
      </c>
      <c r="J21" s="25"/>
    </row>
    <row r="22" spans="1:12" ht="20" thickBot="1">
      <c r="A22" s="7" t="s">
        <v>3</v>
      </c>
      <c r="B22" s="7" t="s">
        <v>5</v>
      </c>
      <c r="C22" t="s">
        <v>30</v>
      </c>
      <c r="G22" s="24" t="s">
        <v>66</v>
      </c>
      <c r="H22" s="30">
        <f>1-(1.44/3.8)</f>
        <v>0.6210526315789473</v>
      </c>
      <c r="I22" s="10"/>
      <c r="J22" s="10"/>
    </row>
    <row r="23" spans="1:12">
      <c r="A23" t="s">
        <v>26</v>
      </c>
      <c r="B23" t="s">
        <v>10</v>
      </c>
      <c r="C23" s="23">
        <v>87.4</v>
      </c>
      <c r="G23" t="s">
        <v>67</v>
      </c>
    </row>
    <row r="24" spans="1:12">
      <c r="A24" t="s">
        <v>59</v>
      </c>
      <c r="B24" t="s">
        <v>13</v>
      </c>
      <c r="C24" s="23">
        <v>22.8</v>
      </c>
    </row>
    <row r="25" spans="1:12">
      <c r="A25" t="s">
        <v>29</v>
      </c>
      <c r="C25" s="23">
        <v>110.2</v>
      </c>
    </row>
    <row r="28" spans="1:12" ht="16" customHeight="1">
      <c r="A28" s="22" t="s">
        <v>11</v>
      </c>
      <c r="B28" s="22"/>
    </row>
    <row r="29" spans="1:12" ht="16" customHeight="1">
      <c r="A29" s="22"/>
      <c r="B29" s="22"/>
    </row>
    <row r="31" spans="1:12">
      <c r="A31" s="7" t="s">
        <v>0</v>
      </c>
      <c r="B31" t="s">
        <v>11</v>
      </c>
    </row>
    <row r="32" spans="1:12">
      <c r="A32" s="7" t="s">
        <v>1</v>
      </c>
      <c r="B32" t="s">
        <v>44</v>
      </c>
    </row>
    <row r="33" spans="1:3">
      <c r="A33" s="7" t="s">
        <v>27</v>
      </c>
      <c r="B33" t="s">
        <v>28</v>
      </c>
    </row>
    <row r="35" spans="1:3">
      <c r="A35" s="7" t="s">
        <v>3</v>
      </c>
      <c r="B35" s="7" t="s">
        <v>5</v>
      </c>
      <c r="C35" t="s">
        <v>30</v>
      </c>
    </row>
    <row r="36" spans="1:3">
      <c r="A36" t="s">
        <v>60</v>
      </c>
      <c r="B36" t="s">
        <v>10</v>
      </c>
      <c r="C36" s="23">
        <v>45.6</v>
      </c>
    </row>
    <row r="37" spans="1:3">
      <c r="A37" t="s">
        <v>29</v>
      </c>
      <c r="C37" s="23">
        <v>45.6</v>
      </c>
    </row>
    <row r="41" spans="1:3" ht="16" customHeight="1">
      <c r="A41" s="22" t="s">
        <v>43</v>
      </c>
      <c r="B41" s="22"/>
    </row>
    <row r="42" spans="1:3" ht="16" customHeight="1">
      <c r="A42" s="22"/>
      <c r="B42" s="22"/>
    </row>
    <row r="44" spans="1:3">
      <c r="A44" s="7" t="s">
        <v>0</v>
      </c>
      <c r="B44" t="s">
        <v>18</v>
      </c>
    </row>
    <row r="45" spans="1:3">
      <c r="A45" s="7" t="s">
        <v>1</v>
      </c>
      <c r="B45" t="s">
        <v>44</v>
      </c>
    </row>
    <row r="46" spans="1:3">
      <c r="A46" s="7" t="s">
        <v>27</v>
      </c>
      <c r="B46" t="s">
        <v>44</v>
      </c>
    </row>
    <row r="48" spans="1:3">
      <c r="A48" s="7" t="s">
        <v>3</v>
      </c>
      <c r="B48" s="7" t="s">
        <v>5</v>
      </c>
      <c r="C48" t="s">
        <v>30</v>
      </c>
    </row>
    <row r="49" spans="1:3">
      <c r="A49" t="s">
        <v>25</v>
      </c>
      <c r="B49" t="s">
        <v>10</v>
      </c>
      <c r="C49" s="23">
        <v>269</v>
      </c>
    </row>
    <row r="50" spans="1:3">
      <c r="A50" t="s">
        <v>26</v>
      </c>
      <c r="B50" t="s">
        <v>10</v>
      </c>
      <c r="C50" s="23">
        <v>137</v>
      </c>
    </row>
    <row r="51" spans="1:3">
      <c r="A51" t="s">
        <v>35</v>
      </c>
      <c r="B51" t="s">
        <v>10</v>
      </c>
      <c r="C51" s="23">
        <v>16</v>
      </c>
    </row>
    <row r="52" spans="1:3">
      <c r="A52" t="s">
        <v>60</v>
      </c>
      <c r="B52" t="s">
        <v>10</v>
      </c>
      <c r="C52" s="23">
        <v>128</v>
      </c>
    </row>
    <row r="53" spans="1:3">
      <c r="B53" t="s">
        <v>13</v>
      </c>
      <c r="C53" s="23">
        <v>12</v>
      </c>
    </row>
    <row r="54" spans="1:3">
      <c r="A54" t="s">
        <v>29</v>
      </c>
      <c r="C54" s="23">
        <v>562</v>
      </c>
    </row>
  </sheetData>
  <mergeCells count="4">
    <mergeCell ref="A1:B2"/>
    <mergeCell ref="A15:B16"/>
    <mergeCell ref="A28:B29"/>
    <mergeCell ref="A41:B4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ABC4-883C-BE4E-BC70-3314125B00C0}">
  <sheetPr filterMode="1"/>
  <dimension ref="A1:M215"/>
  <sheetViews>
    <sheetView zoomScale="150" workbookViewId="0">
      <selection activeCell="H216" sqref="H216"/>
    </sheetView>
  </sheetViews>
  <sheetFormatPr baseColWidth="10" defaultRowHeight="16"/>
  <cols>
    <col min="1" max="1" width="20" customWidth="1"/>
    <col min="3" max="4" width="18.6640625" customWidth="1"/>
    <col min="5" max="5" width="12.1640625" customWidth="1"/>
    <col min="7" max="7" width="21.6640625" customWidth="1"/>
    <col min="8" max="8" width="21.5" bestFit="1" customWidth="1"/>
  </cols>
  <sheetData>
    <row r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27</v>
      </c>
      <c r="H1" s="3" t="s">
        <v>36</v>
      </c>
    </row>
    <row r="2" spans="1:13" hidden="1">
      <c r="A2" t="s">
        <v>6</v>
      </c>
      <c r="B2" s="4">
        <v>45171</v>
      </c>
      <c r="C2" s="5" t="s">
        <v>7</v>
      </c>
      <c r="D2" s="5" t="s">
        <v>9</v>
      </c>
      <c r="E2" s="5">
        <v>54</v>
      </c>
      <c r="F2" s="1" t="s">
        <v>10</v>
      </c>
      <c r="G2" s="1" t="s">
        <v>28</v>
      </c>
      <c r="H2" t="str">
        <f>CONCATENATE(D2,G2)</f>
        <v>BANESCOGANANCIA</v>
      </c>
    </row>
    <row r="3" spans="1:13" hidden="1">
      <c r="A3" t="s">
        <v>6</v>
      </c>
      <c r="B3" s="6">
        <v>45174</v>
      </c>
      <c r="C3" s="1" t="s">
        <v>8</v>
      </c>
      <c r="D3" s="1" t="s">
        <v>9</v>
      </c>
      <c r="E3" s="1">
        <v>72</v>
      </c>
      <c r="F3" s="1" t="s">
        <v>10</v>
      </c>
      <c r="G3" s="1" t="s">
        <v>28</v>
      </c>
      <c r="H3" t="str">
        <f t="shared" ref="H3:H65" si="0">CONCATENATE(D3,G3)</f>
        <v>BANESCOGANANCIA</v>
      </c>
    </row>
    <row r="4" spans="1:13" hidden="1">
      <c r="A4" t="s">
        <v>6</v>
      </c>
      <c r="B4" s="6">
        <v>45181</v>
      </c>
      <c r="C4" s="1" t="s">
        <v>8</v>
      </c>
      <c r="D4" s="1" t="s">
        <v>9</v>
      </c>
      <c r="E4" s="1">
        <v>72</v>
      </c>
      <c r="F4" s="1" t="s">
        <v>10</v>
      </c>
      <c r="G4" s="1" t="s">
        <v>28</v>
      </c>
      <c r="H4" t="str">
        <f t="shared" si="0"/>
        <v>BANESCOGANANCIA</v>
      </c>
    </row>
    <row r="5" spans="1:13" hidden="1">
      <c r="A5" t="s">
        <v>11</v>
      </c>
      <c r="B5" s="6">
        <v>45170</v>
      </c>
      <c r="C5" s="1" t="s">
        <v>12</v>
      </c>
      <c r="D5" s="1" t="s">
        <v>60</v>
      </c>
      <c r="E5" s="1">
        <v>22.8</v>
      </c>
      <c r="F5" s="1" t="s">
        <v>10</v>
      </c>
      <c r="G5" s="1" t="s">
        <v>28</v>
      </c>
      <c r="H5" t="str">
        <f t="shared" si="0"/>
        <v>BANCARIBE GANANCIA</v>
      </c>
    </row>
    <row r="6" spans="1:13" hidden="1">
      <c r="A6" t="s">
        <v>11</v>
      </c>
      <c r="B6" s="6">
        <v>45174</v>
      </c>
      <c r="C6" s="1" t="s">
        <v>12</v>
      </c>
      <c r="D6" s="1" t="s">
        <v>60</v>
      </c>
      <c r="E6" s="1">
        <v>22.8</v>
      </c>
      <c r="F6" s="1" t="s">
        <v>10</v>
      </c>
      <c r="G6" s="1" t="s">
        <v>28</v>
      </c>
      <c r="H6" t="str">
        <f t="shared" si="0"/>
        <v>BANCARIBE GANANCIA</v>
      </c>
    </row>
    <row r="7" spans="1:13">
      <c r="A7" t="s">
        <v>14</v>
      </c>
      <c r="B7" s="6" t="s">
        <v>17</v>
      </c>
      <c r="C7" s="1" t="s">
        <v>15</v>
      </c>
      <c r="D7" s="1" t="s">
        <v>26</v>
      </c>
      <c r="E7" s="1">
        <v>19</v>
      </c>
      <c r="F7" s="1" t="s">
        <v>10</v>
      </c>
      <c r="G7" s="1" t="s">
        <v>28</v>
      </c>
      <c r="H7" t="str">
        <f t="shared" si="0"/>
        <v>ZELLEGANANCIA</v>
      </c>
      <c r="M7" t="s">
        <v>52</v>
      </c>
    </row>
    <row r="8" spans="1:13">
      <c r="A8" t="s">
        <v>14</v>
      </c>
      <c r="B8" s="6">
        <v>45178</v>
      </c>
      <c r="C8" s="1" t="s">
        <v>16</v>
      </c>
      <c r="D8" s="1" t="s">
        <v>26</v>
      </c>
      <c r="E8" s="1">
        <v>22.8</v>
      </c>
      <c r="F8" s="1" t="s">
        <v>10</v>
      </c>
      <c r="G8" s="1" t="s">
        <v>28</v>
      </c>
      <c r="H8" t="str">
        <f t="shared" si="0"/>
        <v>ZELLEGANANCIA</v>
      </c>
    </row>
    <row r="9" spans="1:13" hidden="1">
      <c r="A9" t="s">
        <v>18</v>
      </c>
      <c r="B9" s="9">
        <v>45170</v>
      </c>
      <c r="C9" s="1" t="s">
        <v>20</v>
      </c>
      <c r="D9" s="1" t="s">
        <v>25</v>
      </c>
      <c r="E9" s="1">
        <v>98</v>
      </c>
      <c r="F9" s="1" t="s">
        <v>10</v>
      </c>
      <c r="G9" s="1" t="s">
        <v>28</v>
      </c>
      <c r="H9" t="str">
        <f t="shared" si="0"/>
        <v>EFECTIVO GANANCIA</v>
      </c>
    </row>
    <row r="10" spans="1:13" hidden="1">
      <c r="A10" t="s">
        <v>18</v>
      </c>
      <c r="B10" s="9">
        <v>45170</v>
      </c>
      <c r="C10" s="1" t="s">
        <v>19</v>
      </c>
      <c r="D10" s="1" t="s">
        <v>25</v>
      </c>
      <c r="E10" s="1">
        <v>12</v>
      </c>
      <c r="F10" s="1" t="s">
        <v>10</v>
      </c>
      <c r="G10" s="1" t="s">
        <v>28</v>
      </c>
      <c r="H10" t="str">
        <f t="shared" si="0"/>
        <v>EFECTIVO GANANCIA</v>
      </c>
    </row>
    <row r="11" spans="1:13" hidden="1">
      <c r="A11" t="s">
        <v>18</v>
      </c>
      <c r="B11" s="9">
        <v>45170</v>
      </c>
      <c r="C11" s="1" t="s">
        <v>21</v>
      </c>
      <c r="D11" s="1" t="s">
        <v>60</v>
      </c>
      <c r="E11" s="1">
        <v>36</v>
      </c>
      <c r="F11" s="1" t="s">
        <v>10</v>
      </c>
      <c r="G11" s="1" t="s">
        <v>28</v>
      </c>
      <c r="H11" t="str">
        <f t="shared" si="0"/>
        <v>BANCARIBE GANANCIA</v>
      </c>
    </row>
    <row r="12" spans="1:13">
      <c r="A12" t="s">
        <v>18</v>
      </c>
      <c r="B12" s="9">
        <v>45170</v>
      </c>
      <c r="C12" s="1" t="s">
        <v>22</v>
      </c>
      <c r="D12" s="1" t="s">
        <v>26</v>
      </c>
      <c r="E12" s="1">
        <v>24</v>
      </c>
      <c r="F12" s="1" t="s">
        <v>10</v>
      </c>
      <c r="G12" s="1" t="s">
        <v>28</v>
      </c>
      <c r="H12" t="str">
        <f t="shared" si="0"/>
        <v>ZELLEGANANCIA</v>
      </c>
    </row>
    <row r="13" spans="1:13" hidden="1">
      <c r="A13" t="s">
        <v>18</v>
      </c>
      <c r="B13" s="9">
        <v>45170</v>
      </c>
      <c r="C13" s="1" t="s">
        <v>23</v>
      </c>
      <c r="D13" s="1" t="s">
        <v>60</v>
      </c>
      <c r="E13" s="1">
        <v>16</v>
      </c>
      <c r="F13" s="1" t="s">
        <v>10</v>
      </c>
      <c r="G13" s="1" t="s">
        <v>28</v>
      </c>
      <c r="H13" t="str">
        <f t="shared" si="0"/>
        <v>BANCARIBE GANANCIA</v>
      </c>
    </row>
    <row r="14" spans="1:13">
      <c r="A14" t="s">
        <v>18</v>
      </c>
      <c r="B14" s="9">
        <v>45170</v>
      </c>
      <c r="C14" s="1" t="s">
        <v>24</v>
      </c>
      <c r="D14" s="1" t="s">
        <v>26</v>
      </c>
      <c r="E14" s="1">
        <v>45</v>
      </c>
      <c r="F14" s="1" t="s">
        <v>10</v>
      </c>
      <c r="G14" s="1" t="s">
        <v>28</v>
      </c>
      <c r="H14" t="str">
        <f t="shared" si="0"/>
        <v>ZELLEGANANCIA</v>
      </c>
    </row>
    <row r="15" spans="1:13" hidden="1">
      <c r="A15" t="s">
        <v>18</v>
      </c>
      <c r="B15" s="9">
        <v>45170</v>
      </c>
      <c r="C15" s="1" t="s">
        <v>19</v>
      </c>
      <c r="D15" s="1" t="s">
        <v>60</v>
      </c>
      <c r="E15" s="1">
        <v>12</v>
      </c>
      <c r="F15" s="1" t="s">
        <v>10</v>
      </c>
      <c r="G15" s="1" t="s">
        <v>28</v>
      </c>
      <c r="H15" t="str">
        <f t="shared" si="0"/>
        <v>BANCARIBE GANANCIA</v>
      </c>
    </row>
    <row r="16" spans="1:13" hidden="1">
      <c r="A16" t="s">
        <v>18</v>
      </c>
      <c r="B16" s="9">
        <v>45170</v>
      </c>
      <c r="C16" s="1" t="s">
        <v>19</v>
      </c>
      <c r="D16" s="1" t="s">
        <v>60</v>
      </c>
      <c r="E16" s="1">
        <v>12</v>
      </c>
      <c r="F16" s="1" t="s">
        <v>10</v>
      </c>
      <c r="G16" s="1" t="s">
        <v>28</v>
      </c>
      <c r="H16" t="str">
        <f t="shared" si="0"/>
        <v>BANCARIBE GANANCIA</v>
      </c>
    </row>
    <row r="17" spans="1:8" hidden="1">
      <c r="A17" t="s">
        <v>18</v>
      </c>
      <c r="B17" s="9">
        <v>45170</v>
      </c>
      <c r="C17" s="1" t="s">
        <v>19</v>
      </c>
      <c r="D17" s="1" t="s">
        <v>25</v>
      </c>
      <c r="E17" s="1">
        <v>12</v>
      </c>
      <c r="F17" s="1" t="s">
        <v>10</v>
      </c>
      <c r="G17" s="1" t="s">
        <v>28</v>
      </c>
      <c r="H17" t="str">
        <f t="shared" si="0"/>
        <v>EFECTIVO GANANCIA</v>
      </c>
    </row>
    <row r="18" spans="1:8" hidden="1">
      <c r="A18" t="s">
        <v>18</v>
      </c>
      <c r="B18" s="9">
        <v>45170</v>
      </c>
      <c r="C18" s="1" t="s">
        <v>19</v>
      </c>
      <c r="D18" s="1" t="s">
        <v>60</v>
      </c>
      <c r="E18" s="1">
        <v>12</v>
      </c>
      <c r="F18" s="1" t="s">
        <v>10</v>
      </c>
      <c r="G18" s="1" t="s">
        <v>28</v>
      </c>
      <c r="H18" t="str">
        <f t="shared" si="0"/>
        <v>BANCARIBE GANANCIA</v>
      </c>
    </row>
    <row r="19" spans="1:8" hidden="1">
      <c r="A19" t="s">
        <v>18</v>
      </c>
      <c r="B19" s="9">
        <v>45170</v>
      </c>
      <c r="C19" s="1" t="s">
        <v>19</v>
      </c>
      <c r="D19" s="1" t="s">
        <v>25</v>
      </c>
      <c r="E19" s="1">
        <v>21</v>
      </c>
      <c r="F19" s="1" t="s">
        <v>10</v>
      </c>
      <c r="G19" s="1" t="s">
        <v>28</v>
      </c>
      <c r="H19" t="str">
        <f t="shared" si="0"/>
        <v>EFECTIVO GANANCIA</v>
      </c>
    </row>
    <row r="20" spans="1:8" hidden="1">
      <c r="A20" t="s">
        <v>18</v>
      </c>
      <c r="B20" s="9">
        <v>45183</v>
      </c>
      <c r="C20" s="1" t="s">
        <v>22</v>
      </c>
      <c r="D20" s="1" t="s">
        <v>25</v>
      </c>
      <c r="E20" s="1">
        <v>20</v>
      </c>
      <c r="F20" s="1" t="s">
        <v>10</v>
      </c>
      <c r="G20" s="1" t="s">
        <v>28</v>
      </c>
      <c r="H20" t="str">
        <f t="shared" si="0"/>
        <v>EFECTIVO GANANCIA</v>
      </c>
    </row>
    <row r="21" spans="1:8" hidden="1">
      <c r="A21" t="s">
        <v>18</v>
      </c>
      <c r="B21" s="19">
        <v>45183</v>
      </c>
      <c r="C21" s="1" t="s">
        <v>22</v>
      </c>
      <c r="D21" s="1" t="s">
        <v>60</v>
      </c>
      <c r="E21" s="1">
        <v>4</v>
      </c>
      <c r="F21" s="1" t="s">
        <v>10</v>
      </c>
      <c r="G21" s="1" t="s">
        <v>28</v>
      </c>
      <c r="H21" t="str">
        <f t="shared" si="0"/>
        <v>BANCARIBE GANANCIA</v>
      </c>
    </row>
    <row r="22" spans="1:8">
      <c r="A22" t="s">
        <v>18</v>
      </c>
      <c r="B22" s="19">
        <v>45183</v>
      </c>
      <c r="C22" s="1" t="s">
        <v>19</v>
      </c>
      <c r="D22" s="1" t="s">
        <v>26</v>
      </c>
      <c r="E22" s="1">
        <v>12</v>
      </c>
      <c r="F22" s="1" t="s">
        <v>10</v>
      </c>
      <c r="G22" s="1" t="s">
        <v>28</v>
      </c>
      <c r="H22" t="str">
        <f t="shared" si="0"/>
        <v>ZELLEGANANCIA</v>
      </c>
    </row>
    <row r="23" spans="1:8">
      <c r="A23" t="s">
        <v>14</v>
      </c>
      <c r="B23" s="19">
        <v>45183</v>
      </c>
      <c r="C23" s="1" t="s">
        <v>12</v>
      </c>
      <c r="D23" s="1" t="s">
        <v>26</v>
      </c>
      <c r="E23" s="1">
        <v>22.8</v>
      </c>
      <c r="F23" s="1" t="s">
        <v>10</v>
      </c>
      <c r="G23" s="1" t="s">
        <v>28</v>
      </c>
      <c r="H23" t="str">
        <f t="shared" si="0"/>
        <v>ZELLEGANANCIA</v>
      </c>
    </row>
    <row r="24" spans="1:8" hidden="1">
      <c r="A24" t="s">
        <v>54</v>
      </c>
      <c r="B24" s="19">
        <v>45170</v>
      </c>
      <c r="C24" s="1" t="s">
        <v>45</v>
      </c>
      <c r="D24" s="1" t="s">
        <v>60</v>
      </c>
      <c r="E24" s="1">
        <v>50</v>
      </c>
      <c r="F24" s="1" t="s">
        <v>10</v>
      </c>
      <c r="G24" s="1" t="s">
        <v>51</v>
      </c>
      <c r="H24" t="str">
        <f t="shared" si="0"/>
        <v>BANCARIBE GASTOS</v>
      </c>
    </row>
    <row r="25" spans="1:8" hidden="1">
      <c r="A25" t="s">
        <v>55</v>
      </c>
      <c r="B25" s="19">
        <v>45170</v>
      </c>
      <c r="C25" s="1" t="s">
        <v>46</v>
      </c>
      <c r="D25" s="1" t="s">
        <v>9</v>
      </c>
      <c r="E25" s="1">
        <v>24</v>
      </c>
      <c r="F25" s="1" t="s">
        <v>10</v>
      </c>
      <c r="G25" s="1" t="s">
        <v>51</v>
      </c>
      <c r="H25" t="str">
        <f t="shared" si="0"/>
        <v>BANESCOGASTOS</v>
      </c>
    </row>
    <row r="26" spans="1:8" hidden="1">
      <c r="A26" t="s">
        <v>55</v>
      </c>
      <c r="B26" s="19">
        <v>45170</v>
      </c>
      <c r="C26" s="1" t="s">
        <v>47</v>
      </c>
      <c r="D26" s="1" t="s">
        <v>9</v>
      </c>
      <c r="E26" s="1">
        <v>31</v>
      </c>
      <c r="F26" s="1" t="s">
        <v>10</v>
      </c>
      <c r="G26" s="1" t="s">
        <v>51</v>
      </c>
      <c r="H26" t="str">
        <f t="shared" si="0"/>
        <v>BANESCOGASTOS</v>
      </c>
    </row>
    <row r="27" spans="1:8" hidden="1">
      <c r="A27" t="s">
        <v>54</v>
      </c>
      <c r="B27" s="19">
        <v>45170</v>
      </c>
      <c r="C27" s="1" t="s">
        <v>48</v>
      </c>
      <c r="D27" s="1" t="s">
        <v>9</v>
      </c>
      <c r="E27" s="1">
        <v>10</v>
      </c>
      <c r="F27" s="1" t="s">
        <v>10</v>
      </c>
      <c r="G27" s="1" t="s">
        <v>51</v>
      </c>
      <c r="H27" t="str">
        <f t="shared" si="0"/>
        <v>BANESCOGASTOS</v>
      </c>
    </row>
    <row r="28" spans="1:8" hidden="1">
      <c r="A28" t="s">
        <v>55</v>
      </c>
      <c r="B28" s="19">
        <v>45170</v>
      </c>
      <c r="C28" s="1" t="s">
        <v>49</v>
      </c>
      <c r="D28" s="1" t="s">
        <v>25</v>
      </c>
      <c r="E28" s="1">
        <v>30</v>
      </c>
      <c r="F28" s="1" t="s">
        <v>10</v>
      </c>
      <c r="G28" s="1" t="s">
        <v>51</v>
      </c>
      <c r="H28" t="str">
        <f t="shared" si="0"/>
        <v>EFECTIVO GASTOS</v>
      </c>
    </row>
    <row r="29" spans="1:8" hidden="1">
      <c r="A29" t="s">
        <v>54</v>
      </c>
      <c r="B29" s="19">
        <v>45170</v>
      </c>
      <c r="C29" s="1" t="s">
        <v>50</v>
      </c>
      <c r="D29" s="1" t="s">
        <v>60</v>
      </c>
      <c r="E29" s="1">
        <v>7</v>
      </c>
      <c r="F29" s="1" t="s">
        <v>10</v>
      </c>
      <c r="G29" s="1" t="s">
        <v>51</v>
      </c>
      <c r="H29" t="str">
        <f t="shared" si="0"/>
        <v>BANCARIBE GASTOS</v>
      </c>
    </row>
    <row r="30" spans="1:8" hidden="1">
      <c r="A30" t="s">
        <v>18</v>
      </c>
      <c r="B30" s="19">
        <v>45183</v>
      </c>
      <c r="C30" s="1" t="s">
        <v>56</v>
      </c>
      <c r="D30" s="1" t="s">
        <v>25</v>
      </c>
      <c r="E30" s="1">
        <v>32</v>
      </c>
      <c r="F30" s="1" t="s">
        <v>10</v>
      </c>
      <c r="G30" s="1" t="s">
        <v>28</v>
      </c>
      <c r="H30" t="str">
        <f t="shared" si="0"/>
        <v>EFECTIVO GANANCIA</v>
      </c>
    </row>
    <row r="31" spans="1:8">
      <c r="A31" t="s">
        <v>18</v>
      </c>
      <c r="B31" s="19">
        <v>45187</v>
      </c>
      <c r="C31" s="1" t="s">
        <v>23</v>
      </c>
      <c r="D31" s="1" t="s">
        <v>35</v>
      </c>
      <c r="E31" s="1">
        <v>16</v>
      </c>
      <c r="F31" s="1" t="s">
        <v>10</v>
      </c>
      <c r="G31" s="1" t="s">
        <v>28</v>
      </c>
      <c r="H31" t="s">
        <v>71</v>
      </c>
    </row>
    <row r="32" spans="1:8" hidden="1">
      <c r="A32" t="s">
        <v>18</v>
      </c>
      <c r="B32" s="19">
        <v>45188</v>
      </c>
      <c r="C32" s="1" t="s">
        <v>19</v>
      </c>
      <c r="D32" s="1" t="s">
        <v>25</v>
      </c>
      <c r="E32" s="1">
        <v>12</v>
      </c>
      <c r="F32" s="1" t="s">
        <v>10</v>
      </c>
      <c r="G32" s="1" t="s">
        <v>28</v>
      </c>
      <c r="H32" t="str">
        <f t="shared" si="0"/>
        <v>EFECTIVO GANANCIA</v>
      </c>
    </row>
    <row r="33" spans="1:8" hidden="1">
      <c r="A33" t="s">
        <v>18</v>
      </c>
      <c r="B33" s="19">
        <v>45188</v>
      </c>
      <c r="C33" s="1" t="s">
        <v>19</v>
      </c>
      <c r="D33" s="1" t="s">
        <v>60</v>
      </c>
      <c r="E33" s="1">
        <v>12</v>
      </c>
      <c r="F33" s="1" t="s">
        <v>10</v>
      </c>
      <c r="G33" s="1" t="s">
        <v>28</v>
      </c>
      <c r="H33" t="str">
        <f t="shared" si="0"/>
        <v>BANCARIBE GANANCIA</v>
      </c>
    </row>
    <row r="34" spans="1:8" hidden="1">
      <c r="A34" t="s">
        <v>6</v>
      </c>
      <c r="B34" s="19">
        <v>45188</v>
      </c>
      <c r="C34" s="1" t="s">
        <v>7</v>
      </c>
      <c r="D34" s="1" t="s">
        <v>9</v>
      </c>
      <c r="E34" s="1">
        <v>54</v>
      </c>
      <c r="F34" s="1" t="s">
        <v>10</v>
      </c>
      <c r="G34" s="1" t="s">
        <v>28</v>
      </c>
      <c r="H34" t="str">
        <f t="shared" si="0"/>
        <v>BANESCOGANANCIA</v>
      </c>
    </row>
    <row r="35" spans="1:8" hidden="1">
      <c r="A35" t="s">
        <v>18</v>
      </c>
      <c r="B35" s="19">
        <v>45189</v>
      </c>
      <c r="C35" s="1" t="s">
        <v>24</v>
      </c>
      <c r="D35" s="1" t="s">
        <v>25</v>
      </c>
      <c r="E35" s="1">
        <v>50</v>
      </c>
      <c r="F35" s="1" t="s">
        <v>10</v>
      </c>
      <c r="G35" s="1" t="s">
        <v>28</v>
      </c>
      <c r="H35" t="str">
        <f t="shared" ref="H35" si="1">CONCATENATE(D35,G35)</f>
        <v>EFECTIVO GANANCIA</v>
      </c>
    </row>
    <row r="36" spans="1:8" hidden="1">
      <c r="A36" t="s">
        <v>6</v>
      </c>
      <c r="B36" s="19">
        <v>45190</v>
      </c>
      <c r="C36" s="1" t="s">
        <v>57</v>
      </c>
      <c r="D36" s="1" t="s">
        <v>9</v>
      </c>
      <c r="E36" s="1">
        <v>63</v>
      </c>
      <c r="F36" s="1" t="s">
        <v>10</v>
      </c>
      <c r="G36" s="1" t="s">
        <v>28</v>
      </c>
      <c r="H36" t="str">
        <f t="shared" si="0"/>
        <v>BANESCOGANANCIA</v>
      </c>
    </row>
    <row r="37" spans="1:8" hidden="1">
      <c r="A37" t="s">
        <v>18</v>
      </c>
      <c r="B37" s="19">
        <v>45190</v>
      </c>
      <c r="C37" s="1" t="s">
        <v>19</v>
      </c>
      <c r="D37" s="1" t="s">
        <v>60</v>
      </c>
      <c r="E37" s="1">
        <v>12</v>
      </c>
      <c r="F37" s="1" t="s">
        <v>10</v>
      </c>
      <c r="G37" s="1" t="s">
        <v>28</v>
      </c>
      <c r="H37" t="str">
        <f t="shared" si="0"/>
        <v>BANCARIBE GANANCIA</v>
      </c>
    </row>
    <row r="38" spans="1:8">
      <c r="A38" t="s">
        <v>18</v>
      </c>
      <c r="B38" s="19">
        <v>45190</v>
      </c>
      <c r="C38" s="1" t="s">
        <v>23</v>
      </c>
      <c r="D38" s="1" t="s">
        <v>26</v>
      </c>
      <c r="E38" s="1">
        <v>16</v>
      </c>
      <c r="F38" s="1" t="s">
        <v>10</v>
      </c>
      <c r="G38" s="1" t="s">
        <v>28</v>
      </c>
      <c r="H38" t="str">
        <f t="shared" si="0"/>
        <v>ZELLEGANANCIA</v>
      </c>
    </row>
    <row r="39" spans="1:8">
      <c r="A39" t="s">
        <v>14</v>
      </c>
      <c r="B39" s="19">
        <v>45190</v>
      </c>
      <c r="C39" s="1" t="s">
        <v>12</v>
      </c>
      <c r="D39" s="1" t="s">
        <v>26</v>
      </c>
      <c r="E39" s="1">
        <v>22.8</v>
      </c>
      <c r="F39" s="1" t="s">
        <v>10</v>
      </c>
      <c r="G39" s="1" t="s">
        <v>28</v>
      </c>
      <c r="H39" t="str">
        <f t="shared" si="0"/>
        <v>ZELLEGANANCIA</v>
      </c>
    </row>
    <row r="40" spans="1:8">
      <c r="A40" t="s">
        <v>18</v>
      </c>
      <c r="B40" s="19">
        <v>45192</v>
      </c>
      <c r="C40" s="1" t="s">
        <v>19</v>
      </c>
      <c r="D40" s="1" t="s">
        <v>26</v>
      </c>
      <c r="E40" s="1">
        <v>12</v>
      </c>
      <c r="F40" s="1" t="s">
        <v>10</v>
      </c>
      <c r="G40" s="1" t="s">
        <v>28</v>
      </c>
      <c r="H40" t="str">
        <f t="shared" si="0"/>
        <v>ZELLEGANANCIA</v>
      </c>
    </row>
    <row r="41" spans="1:8">
      <c r="A41" t="s">
        <v>18</v>
      </c>
      <c r="B41" s="19">
        <v>45192</v>
      </c>
      <c r="C41" s="1" t="s">
        <v>19</v>
      </c>
      <c r="D41" s="1" t="s">
        <v>26</v>
      </c>
      <c r="E41" s="1">
        <v>12</v>
      </c>
      <c r="F41" s="1" t="s">
        <v>10</v>
      </c>
      <c r="G41" s="1" t="s">
        <v>28</v>
      </c>
      <c r="H41" t="str">
        <f t="shared" si="0"/>
        <v>ZELLEGANANCIA</v>
      </c>
    </row>
    <row r="42" spans="1:8" hidden="1">
      <c r="A42" t="s">
        <v>14</v>
      </c>
      <c r="B42" s="19">
        <v>45192</v>
      </c>
      <c r="C42" s="1" t="s">
        <v>12</v>
      </c>
      <c r="D42" s="1" t="s">
        <v>59</v>
      </c>
      <c r="E42" s="1">
        <v>22.8</v>
      </c>
      <c r="F42" s="1" t="s">
        <v>13</v>
      </c>
      <c r="G42" s="1" t="s">
        <v>28</v>
      </c>
      <c r="H42" t="str">
        <f t="shared" si="0"/>
        <v>POR DEFINIRGANANCIA</v>
      </c>
    </row>
    <row r="43" spans="1:8" hidden="1">
      <c r="A43" t="s">
        <v>6</v>
      </c>
      <c r="B43" s="19">
        <v>45192</v>
      </c>
      <c r="C43" s="1" t="s">
        <v>58</v>
      </c>
      <c r="D43" s="1" t="s">
        <v>9</v>
      </c>
      <c r="E43" s="1">
        <v>45</v>
      </c>
      <c r="F43" s="1" t="s">
        <v>10</v>
      </c>
      <c r="G43" s="1" t="s">
        <v>28</v>
      </c>
      <c r="H43" t="str">
        <f t="shared" si="0"/>
        <v>BANESCOGANANCIA</v>
      </c>
    </row>
    <row r="44" spans="1:8" hidden="1">
      <c r="A44" t="s">
        <v>54</v>
      </c>
      <c r="B44" s="19">
        <v>45187</v>
      </c>
      <c r="C44" s="1" t="s">
        <v>50</v>
      </c>
      <c r="D44" s="1" t="s">
        <v>9</v>
      </c>
      <c r="E44" s="1">
        <v>19</v>
      </c>
      <c r="F44" s="1" t="s">
        <v>10</v>
      </c>
      <c r="G44" s="1" t="s">
        <v>51</v>
      </c>
      <c r="H44" t="str">
        <f t="shared" si="0"/>
        <v>BANESCOGASTOS</v>
      </c>
    </row>
    <row r="45" spans="1:8" hidden="1">
      <c r="A45" t="s">
        <v>55</v>
      </c>
      <c r="B45" s="19">
        <v>45173</v>
      </c>
      <c r="C45" s="1" t="s">
        <v>49</v>
      </c>
      <c r="D45" s="1" t="s">
        <v>25</v>
      </c>
      <c r="E45" s="1">
        <v>30</v>
      </c>
      <c r="F45" s="1" t="s">
        <v>10</v>
      </c>
      <c r="G45" s="1" t="s">
        <v>51</v>
      </c>
      <c r="H45" t="str">
        <f t="shared" si="0"/>
        <v>EFECTIVO GASTOS</v>
      </c>
    </row>
    <row r="46" spans="1:8" hidden="1">
      <c r="A46" t="s">
        <v>55</v>
      </c>
      <c r="B46" s="19">
        <v>45173</v>
      </c>
      <c r="C46" s="1" t="s">
        <v>49</v>
      </c>
      <c r="D46" s="1" t="s">
        <v>9</v>
      </c>
      <c r="E46" s="1">
        <v>45</v>
      </c>
      <c r="F46" s="1" t="s">
        <v>10</v>
      </c>
      <c r="G46" s="1" t="s">
        <v>51</v>
      </c>
      <c r="H46" t="str">
        <f t="shared" si="0"/>
        <v>BANESCOGASTOS</v>
      </c>
    </row>
    <row r="47" spans="1:8" hidden="1">
      <c r="A47" t="s">
        <v>55</v>
      </c>
      <c r="B47" s="19">
        <v>45173</v>
      </c>
      <c r="C47" s="1" t="s">
        <v>49</v>
      </c>
      <c r="D47" s="1" t="s">
        <v>9</v>
      </c>
      <c r="E47" s="1">
        <v>4.8</v>
      </c>
      <c r="F47" s="1" t="s">
        <v>10</v>
      </c>
      <c r="G47" s="1" t="s">
        <v>51</v>
      </c>
      <c r="H47" t="str">
        <f t="shared" si="0"/>
        <v>BANESCOGASTOS</v>
      </c>
    </row>
    <row r="48" spans="1:8" hidden="1">
      <c r="A48" t="s">
        <v>55</v>
      </c>
      <c r="B48" s="19">
        <v>45173</v>
      </c>
      <c r="C48" s="1" t="s">
        <v>49</v>
      </c>
      <c r="D48" s="1" t="s">
        <v>60</v>
      </c>
      <c r="E48" s="1">
        <v>3</v>
      </c>
      <c r="F48" s="1" t="s">
        <v>10</v>
      </c>
      <c r="G48" s="1" t="s">
        <v>51</v>
      </c>
      <c r="H48" t="str">
        <f t="shared" si="0"/>
        <v>BANCARIBE GASTOS</v>
      </c>
    </row>
    <row r="49" spans="1:8" hidden="1">
      <c r="A49" t="s">
        <v>61</v>
      </c>
      <c r="B49" s="19">
        <v>45187</v>
      </c>
      <c r="C49" s="1" t="s">
        <v>62</v>
      </c>
      <c r="D49" s="1" t="s">
        <v>60</v>
      </c>
      <c r="E49" s="1">
        <v>9</v>
      </c>
      <c r="F49" s="1" t="s">
        <v>10</v>
      </c>
      <c r="G49" s="1" t="s">
        <v>51</v>
      </c>
      <c r="H49" t="str">
        <f t="shared" si="0"/>
        <v>BANCARIBE GASTOS</v>
      </c>
    </row>
    <row r="50" spans="1:8" hidden="1">
      <c r="A50" t="s">
        <v>61</v>
      </c>
      <c r="B50" s="19">
        <v>45187</v>
      </c>
      <c r="C50" s="1" t="s">
        <v>62</v>
      </c>
      <c r="D50" s="1" t="s">
        <v>25</v>
      </c>
      <c r="E50" s="1">
        <v>20</v>
      </c>
      <c r="F50" s="1" t="s">
        <v>10</v>
      </c>
      <c r="G50" s="1" t="s">
        <v>51</v>
      </c>
      <c r="H50" t="str">
        <f t="shared" si="0"/>
        <v>EFECTIVO GASTOS</v>
      </c>
    </row>
    <row r="51" spans="1:8" hidden="1">
      <c r="A51" t="s">
        <v>55</v>
      </c>
      <c r="B51" s="19">
        <v>45188</v>
      </c>
      <c r="C51" s="1" t="s">
        <v>49</v>
      </c>
      <c r="D51" s="1" t="s">
        <v>9</v>
      </c>
      <c r="E51" s="1">
        <v>21</v>
      </c>
      <c r="F51" s="1" t="s">
        <v>10</v>
      </c>
      <c r="G51" s="1" t="s">
        <v>51</v>
      </c>
      <c r="H51" t="str">
        <f t="shared" si="0"/>
        <v>BANESCOGASTOS</v>
      </c>
    </row>
    <row r="52" spans="1:8" hidden="1">
      <c r="A52" t="s">
        <v>55</v>
      </c>
      <c r="B52" s="19">
        <v>45188</v>
      </c>
      <c r="C52" s="1" t="s">
        <v>49</v>
      </c>
      <c r="D52" s="1" t="s">
        <v>9</v>
      </c>
      <c r="E52" s="1">
        <v>5.14</v>
      </c>
      <c r="F52" s="1" t="s">
        <v>10</v>
      </c>
      <c r="G52" s="1" t="s">
        <v>51</v>
      </c>
      <c r="H52" t="str">
        <f t="shared" si="0"/>
        <v>BANESCOGASTOS</v>
      </c>
    </row>
    <row r="53" spans="1:8" hidden="1">
      <c r="A53" t="s">
        <v>55</v>
      </c>
      <c r="B53" s="19">
        <v>45189</v>
      </c>
      <c r="C53" s="1" t="s">
        <v>49</v>
      </c>
      <c r="D53" s="1" t="s">
        <v>25</v>
      </c>
      <c r="E53" s="1">
        <v>60</v>
      </c>
      <c r="F53" s="1" t="s">
        <v>10</v>
      </c>
      <c r="G53" s="1" t="s">
        <v>51</v>
      </c>
      <c r="H53" t="str">
        <f t="shared" si="0"/>
        <v>EFECTIVO GASTOS</v>
      </c>
    </row>
    <row r="54" spans="1:8" hidden="1">
      <c r="A54" t="s">
        <v>55</v>
      </c>
      <c r="B54" s="19">
        <v>45189</v>
      </c>
      <c r="C54" s="1" t="s">
        <v>49</v>
      </c>
      <c r="D54" s="1" t="s">
        <v>60</v>
      </c>
      <c r="E54" s="1">
        <v>4</v>
      </c>
      <c r="F54" s="1" t="s">
        <v>10</v>
      </c>
      <c r="G54" s="1" t="s">
        <v>51</v>
      </c>
      <c r="H54" t="str">
        <f t="shared" si="0"/>
        <v>BANCARIBE GASTOS</v>
      </c>
    </row>
    <row r="55" spans="1:8" hidden="1">
      <c r="A55" t="s">
        <v>55</v>
      </c>
      <c r="B55" s="19">
        <v>45189</v>
      </c>
      <c r="C55" s="1" t="s">
        <v>49</v>
      </c>
      <c r="D55" s="1" t="s">
        <v>25</v>
      </c>
      <c r="E55" s="1">
        <v>10</v>
      </c>
      <c r="F55" s="1" t="s">
        <v>10</v>
      </c>
      <c r="G55" s="1" t="s">
        <v>51</v>
      </c>
      <c r="H55" t="str">
        <f t="shared" si="0"/>
        <v>EFECTIVO GASTOS</v>
      </c>
    </row>
    <row r="56" spans="1:8" hidden="1">
      <c r="A56" t="s">
        <v>55</v>
      </c>
      <c r="B56" s="19">
        <v>45189</v>
      </c>
      <c r="C56" s="1" t="s">
        <v>49</v>
      </c>
      <c r="D56" s="1" t="s">
        <v>60</v>
      </c>
      <c r="E56" s="1">
        <v>1</v>
      </c>
      <c r="F56" s="1" t="s">
        <v>10</v>
      </c>
      <c r="G56" s="1" t="s">
        <v>51</v>
      </c>
      <c r="H56" t="str">
        <f t="shared" si="0"/>
        <v>BANCARIBE GASTOS</v>
      </c>
    </row>
    <row r="57" spans="1:8" hidden="1">
      <c r="A57" t="s">
        <v>55</v>
      </c>
      <c r="B57" s="19">
        <v>45190</v>
      </c>
      <c r="C57" s="1" t="s">
        <v>49</v>
      </c>
      <c r="D57" s="1" t="s">
        <v>9</v>
      </c>
      <c r="E57" s="1">
        <v>19</v>
      </c>
      <c r="F57" s="1" t="s">
        <v>10</v>
      </c>
      <c r="G57" s="1" t="s">
        <v>51</v>
      </c>
      <c r="H57" t="str">
        <f t="shared" si="0"/>
        <v>BANESCOGASTOS</v>
      </c>
    </row>
    <row r="58" spans="1:8" hidden="1">
      <c r="A58" t="s">
        <v>55</v>
      </c>
      <c r="B58" s="19">
        <v>45192</v>
      </c>
      <c r="C58" s="1" t="s">
        <v>49</v>
      </c>
      <c r="D58" s="1" t="s">
        <v>9</v>
      </c>
      <c r="E58" s="1">
        <v>62</v>
      </c>
      <c r="F58" s="1" t="s">
        <v>10</v>
      </c>
      <c r="G58" s="1" t="s">
        <v>51</v>
      </c>
      <c r="H58" t="str">
        <f t="shared" si="0"/>
        <v>BANESCOGASTOS</v>
      </c>
    </row>
    <row r="59" spans="1:8" hidden="1">
      <c r="A59" t="s">
        <v>18</v>
      </c>
      <c r="B59" s="19">
        <v>45193</v>
      </c>
      <c r="C59" s="1" t="s">
        <v>19</v>
      </c>
      <c r="D59" s="1" t="s">
        <v>60</v>
      </c>
      <c r="E59" s="1">
        <v>12</v>
      </c>
      <c r="F59" s="1" t="s">
        <v>10</v>
      </c>
      <c r="G59" s="1" t="s">
        <v>28</v>
      </c>
      <c r="H59" t="str">
        <f t="shared" si="0"/>
        <v>BANCARIBE GANANCIA</v>
      </c>
    </row>
    <row r="60" spans="1:8" hidden="1">
      <c r="A60" t="s">
        <v>18</v>
      </c>
      <c r="B60" s="19">
        <v>45194</v>
      </c>
      <c r="C60" s="1" t="s">
        <v>19</v>
      </c>
      <c r="D60" s="1" t="s">
        <v>25</v>
      </c>
      <c r="E60" s="1">
        <v>12</v>
      </c>
      <c r="F60" s="1" t="s">
        <v>10</v>
      </c>
      <c r="G60" s="1" t="s">
        <v>28</v>
      </c>
      <c r="H60" t="str">
        <f t="shared" si="0"/>
        <v>EFECTIVO GANANCIA</v>
      </c>
    </row>
    <row r="61" spans="1:8">
      <c r="A61" t="s">
        <v>18</v>
      </c>
      <c r="B61" s="19">
        <v>45195</v>
      </c>
      <c r="C61" s="1" t="s">
        <v>23</v>
      </c>
      <c r="D61" s="1" t="s">
        <v>26</v>
      </c>
      <c r="E61" s="1">
        <v>16</v>
      </c>
      <c r="F61" s="1" t="s">
        <v>10</v>
      </c>
      <c r="G61" s="1" t="s">
        <v>28</v>
      </c>
      <c r="H61" t="str">
        <f t="shared" si="0"/>
        <v>ZELLEGANANCIA</v>
      </c>
    </row>
    <row r="62" spans="1:8" hidden="1">
      <c r="A62" t="s">
        <v>6</v>
      </c>
      <c r="B62" s="19">
        <v>45195</v>
      </c>
      <c r="C62" s="1" t="s">
        <v>8</v>
      </c>
      <c r="D62" s="1" t="s">
        <v>9</v>
      </c>
      <c r="E62" s="1">
        <v>72</v>
      </c>
      <c r="F62" s="1" t="s">
        <v>13</v>
      </c>
      <c r="G62" s="1" t="s">
        <v>28</v>
      </c>
      <c r="H62" t="str">
        <f t="shared" si="0"/>
        <v>BANESCOGANANCIA</v>
      </c>
    </row>
    <row r="63" spans="1:8" hidden="1">
      <c r="A63" t="s">
        <v>18</v>
      </c>
      <c r="B63" s="19">
        <v>45195</v>
      </c>
      <c r="C63" s="1" t="s">
        <v>19</v>
      </c>
      <c r="D63" s="1" t="s">
        <v>60</v>
      </c>
      <c r="E63" s="1">
        <v>12</v>
      </c>
      <c r="F63" s="1" t="s">
        <v>13</v>
      </c>
      <c r="G63" s="1" t="s">
        <v>28</v>
      </c>
      <c r="H63" t="str">
        <f t="shared" si="0"/>
        <v>BANCARIBE GANANCIA</v>
      </c>
    </row>
    <row r="64" spans="1:8" hidden="1">
      <c r="H64" t="str">
        <f t="shared" si="0"/>
        <v/>
      </c>
    </row>
    <row r="65" spans="8:8" hidden="1">
      <c r="H65" t="str">
        <f t="shared" si="0"/>
        <v/>
      </c>
    </row>
    <row r="66" spans="8:8" hidden="1">
      <c r="H66" t="str">
        <f t="shared" ref="H66:H129" si="2">CONCATENATE(D66,G66)</f>
        <v/>
      </c>
    </row>
    <row r="67" spans="8:8" hidden="1">
      <c r="H67" t="str">
        <f t="shared" si="2"/>
        <v/>
      </c>
    </row>
    <row r="68" spans="8:8" hidden="1">
      <c r="H68" t="str">
        <f t="shared" si="2"/>
        <v/>
      </c>
    </row>
    <row r="69" spans="8:8" hidden="1">
      <c r="H69" t="str">
        <f t="shared" si="2"/>
        <v/>
      </c>
    </row>
    <row r="70" spans="8:8" hidden="1">
      <c r="H70" t="str">
        <f t="shared" si="2"/>
        <v/>
      </c>
    </row>
    <row r="71" spans="8:8" hidden="1">
      <c r="H71" t="str">
        <f t="shared" si="2"/>
        <v/>
      </c>
    </row>
    <row r="72" spans="8:8" hidden="1">
      <c r="H72" t="str">
        <f t="shared" si="2"/>
        <v/>
      </c>
    </row>
    <row r="73" spans="8:8" hidden="1">
      <c r="H73" t="str">
        <f t="shared" si="2"/>
        <v/>
      </c>
    </row>
    <row r="74" spans="8:8" hidden="1">
      <c r="H74" t="str">
        <f t="shared" si="2"/>
        <v/>
      </c>
    </row>
    <row r="75" spans="8:8" hidden="1">
      <c r="H75" t="str">
        <f t="shared" si="2"/>
        <v/>
      </c>
    </row>
    <row r="76" spans="8:8" hidden="1">
      <c r="H76" t="str">
        <f t="shared" si="2"/>
        <v/>
      </c>
    </row>
    <row r="77" spans="8:8" hidden="1">
      <c r="H77" t="str">
        <f t="shared" si="2"/>
        <v/>
      </c>
    </row>
    <row r="78" spans="8:8" hidden="1">
      <c r="H78" t="str">
        <f t="shared" si="2"/>
        <v/>
      </c>
    </row>
    <row r="79" spans="8:8" hidden="1">
      <c r="H79" t="str">
        <f t="shared" si="2"/>
        <v/>
      </c>
    </row>
    <row r="80" spans="8:8" hidden="1">
      <c r="H80" t="str">
        <f t="shared" si="2"/>
        <v/>
      </c>
    </row>
    <row r="81" spans="8:8" hidden="1">
      <c r="H81" t="str">
        <f t="shared" si="2"/>
        <v/>
      </c>
    </row>
    <row r="82" spans="8:8" hidden="1">
      <c r="H82" t="str">
        <f t="shared" si="2"/>
        <v/>
      </c>
    </row>
    <row r="83" spans="8:8" hidden="1">
      <c r="H83" t="str">
        <f t="shared" si="2"/>
        <v/>
      </c>
    </row>
    <row r="84" spans="8:8" hidden="1">
      <c r="H84" t="str">
        <f t="shared" si="2"/>
        <v/>
      </c>
    </row>
    <row r="85" spans="8:8" hidden="1">
      <c r="H85" t="str">
        <f t="shared" si="2"/>
        <v/>
      </c>
    </row>
    <row r="86" spans="8:8" hidden="1">
      <c r="H86" t="str">
        <f t="shared" si="2"/>
        <v/>
      </c>
    </row>
    <row r="87" spans="8:8" hidden="1">
      <c r="H87" t="str">
        <f t="shared" si="2"/>
        <v/>
      </c>
    </row>
    <row r="88" spans="8:8" hidden="1">
      <c r="H88" t="str">
        <f t="shared" si="2"/>
        <v/>
      </c>
    </row>
    <row r="89" spans="8:8" hidden="1">
      <c r="H89" t="str">
        <f t="shared" si="2"/>
        <v/>
      </c>
    </row>
    <row r="90" spans="8:8" hidden="1">
      <c r="H90" t="str">
        <f t="shared" si="2"/>
        <v/>
      </c>
    </row>
    <row r="91" spans="8:8" hidden="1">
      <c r="H91" t="str">
        <f t="shared" si="2"/>
        <v/>
      </c>
    </row>
    <row r="92" spans="8:8" hidden="1">
      <c r="H92" t="str">
        <f t="shared" si="2"/>
        <v/>
      </c>
    </row>
    <row r="93" spans="8:8" hidden="1">
      <c r="H93" t="str">
        <f t="shared" si="2"/>
        <v/>
      </c>
    </row>
    <row r="94" spans="8:8" hidden="1">
      <c r="H94" t="str">
        <f t="shared" si="2"/>
        <v/>
      </c>
    </row>
    <row r="95" spans="8:8" hidden="1">
      <c r="H95" t="str">
        <f t="shared" si="2"/>
        <v/>
      </c>
    </row>
    <row r="96" spans="8:8" hidden="1">
      <c r="H96" t="str">
        <f t="shared" si="2"/>
        <v/>
      </c>
    </row>
    <row r="97" spans="8:8" hidden="1">
      <c r="H97" t="str">
        <f t="shared" si="2"/>
        <v/>
      </c>
    </row>
    <row r="98" spans="8:8" hidden="1">
      <c r="H98" t="str">
        <f t="shared" si="2"/>
        <v/>
      </c>
    </row>
    <row r="99" spans="8:8" hidden="1">
      <c r="H99" t="str">
        <f t="shared" si="2"/>
        <v/>
      </c>
    </row>
    <row r="100" spans="8:8" hidden="1">
      <c r="H100" t="str">
        <f t="shared" si="2"/>
        <v/>
      </c>
    </row>
    <row r="101" spans="8:8" hidden="1">
      <c r="H101" t="str">
        <f t="shared" si="2"/>
        <v/>
      </c>
    </row>
    <row r="102" spans="8:8" hidden="1">
      <c r="H102" t="str">
        <f t="shared" si="2"/>
        <v/>
      </c>
    </row>
    <row r="103" spans="8:8" hidden="1">
      <c r="H103" t="str">
        <f t="shared" si="2"/>
        <v/>
      </c>
    </row>
    <row r="104" spans="8:8" hidden="1">
      <c r="H104" t="str">
        <f t="shared" si="2"/>
        <v/>
      </c>
    </row>
    <row r="105" spans="8:8" hidden="1">
      <c r="H105" t="str">
        <f t="shared" si="2"/>
        <v/>
      </c>
    </row>
    <row r="106" spans="8:8" hidden="1">
      <c r="H106" t="str">
        <f t="shared" si="2"/>
        <v/>
      </c>
    </row>
    <row r="107" spans="8:8" hidden="1">
      <c r="H107" t="str">
        <f t="shared" si="2"/>
        <v/>
      </c>
    </row>
    <row r="108" spans="8:8" hidden="1">
      <c r="H108" t="str">
        <f t="shared" si="2"/>
        <v/>
      </c>
    </row>
    <row r="109" spans="8:8" hidden="1">
      <c r="H109" t="str">
        <f t="shared" si="2"/>
        <v/>
      </c>
    </row>
    <row r="110" spans="8:8" hidden="1">
      <c r="H110" t="str">
        <f t="shared" si="2"/>
        <v/>
      </c>
    </row>
    <row r="111" spans="8:8" hidden="1">
      <c r="H111" t="str">
        <f t="shared" si="2"/>
        <v/>
      </c>
    </row>
    <row r="112" spans="8:8" hidden="1">
      <c r="H112" t="str">
        <f t="shared" si="2"/>
        <v/>
      </c>
    </row>
    <row r="113" spans="8:8" hidden="1">
      <c r="H113" t="str">
        <f t="shared" si="2"/>
        <v/>
      </c>
    </row>
    <row r="114" spans="8:8" hidden="1">
      <c r="H114" t="str">
        <f t="shared" si="2"/>
        <v/>
      </c>
    </row>
    <row r="115" spans="8:8" hidden="1">
      <c r="H115" t="str">
        <f t="shared" si="2"/>
        <v/>
      </c>
    </row>
    <row r="116" spans="8:8" hidden="1">
      <c r="H116" t="str">
        <f t="shared" si="2"/>
        <v/>
      </c>
    </row>
    <row r="117" spans="8:8" hidden="1">
      <c r="H117" t="str">
        <f t="shared" si="2"/>
        <v/>
      </c>
    </row>
    <row r="118" spans="8:8" hidden="1">
      <c r="H118" t="str">
        <f t="shared" si="2"/>
        <v/>
      </c>
    </row>
    <row r="119" spans="8:8" hidden="1">
      <c r="H119" t="str">
        <f t="shared" si="2"/>
        <v/>
      </c>
    </row>
    <row r="120" spans="8:8" hidden="1">
      <c r="H120" t="str">
        <f t="shared" si="2"/>
        <v/>
      </c>
    </row>
    <row r="121" spans="8:8" hidden="1">
      <c r="H121" t="str">
        <f t="shared" si="2"/>
        <v/>
      </c>
    </row>
    <row r="122" spans="8:8" hidden="1">
      <c r="H122" t="str">
        <f t="shared" si="2"/>
        <v/>
      </c>
    </row>
    <row r="123" spans="8:8" hidden="1">
      <c r="H123" t="str">
        <f t="shared" si="2"/>
        <v/>
      </c>
    </row>
    <row r="124" spans="8:8" hidden="1">
      <c r="H124" t="str">
        <f t="shared" si="2"/>
        <v/>
      </c>
    </row>
    <row r="125" spans="8:8" hidden="1">
      <c r="H125" t="str">
        <f t="shared" si="2"/>
        <v/>
      </c>
    </row>
    <row r="126" spans="8:8" hidden="1">
      <c r="H126" t="str">
        <f t="shared" si="2"/>
        <v/>
      </c>
    </row>
    <row r="127" spans="8:8" hidden="1">
      <c r="H127" t="str">
        <f t="shared" si="2"/>
        <v/>
      </c>
    </row>
    <row r="128" spans="8:8" hidden="1">
      <c r="H128" t="str">
        <f t="shared" si="2"/>
        <v/>
      </c>
    </row>
    <row r="129" spans="8:8" hidden="1">
      <c r="H129" t="str">
        <f t="shared" si="2"/>
        <v/>
      </c>
    </row>
    <row r="130" spans="8:8" hidden="1">
      <c r="H130" t="str">
        <f t="shared" ref="H130:H193" si="3">CONCATENATE(D130,G130)</f>
        <v/>
      </c>
    </row>
    <row r="131" spans="8:8" hidden="1">
      <c r="H131" t="str">
        <f t="shared" si="3"/>
        <v/>
      </c>
    </row>
    <row r="132" spans="8:8" hidden="1">
      <c r="H132" t="str">
        <f t="shared" si="3"/>
        <v/>
      </c>
    </row>
    <row r="133" spans="8:8" hidden="1">
      <c r="H133" t="str">
        <f t="shared" si="3"/>
        <v/>
      </c>
    </row>
    <row r="134" spans="8:8" hidden="1">
      <c r="H134" t="str">
        <f t="shared" si="3"/>
        <v/>
      </c>
    </row>
    <row r="135" spans="8:8" hidden="1">
      <c r="H135" t="str">
        <f t="shared" si="3"/>
        <v/>
      </c>
    </row>
    <row r="136" spans="8:8" hidden="1">
      <c r="H136" t="str">
        <f t="shared" si="3"/>
        <v/>
      </c>
    </row>
    <row r="137" spans="8:8" hidden="1">
      <c r="H137" t="str">
        <f t="shared" si="3"/>
        <v/>
      </c>
    </row>
    <row r="138" spans="8:8" hidden="1">
      <c r="H138" t="str">
        <f t="shared" si="3"/>
        <v/>
      </c>
    </row>
    <row r="139" spans="8:8" hidden="1">
      <c r="H139" t="str">
        <f t="shared" si="3"/>
        <v/>
      </c>
    </row>
    <row r="140" spans="8:8" hidden="1">
      <c r="H140" t="str">
        <f t="shared" si="3"/>
        <v/>
      </c>
    </row>
    <row r="141" spans="8:8" hidden="1">
      <c r="H141" t="str">
        <f t="shared" si="3"/>
        <v/>
      </c>
    </row>
    <row r="142" spans="8:8" hidden="1">
      <c r="H142" t="str">
        <f t="shared" si="3"/>
        <v/>
      </c>
    </row>
    <row r="143" spans="8:8" hidden="1">
      <c r="H143" t="str">
        <f t="shared" si="3"/>
        <v/>
      </c>
    </row>
    <row r="144" spans="8:8" hidden="1">
      <c r="H144" t="str">
        <f t="shared" si="3"/>
        <v/>
      </c>
    </row>
    <row r="145" spans="8:8" hidden="1">
      <c r="H145" t="str">
        <f t="shared" si="3"/>
        <v/>
      </c>
    </row>
    <row r="146" spans="8:8" hidden="1">
      <c r="H146" t="str">
        <f t="shared" si="3"/>
        <v/>
      </c>
    </row>
    <row r="147" spans="8:8" hidden="1">
      <c r="H147" t="str">
        <f t="shared" si="3"/>
        <v/>
      </c>
    </row>
    <row r="148" spans="8:8" hidden="1">
      <c r="H148" t="str">
        <f t="shared" si="3"/>
        <v/>
      </c>
    </row>
    <row r="149" spans="8:8" hidden="1">
      <c r="H149" t="str">
        <f t="shared" si="3"/>
        <v/>
      </c>
    </row>
    <row r="150" spans="8:8" hidden="1">
      <c r="H150" t="str">
        <f t="shared" si="3"/>
        <v/>
      </c>
    </row>
    <row r="151" spans="8:8" hidden="1">
      <c r="H151" t="str">
        <f t="shared" si="3"/>
        <v/>
      </c>
    </row>
    <row r="152" spans="8:8" hidden="1">
      <c r="H152" t="str">
        <f t="shared" si="3"/>
        <v/>
      </c>
    </row>
    <row r="153" spans="8:8" hidden="1">
      <c r="H153" t="str">
        <f t="shared" si="3"/>
        <v/>
      </c>
    </row>
    <row r="154" spans="8:8" hidden="1">
      <c r="H154" t="str">
        <f t="shared" si="3"/>
        <v/>
      </c>
    </row>
    <row r="155" spans="8:8" hidden="1">
      <c r="H155" t="str">
        <f t="shared" si="3"/>
        <v/>
      </c>
    </row>
    <row r="156" spans="8:8" hidden="1">
      <c r="H156" t="str">
        <f t="shared" si="3"/>
        <v/>
      </c>
    </row>
    <row r="157" spans="8:8" hidden="1">
      <c r="H157" t="str">
        <f t="shared" si="3"/>
        <v/>
      </c>
    </row>
    <row r="158" spans="8:8" hidden="1">
      <c r="H158" t="str">
        <f t="shared" si="3"/>
        <v/>
      </c>
    </row>
    <row r="159" spans="8:8" hidden="1">
      <c r="H159" t="str">
        <f t="shared" si="3"/>
        <v/>
      </c>
    </row>
    <row r="160" spans="8:8" hidden="1">
      <c r="H160" t="str">
        <f t="shared" si="3"/>
        <v/>
      </c>
    </row>
    <row r="161" spans="8:8" hidden="1">
      <c r="H161" t="str">
        <f t="shared" si="3"/>
        <v/>
      </c>
    </row>
    <row r="162" spans="8:8" hidden="1">
      <c r="H162" t="str">
        <f t="shared" si="3"/>
        <v/>
      </c>
    </row>
    <row r="163" spans="8:8" hidden="1">
      <c r="H163" t="str">
        <f t="shared" si="3"/>
        <v/>
      </c>
    </row>
    <row r="164" spans="8:8" hidden="1">
      <c r="H164" t="str">
        <f t="shared" si="3"/>
        <v/>
      </c>
    </row>
    <row r="165" spans="8:8" hidden="1">
      <c r="H165" t="str">
        <f t="shared" si="3"/>
        <v/>
      </c>
    </row>
    <row r="166" spans="8:8" hidden="1">
      <c r="H166" t="str">
        <f t="shared" si="3"/>
        <v/>
      </c>
    </row>
    <row r="167" spans="8:8" hidden="1">
      <c r="H167" t="str">
        <f t="shared" si="3"/>
        <v/>
      </c>
    </row>
    <row r="168" spans="8:8" hidden="1">
      <c r="H168" t="str">
        <f t="shared" si="3"/>
        <v/>
      </c>
    </row>
    <row r="169" spans="8:8" hidden="1">
      <c r="H169" t="str">
        <f t="shared" si="3"/>
        <v/>
      </c>
    </row>
    <row r="170" spans="8:8" hidden="1">
      <c r="H170" t="str">
        <f t="shared" si="3"/>
        <v/>
      </c>
    </row>
    <row r="171" spans="8:8" hidden="1">
      <c r="H171" t="str">
        <f t="shared" si="3"/>
        <v/>
      </c>
    </row>
    <row r="172" spans="8:8" hidden="1">
      <c r="H172" t="str">
        <f t="shared" si="3"/>
        <v/>
      </c>
    </row>
    <row r="173" spans="8:8" hidden="1">
      <c r="H173" t="str">
        <f t="shared" si="3"/>
        <v/>
      </c>
    </row>
    <row r="174" spans="8:8" hidden="1">
      <c r="H174" t="str">
        <f t="shared" si="3"/>
        <v/>
      </c>
    </row>
    <row r="175" spans="8:8" hidden="1">
      <c r="H175" t="str">
        <f t="shared" si="3"/>
        <v/>
      </c>
    </row>
    <row r="176" spans="8:8" hidden="1">
      <c r="H176" t="str">
        <f t="shared" si="3"/>
        <v/>
      </c>
    </row>
    <row r="177" spans="8:8" hidden="1">
      <c r="H177" t="str">
        <f t="shared" si="3"/>
        <v/>
      </c>
    </row>
    <row r="178" spans="8:8" hidden="1">
      <c r="H178" t="str">
        <f t="shared" si="3"/>
        <v/>
      </c>
    </row>
    <row r="179" spans="8:8" hidden="1">
      <c r="H179" t="str">
        <f t="shared" si="3"/>
        <v/>
      </c>
    </row>
    <row r="180" spans="8:8" hidden="1">
      <c r="H180" t="str">
        <f t="shared" si="3"/>
        <v/>
      </c>
    </row>
    <row r="181" spans="8:8" hidden="1">
      <c r="H181" t="str">
        <f t="shared" si="3"/>
        <v/>
      </c>
    </row>
    <row r="182" spans="8:8" hidden="1">
      <c r="H182" t="str">
        <f t="shared" si="3"/>
        <v/>
      </c>
    </row>
    <row r="183" spans="8:8" hidden="1">
      <c r="H183" t="str">
        <f t="shared" si="3"/>
        <v/>
      </c>
    </row>
    <row r="184" spans="8:8" hidden="1">
      <c r="H184" t="str">
        <f t="shared" si="3"/>
        <v/>
      </c>
    </row>
    <row r="185" spans="8:8" hidden="1">
      <c r="H185" t="str">
        <f t="shared" si="3"/>
        <v/>
      </c>
    </row>
    <row r="186" spans="8:8" hidden="1">
      <c r="H186" t="str">
        <f t="shared" si="3"/>
        <v/>
      </c>
    </row>
    <row r="187" spans="8:8" hidden="1">
      <c r="H187" t="str">
        <f t="shared" si="3"/>
        <v/>
      </c>
    </row>
    <row r="188" spans="8:8" hidden="1">
      <c r="H188" t="str">
        <f t="shared" si="3"/>
        <v/>
      </c>
    </row>
    <row r="189" spans="8:8" hidden="1">
      <c r="H189" t="str">
        <f t="shared" si="3"/>
        <v/>
      </c>
    </row>
    <row r="190" spans="8:8" hidden="1">
      <c r="H190" t="str">
        <f t="shared" si="3"/>
        <v/>
      </c>
    </row>
    <row r="191" spans="8:8" hidden="1">
      <c r="H191" t="str">
        <f t="shared" si="3"/>
        <v/>
      </c>
    </row>
    <row r="192" spans="8:8" hidden="1">
      <c r="H192" t="str">
        <f t="shared" si="3"/>
        <v/>
      </c>
    </row>
    <row r="193" spans="8:8" hidden="1">
      <c r="H193" t="str">
        <f t="shared" si="3"/>
        <v/>
      </c>
    </row>
    <row r="194" spans="8:8" hidden="1">
      <c r="H194" t="str">
        <f t="shared" ref="H194:H215" si="4">CONCATENATE(D194,G194)</f>
        <v/>
      </c>
    </row>
    <row r="195" spans="8:8" hidden="1">
      <c r="H195" t="str">
        <f t="shared" si="4"/>
        <v/>
      </c>
    </row>
    <row r="196" spans="8:8" hidden="1">
      <c r="H196" t="str">
        <f t="shared" si="4"/>
        <v/>
      </c>
    </row>
    <row r="197" spans="8:8" hidden="1">
      <c r="H197" t="str">
        <f t="shared" si="4"/>
        <v/>
      </c>
    </row>
    <row r="198" spans="8:8" hidden="1">
      <c r="H198" t="str">
        <f t="shared" si="4"/>
        <v/>
      </c>
    </row>
    <row r="199" spans="8:8" hidden="1">
      <c r="H199" t="str">
        <f t="shared" si="4"/>
        <v/>
      </c>
    </row>
    <row r="200" spans="8:8" hidden="1">
      <c r="H200" t="str">
        <f t="shared" si="4"/>
        <v/>
      </c>
    </row>
    <row r="201" spans="8:8" hidden="1">
      <c r="H201" t="str">
        <f t="shared" si="4"/>
        <v/>
      </c>
    </row>
    <row r="202" spans="8:8" hidden="1">
      <c r="H202" t="str">
        <f t="shared" si="4"/>
        <v/>
      </c>
    </row>
    <row r="203" spans="8:8" hidden="1">
      <c r="H203" t="str">
        <f t="shared" si="4"/>
        <v/>
      </c>
    </row>
    <row r="204" spans="8:8" hidden="1">
      <c r="H204" t="str">
        <f t="shared" si="4"/>
        <v/>
      </c>
    </row>
    <row r="205" spans="8:8" hidden="1">
      <c r="H205" t="str">
        <f t="shared" si="4"/>
        <v/>
      </c>
    </row>
    <row r="206" spans="8:8" hidden="1">
      <c r="H206" t="str">
        <f t="shared" si="4"/>
        <v/>
      </c>
    </row>
    <row r="207" spans="8:8" hidden="1">
      <c r="H207" t="str">
        <f t="shared" si="4"/>
        <v/>
      </c>
    </row>
    <row r="208" spans="8:8" hidden="1">
      <c r="H208" t="str">
        <f t="shared" si="4"/>
        <v/>
      </c>
    </row>
    <row r="209" spans="8:8" hidden="1">
      <c r="H209" t="str">
        <f t="shared" si="4"/>
        <v/>
      </c>
    </row>
    <row r="210" spans="8:8" hidden="1">
      <c r="H210" t="str">
        <f t="shared" si="4"/>
        <v/>
      </c>
    </row>
    <row r="211" spans="8:8" hidden="1">
      <c r="H211" t="str">
        <f t="shared" si="4"/>
        <v/>
      </c>
    </row>
    <row r="212" spans="8:8" hidden="1">
      <c r="H212" t="str">
        <f t="shared" si="4"/>
        <v/>
      </c>
    </row>
    <row r="213" spans="8:8" hidden="1">
      <c r="H213" t="str">
        <f t="shared" si="4"/>
        <v/>
      </c>
    </row>
    <row r="214" spans="8:8" hidden="1">
      <c r="H214" t="str">
        <f t="shared" si="4"/>
        <v/>
      </c>
    </row>
    <row r="215" spans="8:8" hidden="1">
      <c r="H215" t="str">
        <f t="shared" si="4"/>
        <v/>
      </c>
    </row>
  </sheetData>
  <autoFilter ref="A1:I215" xr:uid="{A9C8ABC4-883C-BE4E-BC70-3314125B00C0}">
    <filterColumn colId="6">
      <filters>
        <filter val="GANANCIA"/>
      </filters>
    </filterColumn>
    <filterColumn colId="7">
      <filters>
        <filter val="ZELLEGANANCIA"/>
      </filters>
    </filterColumn>
  </autoFilter>
  <phoneticPr fontId="8" type="noConversion"/>
  <conditionalFormatting sqref="A1:A1048576">
    <cfRule type="containsText" dxfId="16" priority="5" operator="containsText" text="PARTICULAR">
      <formula>NOT(ISERROR(SEARCH("PARTICULAR",A1)))</formula>
    </cfRule>
    <cfRule type="containsText" dxfId="15" priority="6" operator="containsText" text="PARTICULAR">
      <formula>NOT(ISERROR(SEARCH("PARTICULAR",A1)))</formula>
    </cfRule>
    <cfRule type="containsText" dxfId="14" priority="8" operator="containsText" text="LOS ASADORES">
      <formula>NOT(ISERROR(SEARCH("LOS ASADORES",A1)))</formula>
    </cfRule>
    <cfRule type="containsText" dxfId="13" priority="9" operator="containsText" text="LA CAVA">
      <formula>NOT(ISERROR(SEARCH("LA CAVA",A1)))</formula>
    </cfRule>
    <cfRule type="containsText" dxfId="12" priority="10" operator="containsText" text="MARUMI">
      <formula>NOT(ISERROR(SEARCH("MARUMI",A1)))</formula>
    </cfRule>
    <cfRule type="containsText" dxfId="11" priority="21" operator="containsText" text="LA CAVA">
      <formula>NOT(ISERROR(SEARCH("LA CAVA",A1)))</formula>
    </cfRule>
  </conditionalFormatting>
  <conditionalFormatting sqref="A2:A4">
    <cfRule type="containsText" dxfId="10" priority="12" operator="containsText" text="LA CAVA">
      <formula>NOT(ISERROR(SEARCH("LA CAVA",A2)))</formula>
    </cfRule>
    <cfRule type="containsText" dxfId="9" priority="18" operator="containsText" text="LA CAVA ">
      <formula>NOT(ISERROR(SEARCH("LA CAVA ",A2)))</formula>
    </cfRule>
    <cfRule type="containsText" dxfId="8" priority="19" operator="containsText" text="LA CAVA">
      <formula>NOT(ISERROR(SEARCH("LA CAVA",A2)))</formula>
    </cfRule>
  </conditionalFormatting>
  <conditionalFormatting sqref="A5:A8">
    <cfRule type="containsText" dxfId="7" priority="17" operator="containsText" text="MARUMI">
      <formula>NOT(ISERROR(SEARCH("MARUMI",A5)))</formula>
    </cfRule>
  </conditionalFormatting>
  <conditionalFormatting sqref="A7:A8">
    <cfRule type="containsText" dxfId="6" priority="11" operator="containsText" text="LOS ASADORES">
      <formula>NOT(ISERROR(SEARCH("LOS ASADORES",A7)))</formula>
    </cfRule>
  </conditionalFormatting>
  <conditionalFormatting sqref="H1 A1:G1048576">
    <cfRule type="expression" dxfId="5" priority="3">
      <formula>$I$1</formula>
    </cfRule>
  </conditionalFormatting>
  <conditionalFormatting sqref="F2:F4 F7:F8">
    <cfRule type="containsText" dxfId="4" priority="16" operator="containsText" text="PAGADO">
      <formula>NOT(ISERROR(SEARCH("PAGADO",F2)))</formula>
    </cfRule>
  </conditionalFormatting>
  <conditionalFormatting sqref="F1:F1048576">
    <cfRule type="containsText" dxfId="3" priority="1" operator="containsText" text="PAGADO">
      <formula>NOT(ISERROR(SEARCH("PAGADO",F1)))</formula>
    </cfRule>
    <cfRule type="containsText" dxfId="2" priority="2" operator="containsText" text="PENDIENTE">
      <formula>NOT(ISERROR(SEARCH("PENDIENTE",F1)))</formula>
    </cfRule>
  </conditionalFormatting>
  <conditionalFormatting sqref="G1 G19:G20">
    <cfRule type="containsText" dxfId="1" priority="4" operator="containsText" text="PAGADO">
      <formula>NOT(ISERROR(SEARCH("PAGADO",G1)))</formula>
    </cfRule>
    <cfRule type="containsText" dxfId="0" priority="7" operator="containsText" text="PENDIENTE">
      <formula>NOT(ISERROR(SEARCH("PENDIENTE",G1)))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tablas 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TABATA FIGUERA AMANDA EUGENIA</dc:creator>
  <cp:lastModifiedBy>Microsoft Office User</cp:lastModifiedBy>
  <cp:lastPrinted>2023-09-14T14:19:31Z</cp:lastPrinted>
  <dcterms:created xsi:type="dcterms:W3CDTF">2023-09-13T18:16:07Z</dcterms:created>
  <dcterms:modified xsi:type="dcterms:W3CDTF">2023-09-26T20:30:34Z</dcterms:modified>
</cp:coreProperties>
</file>