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wa\Desktop\"/>
    </mc:Choice>
  </mc:AlternateContent>
  <bookViews>
    <workbookView xWindow="0" yWindow="0" windowWidth="20490" windowHeight="6420" tabRatio="500" firstSheet="14" activeTab="15"/>
  </bookViews>
  <sheets>
    <sheet name=" Sales Rep Report 1-June " sheetId="25" r:id="rId1"/>
    <sheet name=" Sales Rep Report 2-June " sheetId="10" r:id="rId2"/>
    <sheet name=" Sales Rep Report 3-June  " sheetId="12" r:id="rId3"/>
    <sheet name=" Sales Rep Report 4-June " sheetId="11" r:id="rId4"/>
    <sheet name=" Sales Rep Report 5-June  " sheetId="13" r:id="rId5"/>
    <sheet name=" Sales Rep Report 6-June   " sheetId="14" r:id="rId6"/>
    <sheet name=" Sales Rep Report 7-June   " sheetId="15" r:id="rId7"/>
    <sheet name=" Sales Rep Report 8-June " sheetId="16" r:id="rId8"/>
    <sheet name=" Sales Rep Report 9-June " sheetId="17" r:id="rId9"/>
    <sheet name=" Sales Rep Report 10-June )" sheetId="18" r:id="rId10"/>
    <sheet name=" Sales Rep Report 11-June " sheetId="22" r:id="rId11"/>
    <sheet name=" Sales Rep Report 12-June " sheetId="23" r:id="rId12"/>
    <sheet name=" Sales Rep Report 13-June " sheetId="24" r:id="rId13"/>
    <sheet name=" Sales Rep Report 14-June " sheetId="26" r:id="rId14"/>
    <sheet name=" Sales Rep Report 15-June " sheetId="27" r:id="rId15"/>
    <sheet name=" Sales Rep Report 16-June " sheetId="28" r:id="rId16"/>
  </sheets>
  <externalReferences>
    <externalReference r:id="rId17"/>
    <externalReference r:id="rId18"/>
  </externalReferences>
  <definedNames>
    <definedName name="a" localSheetId="9">#REF!</definedName>
    <definedName name="a" localSheetId="10">#REF!</definedName>
    <definedName name="a" localSheetId="11">#REF!</definedName>
    <definedName name="a" localSheetId="12">#REF!</definedName>
    <definedName name="a" localSheetId="13">#REF!</definedName>
    <definedName name="a" localSheetId="14">#REF!</definedName>
    <definedName name="a" localSheetId="15">#REF!</definedName>
    <definedName name="a" localSheetId="0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8">#REF!</definedName>
    <definedName name="a">#REF!</definedName>
    <definedName name="basic" localSheetId="9">#REF!</definedName>
    <definedName name="basic" localSheetId="10">#REF!</definedName>
    <definedName name="basic" localSheetId="11">#REF!</definedName>
    <definedName name="basic" localSheetId="12">#REF!</definedName>
    <definedName name="basic" localSheetId="13">#REF!</definedName>
    <definedName name="basic" localSheetId="14">#REF!</definedName>
    <definedName name="basic" localSheetId="15">#REF!</definedName>
    <definedName name="basic" localSheetId="0">#REF!</definedName>
    <definedName name="basic" localSheetId="1">#REF!</definedName>
    <definedName name="basic" localSheetId="2">#REF!</definedName>
    <definedName name="basic" localSheetId="3">#REF!</definedName>
    <definedName name="basic" localSheetId="4">#REF!</definedName>
    <definedName name="basic" localSheetId="5">#REF!</definedName>
    <definedName name="basic" localSheetId="6">#REF!</definedName>
    <definedName name="basic" localSheetId="7">#REF!</definedName>
    <definedName name="basic" localSheetId="8">#REF!</definedName>
    <definedName name="basic">#REF!</definedName>
    <definedName name="budget" localSheetId="9">#REF!</definedName>
    <definedName name="budget" localSheetId="10">#REF!</definedName>
    <definedName name="budget" localSheetId="11">#REF!</definedName>
    <definedName name="budget" localSheetId="12">#REF!</definedName>
    <definedName name="budget" localSheetId="13">#REF!</definedName>
    <definedName name="budget" localSheetId="14">#REF!</definedName>
    <definedName name="budget" localSheetId="15">#REF!</definedName>
    <definedName name="budget" localSheetId="0">#REF!</definedName>
    <definedName name="budget" localSheetId="1">#REF!</definedName>
    <definedName name="budget" localSheetId="2">#REF!</definedName>
    <definedName name="budget" localSheetId="3">#REF!</definedName>
    <definedName name="budget" localSheetId="4">#REF!</definedName>
    <definedName name="budget" localSheetId="5">#REF!</definedName>
    <definedName name="budget" localSheetId="6">#REF!</definedName>
    <definedName name="budget" localSheetId="7">#REF!</definedName>
    <definedName name="budget" localSheetId="8">#REF!</definedName>
    <definedName name="budget">#REF!</definedName>
    <definedName name="commercial" localSheetId="9">#REF!</definedName>
    <definedName name="commercial" localSheetId="10">#REF!</definedName>
    <definedName name="commercial" localSheetId="11">#REF!</definedName>
    <definedName name="commercial" localSheetId="12">#REF!</definedName>
    <definedName name="commercial" localSheetId="13">#REF!</definedName>
    <definedName name="commercial" localSheetId="14">#REF!</definedName>
    <definedName name="commercial" localSheetId="15">#REF!</definedName>
    <definedName name="commercial" localSheetId="0">#REF!</definedName>
    <definedName name="commercial" localSheetId="1">#REF!</definedName>
    <definedName name="commercial" localSheetId="2">#REF!</definedName>
    <definedName name="commercial" localSheetId="3">#REF!</definedName>
    <definedName name="commercial" localSheetId="4">#REF!</definedName>
    <definedName name="commercial" localSheetId="5">#REF!</definedName>
    <definedName name="commercial" localSheetId="6">#REF!</definedName>
    <definedName name="commercial" localSheetId="7">#REF!</definedName>
    <definedName name="commercial" localSheetId="8">#REF!</definedName>
    <definedName name="commercial">#REF!</definedName>
    <definedName name="contract" localSheetId="9">#REF!</definedName>
    <definedName name="contract" localSheetId="10">#REF!</definedName>
    <definedName name="contract" localSheetId="11">#REF!</definedName>
    <definedName name="contract" localSheetId="12">#REF!</definedName>
    <definedName name="contract" localSheetId="13">#REF!</definedName>
    <definedName name="contract" localSheetId="14">#REF!</definedName>
    <definedName name="contract" localSheetId="15">#REF!</definedName>
    <definedName name="contract" localSheetId="0">#REF!</definedName>
    <definedName name="contract" localSheetId="1">#REF!</definedName>
    <definedName name="contract" localSheetId="2">#REF!</definedName>
    <definedName name="contract" localSheetId="3">#REF!</definedName>
    <definedName name="contract" localSheetId="4">#REF!</definedName>
    <definedName name="contract" localSheetId="5">#REF!</definedName>
    <definedName name="contract" localSheetId="6">#REF!</definedName>
    <definedName name="contract" localSheetId="7">#REF!</definedName>
    <definedName name="contract" localSheetId="8">#REF!</definedName>
    <definedName name="contract">#REF!</definedName>
    <definedName name="CORE_SF" localSheetId="9">'[1]ISO 27002 Info Security Check'!#REF!</definedName>
    <definedName name="CORE_SF" localSheetId="10">'[1]ISO 27002 Info Security Check'!#REF!</definedName>
    <definedName name="CORE_SF" localSheetId="11">'[1]ISO 27002 Info Security Check'!#REF!</definedName>
    <definedName name="CORE_SF" localSheetId="12">'[1]ISO 27002 Info Security Check'!#REF!</definedName>
    <definedName name="CORE_SF" localSheetId="13">'[1]ISO 27002 Info Security Check'!#REF!</definedName>
    <definedName name="CORE_SF" localSheetId="14">'[1]ISO 27002 Info Security Check'!#REF!</definedName>
    <definedName name="CORE_SF" localSheetId="15">'[1]ISO 27002 Info Security Check'!#REF!</definedName>
    <definedName name="CORE_SF" localSheetId="0">'[1]ISO 27002 Info Security Check'!#REF!</definedName>
    <definedName name="CORE_SF" localSheetId="1">'[1]ISO 27002 Info Security Check'!#REF!</definedName>
    <definedName name="CORE_SF" localSheetId="2">'[1]ISO 27002 Info Security Check'!#REF!</definedName>
    <definedName name="CORE_SF" localSheetId="3">'[1]ISO 27002 Info Security Check'!#REF!</definedName>
    <definedName name="CORE_SF" localSheetId="4">'[1]ISO 27002 Info Security Check'!#REF!</definedName>
    <definedName name="CORE_SF" localSheetId="5">'[1]ISO 27002 Info Security Check'!#REF!</definedName>
    <definedName name="CORE_SF" localSheetId="6">'[1]ISO 27002 Info Security Check'!#REF!</definedName>
    <definedName name="CORE_SF" localSheetId="7">'[1]ISO 27002 Info Security Check'!#REF!</definedName>
    <definedName name="CORE_SF" localSheetId="8">'[1]ISO 27002 Info Security Check'!#REF!</definedName>
    <definedName name="CORE_SF">'[1]ISO 27002 Info Security Check'!#REF!</definedName>
    <definedName name="delivery" localSheetId="9">#REF!</definedName>
    <definedName name="delivery" localSheetId="10">#REF!</definedName>
    <definedName name="delivery" localSheetId="11">#REF!</definedName>
    <definedName name="delivery" localSheetId="12">#REF!</definedName>
    <definedName name="delivery" localSheetId="13">#REF!</definedName>
    <definedName name="delivery" localSheetId="14">#REF!</definedName>
    <definedName name="delivery" localSheetId="15">#REF!</definedName>
    <definedName name="delivery" localSheetId="0">#REF!</definedName>
    <definedName name="delivery" localSheetId="1">#REF!</definedName>
    <definedName name="delivery" localSheetId="2">#REF!</definedName>
    <definedName name="delivery" localSheetId="3">#REF!</definedName>
    <definedName name="delivery" localSheetId="4">#REF!</definedName>
    <definedName name="delivery" localSheetId="5">#REF!</definedName>
    <definedName name="delivery" localSheetId="6">#REF!</definedName>
    <definedName name="delivery" localSheetId="7">#REF!</definedName>
    <definedName name="delivery" localSheetId="8">#REF!</definedName>
    <definedName name="delivery">#REF!</definedName>
    <definedName name="duration" localSheetId="9">#REF!</definedName>
    <definedName name="duration" localSheetId="10">#REF!</definedName>
    <definedName name="duration" localSheetId="11">#REF!</definedName>
    <definedName name="duration" localSheetId="12">#REF!</definedName>
    <definedName name="duration" localSheetId="13">#REF!</definedName>
    <definedName name="duration" localSheetId="14">#REF!</definedName>
    <definedName name="duration" localSheetId="15">#REF!</definedName>
    <definedName name="duration" localSheetId="0">#REF!</definedName>
    <definedName name="duration" localSheetId="1">#REF!</definedName>
    <definedName name="duration" localSheetId="2">#REF!</definedName>
    <definedName name="duration" localSheetId="3">#REF!</definedName>
    <definedName name="duration" localSheetId="4">#REF!</definedName>
    <definedName name="duration" localSheetId="5">#REF!</definedName>
    <definedName name="duration" localSheetId="6">#REF!</definedName>
    <definedName name="duration" localSheetId="7">#REF!</definedName>
    <definedName name="duration" localSheetId="8">#REF!</definedName>
    <definedName name="duration">#REF!</definedName>
    <definedName name="example" localSheetId="9">#REF!</definedName>
    <definedName name="example" localSheetId="10">#REF!</definedName>
    <definedName name="example" localSheetId="11">#REF!</definedName>
    <definedName name="example" localSheetId="12">#REF!</definedName>
    <definedName name="example" localSheetId="13">#REF!</definedName>
    <definedName name="example" localSheetId="14">#REF!</definedName>
    <definedName name="example" localSheetId="15">#REF!</definedName>
    <definedName name="example" localSheetId="0">#REF!</definedName>
    <definedName name="example" localSheetId="1">#REF!</definedName>
    <definedName name="example" localSheetId="2">#REF!</definedName>
    <definedName name="example" localSheetId="3">#REF!</definedName>
    <definedName name="example" localSheetId="4">#REF!</definedName>
    <definedName name="example" localSheetId="5">#REF!</definedName>
    <definedName name="example" localSheetId="6">#REF!</definedName>
    <definedName name="example" localSheetId="7">#REF!</definedName>
    <definedName name="example" localSheetId="8">#REF!</definedName>
    <definedName name="example">#REF!</definedName>
    <definedName name="financial" localSheetId="9">#REF!</definedName>
    <definedName name="financial" localSheetId="10">#REF!</definedName>
    <definedName name="financial" localSheetId="11">#REF!</definedName>
    <definedName name="financial" localSheetId="12">#REF!</definedName>
    <definedName name="financial" localSheetId="13">#REF!</definedName>
    <definedName name="financial" localSheetId="14">#REF!</definedName>
    <definedName name="financial" localSheetId="15">#REF!</definedName>
    <definedName name="financial" localSheetId="0">#REF!</definedName>
    <definedName name="financial" localSheetId="1">#REF!</definedName>
    <definedName name="financial" localSheetId="2">#REF!</definedName>
    <definedName name="financial" localSheetId="3">#REF!</definedName>
    <definedName name="financial" localSheetId="4">#REF!</definedName>
    <definedName name="financial" localSheetId="5">#REF!</definedName>
    <definedName name="financial" localSheetId="6">#REF!</definedName>
    <definedName name="financial" localSheetId="7">#REF!</definedName>
    <definedName name="financial" localSheetId="8">#REF!</definedName>
    <definedName name="financial">#REF!</definedName>
    <definedName name="GETS" localSheetId="9">#REF!</definedName>
    <definedName name="GETS" localSheetId="10">#REF!</definedName>
    <definedName name="GETS" localSheetId="11">#REF!</definedName>
    <definedName name="GETS" localSheetId="12">#REF!</definedName>
    <definedName name="GETS" localSheetId="13">#REF!</definedName>
    <definedName name="GETS" localSheetId="14">#REF!</definedName>
    <definedName name="GETS" localSheetId="15">#REF!</definedName>
    <definedName name="GETS" localSheetId="0">#REF!</definedName>
    <definedName name="GETS" localSheetId="1">#REF!</definedName>
    <definedName name="GETS" localSheetId="2">#REF!</definedName>
    <definedName name="GETS" localSheetId="3">#REF!</definedName>
    <definedName name="GETS" localSheetId="4">#REF!</definedName>
    <definedName name="GETS" localSheetId="5">#REF!</definedName>
    <definedName name="GETS" localSheetId="6">#REF!</definedName>
    <definedName name="GETS" localSheetId="7">#REF!</definedName>
    <definedName name="GETS" localSheetId="8">#REF!</definedName>
    <definedName name="GETS">#REF!</definedName>
    <definedName name="impact" localSheetId="9">#REF!</definedName>
    <definedName name="impact" localSheetId="10">#REF!</definedName>
    <definedName name="impact" localSheetId="11">#REF!</definedName>
    <definedName name="impact" localSheetId="12">#REF!</definedName>
    <definedName name="impact" localSheetId="13">#REF!</definedName>
    <definedName name="impact" localSheetId="14">#REF!</definedName>
    <definedName name="impact" localSheetId="15">#REF!</definedName>
    <definedName name="impact" localSheetId="0">#REF!</definedName>
    <definedName name="impact" localSheetId="1">#REF!</definedName>
    <definedName name="impact" localSheetId="2">#REF!</definedName>
    <definedName name="impact" localSheetId="3">#REF!</definedName>
    <definedName name="impact" localSheetId="4">#REF!</definedName>
    <definedName name="impact" localSheetId="5">#REF!</definedName>
    <definedName name="impact" localSheetId="6">#REF!</definedName>
    <definedName name="impact" localSheetId="7">#REF!</definedName>
    <definedName name="impact" localSheetId="8">#REF!</definedName>
    <definedName name="impact">#REF!</definedName>
    <definedName name="likelihood" localSheetId="9">#REF!</definedName>
    <definedName name="likelihood" localSheetId="10">#REF!</definedName>
    <definedName name="likelihood" localSheetId="11">#REF!</definedName>
    <definedName name="likelihood" localSheetId="12">#REF!</definedName>
    <definedName name="likelihood" localSheetId="13">#REF!</definedName>
    <definedName name="likelihood" localSheetId="14">#REF!</definedName>
    <definedName name="likelihood" localSheetId="15">#REF!</definedName>
    <definedName name="likelihood" localSheetId="0">#REF!</definedName>
    <definedName name="likelihood" localSheetId="1">#REF!</definedName>
    <definedName name="likelihood" localSheetId="2">#REF!</definedName>
    <definedName name="likelihood" localSheetId="3">#REF!</definedName>
    <definedName name="likelihood" localSheetId="4">#REF!</definedName>
    <definedName name="likelihood" localSheetId="5">#REF!</definedName>
    <definedName name="likelihood" localSheetId="6">#REF!</definedName>
    <definedName name="likelihood" localSheetId="7">#REF!</definedName>
    <definedName name="likelihood" localSheetId="8">#REF!</definedName>
    <definedName name="likelihood">#REF!</definedName>
    <definedName name="notes" localSheetId="9">#REF!</definedName>
    <definedName name="notes" localSheetId="10">#REF!</definedName>
    <definedName name="notes" localSheetId="11">#REF!</definedName>
    <definedName name="notes" localSheetId="12">#REF!</definedName>
    <definedName name="notes" localSheetId="13">#REF!</definedName>
    <definedName name="notes" localSheetId="14">#REF!</definedName>
    <definedName name="notes" localSheetId="15">#REF!</definedName>
    <definedName name="notes" localSheetId="0">#REF!</definedName>
    <definedName name="notes" localSheetId="1">#REF!</definedName>
    <definedName name="notes" localSheetId="2">#REF!</definedName>
    <definedName name="notes" localSheetId="3">#REF!</definedName>
    <definedName name="notes" localSheetId="4">#REF!</definedName>
    <definedName name="notes" localSheetId="5">#REF!</definedName>
    <definedName name="notes" localSheetId="6">#REF!</definedName>
    <definedName name="notes" localSheetId="7">#REF!</definedName>
    <definedName name="notes" localSheetId="8">#REF!</definedName>
    <definedName name="notes">#REF!</definedName>
    <definedName name="overall" localSheetId="9">#REF!</definedName>
    <definedName name="overall" localSheetId="10">#REF!</definedName>
    <definedName name="overall" localSheetId="11">#REF!</definedName>
    <definedName name="overall" localSheetId="12">#REF!</definedName>
    <definedName name="overall" localSheetId="13">#REF!</definedName>
    <definedName name="overall" localSheetId="14">#REF!</definedName>
    <definedName name="overall" localSheetId="15">#REF!</definedName>
    <definedName name="overall" localSheetId="0">#REF!</definedName>
    <definedName name="overall" localSheetId="1">#REF!</definedName>
    <definedName name="overall" localSheetId="2">#REF!</definedName>
    <definedName name="overall" localSheetId="3">#REF!</definedName>
    <definedName name="overall" localSheetId="4">#REF!</definedName>
    <definedName name="overall" localSheetId="5">#REF!</definedName>
    <definedName name="overall" localSheetId="6">#REF!</definedName>
    <definedName name="overall" localSheetId="7">#REF!</definedName>
    <definedName name="overall" localSheetId="8">#REF!</definedName>
    <definedName name="overall">#REF!</definedName>
    <definedName name="performance" localSheetId="9">#REF!</definedName>
    <definedName name="performance" localSheetId="10">#REF!</definedName>
    <definedName name="performance" localSheetId="11">#REF!</definedName>
    <definedName name="performance" localSheetId="12">#REF!</definedName>
    <definedName name="performance" localSheetId="13">#REF!</definedName>
    <definedName name="performance" localSheetId="14">#REF!</definedName>
    <definedName name="performance" localSheetId="15">#REF!</definedName>
    <definedName name="performance" localSheetId="0">#REF!</definedName>
    <definedName name="performance" localSheetId="1">#REF!</definedName>
    <definedName name="performance" localSheetId="2">#REF!</definedName>
    <definedName name="performance" localSheetId="3">#REF!</definedName>
    <definedName name="performance" localSheetId="4">#REF!</definedName>
    <definedName name="performance" localSheetId="5">#REF!</definedName>
    <definedName name="performance" localSheetId="6">#REF!</definedName>
    <definedName name="performance" localSheetId="7">#REF!</definedName>
    <definedName name="performance" localSheetId="8">#REF!</definedName>
    <definedName name="performance">#REF!</definedName>
    <definedName name="price" localSheetId="9">#REF!</definedName>
    <definedName name="price" localSheetId="10">#REF!</definedName>
    <definedName name="price" localSheetId="11">#REF!</definedName>
    <definedName name="price" localSheetId="12">#REF!</definedName>
    <definedName name="price" localSheetId="13">#REF!</definedName>
    <definedName name="price" localSheetId="14">#REF!</definedName>
    <definedName name="price" localSheetId="15">#REF!</definedName>
    <definedName name="price" localSheetId="0">#REF!</definedName>
    <definedName name="price" localSheetId="1">#REF!</definedName>
    <definedName name="price" localSheetId="2">#REF!</definedName>
    <definedName name="price" localSheetId="3">#REF!</definedName>
    <definedName name="price" localSheetId="4">#REF!</definedName>
    <definedName name="price" localSheetId="5">#REF!</definedName>
    <definedName name="price" localSheetId="6">#REF!</definedName>
    <definedName name="price" localSheetId="7">#REF!</definedName>
    <definedName name="price" localSheetId="8">#REF!</definedName>
    <definedName name="price">#REF!</definedName>
    <definedName name="_xlnm.Print_Area" localSheetId="9">' Sales Rep Report 10-June )'!$B$2:$H$65</definedName>
    <definedName name="_xlnm.Print_Area" localSheetId="10">' Sales Rep Report 11-June '!$B$2:$H$70</definedName>
    <definedName name="_xlnm.Print_Area" localSheetId="11">' Sales Rep Report 12-June '!$B$2:$H$70</definedName>
    <definedName name="_xlnm.Print_Area" localSheetId="12">' Sales Rep Report 13-June '!$B$2:$H$66</definedName>
    <definedName name="_xlnm.Print_Area" localSheetId="13">' Sales Rep Report 14-June '!$B$2:$H$64</definedName>
    <definedName name="_xlnm.Print_Area" localSheetId="14">' Sales Rep Report 15-June '!$B$2:$H$68</definedName>
    <definedName name="_xlnm.Print_Area" localSheetId="15">' Sales Rep Report 16-June '!$B$2:$H$69</definedName>
    <definedName name="_xlnm.Print_Area" localSheetId="0">' Sales Rep Report 1-June '!$B$2:$H$65</definedName>
    <definedName name="_xlnm.Print_Area" localSheetId="1">' Sales Rep Report 2-June '!$B$2:$H$68</definedName>
    <definedName name="_xlnm.Print_Area" localSheetId="2">' Sales Rep Report 3-June  '!$B$2:$H$64</definedName>
    <definedName name="_xlnm.Print_Area" localSheetId="3">' Sales Rep Report 4-June '!$B$2:$H$63</definedName>
    <definedName name="_xlnm.Print_Area" localSheetId="4">' Sales Rep Report 5-June  '!$B$2:$H$66</definedName>
    <definedName name="_xlnm.Print_Area" localSheetId="5">' Sales Rep Report 6-June   '!$B$2:$H$68</definedName>
    <definedName name="_xlnm.Print_Area" localSheetId="6">' Sales Rep Report 7-June   '!$B$2:$H$65</definedName>
    <definedName name="_xlnm.Print_Area" localSheetId="7">' Sales Rep Report 8-June '!$B$2:$H$71</definedName>
    <definedName name="_xlnm.Print_Area" localSheetId="8">' Sales Rep Report 9-June '!$B$2:$H$68</definedName>
    <definedName name="rfp" localSheetId="9">#REF!</definedName>
    <definedName name="rfp" localSheetId="10">#REF!</definedName>
    <definedName name="rfp" localSheetId="11">#REF!</definedName>
    <definedName name="rfp" localSheetId="12">#REF!</definedName>
    <definedName name="rfp" localSheetId="13">#REF!</definedName>
    <definedName name="rfp" localSheetId="14">#REF!</definedName>
    <definedName name="rfp" localSheetId="15">#REF!</definedName>
    <definedName name="rfp" localSheetId="0">#REF!</definedName>
    <definedName name="rfp" localSheetId="1">#REF!</definedName>
    <definedName name="rfp" localSheetId="2">#REF!</definedName>
    <definedName name="rfp" localSheetId="3">#REF!</definedName>
    <definedName name="rfp" localSheetId="4">#REF!</definedName>
    <definedName name="rfp" localSheetId="5">#REF!</definedName>
    <definedName name="rfp" localSheetId="6">#REF!</definedName>
    <definedName name="rfp" localSheetId="7">#REF!</definedName>
    <definedName name="rfp" localSheetId="8">#REF!</definedName>
    <definedName name="rfp">#REF!</definedName>
    <definedName name="risk" localSheetId="9">#REF!</definedName>
    <definedName name="risk" localSheetId="10">#REF!</definedName>
    <definedName name="risk" localSheetId="11">#REF!</definedName>
    <definedName name="risk" localSheetId="12">#REF!</definedName>
    <definedName name="risk" localSheetId="13">#REF!</definedName>
    <definedName name="risk" localSheetId="14">#REF!</definedName>
    <definedName name="risk" localSheetId="15">#REF!</definedName>
    <definedName name="risk" localSheetId="0">#REF!</definedName>
    <definedName name="risk" localSheetId="1">#REF!</definedName>
    <definedName name="risk" localSheetId="2">#REF!</definedName>
    <definedName name="risk" localSheetId="3">#REF!</definedName>
    <definedName name="risk" localSheetId="4">#REF!</definedName>
    <definedName name="risk" localSheetId="5">#REF!</definedName>
    <definedName name="risk" localSheetId="6">#REF!</definedName>
    <definedName name="risk" localSheetId="7">#REF!</definedName>
    <definedName name="risk" localSheetId="8">#REF!</definedName>
    <definedName name="risk">#REF!</definedName>
    <definedName name="selection" localSheetId="9">#REF!</definedName>
    <definedName name="selection" localSheetId="10">#REF!</definedName>
    <definedName name="selection" localSheetId="11">#REF!</definedName>
    <definedName name="selection" localSheetId="12">#REF!</definedName>
    <definedName name="selection" localSheetId="13">#REF!</definedName>
    <definedName name="selection" localSheetId="14">#REF!</definedName>
    <definedName name="selection" localSheetId="15">#REF!</definedName>
    <definedName name="selection" localSheetId="0">#REF!</definedName>
    <definedName name="selection" localSheetId="1">#REF!</definedName>
    <definedName name="selection" localSheetId="2">#REF!</definedName>
    <definedName name="selection" localSheetId="3">#REF!</definedName>
    <definedName name="selection" localSheetId="4">#REF!</definedName>
    <definedName name="selection" localSheetId="5">#REF!</definedName>
    <definedName name="selection" localSheetId="6">#REF!</definedName>
    <definedName name="selection" localSheetId="7">#REF!</definedName>
    <definedName name="selection" localSheetId="8">#REF!</definedName>
    <definedName name="selection">#REF!</definedName>
    <definedName name="spec" localSheetId="9">#REF!</definedName>
    <definedName name="spec" localSheetId="10">#REF!</definedName>
    <definedName name="spec" localSheetId="11">#REF!</definedName>
    <definedName name="spec" localSheetId="12">#REF!</definedName>
    <definedName name="spec" localSheetId="13">#REF!</definedName>
    <definedName name="spec" localSheetId="14">#REF!</definedName>
    <definedName name="spec" localSheetId="15">#REF!</definedName>
    <definedName name="spec" localSheetId="0">#REF!</definedName>
    <definedName name="spec" localSheetId="1">#REF!</definedName>
    <definedName name="spec" localSheetId="2">#REF!</definedName>
    <definedName name="spec" localSheetId="3">#REF!</definedName>
    <definedName name="spec" localSheetId="4">#REF!</definedName>
    <definedName name="spec" localSheetId="5">#REF!</definedName>
    <definedName name="spec" localSheetId="6">#REF!</definedName>
    <definedName name="spec" localSheetId="7">#REF!</definedName>
    <definedName name="spec" localSheetId="8">#REF!</definedName>
    <definedName name="spec">#REF!</definedName>
    <definedName name="Type" localSheetId="9">'[2]Maintenance Work Order'!#REF!</definedName>
    <definedName name="Type" localSheetId="10">'[2]Maintenance Work Order'!#REF!</definedName>
    <definedName name="Type" localSheetId="11">'[2]Maintenance Work Order'!#REF!</definedName>
    <definedName name="Type" localSheetId="12">'[2]Maintenance Work Order'!#REF!</definedName>
    <definedName name="Type" localSheetId="13">'[2]Maintenance Work Order'!#REF!</definedName>
    <definedName name="Type" localSheetId="14">'[2]Maintenance Work Order'!#REF!</definedName>
    <definedName name="Type" localSheetId="15">'[2]Maintenance Work Order'!#REF!</definedName>
    <definedName name="Type" localSheetId="0">'[2]Maintenance Work Order'!#REF!</definedName>
    <definedName name="Type" localSheetId="1">'[2]Maintenance Work Order'!#REF!</definedName>
    <definedName name="Type" localSheetId="2">'[2]Maintenance Work Order'!#REF!</definedName>
    <definedName name="Type" localSheetId="3">'[2]Maintenance Work Order'!#REF!</definedName>
    <definedName name="Type" localSheetId="4">'[2]Maintenance Work Order'!#REF!</definedName>
    <definedName name="Type" localSheetId="5">'[2]Maintenance Work Order'!#REF!</definedName>
    <definedName name="Type" localSheetId="6">'[2]Maintenance Work Order'!#REF!</definedName>
    <definedName name="Type" localSheetId="7">'[2]Maintenance Work Order'!#REF!</definedName>
    <definedName name="Type" localSheetId="8">'[2]Maintenance Work Order'!#REF!</definedName>
    <definedName name="Type">'[2]Maintenance Work Order'!#REF!</definedName>
    <definedName name="unspsc" localSheetId="9">#REF!</definedName>
    <definedName name="unspsc" localSheetId="10">#REF!</definedName>
    <definedName name="unspsc" localSheetId="11">#REF!</definedName>
    <definedName name="unspsc" localSheetId="12">#REF!</definedName>
    <definedName name="unspsc" localSheetId="13">#REF!</definedName>
    <definedName name="unspsc" localSheetId="14">#REF!</definedName>
    <definedName name="unspsc" localSheetId="15">#REF!</definedName>
    <definedName name="unspsc" localSheetId="0">#REF!</definedName>
    <definedName name="unspsc" localSheetId="1">#REF!</definedName>
    <definedName name="unspsc" localSheetId="2">#REF!</definedName>
    <definedName name="unspsc" localSheetId="3">#REF!</definedName>
    <definedName name="unspsc" localSheetId="4">#REF!</definedName>
    <definedName name="unspsc" localSheetId="5">#REF!</definedName>
    <definedName name="unspsc" localSheetId="6">#REF!</definedName>
    <definedName name="unspsc" localSheetId="7">#REF!</definedName>
    <definedName name="unspsc" localSheetId="8">#REF!</definedName>
    <definedName name="unspsc">#REF!</definedName>
    <definedName name="valHighlight" localSheetId="9">#REF!</definedName>
    <definedName name="valHighlight" localSheetId="10">#REF!</definedName>
    <definedName name="valHighlight" localSheetId="11">#REF!</definedName>
    <definedName name="valHighlight" localSheetId="12">#REF!</definedName>
    <definedName name="valHighlight" localSheetId="13">#REF!</definedName>
    <definedName name="valHighlight" localSheetId="14">#REF!</definedName>
    <definedName name="valHighlight" localSheetId="15">#REF!</definedName>
    <definedName name="valHighlight" localSheetId="0">#REF!</definedName>
    <definedName name="valHighlight" localSheetId="1">#REF!</definedName>
    <definedName name="valHighlight" localSheetId="2">#REF!</definedName>
    <definedName name="valHighlight" localSheetId="3">#REF!</definedName>
    <definedName name="valHighlight" localSheetId="4">#REF!</definedName>
    <definedName name="valHighlight" localSheetId="5">#REF!</definedName>
    <definedName name="valHighlight" localSheetId="6">#REF!</definedName>
    <definedName name="valHighlight" localSheetId="7">#REF!</definedName>
    <definedName name="valHighlight" localSheetId="8">#REF!</definedName>
    <definedName name="valHighlight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7" i="28" l="1"/>
  <c r="I47" i="28"/>
  <c r="J12" i="28"/>
  <c r="I12" i="28"/>
  <c r="G28" i="28"/>
  <c r="G53" i="28"/>
  <c r="G52" i="28"/>
  <c r="F52" i="28"/>
  <c r="G51" i="28"/>
  <c r="F50" i="28"/>
  <c r="G50" i="28" s="1"/>
  <c r="G49" i="28"/>
  <c r="G48" i="28"/>
  <c r="F48" i="28"/>
  <c r="G47" i="28"/>
  <c r="F47" i="28"/>
  <c r="G43" i="28"/>
  <c r="G41" i="28"/>
  <c r="G40" i="28"/>
  <c r="G39" i="28"/>
  <c r="G38" i="28"/>
  <c r="G37" i="28"/>
  <c r="G36" i="28"/>
  <c r="G35" i="28"/>
  <c r="G34" i="28"/>
  <c r="G33" i="28"/>
  <c r="I32" i="28"/>
  <c r="G32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N5" i="28"/>
  <c r="J32" i="28" l="1"/>
  <c r="G22" i="27"/>
  <c r="J12" i="27"/>
  <c r="F51" i="27"/>
  <c r="G51" i="27"/>
  <c r="G37" i="27"/>
  <c r="I31" i="27"/>
  <c r="G12" i="27"/>
  <c r="G13" i="27"/>
  <c r="G14" i="27"/>
  <c r="G15" i="27"/>
  <c r="G16" i="27"/>
  <c r="G17" i="27"/>
  <c r="G18" i="27"/>
  <c r="G19" i="27"/>
  <c r="G20" i="27"/>
  <c r="G21" i="27"/>
  <c r="G23" i="27"/>
  <c r="G24" i="27"/>
  <c r="G25" i="27"/>
  <c r="G26" i="27"/>
  <c r="G27" i="27"/>
  <c r="G22" i="26"/>
  <c r="J12" i="26"/>
  <c r="G52" i="27"/>
  <c r="G50" i="27"/>
  <c r="F49" i="27"/>
  <c r="G49" i="27"/>
  <c r="G48" i="27"/>
  <c r="F47" i="27"/>
  <c r="G47" i="27"/>
  <c r="F46" i="27"/>
  <c r="J46" i="27"/>
  <c r="I46" i="27"/>
  <c r="G46" i="27"/>
  <c r="G42" i="27"/>
  <c r="J42" i="27"/>
  <c r="I42" i="27"/>
  <c r="G40" i="27"/>
  <c r="G39" i="27"/>
  <c r="G38" i="27"/>
  <c r="G36" i="27"/>
  <c r="G35" i="27"/>
  <c r="G34" i="27"/>
  <c r="G33" i="27"/>
  <c r="G32" i="27"/>
  <c r="G31" i="27"/>
  <c r="J31" i="27"/>
  <c r="I12" i="27"/>
  <c r="N5" i="27"/>
  <c r="G48" i="26"/>
  <c r="G47" i="26"/>
  <c r="F46" i="26"/>
  <c r="G46" i="26"/>
  <c r="G45" i="26"/>
  <c r="F44" i="26"/>
  <c r="G44" i="26"/>
  <c r="F43" i="26"/>
  <c r="J43" i="26"/>
  <c r="I43" i="26"/>
  <c r="G43" i="26"/>
  <c r="G40" i="26"/>
  <c r="J40" i="26"/>
  <c r="I40" i="26"/>
  <c r="G38" i="26"/>
  <c r="G37" i="26"/>
  <c r="G36" i="26"/>
  <c r="G35" i="26"/>
  <c r="G34" i="26"/>
  <c r="G33" i="26"/>
  <c r="G32" i="26"/>
  <c r="G31" i="26"/>
  <c r="G30" i="26"/>
  <c r="J30" i="26"/>
  <c r="I30" i="26"/>
  <c r="G27" i="26"/>
  <c r="G26" i="26"/>
  <c r="G25" i="26"/>
  <c r="G24" i="26"/>
  <c r="G23" i="26"/>
  <c r="G21" i="26"/>
  <c r="G20" i="26"/>
  <c r="G19" i="26"/>
  <c r="G18" i="26"/>
  <c r="G17" i="26"/>
  <c r="G16" i="26"/>
  <c r="G15" i="26"/>
  <c r="G14" i="26"/>
  <c r="G13" i="26"/>
  <c r="G12" i="26"/>
  <c r="I12" i="26"/>
  <c r="N5" i="26"/>
  <c r="J43" i="14"/>
  <c r="I43" i="14"/>
  <c r="J44" i="13"/>
  <c r="I44" i="13"/>
  <c r="J31" i="13"/>
  <c r="I31" i="13"/>
  <c r="G31" i="13"/>
  <c r="J11" i="13"/>
  <c r="G30" i="11"/>
  <c r="J30" i="11"/>
  <c r="I30" i="11"/>
  <c r="G34" i="11"/>
  <c r="G27" i="12"/>
  <c r="J12" i="12"/>
  <c r="G25" i="12"/>
  <c r="G22" i="10"/>
  <c r="G21" i="10"/>
  <c r="G36" i="10"/>
  <c r="F65" i="25"/>
  <c r="G65" i="25"/>
  <c r="F64" i="25"/>
  <c r="G64" i="25"/>
  <c r="F63" i="25"/>
  <c r="G63" i="25"/>
  <c r="F62" i="25"/>
  <c r="G62" i="25"/>
  <c r="F61" i="25"/>
  <c r="G61" i="25"/>
  <c r="F60" i="25"/>
  <c r="G60" i="25"/>
  <c r="F59" i="25"/>
  <c r="G59" i="25"/>
  <c r="F58" i="25"/>
  <c r="G58" i="25"/>
  <c r="F57" i="25"/>
  <c r="G57" i="25"/>
  <c r="F56" i="25"/>
  <c r="G56" i="25"/>
  <c r="F55" i="25"/>
  <c r="G55" i="25"/>
  <c r="F54" i="25"/>
  <c r="G54" i="25"/>
  <c r="F53" i="25"/>
  <c r="G53" i="25"/>
  <c r="F52" i="25"/>
  <c r="G52" i="25"/>
  <c r="F51" i="25"/>
  <c r="G51" i="25"/>
  <c r="F50" i="25"/>
  <c r="G50" i="25"/>
  <c r="F49" i="25"/>
  <c r="G49" i="25"/>
  <c r="F48" i="25"/>
  <c r="G48" i="25"/>
  <c r="F47" i="25"/>
  <c r="G47" i="25"/>
  <c r="G46" i="25"/>
  <c r="I46" i="25"/>
  <c r="F45" i="25"/>
  <c r="G45" i="25"/>
  <c r="F44" i="25"/>
  <c r="G44" i="25"/>
  <c r="F43" i="25"/>
  <c r="G43" i="25"/>
  <c r="F42" i="25"/>
  <c r="G42" i="25"/>
  <c r="F41" i="25"/>
  <c r="G41" i="25"/>
  <c r="F40" i="25"/>
  <c r="G40" i="25"/>
  <c r="G39" i="25"/>
  <c r="I39" i="25"/>
  <c r="F38" i="25"/>
  <c r="G38" i="25"/>
  <c r="G36" i="25"/>
  <c r="G35" i="25"/>
  <c r="G34" i="25"/>
  <c r="G33" i="25"/>
  <c r="G32" i="25"/>
  <c r="G31" i="25"/>
  <c r="G30" i="25"/>
  <c r="G29" i="25"/>
  <c r="J29" i="25"/>
  <c r="I29" i="25"/>
  <c r="F25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J12" i="25"/>
  <c r="I12" i="25"/>
  <c r="N5" i="25"/>
  <c r="G38" i="14"/>
  <c r="G32" i="14"/>
  <c r="G33" i="15"/>
  <c r="G36" i="15"/>
  <c r="G35" i="15"/>
  <c r="G12" i="15"/>
  <c r="J12" i="15"/>
  <c r="I12" i="15"/>
  <c r="I46" i="16"/>
  <c r="J46" i="16"/>
  <c r="J32" i="16"/>
  <c r="I32" i="16"/>
  <c r="G41" i="16"/>
  <c r="G42" i="16"/>
  <c r="G43" i="16"/>
  <c r="G39" i="16"/>
  <c r="G38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J12" i="16"/>
  <c r="G32" i="16"/>
  <c r="G35" i="16"/>
  <c r="G34" i="17"/>
  <c r="G43" i="17"/>
  <c r="J43" i="17"/>
  <c r="I43" i="17"/>
  <c r="G44" i="17"/>
  <c r="G32" i="17"/>
  <c r="G33" i="17"/>
  <c r="J31" i="17"/>
  <c r="I3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J12" i="17"/>
  <c r="J42" i="18"/>
  <c r="I42" i="18"/>
  <c r="J31" i="18"/>
  <c r="G31" i="18"/>
  <c r="J12" i="22"/>
  <c r="J46" i="23"/>
  <c r="I46" i="23"/>
  <c r="J32" i="23"/>
  <c r="I32" i="23"/>
  <c r="G43" i="23"/>
  <c r="J43" i="23"/>
  <c r="I43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J12" i="23"/>
  <c r="G32" i="23"/>
  <c r="G33" i="23"/>
  <c r="G34" i="23"/>
  <c r="G35" i="23"/>
  <c r="G36" i="23"/>
  <c r="G37" i="23"/>
  <c r="G38" i="23"/>
  <c r="G39" i="23"/>
  <c r="G40" i="23"/>
  <c r="F46" i="23"/>
  <c r="G46" i="23"/>
  <c r="F47" i="23"/>
  <c r="G47" i="23"/>
  <c r="G48" i="23"/>
  <c r="F49" i="23"/>
  <c r="G49" i="23"/>
  <c r="F50" i="23"/>
  <c r="G50" i="23"/>
  <c r="G51" i="23"/>
  <c r="J45" i="24"/>
  <c r="I45" i="24"/>
  <c r="J40" i="24"/>
  <c r="I12" i="24"/>
  <c r="G23" i="24"/>
  <c r="J12" i="24"/>
  <c r="G26" i="24"/>
  <c r="G21" i="24"/>
  <c r="F45" i="24"/>
  <c r="F46" i="24"/>
  <c r="F48" i="24"/>
  <c r="G38" i="24"/>
  <c r="G16" i="14"/>
  <c r="G12" i="14"/>
  <c r="G13" i="14"/>
  <c r="G14" i="14"/>
  <c r="G15" i="14"/>
  <c r="G18" i="14"/>
  <c r="G19" i="14"/>
  <c r="G20" i="14"/>
  <c r="G21" i="14"/>
  <c r="G22" i="14"/>
  <c r="G23" i="14"/>
  <c r="G24" i="14"/>
  <c r="G26" i="14"/>
  <c r="G28" i="14"/>
  <c r="G27" i="14"/>
  <c r="J12" i="14"/>
  <c r="F66" i="24"/>
  <c r="G66" i="24"/>
  <c r="F65" i="24"/>
  <c r="G65" i="24"/>
  <c r="F64" i="24"/>
  <c r="G64" i="24"/>
  <c r="F63" i="24"/>
  <c r="G63" i="24"/>
  <c r="F62" i="24"/>
  <c r="G62" i="24"/>
  <c r="F61" i="24"/>
  <c r="G61" i="24"/>
  <c r="F60" i="24"/>
  <c r="G60" i="24"/>
  <c r="F59" i="24"/>
  <c r="G59" i="24"/>
  <c r="F58" i="24"/>
  <c r="G58" i="24"/>
  <c r="F57" i="24"/>
  <c r="G57" i="24"/>
  <c r="F56" i="24"/>
  <c r="G56" i="24"/>
  <c r="F55" i="24"/>
  <c r="G55" i="24"/>
  <c r="F54" i="24"/>
  <c r="G54" i="24"/>
  <c r="F53" i="24"/>
  <c r="G53" i="24"/>
  <c r="F52" i="24"/>
  <c r="G52" i="24"/>
  <c r="F51" i="24"/>
  <c r="G51" i="24"/>
  <c r="F50" i="24"/>
  <c r="G50" i="24"/>
  <c r="G49" i="24"/>
  <c r="G48" i="24"/>
  <c r="G47" i="24"/>
  <c r="G46" i="24"/>
  <c r="G45" i="24"/>
  <c r="F44" i="24"/>
  <c r="G44" i="24"/>
  <c r="F43" i="24"/>
  <c r="G43" i="24"/>
  <c r="F42" i="24"/>
  <c r="G42" i="24"/>
  <c r="F41" i="24"/>
  <c r="G41" i="24"/>
  <c r="G40" i="24"/>
  <c r="I40" i="24"/>
  <c r="G37" i="24"/>
  <c r="G36" i="24"/>
  <c r="G35" i="24"/>
  <c r="G34" i="24"/>
  <c r="G33" i="24"/>
  <c r="G32" i="24"/>
  <c r="G31" i="24"/>
  <c r="G30" i="24"/>
  <c r="J30" i="24"/>
  <c r="I30" i="24"/>
  <c r="G25" i="24"/>
  <c r="G24" i="24"/>
  <c r="G22" i="24"/>
  <c r="G20" i="24"/>
  <c r="G19" i="24"/>
  <c r="G18" i="24"/>
  <c r="G17" i="24"/>
  <c r="G16" i="24"/>
  <c r="G15" i="24"/>
  <c r="G14" i="24"/>
  <c r="G13" i="24"/>
  <c r="G12" i="24"/>
  <c r="N5" i="24"/>
  <c r="F44" i="13"/>
  <c r="F45" i="13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J11" i="11"/>
  <c r="G43" i="12"/>
  <c r="J43" i="12"/>
  <c r="I43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6" i="12"/>
  <c r="G28" i="12"/>
  <c r="I31" i="12"/>
  <c r="G31" i="12"/>
  <c r="G32" i="12"/>
  <c r="G33" i="12"/>
  <c r="G34" i="12"/>
  <c r="G35" i="12"/>
  <c r="G36" i="12"/>
  <c r="G37" i="12"/>
  <c r="G38" i="12"/>
  <c r="G39" i="12"/>
  <c r="G40" i="12"/>
  <c r="J31" i="12"/>
  <c r="G31" i="10"/>
  <c r="G49" i="10"/>
  <c r="G47" i="10"/>
  <c r="I47" i="10"/>
  <c r="G42" i="10"/>
  <c r="I42" i="10"/>
  <c r="G32" i="10"/>
  <c r="G33" i="10"/>
  <c r="G34" i="10"/>
  <c r="G35" i="10"/>
  <c r="G37" i="10"/>
  <c r="G38" i="10"/>
  <c r="G39" i="10"/>
  <c r="J31" i="10"/>
  <c r="G12" i="10"/>
  <c r="G13" i="10"/>
  <c r="G14" i="10"/>
  <c r="G15" i="10"/>
  <c r="G16" i="10"/>
  <c r="G17" i="10"/>
  <c r="G18" i="10"/>
  <c r="G19" i="10"/>
  <c r="G20" i="10"/>
  <c r="G23" i="10"/>
  <c r="G24" i="10"/>
  <c r="G25" i="10"/>
  <c r="G26" i="10"/>
  <c r="J12" i="10"/>
  <c r="I31" i="10"/>
  <c r="G37" i="13"/>
  <c r="G38" i="13"/>
  <c r="F41" i="10"/>
  <c r="G41" i="10"/>
  <c r="J47" i="22"/>
  <c r="I47" i="22"/>
  <c r="F41" i="18"/>
  <c r="I31" i="18"/>
  <c r="G12" i="18"/>
  <c r="G13" i="18"/>
  <c r="G14" i="18"/>
  <c r="G15" i="18"/>
  <c r="G16" i="18"/>
  <c r="G18" i="18"/>
  <c r="G19" i="18"/>
  <c r="G20" i="18"/>
  <c r="G21" i="18"/>
  <c r="G22" i="18"/>
  <c r="G24" i="18"/>
  <c r="G25" i="18"/>
  <c r="G26" i="18"/>
  <c r="G28" i="18"/>
  <c r="G27" i="18"/>
  <c r="G17" i="18"/>
  <c r="G23" i="18"/>
  <c r="J12" i="18"/>
  <c r="J38" i="22"/>
  <c r="J35" i="22"/>
  <c r="G12" i="22"/>
  <c r="G13" i="22"/>
  <c r="G14" i="22"/>
  <c r="G15" i="22"/>
  <c r="G16" i="22"/>
  <c r="G18" i="22"/>
  <c r="G19" i="22"/>
  <c r="G20" i="22"/>
  <c r="G21" i="22"/>
  <c r="G22" i="22"/>
  <c r="G23" i="22"/>
  <c r="G24" i="22"/>
  <c r="G25" i="22"/>
  <c r="G26" i="22"/>
  <c r="G27" i="22"/>
  <c r="G17" i="22"/>
  <c r="G28" i="22"/>
  <c r="G29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36" i="18"/>
  <c r="G35" i="18"/>
  <c r="G34" i="18"/>
  <c r="G37" i="18"/>
  <c r="G39" i="18"/>
  <c r="I12" i="23"/>
  <c r="N5" i="23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I38" i="22"/>
  <c r="I35" i="22"/>
  <c r="I12" i="22"/>
  <c r="N5" i="22"/>
  <c r="G45" i="18"/>
  <c r="G44" i="18"/>
  <c r="G43" i="18"/>
  <c r="G42" i="18"/>
  <c r="G38" i="18"/>
  <c r="G33" i="18"/>
  <c r="G32" i="18"/>
  <c r="I12" i="18"/>
  <c r="N5" i="18"/>
  <c r="F46" i="17"/>
  <c r="G46" i="17"/>
  <c r="G45" i="17"/>
  <c r="F44" i="17"/>
  <c r="F43" i="17"/>
  <c r="I12" i="17"/>
  <c r="G40" i="17"/>
  <c r="G39" i="17"/>
  <c r="G37" i="17"/>
  <c r="G36" i="17"/>
  <c r="G35" i="17"/>
  <c r="N5" i="17"/>
  <c r="G50" i="16"/>
  <c r="G49" i="16"/>
  <c r="G48" i="16"/>
  <c r="G47" i="16"/>
  <c r="G34" i="16"/>
  <c r="G33" i="16"/>
  <c r="I12" i="16"/>
  <c r="G40" i="16"/>
  <c r="G37" i="16"/>
  <c r="G36" i="16"/>
  <c r="N5" i="16"/>
  <c r="F65" i="15"/>
  <c r="G65" i="15"/>
  <c r="F64" i="15"/>
  <c r="G64" i="15"/>
  <c r="F63" i="15"/>
  <c r="G63" i="15"/>
  <c r="F62" i="15"/>
  <c r="G62" i="15"/>
  <c r="F61" i="15"/>
  <c r="G61" i="15"/>
  <c r="F60" i="15"/>
  <c r="G60" i="15"/>
  <c r="F59" i="15"/>
  <c r="G59" i="15"/>
  <c r="F58" i="15"/>
  <c r="G58" i="15"/>
  <c r="F57" i="15"/>
  <c r="G57" i="15"/>
  <c r="F56" i="15"/>
  <c r="G56" i="15"/>
  <c r="F55" i="15"/>
  <c r="G55" i="15"/>
  <c r="F54" i="15"/>
  <c r="G54" i="15"/>
  <c r="F53" i="15"/>
  <c r="G53" i="15"/>
  <c r="F52" i="15"/>
  <c r="G52" i="15"/>
  <c r="F51" i="15"/>
  <c r="G51" i="15"/>
  <c r="F50" i="15"/>
  <c r="G50" i="15"/>
  <c r="F49" i="15"/>
  <c r="G49" i="15"/>
  <c r="F48" i="15"/>
  <c r="G48" i="15"/>
  <c r="F47" i="15"/>
  <c r="G47" i="15"/>
  <c r="F46" i="15"/>
  <c r="G46" i="15"/>
  <c r="F45" i="15"/>
  <c r="G45" i="15"/>
  <c r="G42" i="15"/>
  <c r="G41" i="15"/>
  <c r="G40" i="15"/>
  <c r="G39" i="15"/>
  <c r="G38" i="15"/>
  <c r="G37" i="15"/>
  <c r="G34" i="15"/>
  <c r="F29" i="15"/>
  <c r="G29" i="15"/>
  <c r="F28" i="15"/>
  <c r="G28" i="15"/>
  <c r="F27" i="15"/>
  <c r="G27" i="15"/>
  <c r="F26" i="15"/>
  <c r="G26" i="15"/>
  <c r="F25" i="15"/>
  <c r="G25" i="15"/>
  <c r="F24" i="15"/>
  <c r="G24" i="15"/>
  <c r="F23" i="15"/>
  <c r="G23" i="15"/>
  <c r="F22" i="15"/>
  <c r="G22" i="15"/>
  <c r="F21" i="15"/>
  <c r="G21" i="15"/>
  <c r="F20" i="15"/>
  <c r="G20" i="15"/>
  <c r="F19" i="15"/>
  <c r="G19" i="15"/>
  <c r="F18" i="15"/>
  <c r="G18" i="15"/>
  <c r="F17" i="15"/>
  <c r="G17" i="15"/>
  <c r="F16" i="15"/>
  <c r="G16" i="15"/>
  <c r="F15" i="15"/>
  <c r="G15" i="15"/>
  <c r="F14" i="15"/>
  <c r="G14" i="15"/>
  <c r="F13" i="15"/>
  <c r="G13" i="15"/>
  <c r="F12" i="15"/>
  <c r="N5" i="15"/>
  <c r="F47" i="14"/>
  <c r="G47" i="14"/>
  <c r="G46" i="14"/>
  <c r="F45" i="14"/>
  <c r="G45" i="14"/>
  <c r="F44" i="14"/>
  <c r="G44" i="14"/>
  <c r="G34" i="14"/>
  <c r="G33" i="14"/>
  <c r="G25" i="14"/>
  <c r="G17" i="14"/>
  <c r="I12" i="14"/>
  <c r="G40" i="14"/>
  <c r="G39" i="14"/>
  <c r="G37" i="14"/>
  <c r="G36" i="14"/>
  <c r="G35" i="14"/>
  <c r="N5" i="14"/>
  <c r="G47" i="13"/>
  <c r="G46" i="13"/>
  <c r="G45" i="13"/>
  <c r="G44" i="13"/>
  <c r="G36" i="13"/>
  <c r="G35" i="13"/>
  <c r="G34" i="13"/>
  <c r="G33" i="13"/>
  <c r="G32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I11" i="13"/>
  <c r="G11" i="13"/>
  <c r="N5" i="13"/>
  <c r="F46" i="12"/>
  <c r="G46" i="12"/>
  <c r="G45" i="12"/>
  <c r="F44" i="12"/>
  <c r="G44" i="12"/>
  <c r="F43" i="12"/>
  <c r="F29" i="12"/>
  <c r="I12" i="12"/>
  <c r="N5" i="12"/>
  <c r="F63" i="11"/>
  <c r="G63" i="11"/>
  <c r="F62" i="11"/>
  <c r="G62" i="11"/>
  <c r="F61" i="11"/>
  <c r="G61" i="11"/>
  <c r="F60" i="11"/>
  <c r="G60" i="11"/>
  <c r="F59" i="11"/>
  <c r="G59" i="11"/>
  <c r="F58" i="11"/>
  <c r="G58" i="11"/>
  <c r="F57" i="11"/>
  <c r="G57" i="11"/>
  <c r="F56" i="11"/>
  <c r="G56" i="11"/>
  <c r="F55" i="11"/>
  <c r="G55" i="11"/>
  <c r="F54" i="11"/>
  <c r="G54" i="11"/>
  <c r="F53" i="11"/>
  <c r="G53" i="11"/>
  <c r="F52" i="11"/>
  <c r="G52" i="11"/>
  <c r="F51" i="11"/>
  <c r="G51" i="11"/>
  <c r="F50" i="11"/>
  <c r="G50" i="11"/>
  <c r="F49" i="11"/>
  <c r="G49" i="11"/>
  <c r="F48" i="11"/>
  <c r="G48" i="11"/>
  <c r="F47" i="11"/>
  <c r="G47" i="11"/>
  <c r="F46" i="11"/>
  <c r="G46" i="11"/>
  <c r="G45" i="11"/>
  <c r="F44" i="11"/>
  <c r="G44" i="11"/>
  <c r="F43" i="11"/>
  <c r="G43" i="11"/>
  <c r="F42" i="11"/>
  <c r="G42" i="11"/>
  <c r="F41" i="11"/>
  <c r="G41" i="11"/>
  <c r="G38" i="11"/>
  <c r="G37" i="11"/>
  <c r="G36" i="11"/>
  <c r="G35" i="11"/>
  <c r="G33" i="11"/>
  <c r="G32" i="11"/>
  <c r="G31" i="11"/>
  <c r="I11" i="11"/>
  <c r="N5" i="11"/>
  <c r="G50" i="10"/>
  <c r="G48" i="10"/>
  <c r="F27" i="10"/>
  <c r="G27" i="10"/>
  <c r="I12" i="10"/>
  <c r="N5" i="10"/>
</calcChain>
</file>

<file path=xl/sharedStrings.xml><?xml version="1.0" encoding="utf-8"?>
<sst xmlns="http://schemas.openxmlformats.org/spreadsheetml/2006/main" count="1312" uniqueCount="91">
  <si>
    <t>COMPANY NAME</t>
  </si>
  <si>
    <t>TIME PERIOD</t>
  </si>
  <si>
    <t>SALES AMOUNT</t>
  </si>
  <si>
    <t>DATE</t>
  </si>
  <si>
    <t>NOTES</t>
  </si>
  <si>
    <t>Ridgewoodegypt</t>
  </si>
  <si>
    <t>Area</t>
  </si>
  <si>
    <t>Hurghda</t>
  </si>
  <si>
    <t>NRMV</t>
  </si>
  <si>
    <t>To</t>
  </si>
  <si>
    <t>Shedwan accomodation</t>
  </si>
  <si>
    <t>Total Amount</t>
  </si>
  <si>
    <t>Unit Cost</t>
  </si>
  <si>
    <t>QTY M3</t>
  </si>
  <si>
    <t>Shtigen aldow</t>
  </si>
  <si>
    <t xml:space="preserve">From </t>
  </si>
  <si>
    <t>Golden 5</t>
  </si>
  <si>
    <t>Total  M3</t>
  </si>
  <si>
    <t>El nile makady  (company car 216)</t>
  </si>
  <si>
    <t>El nile makady  (company car 495)</t>
  </si>
  <si>
    <t>NRMV (NW)</t>
  </si>
  <si>
    <t xml:space="preserve">Yasmin beach </t>
  </si>
  <si>
    <t>Sultan Bazar</t>
  </si>
  <si>
    <t>Reemy Market</t>
  </si>
  <si>
    <t>عمارات ريمفيرا الجديد</t>
  </si>
  <si>
    <t>Horse Club</t>
  </si>
  <si>
    <t xml:space="preserve">Aqua Marine 1 </t>
  </si>
  <si>
    <t>Aqua Marine 2</t>
  </si>
  <si>
    <t xml:space="preserve"> Lilly Land </t>
  </si>
  <si>
    <t>المبنى الادارى الجديد</t>
  </si>
  <si>
    <t xml:space="preserve">عداد الزراعة الداخلى </t>
  </si>
  <si>
    <t>فيو اكوا</t>
  </si>
  <si>
    <t>سان جورج</t>
  </si>
  <si>
    <t>El Nile Makady</t>
  </si>
  <si>
    <t>Crystal</t>
  </si>
  <si>
    <t>Long Beach</t>
  </si>
  <si>
    <t>Long Beach زراعه</t>
  </si>
  <si>
    <t>مطعم الاسكندرانى الجديد</t>
  </si>
  <si>
    <t>صيدلية د.وفاء</t>
  </si>
  <si>
    <t>Lilly Land</t>
  </si>
  <si>
    <t>Aqua marine</t>
  </si>
  <si>
    <t>Orascom</t>
  </si>
  <si>
    <t xml:space="preserve"> 8 June 24</t>
  </si>
  <si>
    <t xml:space="preserve"> 6 June 24</t>
  </si>
  <si>
    <t xml:space="preserve"> 5 June 24</t>
  </si>
  <si>
    <t xml:space="preserve"> 3 June 24</t>
  </si>
  <si>
    <t xml:space="preserve"> 2 June 24</t>
  </si>
  <si>
    <t>احمد امام</t>
  </si>
  <si>
    <t>سفارى</t>
  </si>
  <si>
    <t xml:space="preserve">اسطبل </t>
  </si>
  <si>
    <t>El nile makady NW</t>
  </si>
  <si>
    <t>El Maridian</t>
  </si>
  <si>
    <t>الفندق</t>
  </si>
  <si>
    <t>El Maridian 3953 production</t>
  </si>
  <si>
    <t>NW</t>
  </si>
  <si>
    <t xml:space="preserve"> Outside sales الغراب</t>
  </si>
  <si>
    <t>zanado</t>
  </si>
  <si>
    <t>دريم</t>
  </si>
  <si>
    <t>Shedwan</t>
  </si>
  <si>
    <t>El Maridian 3958 production</t>
  </si>
  <si>
    <t xml:space="preserve"> 9 June 24</t>
  </si>
  <si>
    <t>El Maridian 3982 production</t>
  </si>
  <si>
    <t>shedwan</t>
  </si>
  <si>
    <t>Crystl</t>
  </si>
  <si>
    <t>shedwan (company car 495)</t>
  </si>
  <si>
    <t>Aqua Joy</t>
  </si>
  <si>
    <t>El Maridian  (company car 216)</t>
  </si>
  <si>
    <t>Dream</t>
  </si>
  <si>
    <t>El Maridian 3940 production</t>
  </si>
  <si>
    <t xml:space="preserve"> 13 June 24</t>
  </si>
  <si>
    <t xml:space="preserve">Shewan </t>
  </si>
  <si>
    <t>Shewan (company car 216)</t>
  </si>
  <si>
    <t xml:space="preserve"> 12 June 24</t>
  </si>
  <si>
    <t xml:space="preserve"> 11 June 24</t>
  </si>
  <si>
    <t xml:space="preserve"> 10 June 24</t>
  </si>
  <si>
    <t>Lilly land</t>
  </si>
  <si>
    <t>El Maridian 3959 production</t>
  </si>
  <si>
    <t>ادم</t>
  </si>
  <si>
    <t xml:space="preserve"> 7 June 24</t>
  </si>
  <si>
    <t>بشرى غالي</t>
  </si>
  <si>
    <t>El Maridian 3586 production</t>
  </si>
  <si>
    <t>El Maridian 3874 production</t>
  </si>
  <si>
    <t>El Maridian 3985 production</t>
  </si>
  <si>
    <t xml:space="preserve">Long Beach زراعة </t>
  </si>
  <si>
    <t xml:space="preserve"> 14 June 24</t>
  </si>
  <si>
    <t>El Maridian (company car 495)</t>
  </si>
  <si>
    <t xml:space="preserve"> 15 June 24</t>
  </si>
  <si>
    <t>El Maridian 3833 production</t>
  </si>
  <si>
    <t xml:space="preserve">  El Maridian (company car 495)</t>
  </si>
  <si>
    <t xml:space="preserve"> 16 June 24</t>
  </si>
  <si>
    <t>Aqua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</si>
</sst>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"/>
    <numFmt numFmtId="165" formatCode="mm/dd/yy;@"/>
    <numFmt numFmtId="166" formatCode="[$-409]d\-mmm\-yy;@"/>
    <numFmt numFmtId="167" formatCode="&quot;$&quot;#,##0"/>
    <numFmt numFmtId="168" formatCode="_(* #,##0_);_(* \(#,##0\);_(* &quot;-&quot;??_);_(@_)"/>
  </numFmts>
  <fonts count="27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0"/>
      <name val="Century Gothic"/>
      <family val="1"/>
    </font>
    <font>
      <sz val="12"/>
      <name val="Century Gothic"/>
      <family val="1"/>
    </font>
    <font>
      <sz val="13"/>
      <name val="Century Gothic"/>
      <family val="1"/>
    </font>
    <font>
      <sz val="11"/>
      <name val="Century Gothic"/>
      <family val="1"/>
    </font>
    <font>
      <sz val="11"/>
      <color theme="1"/>
      <name val="Calibri"/>
      <family val="2"/>
      <scheme val="minor"/>
    </font>
    <font>
      <i/>
      <sz val="10"/>
      <name val="Century Gothic"/>
      <family val="1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Century Gothic"/>
      <family val="2"/>
    </font>
    <font>
      <sz val="11"/>
      <name val="Calibri"/>
      <family val="2"/>
    </font>
    <font>
      <sz val="13"/>
      <color theme="1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1"/>
      <name val="Calibri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Century Gothic"/>
      <family val="2"/>
    </font>
    <font>
      <b/>
      <sz val="10"/>
      <name val="Calibri"/>
      <family val="2"/>
    </font>
    <font>
      <sz val="10"/>
      <name val="Century Gothic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double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BFBFBF"/>
      </right>
      <top style="thin">
        <color rgb="FFBFBFBF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rgb="FFBFBFBF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rgb="FFBFBFBF"/>
      </right>
      <top/>
      <bottom/>
      <diagonal/>
    </border>
    <border>
      <left style="thin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BFBFBF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rgb="FFBFBFBF"/>
      </right>
      <top/>
      <bottom/>
      <diagonal/>
    </border>
    <border>
      <left style="thin">
        <color theme="0" tint="-0.24994659260841701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BFBFBF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BFBFBF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43" fontId="21" fillId="0" borderId="0" applyFont="0" applyFill="0" applyBorder="0" applyAlignment="0" applyProtection="0"/>
  </cellStyleXfs>
  <cellXfs count="1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64" fontId="4" fillId="0" borderId="0" xfId="0" applyNumberFormat="1" applyFont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9" fillId="0" borderId="0" xfId="0" applyFont="1"/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164" fontId="2" fillId="0" borderId="8" xfId="0" applyNumberFormat="1" applyFont="1" applyBorder="1" applyAlignment="1">
      <alignment horizontal="left" vertical="center" indent="1"/>
    </xf>
    <xf numFmtId="164" fontId="2" fillId="0" borderId="11" xfId="0" applyNumberFormat="1" applyFont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 indent="1"/>
    </xf>
    <xf numFmtId="165" fontId="2" fillId="0" borderId="7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/>
    <xf numFmtId="164" fontId="2" fillId="0" borderId="10" xfId="0" applyNumberFormat="1" applyFont="1" applyBorder="1" applyAlignment="1"/>
    <xf numFmtId="0" fontId="5" fillId="0" borderId="0" xfId="0" applyFont="1"/>
    <xf numFmtId="0" fontId="5" fillId="0" borderId="0" xfId="0" applyFont="1" applyBorder="1" applyAlignment="1">
      <alignment horizontal="right" vertical="center"/>
    </xf>
    <xf numFmtId="164" fontId="4" fillId="0" borderId="0" xfId="0" applyNumberFormat="1" applyFont="1" applyBorder="1" applyAlignment="1">
      <alignment vertical="center"/>
    </xf>
    <xf numFmtId="0" fontId="12" fillId="3" borderId="3" xfId="0" applyFont="1" applyFill="1" applyBorder="1" applyAlignment="1">
      <alignment vertical="center" wrapText="1"/>
    </xf>
    <xf numFmtId="0" fontId="11" fillId="0" borderId="12" xfId="0" applyFont="1" applyBorder="1" applyAlignment="1"/>
    <xf numFmtId="0" fontId="12" fillId="3" borderId="3" xfId="0" applyFont="1" applyFill="1" applyBorder="1" applyAlignment="1">
      <alignment vertical="center"/>
    </xf>
    <xf numFmtId="0" fontId="13" fillId="0" borderId="0" xfId="0" applyFont="1"/>
    <xf numFmtId="0" fontId="11" fillId="2" borderId="4" xfId="0" applyFont="1" applyFill="1" applyBorder="1" applyAlignment="1">
      <alignment horizontal="left" vertical="center" indent="1"/>
    </xf>
    <xf numFmtId="0" fontId="11" fillId="2" borderId="5" xfId="0" applyFont="1" applyFill="1" applyBorder="1" applyAlignment="1">
      <alignment horizontal="left" vertical="center" indent="1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center" indent="1"/>
    </xf>
    <xf numFmtId="166" fontId="14" fillId="0" borderId="7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indent="1"/>
    </xf>
    <xf numFmtId="0" fontId="14" fillId="0" borderId="2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/>
    <xf numFmtId="164" fontId="14" fillId="0" borderId="8" xfId="0" applyNumberFormat="1" applyFont="1" applyBorder="1" applyAlignment="1">
      <alignment horizontal="left" vertical="center" indent="1"/>
    </xf>
    <xf numFmtId="165" fontId="14" fillId="0" borderId="7" xfId="0" applyNumberFormat="1" applyFont="1" applyBorder="1" applyAlignment="1">
      <alignment horizontal="center" vertical="center"/>
    </xf>
    <xf numFmtId="0" fontId="1" fillId="0" borderId="14" xfId="0" applyFont="1" applyBorder="1"/>
    <xf numFmtId="0" fontId="11" fillId="2" borderId="13" xfId="0" applyFont="1" applyFill="1" applyBorder="1" applyAlignment="1">
      <alignment horizontal="left" vertical="center" indent="1"/>
    </xf>
    <xf numFmtId="0" fontId="16" fillId="4" borderId="2" xfId="0" applyFont="1" applyFill="1" applyBorder="1" applyAlignment="1">
      <alignment horizontal="left" vertical="center" indent="1"/>
    </xf>
    <xf numFmtId="0" fontId="17" fillId="4" borderId="2" xfId="0" applyFont="1" applyFill="1" applyBorder="1" applyAlignment="1">
      <alignment horizontal="left" vertical="center" indent="1"/>
    </xf>
    <xf numFmtId="0" fontId="18" fillId="0" borderId="2" xfId="0" applyFont="1" applyBorder="1" applyAlignment="1">
      <alignment horizontal="left" vertical="center" indent="1"/>
    </xf>
    <xf numFmtId="0" fontId="18" fillId="0" borderId="2" xfId="0" applyFont="1" applyFill="1" applyBorder="1" applyAlignment="1">
      <alignment horizontal="center" vertical="center"/>
    </xf>
    <xf numFmtId="164" fontId="18" fillId="0" borderId="2" xfId="0" applyNumberFormat="1" applyFont="1" applyFill="1" applyBorder="1" applyAlignment="1">
      <alignment horizontal="center" vertical="center"/>
    </xf>
    <xf numFmtId="164" fontId="18" fillId="0" borderId="8" xfId="0" applyNumberFormat="1" applyFont="1" applyFill="1" applyBorder="1" applyAlignment="1"/>
    <xf numFmtId="164" fontId="18" fillId="0" borderId="8" xfId="0" applyNumberFormat="1" applyFont="1" applyFill="1" applyBorder="1" applyAlignment="1">
      <alignment horizontal="left" vertical="center" indent="2"/>
    </xf>
    <xf numFmtId="0" fontId="10" fillId="0" borderId="2" xfId="0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/>
    <xf numFmtId="164" fontId="10" fillId="0" borderId="8" xfId="0" applyNumberFormat="1" applyFont="1" applyFill="1" applyBorder="1" applyAlignment="1">
      <alignment horizontal="left" vertical="center" indent="3"/>
    </xf>
    <xf numFmtId="164" fontId="10" fillId="0" borderId="8" xfId="0" applyNumberFormat="1" applyFont="1" applyFill="1" applyBorder="1" applyAlignment="1">
      <alignment horizontal="left" vertical="center" indent="2"/>
    </xf>
    <xf numFmtId="165" fontId="19" fillId="4" borderId="7" xfId="0" applyNumberFormat="1" applyFont="1" applyFill="1" applyBorder="1" applyAlignment="1">
      <alignment horizontal="center" vertical="center"/>
    </xf>
    <xf numFmtId="165" fontId="14" fillId="0" borderId="7" xfId="0" applyNumberFormat="1" applyFont="1" applyBorder="1" applyAlignment="1">
      <alignment horizontal="left" vertical="center"/>
    </xf>
    <xf numFmtId="165" fontId="18" fillId="0" borderId="7" xfId="0" applyNumberFormat="1" applyFont="1" applyFill="1" applyBorder="1" applyAlignment="1">
      <alignment horizontal="center" vertical="center"/>
    </xf>
    <xf numFmtId="0" fontId="18" fillId="0" borderId="8" xfId="0" applyNumberFormat="1" applyFont="1" applyFill="1" applyBorder="1" applyAlignment="1">
      <alignment horizontal="left" vertical="center" indent="2"/>
    </xf>
    <xf numFmtId="164" fontId="14" fillId="0" borderId="20" xfId="0" applyNumberFormat="1" applyFont="1" applyBorder="1" applyAlignment="1">
      <alignment horizontal="left" vertical="center" indent="1"/>
    </xf>
    <xf numFmtId="164" fontId="10" fillId="0" borderId="20" xfId="0" applyNumberFormat="1" applyFont="1" applyFill="1" applyBorder="1" applyAlignment="1">
      <alignment horizontal="left" vertical="center" indent="3"/>
    </xf>
    <xf numFmtId="164" fontId="18" fillId="0" borderId="8" xfId="0" applyNumberFormat="1" applyFont="1" applyFill="1" applyBorder="1" applyAlignment="1">
      <alignment horizontal="left" vertical="center" indent="3"/>
    </xf>
    <xf numFmtId="164" fontId="18" fillId="0" borderId="8" xfId="0" applyNumberFormat="1" applyFont="1" applyFill="1" applyBorder="1" applyAlignment="1">
      <alignment horizontal="left" vertical="center" indent="4"/>
    </xf>
    <xf numFmtId="1" fontId="14" fillId="0" borderId="2" xfId="0" applyNumberFormat="1" applyFont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8" fillId="0" borderId="8" xfId="0" applyNumberFormat="1" applyFon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164" fontId="18" fillId="0" borderId="8" xfId="0" applyNumberFormat="1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" fontId="1" fillId="0" borderId="0" xfId="0" applyNumberFormat="1" applyFont="1"/>
    <xf numFmtId="1" fontId="14" fillId="0" borderId="7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164" fontId="10" fillId="0" borderId="10" xfId="0" applyNumberFormat="1" applyFont="1" applyFill="1" applyBorder="1" applyAlignment="1">
      <alignment vertical="center"/>
    </xf>
    <xf numFmtId="164" fontId="10" fillId="0" borderId="29" xfId="0" applyNumberFormat="1" applyFont="1" applyFill="1" applyBorder="1" applyAlignment="1">
      <alignment vertical="center"/>
    </xf>
    <xf numFmtId="2" fontId="14" fillId="0" borderId="7" xfId="0" applyNumberFormat="1" applyFont="1" applyBorder="1" applyAlignment="1">
      <alignment horizontal="center" vertical="center"/>
    </xf>
    <xf numFmtId="0" fontId="18" fillId="0" borderId="8" xfId="0" applyNumberFormat="1" applyFont="1" applyFill="1" applyBorder="1" applyAlignment="1">
      <alignment horizontal="left" vertical="center" indent="3"/>
    </xf>
    <xf numFmtId="0" fontId="18" fillId="0" borderId="8" xfId="0" applyNumberFormat="1" applyFont="1" applyFill="1" applyBorder="1" applyAlignment="1">
      <alignment horizontal="left" vertical="center" indent="4"/>
    </xf>
    <xf numFmtId="43" fontId="20" fillId="0" borderId="14" xfId="2" applyFont="1" applyBorder="1"/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left" vertical="center" indent="2"/>
    </xf>
    <xf numFmtId="168" fontId="22" fillId="0" borderId="0" xfId="2" applyNumberFormat="1" applyFont="1"/>
    <xf numFmtId="164" fontId="1" fillId="0" borderId="0" xfId="0" applyNumberFormat="1" applyFont="1"/>
    <xf numFmtId="43" fontId="10" fillId="0" borderId="20" xfId="2" applyFont="1" applyFill="1" applyBorder="1" applyAlignment="1">
      <alignment horizontal="left" vertical="center" indent="2"/>
    </xf>
    <xf numFmtId="1" fontId="10" fillId="0" borderId="20" xfId="0" applyNumberFormat="1" applyFont="1" applyFill="1" applyBorder="1" applyAlignment="1">
      <alignment horizontal="left" vertical="center" indent="2"/>
    </xf>
    <xf numFmtId="165" fontId="14" fillId="0" borderId="7" xfId="0" applyNumberFormat="1" applyFont="1" applyBorder="1" applyAlignment="1">
      <alignment horizontal="left" vertical="top"/>
    </xf>
    <xf numFmtId="0" fontId="14" fillId="0" borderId="2" xfId="0" applyFont="1" applyBorder="1" applyAlignment="1">
      <alignment horizontal="left" vertical="top"/>
    </xf>
    <xf numFmtId="0" fontId="11" fillId="2" borderId="38" xfId="0" applyFont="1" applyFill="1" applyBorder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43" fontId="14" fillId="0" borderId="0" xfId="2" applyFont="1" applyBorder="1" applyAlignment="1">
      <alignment horizontal="center" vertical="center"/>
    </xf>
    <xf numFmtId="43" fontId="1" fillId="0" borderId="0" xfId="2" applyFont="1"/>
    <xf numFmtId="43" fontId="10" fillId="0" borderId="20" xfId="2" applyFont="1" applyFill="1" applyBorder="1" applyAlignment="1">
      <alignment horizontal="left" vertical="center" indent="3"/>
    </xf>
    <xf numFmtId="0" fontId="26" fillId="0" borderId="2" xfId="0" applyFont="1" applyFill="1" applyBorder="1" applyAlignment="1">
      <alignment horizontal="center" vertical="center"/>
    </xf>
    <xf numFmtId="164" fontId="26" fillId="0" borderId="2" xfId="0" applyNumberFormat="1" applyFont="1" applyFill="1" applyBorder="1" applyAlignment="1">
      <alignment horizontal="center" vertical="center"/>
    </xf>
    <xf numFmtId="164" fontId="26" fillId="0" borderId="8" xfId="0" applyNumberFormat="1" applyFont="1" applyFill="1" applyBorder="1" applyAlignment="1"/>
    <xf numFmtId="164" fontId="26" fillId="0" borderId="8" xfId="0" applyNumberFormat="1" applyFont="1" applyFill="1" applyBorder="1" applyAlignment="1">
      <alignment horizontal="left" vertical="center" indent="3"/>
    </xf>
    <xf numFmtId="164" fontId="26" fillId="0" borderId="8" xfId="0" applyNumberFormat="1" applyFont="1" applyFill="1" applyBorder="1" applyAlignment="1">
      <alignment horizontal="left" vertical="center" indent="2"/>
    </xf>
    <xf numFmtId="0" fontId="11" fillId="0" borderId="0" xfId="0" applyFont="1"/>
    <xf numFmtId="168" fontId="14" fillId="0" borderId="23" xfId="2" applyNumberFormat="1" applyFont="1" applyBorder="1" applyAlignment="1">
      <alignment horizontal="center" vertical="center"/>
    </xf>
    <xf numFmtId="168" fontId="14" fillId="0" borderId="24" xfId="2" applyNumberFormat="1" applyFont="1" applyBorder="1" applyAlignment="1">
      <alignment horizontal="center" vertical="center"/>
    </xf>
    <xf numFmtId="168" fontId="14" fillId="0" borderId="25" xfId="2" applyNumberFormat="1" applyFont="1" applyBorder="1" applyAlignment="1">
      <alignment horizontal="center" vertical="center"/>
    </xf>
    <xf numFmtId="168" fontId="1" fillId="0" borderId="21" xfId="2" applyNumberFormat="1" applyFont="1" applyBorder="1" applyAlignment="1">
      <alignment horizontal="center" vertical="center"/>
    </xf>
    <xf numFmtId="168" fontId="1" fillId="0" borderId="22" xfId="2" applyNumberFormat="1" applyFont="1" applyBorder="1" applyAlignment="1">
      <alignment horizontal="center" vertical="center"/>
    </xf>
    <xf numFmtId="168" fontId="1" fillId="0" borderId="33" xfId="2" applyNumberFormat="1" applyFont="1" applyBorder="1" applyAlignment="1">
      <alignment horizontal="center" vertical="center"/>
    </xf>
    <xf numFmtId="2" fontId="14" fillId="0" borderId="29" xfId="0" applyNumberFormat="1" applyFont="1" applyBorder="1" applyAlignment="1">
      <alignment horizontal="center" vertical="center"/>
    </xf>
    <xf numFmtId="2" fontId="14" fillId="0" borderId="30" xfId="0" applyNumberFormat="1" applyFont="1" applyBorder="1" applyAlignment="1">
      <alignment horizontal="center" vertical="center"/>
    </xf>
    <xf numFmtId="2" fontId="14" fillId="0" borderId="32" xfId="0" applyNumberFormat="1" applyFont="1" applyBorder="1" applyAlignment="1">
      <alignment horizontal="center" vertical="center"/>
    </xf>
    <xf numFmtId="43" fontId="14" fillId="0" borderId="29" xfId="2" applyFont="1" applyBorder="1" applyAlignment="1">
      <alignment horizontal="center" vertical="center"/>
    </xf>
    <xf numFmtId="43" fontId="14" fillId="0" borderId="30" xfId="2" applyFont="1" applyBorder="1" applyAlignment="1">
      <alignment horizontal="center" vertical="center"/>
    </xf>
    <xf numFmtId="43" fontId="14" fillId="0" borderId="32" xfId="2" applyFont="1" applyBorder="1" applyAlignment="1">
      <alignment horizontal="center" vertical="center"/>
    </xf>
    <xf numFmtId="164" fontId="14" fillId="0" borderId="29" xfId="0" applyNumberFormat="1" applyFont="1" applyBorder="1" applyAlignment="1">
      <alignment horizontal="center" vertical="center"/>
    </xf>
    <xf numFmtId="164" fontId="14" fillId="0" borderId="30" xfId="0" applyNumberFormat="1" applyFont="1" applyBorder="1" applyAlignment="1">
      <alignment horizontal="center" vertical="center"/>
    </xf>
    <xf numFmtId="164" fontId="14" fillId="0" borderId="32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43" fontId="10" fillId="0" borderId="29" xfId="2" applyFont="1" applyFill="1" applyBorder="1" applyAlignment="1">
      <alignment horizontal="center" vertical="center"/>
    </xf>
    <xf numFmtId="43" fontId="10" fillId="0" borderId="30" xfId="2" applyFont="1" applyFill="1" applyBorder="1" applyAlignment="1">
      <alignment horizontal="center" vertical="center"/>
    </xf>
    <xf numFmtId="43" fontId="10" fillId="0" borderId="32" xfId="2" applyFont="1" applyFill="1" applyBorder="1" applyAlignment="1">
      <alignment horizontal="center" vertical="center"/>
    </xf>
    <xf numFmtId="43" fontId="10" fillId="0" borderId="34" xfId="2" applyFont="1" applyFill="1" applyBorder="1" applyAlignment="1">
      <alignment horizontal="center" vertical="center"/>
    </xf>
    <xf numFmtId="43" fontId="10" fillId="0" borderId="35" xfId="2" applyFont="1" applyFill="1" applyBorder="1" applyAlignment="1">
      <alignment horizontal="center" vertical="center"/>
    </xf>
    <xf numFmtId="43" fontId="10" fillId="0" borderId="36" xfId="2" applyFont="1" applyFill="1" applyBorder="1" applyAlignment="1">
      <alignment horizontal="center" vertical="center"/>
    </xf>
    <xf numFmtId="43" fontId="15" fillId="0" borderId="15" xfId="2" applyFont="1" applyBorder="1" applyAlignment="1">
      <alignment horizontal="center" vertical="center"/>
    </xf>
    <xf numFmtId="43" fontId="15" fillId="0" borderId="17" xfId="2" applyFont="1" applyBorder="1" applyAlignment="1">
      <alignment horizontal="center" vertical="center"/>
    </xf>
    <xf numFmtId="43" fontId="15" fillId="0" borderId="16" xfId="2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43" fontId="25" fillId="0" borderId="29" xfId="2" applyFont="1" applyBorder="1" applyAlignment="1">
      <alignment horizontal="center" vertical="center"/>
    </xf>
    <xf numFmtId="43" fontId="25" fillId="0" borderId="30" xfId="2" applyFont="1" applyBorder="1" applyAlignment="1">
      <alignment horizontal="center" vertical="center"/>
    </xf>
    <xf numFmtId="43" fontId="25" fillId="0" borderId="32" xfId="2" applyFont="1" applyBorder="1" applyAlignment="1">
      <alignment horizontal="center" vertical="center"/>
    </xf>
    <xf numFmtId="43" fontId="18" fillId="0" borderId="29" xfId="2" applyFont="1" applyFill="1" applyBorder="1" applyAlignment="1">
      <alignment horizontal="center" vertical="center"/>
    </xf>
    <xf numFmtId="43" fontId="18" fillId="0" borderId="30" xfId="2" applyFont="1" applyFill="1" applyBorder="1" applyAlignment="1">
      <alignment horizontal="center" vertical="center"/>
    </xf>
    <xf numFmtId="43" fontId="18" fillId="0" borderId="32" xfId="2" applyFont="1" applyFill="1" applyBorder="1" applyAlignment="1">
      <alignment horizontal="center" vertical="center"/>
    </xf>
    <xf numFmtId="43" fontId="24" fillId="0" borderId="29" xfId="2" applyFont="1" applyFill="1" applyBorder="1" applyAlignment="1">
      <alignment horizontal="center" vertical="center"/>
    </xf>
    <xf numFmtId="43" fontId="24" fillId="0" borderId="30" xfId="2" applyFont="1" applyFill="1" applyBorder="1" applyAlignment="1">
      <alignment horizontal="center" vertical="center"/>
    </xf>
    <xf numFmtId="43" fontId="24" fillId="0" borderId="32" xfId="2" applyFont="1" applyFill="1" applyBorder="1" applyAlignment="1">
      <alignment horizontal="center" vertical="center"/>
    </xf>
    <xf numFmtId="43" fontId="14" fillId="0" borderId="31" xfId="2" applyFont="1" applyBorder="1" applyAlignment="1">
      <alignment horizontal="center" vertical="center"/>
    </xf>
    <xf numFmtId="164" fontId="14" fillId="0" borderId="29" xfId="2" applyNumberFormat="1" applyFont="1" applyBorder="1" applyAlignment="1">
      <alignment horizontal="center" vertical="center"/>
    </xf>
    <xf numFmtId="43" fontId="14" fillId="0" borderId="23" xfId="2" applyFont="1" applyBorder="1" applyAlignment="1">
      <alignment horizontal="center" vertical="center"/>
    </xf>
    <xf numFmtId="43" fontId="14" fillId="0" borderId="24" xfId="2" applyFont="1" applyBorder="1" applyAlignment="1">
      <alignment horizontal="center" vertical="center"/>
    </xf>
    <xf numFmtId="43" fontId="14" fillId="0" borderId="25" xfId="2" applyFont="1" applyBorder="1" applyAlignment="1">
      <alignment horizontal="center" vertical="center"/>
    </xf>
    <xf numFmtId="43" fontId="14" fillId="0" borderId="34" xfId="2" applyFont="1" applyBorder="1" applyAlignment="1">
      <alignment horizontal="center" vertical="center"/>
    </xf>
    <xf numFmtId="43" fontId="14" fillId="0" borderId="35" xfId="2" applyFont="1" applyBorder="1" applyAlignment="1">
      <alignment horizontal="center" vertical="center"/>
    </xf>
    <xf numFmtId="43" fontId="14" fillId="0" borderId="36" xfId="2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43" fontId="14" fillId="0" borderId="26" xfId="2" applyFont="1" applyBorder="1" applyAlignment="1">
      <alignment horizontal="center" vertical="center"/>
    </xf>
    <xf numFmtId="43" fontId="14" fillId="0" borderId="27" xfId="2" applyFont="1" applyBorder="1" applyAlignment="1">
      <alignment horizontal="center" vertical="center"/>
    </xf>
    <xf numFmtId="43" fontId="14" fillId="0" borderId="28" xfId="2" applyFont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1" fontId="10" fillId="0" borderId="18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167" fontId="10" fillId="0" borderId="29" xfId="0" applyNumberFormat="1" applyFont="1" applyFill="1" applyBorder="1" applyAlignment="1">
      <alignment horizontal="center" vertical="center"/>
    </xf>
    <xf numFmtId="167" fontId="10" fillId="0" borderId="30" xfId="0" applyNumberFormat="1" applyFont="1" applyFill="1" applyBorder="1" applyAlignment="1">
      <alignment horizontal="center" vertical="center"/>
    </xf>
    <xf numFmtId="167" fontId="10" fillId="0" borderId="31" xfId="0" applyNumberFormat="1" applyFont="1" applyFill="1" applyBorder="1" applyAlignment="1">
      <alignment horizontal="center" vertical="center"/>
    </xf>
    <xf numFmtId="164" fontId="10" fillId="0" borderId="10" xfId="0" applyNumberFormat="1" applyFont="1" applyFill="1" applyBorder="1" applyAlignment="1">
      <alignment horizontal="center" vertical="center"/>
    </xf>
    <xf numFmtId="164" fontId="10" fillId="0" borderId="18" xfId="0" applyNumberFormat="1" applyFont="1" applyFill="1" applyBorder="1" applyAlignment="1">
      <alignment horizontal="center" vertical="center"/>
    </xf>
    <xf numFmtId="164" fontId="10" fillId="0" borderId="5" xfId="0" applyNumberFormat="1" applyFont="1" applyFill="1" applyBorder="1" applyAlignment="1">
      <alignment horizontal="center" vertical="center"/>
    </xf>
    <xf numFmtId="164" fontId="10" fillId="0" borderId="29" xfId="0" applyNumberFormat="1" applyFont="1" applyFill="1" applyBorder="1" applyAlignment="1">
      <alignment horizontal="center" vertical="center"/>
    </xf>
    <xf numFmtId="164" fontId="10" fillId="0" borderId="30" xfId="0" applyNumberFormat="1" applyFont="1" applyFill="1" applyBorder="1" applyAlignment="1">
      <alignment horizontal="center" vertical="center"/>
    </xf>
    <xf numFmtId="164" fontId="10" fillId="0" borderId="31" xfId="0" applyNumberFormat="1" applyFont="1" applyFill="1" applyBorder="1" applyAlignment="1">
      <alignment horizontal="center" vertical="center"/>
    </xf>
    <xf numFmtId="2" fontId="14" fillId="0" borderId="37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2" fontId="14" fillId="0" borderId="28" xfId="0" applyNumberFormat="1" applyFont="1" applyBorder="1" applyAlignment="1">
      <alignment horizontal="center" vertical="center"/>
    </xf>
    <xf numFmtId="43" fontId="20" fillId="0" borderId="15" xfId="2" applyFont="1" applyBorder="1" applyAlignment="1">
      <alignment horizontal="center" vertical="center"/>
    </xf>
    <xf numFmtId="43" fontId="20" fillId="0" borderId="17" xfId="2" applyFont="1" applyBorder="1" applyAlignment="1">
      <alignment horizontal="center" vertical="center"/>
    </xf>
    <xf numFmtId="43" fontId="20" fillId="0" borderId="16" xfId="2" applyFont="1" applyBorder="1" applyAlignment="1">
      <alignment horizontal="center" vertical="center"/>
    </xf>
    <xf numFmtId="1" fontId="23" fillId="0" borderId="22" xfId="0" applyNumberFormat="1" applyFont="1" applyBorder="1" applyAlignment="1">
      <alignment horizontal="center" vertical="center"/>
    </xf>
    <xf numFmtId="43" fontId="14" fillId="0" borderId="11" xfId="2" applyFont="1" applyBorder="1" applyAlignment="1">
      <alignment horizontal="center" vertical="center"/>
    </xf>
    <xf numFmtId="43" fontId="14" fillId="0" borderId="39" xfId="2" applyFont="1" applyBorder="1" applyAlignment="1">
      <alignment horizontal="center" vertical="center"/>
    </xf>
    <xf numFmtId="43" fontId="14" fillId="0" borderId="40" xfId="2" applyFont="1" applyBorder="1" applyAlignment="1">
      <alignment horizontal="center" vertical="center"/>
    </xf>
    <xf numFmtId="43" fontId="26" fillId="0" borderId="11" xfId="2" applyFont="1" applyFill="1" applyBorder="1" applyAlignment="1">
      <alignment horizontal="center" vertical="center"/>
    </xf>
    <xf numFmtId="43" fontId="26" fillId="0" borderId="39" xfId="2" applyFont="1" applyFill="1" applyBorder="1" applyAlignment="1">
      <alignment horizontal="center" vertical="center"/>
    </xf>
    <xf numFmtId="43" fontId="26" fillId="0" borderId="40" xfId="2" applyFont="1" applyFill="1" applyBorder="1" applyAlignment="1">
      <alignment horizontal="center" vertical="center"/>
    </xf>
    <xf numFmtId="168" fontId="14" fillId="0" borderId="29" xfId="2" applyNumberFormat="1" applyFont="1" applyBorder="1" applyAlignment="1">
      <alignment horizontal="center" vertical="center"/>
    </xf>
    <xf numFmtId="168" fontId="14" fillId="0" borderId="30" xfId="2" applyNumberFormat="1" applyFont="1" applyBorder="1" applyAlignment="1">
      <alignment horizontal="center" vertical="center"/>
    </xf>
    <xf numFmtId="168" fontId="14" fillId="0" borderId="31" xfId="2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 indent="1"/>
    </xf>
  </cellXfs>
  <cellStyles count="3">
    <cellStyle name="Comma" xfId="2" builtinId="3"/>
    <cellStyle name="Normal" xfId="0" builtinId="0"/>
    <cellStyle name="Normal 2" xfId="1"/>
  </cellStyles>
  <dxfs count="1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>
        <bottom style="thin">
          <color rgb="FFBFBFBF"/>
        </bottom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rgb="FFEAEEF3"/>
        </patternFill>
      </fill>
    </dxf>
  </dxfs>
  <tableStyles count="1" defaultTableStyle="TableStyleMedium9" defaultPivotStyle="PivotStyleMedium7">
    <tableStyle name="Table Style 1" pivot="0" count="1">
      <tableStyleElement type="secondRowStripe" dxfId="192"/>
    </tableStyle>
  </tableStyles>
  <colors>
    <mruColors>
      <color rgb="FFEAEEF3"/>
      <color rgb="FFF7F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ISO-27002-Information-Security-Guidelines-Checkli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 27002 Info Security Check"/>
      <sheetName val="-Disclaimer-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1" name="Table13412" displayName="Table13412" ref="B11:H65" totalsRowShown="0" headerRowDxfId="191" dataDxfId="189" headerRowBorderDxfId="190" tableBorderDxfId="188" totalsRowBorderDxfId="187">
  <autoFilter ref="B11:H65"/>
  <tableColumns count="7">
    <tableColumn id="10" name="DATE" dataDxfId="186"/>
    <tableColumn id="12" name="From " dataDxfId="185"/>
    <tableColumn id="1" name="To" dataDxfId="184"/>
    <tableColumn id="5" name="QTY M3" dataDxfId="183"/>
    <tableColumn id="4" name="Unit Cost" dataDxfId="182">
      <calculatedColumnFormula>IFERROR(VLOOKUP(#REF!,#REF!,4,0),"–")</calculatedColumnFormula>
    </tableColumn>
    <tableColumn id="9" name="Total Amount" dataDxfId="181">
      <calculatedColumnFormula>Table13412[[#This Row],[QTY M3]]*Table13412[[#This Row],[Unit Cost]]</calculatedColumnFormula>
    </tableColumn>
    <tableColumn id="15" name="NOTES" dataDxfId="180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" name="Table13578910112" displayName="Table13578910112" ref="B11:H65" totalsRowShown="0" headerRowDxfId="83" dataDxfId="81" headerRowBorderDxfId="82" tableBorderDxfId="80" totalsRowBorderDxfId="79">
  <autoFilter ref="B11:H65"/>
  <tableColumns count="7">
    <tableColumn id="10" name="DATE" dataDxfId="78"/>
    <tableColumn id="12" name="From " dataDxfId="77"/>
    <tableColumn id="1" name="To" dataDxfId="76"/>
    <tableColumn id="5" name="QTY M3" dataDxfId="75"/>
    <tableColumn id="4" name="Unit Cost" dataDxfId="74">
      <calculatedColumnFormula>IFERROR(VLOOKUP(#REF!,#REF!,4,0),"–")</calculatedColumnFormula>
    </tableColumn>
    <tableColumn id="9" name="Total Amount" dataDxfId="73">
      <calculatedColumnFormula>Table13578910112[[#This Row],[QTY M3]]*Table13578910112[[#This Row],[Unit Cost]]</calculatedColumnFormula>
    </tableColumn>
    <tableColumn id="15" name="NOTES" dataDxfId="72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3" name="Table13578910112314" displayName="Table13578910112314" ref="B11:H70" totalsRowShown="0" headerRowDxfId="71" dataDxfId="69" headerRowBorderDxfId="70" tableBorderDxfId="68" totalsRowBorderDxfId="67">
  <autoFilter ref="B11:H70"/>
  <tableColumns count="7">
    <tableColumn id="10" name="DATE" dataDxfId="66"/>
    <tableColumn id="12" name="From " dataDxfId="65"/>
    <tableColumn id="1" name="To" dataDxfId="64"/>
    <tableColumn id="5" name="QTY M3" dataDxfId="63"/>
    <tableColumn id="4" name="Unit Cost" dataDxfId="62">
      <calculatedColumnFormula>IFERROR(VLOOKUP(#REF!,#REF!,4,0),"–")</calculatedColumnFormula>
    </tableColumn>
    <tableColumn id="2" name="Total Amount" dataDxfId="61">
      <calculatedColumnFormula>Table13578910112314[[#This Row],[Unit Cost]]*Table13578910112314[[#This Row],[QTY M3]]</calculatedColumnFormula>
    </tableColumn>
    <tableColumn id="15" name="NOTES" dataDxfId="60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4" name="Table1357891011231415" displayName="Table1357891011231415" ref="B11:H70" totalsRowShown="0" headerRowDxfId="59" dataDxfId="57" headerRowBorderDxfId="58" tableBorderDxfId="56" totalsRowBorderDxfId="55">
  <autoFilter ref="B11:H70"/>
  <tableColumns count="7">
    <tableColumn id="10" name="DATE" dataDxfId="54"/>
    <tableColumn id="12" name="From " dataDxfId="53"/>
    <tableColumn id="1" name="To" dataDxfId="52"/>
    <tableColumn id="5" name="QTY M3" dataDxfId="51"/>
    <tableColumn id="4" name="Unit Cost" dataDxfId="50">
      <calculatedColumnFormula>IFERROR(VLOOKUP(#REF!,#REF!,4,0),"–")</calculatedColumnFormula>
    </tableColumn>
    <tableColumn id="2" name="Total Amount" dataDxfId="49">
      <calculatedColumnFormula>Table1357891011231415[[#This Row],[QTY M3]]*Table1357891011231415[[#This Row],[Unit Cost]]</calculatedColumnFormula>
    </tableColumn>
    <tableColumn id="15" name="NOTES" dataDxfId="48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2" name="Table1343" displayName="Table1343" ref="B11:H66" totalsRowShown="0" headerRowDxfId="47" dataDxfId="45" headerRowBorderDxfId="46" tableBorderDxfId="44" totalsRowBorderDxfId="43">
  <autoFilter ref="B11:H66"/>
  <tableColumns count="7">
    <tableColumn id="10" name="DATE" dataDxfId="42"/>
    <tableColumn id="12" name="From " dataDxfId="41"/>
    <tableColumn id="1" name="To" dataDxfId="40"/>
    <tableColumn id="5" name="QTY M3" dataDxfId="39"/>
    <tableColumn id="4" name="Unit Cost" dataDxfId="38">
      <calculatedColumnFormula>IFERROR(VLOOKUP(#REF!,#REF!,4,0),"–")</calculatedColumnFormula>
    </tableColumn>
    <tableColumn id="9" name="Total Amount" dataDxfId="37">
      <calculatedColumnFormula>Table1343[[#This Row],[QTY M3]]*Table1343[[#This Row],[Unit Cost]]</calculatedColumnFormula>
    </tableColumn>
    <tableColumn id="15" name="NOTES" dataDxfId="36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2" name="Table134313" displayName="Table134313" ref="B11:H64" totalsRowShown="0" headerRowDxfId="35" dataDxfId="33" headerRowBorderDxfId="34" tableBorderDxfId="32" totalsRowBorderDxfId="31">
  <autoFilter ref="B11:H64"/>
  <tableColumns count="7">
    <tableColumn id="10" name="DATE" dataDxfId="30"/>
    <tableColumn id="12" name="From " dataDxfId="29"/>
    <tableColumn id="1" name="To" dataDxfId="28"/>
    <tableColumn id="5" name="QTY M3" dataDxfId="27"/>
    <tableColumn id="4" name="Unit Cost" dataDxfId="26">
      <calculatedColumnFormula>IFERROR(VLOOKUP(#REF!,#REF!,4,0),"–")</calculatedColumnFormula>
    </tableColumn>
    <tableColumn id="9" name="Total Amount" dataDxfId="25">
      <calculatedColumnFormula>Table134313[[#This Row],[QTY M3]]*Table134313[[#This Row],[Unit Cost]]</calculatedColumnFormula>
    </tableColumn>
    <tableColumn id="15" name="NOTES" dataDxfId="24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13431316" displayName="Table13431316" ref="B11:H68" totalsRowShown="0" headerRowDxfId="23" dataDxfId="21" headerRowBorderDxfId="22" tableBorderDxfId="20" totalsRowBorderDxfId="19">
  <autoFilter ref="B11:H68"/>
  <tableColumns count="7">
    <tableColumn id="10" name="DATE" dataDxfId="18"/>
    <tableColumn id="12" name="From " dataDxfId="17"/>
    <tableColumn id="1" name="To" dataDxfId="16"/>
    <tableColumn id="5" name="QTY M3" dataDxfId="15"/>
    <tableColumn id="4" name="Unit Cost" dataDxfId="14">
      <calculatedColumnFormula>IFERROR(VLOOKUP(#REF!,#REF!,4,0),"–")</calculatedColumnFormula>
    </tableColumn>
    <tableColumn id="9" name="Total Amount" dataDxfId="13">
      <calculatedColumnFormula>Table13431316[[#This Row],[QTY M3]]*Table13431316[[#This Row],[Unit Cost]]</calculatedColumnFormula>
    </tableColumn>
    <tableColumn id="15" name="NOTES" dataDxfId="12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1343131617" displayName="Table1343131617" ref="B11:H69" totalsRowShown="0" headerRowDxfId="11" dataDxfId="10" headerRowBorderDxfId="8" tableBorderDxfId="9" totalsRowBorderDxfId="7">
  <autoFilter ref="B11:H69"/>
  <tableColumns count="7">
    <tableColumn id="10" name="DATE" dataDxfId="6"/>
    <tableColumn id="12" name="From " dataDxfId="5"/>
    <tableColumn id="1" name="To" dataDxfId="4"/>
    <tableColumn id="5" name="QTY M3" dataDxfId="3"/>
    <tableColumn id="4" name="Unit Cost" dataDxfId="2">
      <calculatedColumnFormula>IFERROR(VLOOKUP(#REF!,#REF!,4,0),"–")</calculatedColumnFormula>
    </tableColumn>
    <tableColumn id="9" name="Total Amount" dataDxfId="1">
      <calculatedColumnFormula>Table1343131617[[#This Row],[QTY M3]]*Table1343131617[[#This Row],[Unit Cost]]</calculatedColumnFormula>
    </tableColumn>
    <tableColumn id="15" name="NOTES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B11:H68" totalsRowShown="0" headerRowDxfId="179" dataDxfId="177" headerRowBorderDxfId="178" tableBorderDxfId="176" totalsRowBorderDxfId="175">
  <autoFilter ref="B11:H68"/>
  <tableColumns count="7">
    <tableColumn id="10" name="DATE" dataDxfId="174"/>
    <tableColumn id="12" name="From " dataDxfId="173"/>
    <tableColumn id="1" name="To" dataDxfId="172"/>
    <tableColumn id="5" name="QTY M3" dataDxfId="171"/>
    <tableColumn id="4" name="Unit Cost" dataDxfId="170">
      <calculatedColumnFormula>IFERROR(VLOOKUP(#REF!,#REF!,4,0),"–")</calculatedColumnFormula>
    </tableColumn>
    <tableColumn id="9" name="Total Amount" dataDxfId="169">
      <calculatedColumnFormula>Table134[[#This Row],[QTY M3]]*Table134[[#This Row],[Unit Cost]]</calculatedColumnFormula>
    </tableColumn>
    <tableColumn id="15" name="NOTES" dataDxfId="16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5" name="Table1356" displayName="Table1356" ref="B11:H64" totalsRowShown="0" headerRowDxfId="167" dataDxfId="165" headerRowBorderDxfId="166" tableBorderDxfId="164" totalsRowBorderDxfId="163">
  <autoFilter ref="B11:H64"/>
  <tableColumns count="7">
    <tableColumn id="10" name="DATE" dataDxfId="162"/>
    <tableColumn id="12" name="From " dataDxfId="161"/>
    <tableColumn id="1" name="To" dataDxfId="160"/>
    <tableColumn id="5" name="QTY M3" dataDxfId="159"/>
    <tableColumn id="4" name="Unit Cost" dataDxfId="158">
      <calculatedColumnFormula>IFERROR(VLOOKUP(#REF!,#REF!,4,0),"–")</calculatedColumnFormula>
    </tableColumn>
    <tableColumn id="9" name="Total Amount" dataDxfId="157">
      <calculatedColumnFormula>Table1356[[#This Row],[QTY M3]]*Table1356[[#This Row],[Unit Cost]]</calculatedColumnFormula>
    </tableColumn>
    <tableColumn id="15" name="NOTES" dataDxfId="156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135" displayName="Table135" ref="B10:H63" totalsRowShown="0" headerRowDxfId="155" dataDxfId="153" headerRowBorderDxfId="154" tableBorderDxfId="152" totalsRowBorderDxfId="151">
  <autoFilter ref="B10:H63"/>
  <tableColumns count="7">
    <tableColumn id="10" name="DATE" dataDxfId="150"/>
    <tableColumn id="12" name="From " dataDxfId="149"/>
    <tableColumn id="1" name="To" dataDxfId="148"/>
    <tableColumn id="5" name="QTY M3" dataDxfId="147"/>
    <tableColumn id="4" name="Unit Cost" dataDxfId="146">
      <calculatedColumnFormula>IFERROR(VLOOKUP(#REF!,#REF!,4,0),"–")</calculatedColumnFormula>
    </tableColumn>
    <tableColumn id="9" name="Total Amount" dataDxfId="145">
      <calculatedColumnFormula>Table135[[#This Row],[QTY M3]]*Table135[[#This Row],[Unit Cost]]</calculatedColumnFormula>
    </tableColumn>
    <tableColumn id="15" name="NOTES" dataDxfId="14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1357" displayName="Table1357" ref="B10:H66" totalsRowShown="0" headerRowDxfId="143" dataDxfId="141" headerRowBorderDxfId="142" tableBorderDxfId="140" totalsRowBorderDxfId="139">
  <autoFilter ref="B10:H66"/>
  <tableColumns count="7">
    <tableColumn id="10" name="DATE" dataDxfId="138"/>
    <tableColumn id="12" name="From " dataDxfId="137"/>
    <tableColumn id="1" name="To" dataDxfId="136"/>
    <tableColumn id="5" name="QTY M3" dataDxfId="135"/>
    <tableColumn id="4" name="Unit Cost" dataDxfId="134">
      <calculatedColumnFormula>IFERROR(VLOOKUP(#REF!,#REF!,4,0),"–")</calculatedColumnFormula>
    </tableColumn>
    <tableColumn id="9" name="Total Amount" dataDxfId="133">
      <calculatedColumnFormula>Table1357[[#This Row],[QTY M3]]*Table1357[[#This Row],[Unit Cost]]</calculatedColumnFormula>
    </tableColumn>
    <tableColumn id="15" name="NOTES" dataDxfId="13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13578" displayName="Table13578" ref="B11:H68" totalsRowShown="0" headerRowDxfId="131" dataDxfId="129" headerRowBorderDxfId="130" tableBorderDxfId="128" totalsRowBorderDxfId="127">
  <autoFilter ref="B11:H68"/>
  <tableColumns count="7">
    <tableColumn id="10" name="DATE" dataDxfId="126"/>
    <tableColumn id="12" name="From " dataDxfId="125"/>
    <tableColumn id="1" name="To" dataDxfId="124"/>
    <tableColumn id="5" name="QTY M3" dataDxfId="123"/>
    <tableColumn id="4" name="Unit Cost" dataDxfId="122">
      <calculatedColumnFormula>IFERROR(VLOOKUP(#REF!,#REF!,4,0),"–")</calculatedColumnFormula>
    </tableColumn>
    <tableColumn id="9" name="Total Amount" dataDxfId="121">
      <calculatedColumnFormula>Table13578[[#This Row],[QTY M3]]*Table13578[[#This Row],[Unit Cost]]</calculatedColumnFormula>
    </tableColumn>
    <tableColumn id="15" name="NOTES" dataDxfId="12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135789" displayName="Table135789" ref="B11:H65" totalsRowShown="0" headerRowDxfId="119" dataDxfId="117" headerRowBorderDxfId="118" tableBorderDxfId="116" totalsRowBorderDxfId="115">
  <autoFilter ref="B11:H65"/>
  <tableColumns count="7">
    <tableColumn id="10" name="DATE" dataDxfId="114"/>
    <tableColumn id="12" name="From " dataDxfId="113"/>
    <tableColumn id="1" name="To" dataDxfId="112"/>
    <tableColumn id="5" name="QTY M3" dataDxfId="111"/>
    <tableColumn id="4" name="Unit Cost" dataDxfId="110">
      <calculatedColumnFormula>IFERROR(VLOOKUP(#REF!,#REF!,4,0),"–")</calculatedColumnFormula>
    </tableColumn>
    <tableColumn id="9" name="Total Amount" dataDxfId="109">
      <calculatedColumnFormula>Table135789[[#This Row],[QTY M3]]*Table135789[[#This Row],[Unit Cost]]</calculatedColumnFormula>
    </tableColumn>
    <tableColumn id="15" name="NOTES" dataDxfId="10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13578910" displayName="Table13578910" ref="B11:H71" totalsRowShown="0" headerRowDxfId="107" dataDxfId="105" headerRowBorderDxfId="106" tableBorderDxfId="104" totalsRowBorderDxfId="103">
  <autoFilter ref="B11:H71"/>
  <tableColumns count="7">
    <tableColumn id="10" name="DATE" dataDxfId="102"/>
    <tableColumn id="12" name="From " dataDxfId="101"/>
    <tableColumn id="1" name="To" dataDxfId="100"/>
    <tableColumn id="5" name="QTY M3" dataDxfId="99"/>
    <tableColumn id="4" name="Unit Cost" dataDxfId="98">
      <calculatedColumnFormula>IFERROR(VLOOKUP(#REF!,#REF!,4,0),"–")</calculatedColumnFormula>
    </tableColumn>
    <tableColumn id="9" name="Total Amount" dataDxfId="97">
      <calculatedColumnFormula>Table13578910[[#This Row],[QTY M3]]*Table13578910[[#This Row],[Unit Cost]]</calculatedColumnFormula>
    </tableColumn>
    <tableColumn id="15" name="NOTES" dataDxfId="96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1357891011" displayName="Table1357891011" ref="B11:H68" totalsRowShown="0" headerRowDxfId="95" dataDxfId="93" headerRowBorderDxfId="94" tableBorderDxfId="92" totalsRowBorderDxfId="91">
  <autoFilter ref="B11:H68"/>
  <tableColumns count="7">
    <tableColumn id="10" name="DATE" dataDxfId="90"/>
    <tableColumn id="12" name="From " dataDxfId="89"/>
    <tableColumn id="1" name="To" dataDxfId="88"/>
    <tableColumn id="5" name="QTY M3" dataDxfId="87"/>
    <tableColumn id="4" name="Unit Cost" dataDxfId="86">
      <calculatedColumnFormula>IFERROR(VLOOKUP(#REF!,#REF!,4,0),"–")</calculatedColumnFormula>
    </tableColumn>
    <tableColumn id="9" name="Total Amount" dataDxfId="85">
      <calculatedColumnFormula>Table1357891011[[#This Row],[QTY M3]]*Table1357891011[[#This Row],[Unit Cost]]</calculatedColumnFormula>
    </tableColumn>
    <tableColumn id="15" name="NOTES" dataDxfId="84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5"/>
  <sheetViews>
    <sheetView showGridLines="0" topLeftCell="A16" zoomScaleNormal="100" workbookViewId="0">
      <selection activeCell="C29" sqref="C29"/>
    </sheetView>
  </sheetViews>
  <sheetFormatPr defaultColWidth="10.875" defaultRowHeight="15.75" x14ac:dyDescent="0.25"/>
  <cols>
    <col min="1" max="1" width="3.375" style="1" customWidth="1"/>
    <col min="2" max="2" width="18.875" style="1" customWidth="1"/>
    <col min="3" max="3" width="28.125" style="1" customWidth="1"/>
    <col min="4" max="4" width="20.125" style="1" customWidth="1"/>
    <col min="6" max="6" width="18" style="1" customWidth="1"/>
    <col min="7" max="7" width="10" style="1" customWidth="1"/>
    <col min="8" max="8" width="15" style="1" customWidth="1"/>
    <col min="9" max="9" width="12.125" style="1" customWidth="1"/>
    <col min="10" max="10" width="15.12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46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SUM(Q11:Q64)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45445</v>
      </c>
      <c r="C12" s="36" t="s">
        <v>20</v>
      </c>
      <c r="D12" s="36" t="s">
        <v>21</v>
      </c>
      <c r="E12" s="37">
        <v>390</v>
      </c>
      <c r="F12" s="38">
        <v>26</v>
      </c>
      <c r="G12" s="39">
        <f>Table13412[[#This Row],[QTY M3]]*Table13412[[#This Row],[Unit Cost]]</f>
        <v>10140</v>
      </c>
      <c r="H12" s="40"/>
      <c r="I12" s="105">
        <f>SUM(E12:E24)</f>
        <v>2858</v>
      </c>
      <c r="J12" s="108">
        <f>SUM(G12:G24)</f>
        <v>80350</v>
      </c>
    </row>
    <row r="13" spans="2:14" ht="21.95" customHeight="1" x14ac:dyDescent="0.2">
      <c r="B13" s="35">
        <v>45445</v>
      </c>
      <c r="C13" s="36" t="s">
        <v>20</v>
      </c>
      <c r="D13" s="36" t="s">
        <v>22</v>
      </c>
      <c r="E13" s="37">
        <v>5</v>
      </c>
      <c r="F13" s="38">
        <v>35</v>
      </c>
      <c r="G13" s="39">
        <f>Table13412[[#This Row],[QTY M3]]*Table13412[[#This Row],[Unit Cost]]</f>
        <v>175</v>
      </c>
      <c r="H13" s="40"/>
      <c r="I13" s="106"/>
      <c r="J13" s="109"/>
    </row>
    <row r="14" spans="2:14" ht="21.95" customHeight="1" x14ac:dyDescent="0.2">
      <c r="B14" s="35">
        <v>45445</v>
      </c>
      <c r="C14" s="36" t="s">
        <v>20</v>
      </c>
      <c r="D14" s="36" t="s">
        <v>23</v>
      </c>
      <c r="E14" s="37">
        <v>1</v>
      </c>
      <c r="F14" s="38">
        <v>35</v>
      </c>
      <c r="G14" s="39">
        <f>Table13412[[#This Row],[QTY M3]]*Table13412[[#This Row],[Unit Cost]]</f>
        <v>35</v>
      </c>
      <c r="H14" s="40"/>
      <c r="I14" s="106"/>
      <c r="J14" s="109"/>
    </row>
    <row r="15" spans="2:14" ht="21.95" customHeight="1" x14ac:dyDescent="0.2">
      <c r="B15" s="35">
        <v>45445</v>
      </c>
      <c r="C15" s="36" t="s">
        <v>20</v>
      </c>
      <c r="D15" s="36" t="s">
        <v>16</v>
      </c>
      <c r="E15" s="37">
        <v>228</v>
      </c>
      <c r="F15" s="38">
        <v>23</v>
      </c>
      <c r="G15" s="39">
        <f>Table13412[[#This Row],[QTY M3]]*Table13412[[#This Row],[Unit Cost]]</f>
        <v>5244</v>
      </c>
      <c r="H15" s="40"/>
      <c r="I15" s="106"/>
      <c r="J15" s="109"/>
    </row>
    <row r="16" spans="2:14" ht="21.95" customHeight="1" x14ac:dyDescent="0.2">
      <c r="B16" s="35">
        <v>45445</v>
      </c>
      <c r="C16" s="36" t="s">
        <v>20</v>
      </c>
      <c r="D16" s="36" t="s">
        <v>24</v>
      </c>
      <c r="E16" s="37">
        <v>6</v>
      </c>
      <c r="F16" s="38">
        <v>35</v>
      </c>
      <c r="G16" s="39">
        <f>Table13412[[#This Row],[QTY M3]]*Table13412[[#This Row],[Unit Cost]]</f>
        <v>210</v>
      </c>
      <c r="H16" s="40"/>
      <c r="I16" s="106"/>
      <c r="J16" s="109"/>
    </row>
    <row r="17" spans="2:10" ht="21.95" customHeight="1" x14ac:dyDescent="0.2">
      <c r="B17" s="35">
        <v>45445</v>
      </c>
      <c r="C17" s="36" t="s">
        <v>20</v>
      </c>
      <c r="D17" s="36" t="s">
        <v>25</v>
      </c>
      <c r="E17" s="37">
        <v>1</v>
      </c>
      <c r="F17" s="38">
        <v>35</v>
      </c>
      <c r="G17" s="39">
        <f>Table13412[[#This Row],[QTY M3]]*Table13412[[#This Row],[Unit Cost]]</f>
        <v>35</v>
      </c>
      <c r="H17" s="40"/>
      <c r="I17" s="106"/>
      <c r="J17" s="109"/>
    </row>
    <row r="18" spans="2:10" ht="21.95" customHeight="1" x14ac:dyDescent="0.2">
      <c r="B18" s="35">
        <v>45445</v>
      </c>
      <c r="C18" s="36" t="s">
        <v>20</v>
      </c>
      <c r="D18" s="36" t="s">
        <v>26</v>
      </c>
      <c r="E18" s="37">
        <v>309</v>
      </c>
      <c r="F18" s="38">
        <v>29</v>
      </c>
      <c r="G18" s="39">
        <f>Table13412[[#This Row],[QTY M3]]*Table13412[[#This Row],[Unit Cost]]</f>
        <v>8961</v>
      </c>
      <c r="H18" s="40"/>
      <c r="I18" s="106"/>
      <c r="J18" s="109"/>
    </row>
    <row r="19" spans="2:10" ht="21.95" customHeight="1" x14ac:dyDescent="0.2">
      <c r="B19" s="35">
        <v>45445</v>
      </c>
      <c r="C19" s="36" t="s">
        <v>20</v>
      </c>
      <c r="D19" s="36" t="s">
        <v>27</v>
      </c>
      <c r="E19" s="37">
        <v>1344</v>
      </c>
      <c r="F19" s="38">
        <v>29</v>
      </c>
      <c r="G19" s="39">
        <f>Table13412[[#This Row],[QTY M3]]*Table13412[[#This Row],[Unit Cost]]</f>
        <v>38976</v>
      </c>
      <c r="H19" s="40"/>
      <c r="I19" s="106"/>
      <c r="J19" s="109"/>
    </row>
    <row r="20" spans="2:10" ht="21.95" customHeight="1" x14ac:dyDescent="0.2">
      <c r="B20" s="35">
        <v>45445</v>
      </c>
      <c r="C20" s="36" t="s">
        <v>20</v>
      </c>
      <c r="D20" s="36" t="s">
        <v>28</v>
      </c>
      <c r="E20" s="37">
        <v>551</v>
      </c>
      <c r="F20" s="38">
        <v>29</v>
      </c>
      <c r="G20" s="39">
        <f>Table13412[[#This Row],[QTY M3]]*Table13412[[#This Row],[Unit Cost]]</f>
        <v>15979</v>
      </c>
      <c r="H20" s="40"/>
      <c r="I20" s="106"/>
      <c r="J20" s="109"/>
    </row>
    <row r="21" spans="2:10" ht="21.95" customHeight="1" x14ac:dyDescent="0.2">
      <c r="B21" s="35">
        <v>45445</v>
      </c>
      <c r="C21" s="36" t="s">
        <v>20</v>
      </c>
      <c r="D21" s="36" t="s">
        <v>29</v>
      </c>
      <c r="E21" s="37">
        <v>5</v>
      </c>
      <c r="F21" s="38">
        <v>0</v>
      </c>
      <c r="G21" s="39">
        <f>Table13412[[#This Row],[QTY M3]]*Table13412[[#This Row],[Unit Cost]]</f>
        <v>0</v>
      </c>
      <c r="H21" s="40"/>
      <c r="I21" s="106"/>
      <c r="J21" s="109"/>
    </row>
    <row r="22" spans="2:10" ht="21.95" customHeight="1" x14ac:dyDescent="0.2">
      <c r="B22" s="35">
        <v>45445</v>
      </c>
      <c r="C22" s="36" t="s">
        <v>20</v>
      </c>
      <c r="D22" s="36" t="s">
        <v>30</v>
      </c>
      <c r="E22" s="37">
        <v>1</v>
      </c>
      <c r="F22" s="38">
        <v>0</v>
      </c>
      <c r="G22" s="39">
        <f>Table13412[[#This Row],[QTY M3]]*Table13412[[#This Row],[Unit Cost]]</f>
        <v>0</v>
      </c>
      <c r="H22" s="40"/>
      <c r="I22" s="106"/>
      <c r="J22" s="109"/>
    </row>
    <row r="23" spans="2:10" ht="21.95" customHeight="1" x14ac:dyDescent="0.2">
      <c r="B23" s="35">
        <v>45445</v>
      </c>
      <c r="C23" s="36" t="s">
        <v>20</v>
      </c>
      <c r="D23" s="36" t="s">
        <v>31</v>
      </c>
      <c r="E23" s="37">
        <v>14</v>
      </c>
      <c r="F23" s="38">
        <v>35</v>
      </c>
      <c r="G23" s="39">
        <f>Table13412[[#This Row],[QTY M3]]*Table13412[[#This Row],[Unit Cost]]</f>
        <v>490</v>
      </c>
      <c r="H23" s="40"/>
      <c r="I23" s="106"/>
      <c r="J23" s="109"/>
    </row>
    <row r="24" spans="2:10" ht="21.95" customHeight="1" x14ac:dyDescent="0.2">
      <c r="B24" s="35">
        <v>45445</v>
      </c>
      <c r="C24" s="36" t="s">
        <v>20</v>
      </c>
      <c r="D24" s="36" t="s">
        <v>32</v>
      </c>
      <c r="E24" s="37">
        <v>3</v>
      </c>
      <c r="F24" s="38">
        <v>35</v>
      </c>
      <c r="G24" s="39">
        <f>Table13412[[#This Row],[QTY M3]]*Table13412[[#This Row],[Unit Cost]]</f>
        <v>105</v>
      </c>
      <c r="H24" s="40"/>
      <c r="I24" s="107"/>
      <c r="J24" s="110"/>
    </row>
    <row r="25" spans="2:10" ht="21.95" customHeight="1" x14ac:dyDescent="0.2">
      <c r="B25" s="41"/>
      <c r="C25" s="36"/>
      <c r="D25" s="36"/>
      <c r="E25" s="37"/>
      <c r="F25" s="38" t="str">
        <f>IFERROR(VLOOKUP(#REF!,#REF!,4,0),"–")</f>
        <v>–</v>
      </c>
      <c r="G25" s="39" t="e">
        <f>Table13412[[#This Row],[QTY M3]]*Table13412[[#This Row],[Unit Cost]]</f>
        <v>#VALUE!</v>
      </c>
      <c r="H25" s="40"/>
      <c r="I25" s="60"/>
      <c r="J25" s="60"/>
    </row>
    <row r="26" spans="2:10" ht="24.75" customHeight="1" x14ac:dyDescent="0.2">
      <c r="E26" s="1"/>
    </row>
    <row r="27" spans="2:10" ht="21.95" customHeight="1" x14ac:dyDescent="0.2">
      <c r="B27" s="44" t="s">
        <v>33</v>
      </c>
      <c r="E27" s="1"/>
    </row>
    <row r="28" spans="2:10" ht="21.95" customHeight="1" x14ac:dyDescent="0.2">
      <c r="E28" s="1"/>
    </row>
    <row r="29" spans="2:10" ht="21.95" customHeight="1" x14ac:dyDescent="0.2">
      <c r="B29" s="35">
        <v>45445</v>
      </c>
      <c r="C29" s="57" t="s">
        <v>50</v>
      </c>
      <c r="D29" s="57" t="s">
        <v>47</v>
      </c>
      <c r="E29" s="37">
        <v>8</v>
      </c>
      <c r="F29" s="82">
        <v>40</v>
      </c>
      <c r="G29" s="39">
        <f>Table13412[[#This Row],[QTY M3]]*Table13412[[#This Row],[Unit Cost]]</f>
        <v>320</v>
      </c>
      <c r="H29" s="41"/>
      <c r="I29" s="111">
        <f>SUM(E29:E36)</f>
        <v>733</v>
      </c>
      <c r="J29" s="114">
        <f>SUM(G29:G36)</f>
        <v>28496</v>
      </c>
    </row>
    <row r="30" spans="2:10" ht="21.95" customHeight="1" x14ac:dyDescent="0.2">
      <c r="B30" s="35">
        <v>45445</v>
      </c>
      <c r="C30" s="57" t="s">
        <v>50</v>
      </c>
      <c r="D30" s="36" t="s">
        <v>48</v>
      </c>
      <c r="E30" s="37">
        <v>1</v>
      </c>
      <c r="F30" s="82">
        <v>40</v>
      </c>
      <c r="G30" s="39">
        <f>Table13412[[#This Row],[QTY M3]]*Table13412[[#This Row],[Unit Cost]]</f>
        <v>40</v>
      </c>
      <c r="H30" s="40"/>
      <c r="I30" s="112"/>
      <c r="J30" s="115"/>
    </row>
    <row r="31" spans="2:10" ht="21.95" customHeight="1" x14ac:dyDescent="0.2">
      <c r="B31" s="35">
        <v>45445</v>
      </c>
      <c r="C31" s="57" t="s">
        <v>50</v>
      </c>
      <c r="D31" s="36" t="s">
        <v>49</v>
      </c>
      <c r="E31" s="37">
        <v>12</v>
      </c>
      <c r="F31" s="82">
        <v>40</v>
      </c>
      <c r="G31" s="39">
        <f>Table13412[[#This Row],[QTY M3]]*Table13412[[#This Row],[Unit Cost]]</f>
        <v>480</v>
      </c>
      <c r="H31" s="40"/>
      <c r="I31" s="112"/>
      <c r="J31" s="115"/>
    </row>
    <row r="32" spans="2:10" ht="21.95" customHeight="1" x14ac:dyDescent="0.2">
      <c r="B32" s="35">
        <v>45445</v>
      </c>
      <c r="C32" s="36" t="s">
        <v>19</v>
      </c>
      <c r="D32" s="36" t="s">
        <v>14</v>
      </c>
      <c r="E32" s="37">
        <v>240</v>
      </c>
      <c r="F32" s="38">
        <v>50</v>
      </c>
      <c r="G32" s="39">
        <f>Table13412[[#This Row],[QTY M3]]*Table13412[[#This Row],[Unit Cost]]</f>
        <v>12000</v>
      </c>
      <c r="H32" s="40"/>
      <c r="I32" s="112"/>
      <c r="J32" s="115"/>
    </row>
    <row r="33" spans="2:10" ht="21.95" customHeight="1" x14ac:dyDescent="0.2">
      <c r="B33" s="35">
        <v>45445</v>
      </c>
      <c r="C33" s="36" t="s">
        <v>19</v>
      </c>
      <c r="D33" s="36" t="s">
        <v>10</v>
      </c>
      <c r="E33" s="37">
        <v>0</v>
      </c>
      <c r="F33" s="38">
        <v>48</v>
      </c>
      <c r="G33" s="39">
        <f>Table13412[[#This Row],[QTY M3]]*Table13412[[#This Row],[Unit Cost]]</f>
        <v>0</v>
      </c>
      <c r="H33" s="40"/>
      <c r="I33" s="112"/>
      <c r="J33" s="115"/>
    </row>
    <row r="34" spans="2:10" ht="21.95" customHeight="1" x14ac:dyDescent="0.2">
      <c r="B34" s="35">
        <v>45445</v>
      </c>
      <c r="C34" s="36" t="s">
        <v>19</v>
      </c>
      <c r="D34" s="36" t="s">
        <v>16</v>
      </c>
      <c r="E34" s="37">
        <v>48</v>
      </c>
      <c r="F34" s="38">
        <v>70</v>
      </c>
      <c r="G34" s="39">
        <f>Table13412[[#This Row],[QTY M3]]*Table13412[[#This Row],[Unit Cost]]</f>
        <v>3360</v>
      </c>
      <c r="H34" s="40"/>
      <c r="I34" s="112"/>
      <c r="J34" s="115"/>
    </row>
    <row r="35" spans="2:10" ht="21.95" customHeight="1" x14ac:dyDescent="0.2">
      <c r="B35" s="35">
        <v>45445</v>
      </c>
      <c r="C35" s="36" t="s">
        <v>18</v>
      </c>
      <c r="D35" s="36" t="s">
        <v>16</v>
      </c>
      <c r="E35" s="37">
        <v>424</v>
      </c>
      <c r="F35" s="38">
        <v>29</v>
      </c>
      <c r="G35" s="39">
        <f>Table13412[[#This Row],[QTY M3]]*Table13412[[#This Row],[Unit Cost]]</f>
        <v>12296</v>
      </c>
      <c r="H35" s="40"/>
      <c r="I35" s="112"/>
      <c r="J35" s="115"/>
    </row>
    <row r="36" spans="2:10" ht="21.95" customHeight="1" x14ac:dyDescent="0.25">
      <c r="B36" s="35">
        <v>45445</v>
      </c>
      <c r="C36" s="36" t="s">
        <v>18</v>
      </c>
      <c r="D36" s="36" t="s">
        <v>10</v>
      </c>
      <c r="E36" s="47">
        <v>0</v>
      </c>
      <c r="F36" s="48">
        <v>48</v>
      </c>
      <c r="G36" s="49">
        <f>Table13412[[#This Row],[QTY M3]]*Table13412[[#This Row],[Unit Cost]]</f>
        <v>0</v>
      </c>
      <c r="H36" s="50"/>
      <c r="I36" s="113"/>
      <c r="J36" s="116"/>
    </row>
    <row r="37" spans="2:10" ht="21.95" customHeight="1" x14ac:dyDescent="0.25">
      <c r="B37" s="58"/>
      <c r="C37" s="59"/>
      <c r="D37" s="46"/>
      <c r="E37" s="47"/>
      <c r="F37" s="48"/>
      <c r="G37" s="49"/>
      <c r="H37" s="62"/>
      <c r="I37" s="95"/>
      <c r="J37" s="96"/>
    </row>
    <row r="38" spans="2:10" ht="21.95" customHeight="1" x14ac:dyDescent="0.25">
      <c r="B38" s="56" t="s">
        <v>58</v>
      </c>
      <c r="C38" s="59"/>
      <c r="D38" s="46"/>
      <c r="E38" s="47"/>
      <c r="F38" s="48" t="str">
        <f>IFERROR(VLOOKUP(#REF!,#REF!,4,0),"–")</f>
        <v>–</v>
      </c>
      <c r="G38" s="49" t="e">
        <f>Table13412[[#This Row],[QTY M3]]*Table13412[[#This Row],[Unit Cost]]</f>
        <v>#VALUE!</v>
      </c>
      <c r="H38" s="50"/>
      <c r="I38" s="42"/>
    </row>
    <row r="39" spans="2:10" ht="21.95" customHeight="1" x14ac:dyDescent="0.25">
      <c r="B39" s="35">
        <v>45445</v>
      </c>
      <c r="C39" s="36" t="s">
        <v>62</v>
      </c>
      <c r="D39" s="36" t="s">
        <v>10</v>
      </c>
      <c r="E39" s="47">
        <v>144</v>
      </c>
      <c r="F39" s="48">
        <v>48</v>
      </c>
      <c r="G39" s="49">
        <f>Table13412[[#This Row],[QTY M3]]*Table13412[[#This Row],[Unit Cost]]</f>
        <v>6912</v>
      </c>
      <c r="H39" s="62"/>
      <c r="I39" s="85">
        <f>SUM(Table13412[[#This Row],[Total Amount]])</f>
        <v>6912</v>
      </c>
    </row>
    <row r="40" spans="2:10" ht="21.95" customHeight="1" x14ac:dyDescent="0.25">
      <c r="B40" s="58"/>
      <c r="C40" s="84"/>
      <c r="D40" s="46"/>
      <c r="E40" s="47"/>
      <c r="F40" s="48" t="str">
        <f>IFERROR(VLOOKUP(#REF!,#REF!,4,0),"–")</f>
        <v>–</v>
      </c>
      <c r="G40" s="49" t="e">
        <f>Table13412[[#This Row],[QTY M3]]*Table13412[[#This Row],[Unit Cost]]</f>
        <v>#VALUE!</v>
      </c>
      <c r="H40" s="63"/>
      <c r="I40" s="42"/>
    </row>
    <row r="41" spans="2:10" ht="21.95" customHeight="1" x14ac:dyDescent="0.25">
      <c r="B41" s="58"/>
      <c r="C41" s="83"/>
      <c r="D41" s="46"/>
      <c r="E41" s="47"/>
      <c r="F41" s="48" t="str">
        <f>IFERROR(VLOOKUP(#REF!,#REF!,4,0),"–")</f>
        <v>–</v>
      </c>
      <c r="G41" s="49" t="e">
        <f>Table13412[[#This Row],[QTY M3]]*Table13412[[#This Row],[Unit Cost]]</f>
        <v>#VALUE!</v>
      </c>
      <c r="H41" s="62"/>
      <c r="I41" s="42"/>
    </row>
    <row r="42" spans="2:10" ht="21.95" customHeight="1" x14ac:dyDescent="0.2">
      <c r="B42" s="41"/>
      <c r="C42" s="36"/>
      <c r="D42" s="36"/>
      <c r="E42" s="37"/>
      <c r="F42" s="38" t="str">
        <f>IFERROR(VLOOKUP(#REF!,#REF!,4,0),"–")</f>
        <v>–</v>
      </c>
      <c r="G42" s="39" t="e">
        <f>Table13412[[#This Row],[QTY M3]]*Table13412[[#This Row],[Unit Cost]]</f>
        <v>#VALUE!</v>
      </c>
      <c r="H42" s="40"/>
      <c r="I42" s="42"/>
    </row>
    <row r="43" spans="2:10" ht="21.95" customHeight="1" x14ac:dyDescent="0.2">
      <c r="B43" s="56" t="s">
        <v>82</v>
      </c>
      <c r="C43" s="36"/>
      <c r="D43" s="36"/>
      <c r="E43" s="37"/>
      <c r="F43" s="38" t="str">
        <f>IFERROR(VLOOKUP(#REF!,#REF!,4,0),"–")</f>
        <v>–</v>
      </c>
      <c r="G43" s="39" t="e">
        <f>Table13412[[#This Row],[QTY M3]]*Table13412[[#This Row],[Unit Cost]]</f>
        <v>#VALUE!</v>
      </c>
      <c r="H43" s="40"/>
      <c r="I43" s="42"/>
    </row>
    <row r="44" spans="2:10" ht="21.95" customHeight="1" x14ac:dyDescent="0.2">
      <c r="B44" s="35">
        <v>45445</v>
      </c>
      <c r="C44" s="36" t="s">
        <v>51</v>
      </c>
      <c r="D44" s="36" t="s">
        <v>52</v>
      </c>
      <c r="E44" s="37">
        <v>1319</v>
      </c>
      <c r="F44" s="38" t="str">
        <f>IFERROR(VLOOKUP(#REF!,#REF!,4,0),"–")</f>
        <v>–</v>
      </c>
      <c r="G44" s="39" t="e">
        <f>Table13412[[#This Row],[QTY M3]]*Table13412[[#This Row],[Unit Cost]]</f>
        <v>#VALUE!</v>
      </c>
      <c r="H44" s="40"/>
      <c r="I44" s="42"/>
    </row>
    <row r="45" spans="2:10" ht="21.95" customHeight="1" x14ac:dyDescent="0.2">
      <c r="B45" s="35">
        <v>45445</v>
      </c>
      <c r="C45" s="36" t="s">
        <v>51</v>
      </c>
      <c r="D45" s="36" t="s">
        <v>54</v>
      </c>
      <c r="E45" s="37">
        <v>1509</v>
      </c>
      <c r="F45" s="38" t="str">
        <f>IFERROR(VLOOKUP(#REF!,#REF!,4,0),"–")</f>
        <v>–</v>
      </c>
      <c r="G45" s="39" t="e">
        <f>Table13412[[#This Row],[QTY M3]]*Table13412[[#This Row],[Unit Cost]]</f>
        <v>#VALUE!</v>
      </c>
      <c r="H45" s="40"/>
      <c r="I45" s="42"/>
    </row>
    <row r="46" spans="2:10" ht="21.95" customHeight="1" x14ac:dyDescent="0.2">
      <c r="B46" s="35">
        <v>45445</v>
      </c>
      <c r="C46" s="36" t="s">
        <v>51</v>
      </c>
      <c r="D46" s="36" t="s">
        <v>55</v>
      </c>
      <c r="E46" s="37">
        <v>1306</v>
      </c>
      <c r="F46" s="38">
        <v>25</v>
      </c>
      <c r="G46" s="39">
        <f>Table13412[[#This Row],[QTY M3]]*Table13412[[#This Row],[Unit Cost]]</f>
        <v>32650</v>
      </c>
      <c r="H46" s="40"/>
      <c r="I46" s="42">
        <f>SUM(Table13412[[#This Row],[Total Amount]])</f>
        <v>32650</v>
      </c>
    </row>
    <row r="47" spans="2:10" ht="21.95" customHeight="1" x14ac:dyDescent="0.2">
      <c r="B47" s="35">
        <v>45445</v>
      </c>
      <c r="C47" s="36" t="s">
        <v>51</v>
      </c>
      <c r="D47" s="36" t="s">
        <v>56</v>
      </c>
      <c r="E47" s="37">
        <v>1506</v>
      </c>
      <c r="F47" s="38" t="str">
        <f>IFERROR(VLOOKUP(#REF!,#REF!,4,0),"–")</f>
        <v>–</v>
      </c>
      <c r="G47" s="39" t="e">
        <f>Table13412[[#This Row],[QTY M3]]*Table13412[[#This Row],[Unit Cost]]</f>
        <v>#VALUE!</v>
      </c>
      <c r="H47" s="40"/>
      <c r="I47" s="42"/>
    </row>
    <row r="48" spans="2:10" ht="21.95" customHeight="1" x14ac:dyDescent="0.2">
      <c r="B48" s="41"/>
      <c r="C48" s="36"/>
      <c r="D48" s="36"/>
      <c r="E48" s="37"/>
      <c r="F48" s="38" t="str">
        <f>IFERROR(VLOOKUP(#REF!,#REF!,4,0),"–")</f>
        <v>–</v>
      </c>
      <c r="G48" s="39" t="e">
        <f>Table13412[[#This Row],[QTY M3]]*Table13412[[#This Row],[Unit Cost]]</f>
        <v>#VALUE!</v>
      </c>
      <c r="H48" s="40"/>
      <c r="I48" s="42"/>
    </row>
    <row r="49" spans="2:9" ht="21.95" customHeight="1" x14ac:dyDescent="0.2">
      <c r="B49" s="41"/>
      <c r="C49" s="36"/>
      <c r="D49" s="36"/>
      <c r="E49" s="37"/>
      <c r="F49" s="38" t="str">
        <f>IFERROR(VLOOKUP(#REF!,#REF!,4,0),"–")</f>
        <v>–</v>
      </c>
      <c r="G49" s="39" t="e">
        <f>Table13412[[#This Row],[QTY M3]]*Table13412[[#This Row],[Unit Cost]]</f>
        <v>#VALUE!</v>
      </c>
      <c r="H49" s="40"/>
      <c r="I49" s="42"/>
    </row>
    <row r="50" spans="2:9" ht="21.95" customHeight="1" x14ac:dyDescent="0.2">
      <c r="B50" s="41"/>
      <c r="C50" s="36"/>
      <c r="D50" s="36"/>
      <c r="E50" s="37"/>
      <c r="F50" s="38" t="str">
        <f>IFERROR(VLOOKUP(#REF!,#REF!,4,0),"–")</f>
        <v>–</v>
      </c>
      <c r="G50" s="39" t="e">
        <f>Table13412[[#This Row],[QTY M3]]*Table13412[[#This Row],[Unit Cost]]</f>
        <v>#VALUE!</v>
      </c>
      <c r="H50" s="40"/>
      <c r="I50" s="42"/>
    </row>
    <row r="51" spans="2:9" ht="21.95" customHeight="1" x14ac:dyDescent="0.2">
      <c r="B51" s="41"/>
      <c r="C51" s="36"/>
      <c r="D51" s="36"/>
      <c r="E51" s="37"/>
      <c r="F51" s="38" t="str">
        <f>IFERROR(VLOOKUP(#REF!,#REF!,4,0),"–")</f>
        <v>–</v>
      </c>
      <c r="G51" s="39" t="e">
        <f>Table13412[[#This Row],[QTY M3]]*Table13412[[#This Row],[Unit Cost]]</f>
        <v>#VALUE!</v>
      </c>
      <c r="H51" s="40"/>
      <c r="I51" s="42"/>
    </row>
    <row r="52" spans="2:9" ht="21.95" customHeight="1" x14ac:dyDescent="0.2">
      <c r="B52" s="41"/>
      <c r="C52" s="36"/>
      <c r="D52" s="36"/>
      <c r="E52" s="37"/>
      <c r="F52" s="38" t="str">
        <f>IFERROR(VLOOKUP(#REF!,#REF!,4,0),"–")</f>
        <v>–</v>
      </c>
      <c r="G52" s="39" t="e">
        <f>Table13412[[#This Row],[QTY M3]]*Table13412[[#This Row],[Unit Cost]]</f>
        <v>#VALUE!</v>
      </c>
      <c r="H52" s="40"/>
      <c r="I52" s="42"/>
    </row>
    <row r="53" spans="2:9" ht="21.95" customHeight="1" x14ac:dyDescent="0.2">
      <c r="B53" s="41"/>
      <c r="C53" s="36"/>
      <c r="D53" s="36"/>
      <c r="E53" s="37"/>
      <c r="F53" s="38" t="str">
        <f>IFERROR(VLOOKUP(#REF!,#REF!,4,0),"–")</f>
        <v>–</v>
      </c>
      <c r="G53" s="39" t="e">
        <f>Table13412[[#This Row],[QTY M3]]*Table13412[[#This Row],[Unit Cost]]</f>
        <v>#VALUE!</v>
      </c>
      <c r="H53" s="40"/>
      <c r="I53" s="42"/>
    </row>
    <row r="54" spans="2:9" ht="21.95" customHeight="1" x14ac:dyDescent="0.2">
      <c r="B54" s="41"/>
      <c r="C54" s="36"/>
      <c r="D54" s="36"/>
      <c r="E54" s="37"/>
      <c r="F54" s="38" t="str">
        <f>IFERROR(VLOOKUP(#REF!,#REF!,4,0),"–")</f>
        <v>–</v>
      </c>
      <c r="G54" s="39" t="e">
        <f>Table13412[[#This Row],[QTY M3]]*Table13412[[#This Row],[Unit Cost]]</f>
        <v>#VALUE!</v>
      </c>
      <c r="H54" s="40"/>
      <c r="I54" s="42"/>
    </row>
    <row r="55" spans="2:9" ht="21.95" customHeight="1" x14ac:dyDescent="0.2">
      <c r="B55" s="41"/>
      <c r="C55" s="36"/>
      <c r="D55" s="36"/>
      <c r="E55" s="37"/>
      <c r="F55" s="38" t="str">
        <f>IFERROR(VLOOKUP(#REF!,#REF!,4,0),"–")</f>
        <v>–</v>
      </c>
      <c r="G55" s="39" t="e">
        <f>Table13412[[#This Row],[QTY M3]]*Table13412[[#This Row],[Unit Cost]]</f>
        <v>#VALUE!</v>
      </c>
      <c r="H55" s="40"/>
      <c r="I55" s="42"/>
    </row>
    <row r="56" spans="2:9" ht="21.95" customHeight="1" x14ac:dyDescent="0.2">
      <c r="B56" s="41"/>
      <c r="C56" s="36"/>
      <c r="D56" s="36"/>
      <c r="E56" s="37"/>
      <c r="F56" s="38" t="str">
        <f>IFERROR(VLOOKUP(#REF!,#REF!,4,0),"–")</f>
        <v>–</v>
      </c>
      <c r="G56" s="39" t="e">
        <f>Table13412[[#This Row],[QTY M3]]*Table13412[[#This Row],[Unit Cost]]</f>
        <v>#VALUE!</v>
      </c>
      <c r="H56" s="40"/>
      <c r="I56" s="42"/>
    </row>
    <row r="57" spans="2:9" ht="21.95" customHeight="1" x14ac:dyDescent="0.2">
      <c r="B57" s="41"/>
      <c r="C57" s="36"/>
      <c r="D57" s="36"/>
      <c r="E57" s="37"/>
      <c r="F57" s="38" t="str">
        <f>IFERROR(VLOOKUP(#REF!,#REF!,4,0),"–")</f>
        <v>–</v>
      </c>
      <c r="G57" s="39" t="e">
        <f>Table13412[[#This Row],[QTY M3]]*Table13412[[#This Row],[Unit Cost]]</f>
        <v>#VALUE!</v>
      </c>
      <c r="H57" s="40"/>
      <c r="I57" s="42"/>
    </row>
    <row r="58" spans="2:9" ht="21.95" customHeight="1" x14ac:dyDescent="0.2">
      <c r="B58" s="41"/>
      <c r="C58" s="36"/>
      <c r="D58" s="36"/>
      <c r="E58" s="37"/>
      <c r="F58" s="38" t="str">
        <f>IFERROR(VLOOKUP(#REF!,#REF!,4,0),"–")</f>
        <v>–</v>
      </c>
      <c r="G58" s="39" t="e">
        <f>Table13412[[#This Row],[QTY M3]]*Table13412[[#This Row],[Unit Cost]]</f>
        <v>#VALUE!</v>
      </c>
      <c r="H58" s="40"/>
      <c r="I58" s="42"/>
    </row>
    <row r="59" spans="2:9" ht="21.95" customHeight="1" x14ac:dyDescent="0.2">
      <c r="B59" s="41"/>
      <c r="C59" s="36"/>
      <c r="D59" s="36"/>
      <c r="E59" s="37"/>
      <c r="F59" s="38" t="str">
        <f>IFERROR(VLOOKUP(#REF!,#REF!,4,0),"–")</f>
        <v>–</v>
      </c>
      <c r="G59" s="39" t="e">
        <f>Table13412[[#This Row],[QTY M3]]*Table13412[[#This Row],[Unit Cost]]</f>
        <v>#VALUE!</v>
      </c>
      <c r="H59" s="40"/>
      <c r="I59" s="42"/>
    </row>
    <row r="60" spans="2:9" ht="21.95" customHeight="1" x14ac:dyDescent="0.25">
      <c r="B60" s="14"/>
      <c r="C60" s="16"/>
      <c r="D60" s="16"/>
      <c r="E60" s="18"/>
      <c r="F60" s="20" t="str">
        <f>IFERROR(VLOOKUP(#REF!,#REF!,4,0),"–")</f>
        <v>–</v>
      </c>
      <c r="G60" s="22" t="e">
        <f>Table13412[[#This Row],[QTY M3]]*Table13412[[#This Row],[Unit Cost]]</f>
        <v>#VALUE!</v>
      </c>
      <c r="H60" s="11"/>
      <c r="I60" s="42"/>
    </row>
    <row r="61" spans="2:9" ht="21.95" customHeight="1" x14ac:dyDescent="0.25">
      <c r="B61" s="14"/>
      <c r="C61" s="16"/>
      <c r="D61" s="16"/>
      <c r="E61" s="18"/>
      <c r="F61" s="20" t="str">
        <f>IFERROR(VLOOKUP(#REF!,#REF!,4,0),"–")</f>
        <v>–</v>
      </c>
      <c r="G61" s="22" t="e">
        <f>Table13412[[#This Row],[QTY M3]]*Table13412[[#This Row],[Unit Cost]]</f>
        <v>#VALUE!</v>
      </c>
      <c r="H61" s="11"/>
      <c r="I61" s="42"/>
    </row>
    <row r="62" spans="2:9" ht="21.95" customHeight="1" x14ac:dyDescent="0.25">
      <c r="B62" s="14"/>
      <c r="C62" s="16"/>
      <c r="D62" s="16"/>
      <c r="E62" s="18"/>
      <c r="F62" s="20" t="str">
        <f>IFERROR(VLOOKUP(#REF!,#REF!,4,0),"–")</f>
        <v>–</v>
      </c>
      <c r="G62" s="22" t="e">
        <f>Table13412[[#This Row],[QTY M3]]*Table13412[[#This Row],[Unit Cost]]</f>
        <v>#VALUE!</v>
      </c>
      <c r="H62" s="11"/>
      <c r="I62" s="42"/>
    </row>
    <row r="63" spans="2:9" ht="21.95" customHeight="1" x14ac:dyDescent="0.25">
      <c r="B63" s="14"/>
      <c r="C63" s="16"/>
      <c r="D63" s="16"/>
      <c r="E63" s="18"/>
      <c r="F63" s="20" t="str">
        <f>IFERROR(VLOOKUP(#REF!,#REF!,4,0),"–")</f>
        <v>–</v>
      </c>
      <c r="G63" s="22" t="e">
        <f>Table13412[[#This Row],[QTY M3]]*Table13412[[#This Row],[Unit Cost]]</f>
        <v>#VALUE!</v>
      </c>
      <c r="H63" s="11"/>
      <c r="I63" s="42"/>
    </row>
    <row r="64" spans="2:9" ht="21.95" customHeight="1" x14ac:dyDescent="0.25">
      <c r="B64" s="14"/>
      <c r="C64" s="16"/>
      <c r="D64" s="16"/>
      <c r="E64" s="18"/>
      <c r="F64" s="20" t="str">
        <f>IFERROR(VLOOKUP(#REF!,#REF!,4,0),"–")</f>
        <v>–</v>
      </c>
      <c r="G64" s="22" t="e">
        <f>Table13412[[#This Row],[QTY M3]]*Table13412[[#This Row],[Unit Cost]]</f>
        <v>#VALUE!</v>
      </c>
      <c r="H64" s="11"/>
      <c r="I64" s="42"/>
    </row>
    <row r="65" spans="2:9" ht="21.95" customHeight="1" x14ac:dyDescent="0.25">
      <c r="B65" s="15"/>
      <c r="C65" s="17"/>
      <c r="D65" s="17"/>
      <c r="E65" s="19"/>
      <c r="F65" s="21" t="str">
        <f>IFERROR(VLOOKUP(#REF!,#REF!,4,0),"–")</f>
        <v>–</v>
      </c>
      <c r="G65" s="23" t="e">
        <f>Table13412[[#This Row],[QTY M3]]*Table13412[[#This Row],[Unit Cost]]</f>
        <v>#VALUE!</v>
      </c>
      <c r="H65" s="12"/>
      <c r="I65" s="42"/>
    </row>
  </sheetData>
  <mergeCells count="6">
    <mergeCell ref="B2:C2"/>
    <mergeCell ref="B4:C4"/>
    <mergeCell ref="I12:I24"/>
    <mergeCell ref="J12:J24"/>
    <mergeCell ref="I29:I36"/>
    <mergeCell ref="J29:J36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5"/>
  <sheetViews>
    <sheetView showGridLines="0" zoomScaleNormal="100" workbookViewId="0">
      <selection activeCell="J50" sqref="J50"/>
    </sheetView>
  </sheetViews>
  <sheetFormatPr defaultColWidth="10.875" defaultRowHeight="15.75" x14ac:dyDescent="0.25"/>
  <cols>
    <col min="1" max="1" width="3.375" style="1" customWidth="1"/>
    <col min="2" max="2" width="26" style="1" customWidth="1"/>
    <col min="3" max="3" width="32.625" style="1" customWidth="1"/>
    <col min="4" max="4" width="20.125" style="1" customWidth="1"/>
    <col min="6" max="6" width="18" style="1" customWidth="1"/>
    <col min="7" max="7" width="13.625" style="1" customWidth="1"/>
    <col min="8" max="8" width="15" style="1" customWidth="1"/>
    <col min="9" max="9" width="12.125" style="1" customWidth="1"/>
    <col min="10" max="10" width="12.62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74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SUM(Q11:Q64)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45452</v>
      </c>
      <c r="C12" s="36" t="s">
        <v>20</v>
      </c>
      <c r="D12" s="36" t="s">
        <v>21</v>
      </c>
      <c r="E12" s="37">
        <v>439</v>
      </c>
      <c r="F12" s="38">
        <v>26</v>
      </c>
      <c r="G12" s="39">
        <f>Table13578910112[[#This Row],[QTY M3]]*Table13578910112[[#This Row],[Unit Cost]]</f>
        <v>11414</v>
      </c>
      <c r="H12" s="40"/>
      <c r="I12" s="129">
        <f>SUM(E12:E27)</f>
        <v>2943</v>
      </c>
      <c r="J12" s="129">
        <f>SUM(G12:G29)</f>
        <v>82591</v>
      </c>
    </row>
    <row r="13" spans="2:14" ht="21.95" customHeight="1" x14ac:dyDescent="0.2">
      <c r="B13" s="35">
        <v>45452</v>
      </c>
      <c r="C13" s="36" t="s">
        <v>20</v>
      </c>
      <c r="D13" s="36" t="s">
        <v>22</v>
      </c>
      <c r="E13" s="37">
        <v>3</v>
      </c>
      <c r="F13" s="38">
        <v>35</v>
      </c>
      <c r="G13" s="39">
        <f>Table13578910112[[#This Row],[QTY M3]]*Table13578910112[[#This Row],[Unit Cost]]</f>
        <v>105</v>
      </c>
      <c r="H13" s="40"/>
      <c r="I13" s="130"/>
      <c r="J13" s="130"/>
    </row>
    <row r="14" spans="2:14" ht="21.95" customHeight="1" x14ac:dyDescent="0.2">
      <c r="B14" s="35">
        <v>45452</v>
      </c>
      <c r="C14" s="36" t="s">
        <v>20</v>
      </c>
      <c r="D14" s="36" t="s">
        <v>23</v>
      </c>
      <c r="E14" s="37">
        <v>1</v>
      </c>
      <c r="F14" s="38">
        <v>35</v>
      </c>
      <c r="G14" s="39">
        <f>Table13578910112[[#This Row],[QTY M3]]*Table13578910112[[#This Row],[Unit Cost]]</f>
        <v>35</v>
      </c>
      <c r="H14" s="40"/>
      <c r="I14" s="130"/>
      <c r="J14" s="130"/>
    </row>
    <row r="15" spans="2:14" ht="21.95" customHeight="1" x14ac:dyDescent="0.2">
      <c r="B15" s="35">
        <v>45452</v>
      </c>
      <c r="C15" s="36" t="s">
        <v>20</v>
      </c>
      <c r="D15" s="36" t="s">
        <v>16</v>
      </c>
      <c r="E15" s="37">
        <v>3</v>
      </c>
      <c r="F15" s="38">
        <v>23</v>
      </c>
      <c r="G15" s="39">
        <f>Table13578910112[[#This Row],[QTY M3]]*Table13578910112[[#This Row],[Unit Cost]]</f>
        <v>69</v>
      </c>
      <c r="H15" s="40"/>
      <c r="I15" s="130"/>
      <c r="J15" s="130"/>
    </row>
    <row r="16" spans="2:14" ht="21.95" customHeight="1" x14ac:dyDescent="0.2">
      <c r="B16" s="35">
        <v>45452</v>
      </c>
      <c r="C16" s="36" t="s">
        <v>20</v>
      </c>
      <c r="D16" s="36" t="s">
        <v>24</v>
      </c>
      <c r="E16" s="37">
        <v>5</v>
      </c>
      <c r="F16" s="38">
        <v>35</v>
      </c>
      <c r="G16" s="39">
        <f>Table13578910112[[#This Row],[QTY M3]]*Table13578910112[[#This Row],[Unit Cost]]</f>
        <v>175</v>
      </c>
      <c r="H16" s="40"/>
      <c r="I16" s="130"/>
      <c r="J16" s="130"/>
    </row>
    <row r="17" spans="2:10" ht="21.95" customHeight="1" x14ac:dyDescent="0.2">
      <c r="B17" s="35">
        <v>45452</v>
      </c>
      <c r="C17" s="36" t="s">
        <v>20</v>
      </c>
      <c r="D17" s="36" t="s">
        <v>25</v>
      </c>
      <c r="E17" s="37">
        <v>0</v>
      </c>
      <c r="F17" s="38">
        <v>35</v>
      </c>
      <c r="G17" s="39">
        <f>Table13578910112[[#This Row],[QTY M3]]*Table13578910112[[#This Row],[Unit Cost]]</f>
        <v>0</v>
      </c>
      <c r="H17" s="40"/>
      <c r="I17" s="130"/>
      <c r="J17" s="130"/>
    </row>
    <row r="18" spans="2:10" ht="21.95" customHeight="1" x14ac:dyDescent="0.2">
      <c r="B18" s="35">
        <v>45452</v>
      </c>
      <c r="C18" s="36" t="s">
        <v>20</v>
      </c>
      <c r="D18" s="36" t="s">
        <v>26</v>
      </c>
      <c r="E18" s="37">
        <v>504</v>
      </c>
      <c r="F18" s="38">
        <v>29</v>
      </c>
      <c r="G18" s="39">
        <f>Table13578910112[[#This Row],[QTY M3]]*Table13578910112[[#This Row],[Unit Cost]]</f>
        <v>14616</v>
      </c>
      <c r="H18" s="40"/>
      <c r="I18" s="130"/>
      <c r="J18" s="130"/>
    </row>
    <row r="19" spans="2:10" ht="21.95" customHeight="1" x14ac:dyDescent="0.2">
      <c r="B19" s="35">
        <v>45452</v>
      </c>
      <c r="C19" s="36" t="s">
        <v>20</v>
      </c>
      <c r="D19" s="36" t="s">
        <v>27</v>
      </c>
      <c r="E19" s="37">
        <v>1198</v>
      </c>
      <c r="F19" s="38">
        <v>29</v>
      </c>
      <c r="G19" s="39">
        <f>Table13578910112[[#This Row],[QTY M3]]*Table13578910112[[#This Row],[Unit Cost]]</f>
        <v>34742</v>
      </c>
      <c r="H19" s="40"/>
      <c r="I19" s="130"/>
      <c r="J19" s="130"/>
    </row>
    <row r="20" spans="2:10" ht="21.95" customHeight="1" x14ac:dyDescent="0.2">
      <c r="B20" s="35">
        <v>45452</v>
      </c>
      <c r="C20" s="36" t="s">
        <v>20</v>
      </c>
      <c r="D20" s="36" t="s">
        <v>28</v>
      </c>
      <c r="E20" s="37">
        <v>715</v>
      </c>
      <c r="F20" s="38">
        <v>29</v>
      </c>
      <c r="G20" s="39">
        <f>Table13578910112[[#This Row],[QTY M3]]*Table13578910112[[#This Row],[Unit Cost]]</f>
        <v>20735</v>
      </c>
      <c r="H20" s="40"/>
      <c r="I20" s="130"/>
      <c r="J20" s="130"/>
    </row>
    <row r="21" spans="2:10" ht="21.95" customHeight="1" x14ac:dyDescent="0.25">
      <c r="B21" s="35">
        <v>45452</v>
      </c>
      <c r="C21" s="36" t="s">
        <v>20</v>
      </c>
      <c r="D21" s="36" t="s">
        <v>35</v>
      </c>
      <c r="E21" s="47">
        <v>49</v>
      </c>
      <c r="F21" s="48">
        <v>0</v>
      </c>
      <c r="G21" s="49">
        <f>Table13578910112[[#This Row],[QTY M3]]*Table13578910112[[#This Row],[Unit Cost]]</f>
        <v>0</v>
      </c>
      <c r="H21" s="50"/>
      <c r="I21" s="130"/>
      <c r="J21" s="130"/>
    </row>
    <row r="22" spans="2:10" ht="21.95" customHeight="1" x14ac:dyDescent="0.25">
      <c r="B22" s="35">
        <v>45452</v>
      </c>
      <c r="C22" s="36" t="s">
        <v>20</v>
      </c>
      <c r="D22" s="36" t="s">
        <v>36</v>
      </c>
      <c r="E22" s="47">
        <v>1</v>
      </c>
      <c r="F22" s="48">
        <v>0</v>
      </c>
      <c r="G22" s="49">
        <f>Table13578910112[[#This Row],[QTY M3]]*Table13578910112[[#This Row],[Unit Cost]]</f>
        <v>0</v>
      </c>
      <c r="H22" s="50"/>
      <c r="I22" s="130"/>
      <c r="J22" s="130"/>
    </row>
    <row r="23" spans="2:10" ht="21.95" customHeight="1" x14ac:dyDescent="0.2">
      <c r="B23" s="35">
        <v>45452</v>
      </c>
      <c r="C23" s="36" t="s">
        <v>20</v>
      </c>
      <c r="D23" s="36" t="s">
        <v>29</v>
      </c>
      <c r="E23" s="37">
        <v>5</v>
      </c>
      <c r="F23" s="38">
        <v>0</v>
      </c>
      <c r="G23" s="39">
        <f>Table13578910112[[#This Row],[QTY M3]]*Table13578910112[[#This Row],[Unit Cost]]</f>
        <v>0</v>
      </c>
      <c r="H23" s="40"/>
      <c r="I23" s="130"/>
      <c r="J23" s="130"/>
    </row>
    <row r="24" spans="2:10" ht="21.95" customHeight="1" x14ac:dyDescent="0.2">
      <c r="B24" s="35">
        <v>45452</v>
      </c>
      <c r="C24" s="36" t="s">
        <v>20</v>
      </c>
      <c r="D24" s="36" t="s">
        <v>30</v>
      </c>
      <c r="E24" s="37">
        <v>1</v>
      </c>
      <c r="F24" s="38">
        <v>0</v>
      </c>
      <c r="G24" s="39">
        <f>Table13578910112[[#This Row],[QTY M3]]*Table13578910112[[#This Row],[Unit Cost]]</f>
        <v>0</v>
      </c>
      <c r="H24" s="40"/>
      <c r="I24" s="130"/>
      <c r="J24" s="130"/>
    </row>
    <row r="25" spans="2:10" ht="21.95" customHeight="1" x14ac:dyDescent="0.25">
      <c r="B25" s="35">
        <v>45452</v>
      </c>
      <c r="C25" s="36" t="s">
        <v>20</v>
      </c>
      <c r="D25" s="13" t="s">
        <v>37</v>
      </c>
      <c r="E25" s="51">
        <v>0</v>
      </c>
      <c r="F25" s="52">
        <v>35</v>
      </c>
      <c r="G25" s="53">
        <f>Table13578910112[[#This Row],[QTY M3]]*Table13578910112[[#This Row],[Unit Cost]]</f>
        <v>0</v>
      </c>
      <c r="H25" s="55"/>
      <c r="I25" s="130"/>
      <c r="J25" s="130"/>
    </row>
    <row r="26" spans="2:10" ht="21.95" customHeight="1" x14ac:dyDescent="0.2">
      <c r="B26" s="35">
        <v>45452</v>
      </c>
      <c r="C26" s="36" t="s">
        <v>20</v>
      </c>
      <c r="D26" s="36" t="s">
        <v>31</v>
      </c>
      <c r="E26" s="37">
        <v>15</v>
      </c>
      <c r="F26" s="38">
        <v>35</v>
      </c>
      <c r="G26" s="39">
        <f>Table13578910112[[#This Row],[QTY M3]]*Table13578910112[[#This Row],[Unit Cost]]</f>
        <v>525</v>
      </c>
      <c r="H26" s="40"/>
      <c r="I26" s="130"/>
      <c r="J26" s="130"/>
    </row>
    <row r="27" spans="2:10" ht="21.95" customHeight="1" x14ac:dyDescent="0.2">
      <c r="B27" s="35">
        <v>45452</v>
      </c>
      <c r="C27" s="36" t="s">
        <v>20</v>
      </c>
      <c r="D27" s="36" t="s">
        <v>32</v>
      </c>
      <c r="E27" s="37">
        <v>4</v>
      </c>
      <c r="F27" s="38">
        <v>35</v>
      </c>
      <c r="G27" s="39">
        <f>Table13578910112[[#This Row],[QTY M3]]*Table13578910112[[#This Row],[Unit Cost]]</f>
        <v>140</v>
      </c>
      <c r="H27" s="40"/>
      <c r="I27" s="130"/>
      <c r="J27" s="130"/>
    </row>
    <row r="28" spans="2:10" ht="21.95" customHeight="1" x14ac:dyDescent="0.2">
      <c r="B28" s="35">
        <v>45452</v>
      </c>
      <c r="C28" s="36" t="s">
        <v>20</v>
      </c>
      <c r="D28" s="36" t="s">
        <v>38</v>
      </c>
      <c r="E28" s="37">
        <v>1</v>
      </c>
      <c r="F28" s="38">
        <v>35</v>
      </c>
      <c r="G28" s="39">
        <f>Table13578910112[[#This Row],[QTY M3]]*Table13578910112[[#This Row],[Unit Cost]]</f>
        <v>35</v>
      </c>
      <c r="H28" s="40"/>
      <c r="I28" s="131"/>
      <c r="J28" s="131"/>
    </row>
    <row r="29" spans="2:10" ht="24.75" customHeight="1" x14ac:dyDescent="0.2">
      <c r="E29" s="1"/>
    </row>
    <row r="30" spans="2:10" ht="21.95" customHeight="1" x14ac:dyDescent="0.2">
      <c r="B30" s="44" t="s">
        <v>33</v>
      </c>
      <c r="E30" s="1"/>
    </row>
    <row r="31" spans="2:10" ht="21.95" customHeight="1" x14ac:dyDescent="0.2">
      <c r="B31" s="35">
        <v>45452</v>
      </c>
      <c r="C31" s="92" t="s">
        <v>50</v>
      </c>
      <c r="D31" s="57" t="s">
        <v>47</v>
      </c>
      <c r="E31" s="37">
        <v>13</v>
      </c>
      <c r="F31" s="77">
        <v>40</v>
      </c>
      <c r="G31" s="39">
        <f>Table13578910112[[#This Row],[QTY M3]]*Table13578910112[[#This Row],[Unit Cost]]</f>
        <v>520</v>
      </c>
      <c r="H31" s="41"/>
      <c r="I31" s="114">
        <f>SUM(E31:E40)</f>
        <v>459</v>
      </c>
      <c r="J31" s="147">
        <f>SUM(G31:G39)</f>
        <v>18148</v>
      </c>
    </row>
    <row r="32" spans="2:10" ht="21.95" customHeight="1" x14ac:dyDescent="0.2">
      <c r="B32" s="35">
        <v>45452</v>
      </c>
      <c r="C32" s="92" t="s">
        <v>50</v>
      </c>
      <c r="D32" s="36" t="s">
        <v>48</v>
      </c>
      <c r="E32" s="37">
        <v>9</v>
      </c>
      <c r="F32" s="38">
        <v>40</v>
      </c>
      <c r="G32" s="39">
        <f>Table13578910112[[#This Row],[QTY M3]]*Table13578910112[[#This Row],[Unit Cost]]</f>
        <v>360</v>
      </c>
      <c r="H32" s="40"/>
      <c r="I32" s="115"/>
      <c r="J32" s="148"/>
    </row>
    <row r="33" spans="2:10" ht="21.95" customHeight="1" x14ac:dyDescent="0.2">
      <c r="B33" s="35">
        <v>45452</v>
      </c>
      <c r="C33" s="92" t="s">
        <v>50</v>
      </c>
      <c r="D33" s="36" t="s">
        <v>49</v>
      </c>
      <c r="E33" s="37">
        <v>13</v>
      </c>
      <c r="F33" s="38">
        <v>40</v>
      </c>
      <c r="G33" s="39">
        <f>Table13578910112[[#This Row],[QTY M3]]*Table13578910112[[#This Row],[Unit Cost]]</f>
        <v>520</v>
      </c>
      <c r="H33" s="40"/>
      <c r="I33" s="115"/>
      <c r="J33" s="148"/>
    </row>
    <row r="34" spans="2:10" ht="21.95" customHeight="1" x14ac:dyDescent="0.25">
      <c r="B34" s="35">
        <v>45452</v>
      </c>
      <c r="C34" s="93" t="s">
        <v>19</v>
      </c>
      <c r="D34" s="36" t="s">
        <v>14</v>
      </c>
      <c r="E34" s="37">
        <v>159</v>
      </c>
      <c r="F34" s="48">
        <v>50</v>
      </c>
      <c r="G34" s="49">
        <f>Table13578910112[[#This Row],[QTY M3]]*Table13578910112[[#This Row],[Unit Cost]]</f>
        <v>7950</v>
      </c>
      <c r="H34" s="50"/>
      <c r="I34" s="115"/>
      <c r="J34" s="148"/>
    </row>
    <row r="35" spans="2:10" ht="21.95" customHeight="1" x14ac:dyDescent="0.25">
      <c r="B35" s="35">
        <v>45452</v>
      </c>
      <c r="C35" s="93" t="s">
        <v>19</v>
      </c>
      <c r="D35" s="36" t="s">
        <v>75</v>
      </c>
      <c r="E35" s="37">
        <v>53</v>
      </c>
      <c r="F35" s="48">
        <v>50</v>
      </c>
      <c r="G35" s="49">
        <f>Table13578910112[[#This Row],[QTY M3]]*Table13578910112[[#This Row],[Unit Cost]]</f>
        <v>2650</v>
      </c>
      <c r="H35" s="62"/>
      <c r="I35" s="115"/>
      <c r="J35" s="148"/>
    </row>
    <row r="36" spans="2:10" ht="21.95" customHeight="1" x14ac:dyDescent="0.25">
      <c r="B36" s="35">
        <v>45452</v>
      </c>
      <c r="C36" s="93" t="s">
        <v>19</v>
      </c>
      <c r="D36" s="36" t="s">
        <v>16</v>
      </c>
      <c r="E36" s="47">
        <v>212</v>
      </c>
      <c r="F36" s="48">
        <v>29</v>
      </c>
      <c r="G36" s="49">
        <f>Table13578910112[[#This Row],[QTY M3]]*Table13578910112[[#This Row],[Unit Cost]]</f>
        <v>6148</v>
      </c>
      <c r="H36" s="63"/>
      <c r="I36" s="115"/>
      <c r="J36" s="148"/>
    </row>
    <row r="37" spans="2:10" ht="21.95" customHeight="1" x14ac:dyDescent="0.25">
      <c r="B37" s="35">
        <v>45452</v>
      </c>
      <c r="C37" s="93" t="s">
        <v>18</v>
      </c>
      <c r="D37" s="36" t="s">
        <v>16</v>
      </c>
      <c r="E37" s="37">
        <v>0</v>
      </c>
      <c r="F37" s="48">
        <v>29</v>
      </c>
      <c r="G37" s="49">
        <f>Table13578910112[[#This Row],[QTY M3]]*Table13578910112[[#This Row],[Unit Cost]]</f>
        <v>0</v>
      </c>
      <c r="H37" s="50"/>
      <c r="I37" s="115"/>
      <c r="J37" s="148"/>
    </row>
    <row r="38" spans="2:10" ht="21.95" customHeight="1" x14ac:dyDescent="0.2">
      <c r="B38" s="35">
        <v>45452</v>
      </c>
      <c r="C38" s="93" t="s">
        <v>18</v>
      </c>
      <c r="D38" s="36" t="s">
        <v>10</v>
      </c>
      <c r="E38" s="47">
        <v>0</v>
      </c>
      <c r="F38" s="38">
        <v>48</v>
      </c>
      <c r="G38" s="39">
        <f>Table13578910112[[#This Row],[QTY M3]]*Table13578910112[[#This Row],[Unit Cost]]</f>
        <v>0</v>
      </c>
      <c r="H38" s="40"/>
      <c r="I38" s="115"/>
      <c r="J38" s="148"/>
    </row>
    <row r="39" spans="2:10" ht="21.95" customHeight="1" x14ac:dyDescent="0.25">
      <c r="B39" s="35">
        <v>45452</v>
      </c>
      <c r="C39" s="93" t="s">
        <v>18</v>
      </c>
      <c r="D39" s="36" t="s">
        <v>40</v>
      </c>
      <c r="E39" s="47">
        <v>0</v>
      </c>
      <c r="F39" s="48">
        <v>0</v>
      </c>
      <c r="G39" s="49">
        <f>Table13578910112[[#This Row],[QTY M3]]*Table13578910112[[#This Row],[Unit Cost]]</f>
        <v>0</v>
      </c>
      <c r="H39" s="50"/>
      <c r="I39" s="142"/>
      <c r="J39" s="149"/>
    </row>
    <row r="40" spans="2:10" ht="21.95" customHeight="1" x14ac:dyDescent="0.2">
      <c r="B40" s="35"/>
      <c r="C40" s="36"/>
      <c r="D40" s="36"/>
      <c r="E40" s="37"/>
      <c r="F40" s="38"/>
      <c r="G40" s="39"/>
      <c r="H40" s="40"/>
    </row>
    <row r="41" spans="2:10" ht="21.95" customHeight="1" x14ac:dyDescent="0.2">
      <c r="B41" s="56" t="s">
        <v>76</v>
      </c>
      <c r="C41" s="36"/>
      <c r="D41" s="36"/>
      <c r="E41" s="37"/>
      <c r="F41" s="38" t="str">
        <f>IFERROR(VLOOKUP(#REF!,#REF!,4,0),"–")</f>
        <v>–</v>
      </c>
      <c r="G41" s="39"/>
      <c r="H41" s="40"/>
    </row>
    <row r="42" spans="2:10" ht="21.95" customHeight="1" x14ac:dyDescent="0.2">
      <c r="B42" s="35">
        <v>45452</v>
      </c>
      <c r="C42" s="36" t="s">
        <v>51</v>
      </c>
      <c r="D42" s="36" t="s">
        <v>52</v>
      </c>
      <c r="E42" s="37">
        <v>1397</v>
      </c>
      <c r="F42" s="38">
        <v>0</v>
      </c>
      <c r="G42" s="39">
        <f>Table13578910112[[#This Row],[QTY M3]]*Table13578910112[[#This Row],[Unit Cost]]</f>
        <v>0</v>
      </c>
      <c r="H42" s="40"/>
      <c r="I42" s="117">
        <f>SUM(E42:E45)</f>
        <v>5449</v>
      </c>
      <c r="J42" s="117">
        <f>SUM(G42:G45)</f>
        <v>36500</v>
      </c>
    </row>
    <row r="43" spans="2:10" ht="21.95" customHeight="1" x14ac:dyDescent="0.2">
      <c r="B43" s="35">
        <v>45452</v>
      </c>
      <c r="C43" s="36" t="s">
        <v>51</v>
      </c>
      <c r="D43" s="36" t="s">
        <v>54</v>
      </c>
      <c r="E43" s="37">
        <v>1460</v>
      </c>
      <c r="F43" s="38">
        <v>25</v>
      </c>
      <c r="G43" s="39">
        <f>Table13578910112[[#This Row],[QTY M3]]*Table13578910112[[#This Row],[Unit Cost]]</f>
        <v>36500</v>
      </c>
      <c r="H43" s="40"/>
      <c r="I43" s="118"/>
      <c r="J43" s="118"/>
    </row>
    <row r="44" spans="2:10" ht="21.95" customHeight="1" x14ac:dyDescent="0.2">
      <c r="B44" s="35">
        <v>45452</v>
      </c>
      <c r="C44" s="36" t="s">
        <v>51</v>
      </c>
      <c r="D44" s="36" t="s">
        <v>55</v>
      </c>
      <c r="E44" s="37">
        <v>1143</v>
      </c>
      <c r="F44" s="38">
        <v>0</v>
      </c>
      <c r="G44" s="39">
        <f>Table13578910112[[#This Row],[QTY M3]]*Table13578910112[[#This Row],[Unit Cost]]</f>
        <v>0</v>
      </c>
      <c r="H44" s="40"/>
      <c r="I44" s="118"/>
      <c r="J44" s="118"/>
    </row>
    <row r="45" spans="2:10" ht="21.95" customHeight="1" x14ac:dyDescent="0.2">
      <c r="B45" s="41"/>
      <c r="C45" s="36" t="s">
        <v>51</v>
      </c>
      <c r="D45" s="36" t="s">
        <v>56</v>
      </c>
      <c r="E45" s="37">
        <v>1449</v>
      </c>
      <c r="F45" s="38">
        <v>0</v>
      </c>
      <c r="G45" s="39">
        <f>Table13578910112[[#This Row],[QTY M3]]*Table13578910112[[#This Row],[Unit Cost]]</f>
        <v>0</v>
      </c>
      <c r="H45" s="40"/>
      <c r="I45" s="132"/>
      <c r="J45" s="132"/>
    </row>
    <row r="46" spans="2:10" ht="21.95" customHeight="1" x14ac:dyDescent="0.2">
      <c r="B46" s="41"/>
      <c r="C46" s="36"/>
      <c r="D46" s="36"/>
      <c r="E46" s="37"/>
      <c r="F46" s="38"/>
      <c r="G46" s="39"/>
      <c r="H46" s="40"/>
    </row>
    <row r="47" spans="2:10" ht="21.95" customHeight="1" x14ac:dyDescent="0.2">
      <c r="B47" s="41"/>
      <c r="C47" s="36"/>
      <c r="D47" s="36"/>
      <c r="E47" s="37"/>
      <c r="F47" s="38"/>
      <c r="G47" s="39"/>
      <c r="H47" s="40"/>
    </row>
    <row r="48" spans="2:10" ht="21.95" customHeight="1" x14ac:dyDescent="0.2">
      <c r="B48" s="41"/>
      <c r="C48" s="36"/>
      <c r="D48" s="36"/>
      <c r="E48" s="37"/>
      <c r="F48" s="38"/>
      <c r="G48" s="39"/>
      <c r="H48" s="40"/>
    </row>
    <row r="49" spans="2:9" ht="21.95" customHeight="1" x14ac:dyDescent="0.2">
      <c r="B49" s="41"/>
      <c r="C49" s="36"/>
      <c r="D49" s="36"/>
      <c r="E49" s="37"/>
      <c r="F49" s="38"/>
      <c r="G49" s="39"/>
      <c r="H49" s="40"/>
    </row>
    <row r="50" spans="2:9" ht="21.95" customHeight="1" x14ac:dyDescent="0.2">
      <c r="B50" s="41"/>
      <c r="C50" s="36"/>
      <c r="D50" s="36"/>
      <c r="E50" s="37"/>
      <c r="F50" s="38"/>
      <c r="G50" s="39"/>
      <c r="H50" s="40"/>
    </row>
    <row r="51" spans="2:9" ht="21.95" customHeight="1" x14ac:dyDescent="0.2">
      <c r="B51" s="41"/>
      <c r="C51" s="36"/>
      <c r="D51" s="36"/>
      <c r="E51" s="37"/>
      <c r="F51" s="38"/>
      <c r="G51" s="39"/>
      <c r="H51" s="40"/>
    </row>
    <row r="52" spans="2:9" ht="21.95" customHeight="1" x14ac:dyDescent="0.2">
      <c r="B52" s="41"/>
      <c r="C52" s="36"/>
      <c r="D52" s="36"/>
      <c r="E52" s="37"/>
      <c r="F52" s="38"/>
      <c r="G52" s="39"/>
      <c r="H52" s="40"/>
    </row>
    <row r="53" spans="2:9" ht="21.95" customHeight="1" x14ac:dyDescent="0.2">
      <c r="B53" s="41"/>
      <c r="C53" s="36"/>
      <c r="D53" s="36"/>
      <c r="E53" s="37"/>
      <c r="F53" s="38"/>
      <c r="G53" s="39"/>
      <c r="H53" s="40"/>
    </row>
    <row r="54" spans="2:9" ht="21.95" customHeight="1" x14ac:dyDescent="0.2">
      <c r="B54" s="41"/>
      <c r="C54" s="36"/>
      <c r="D54" s="36"/>
      <c r="E54" s="37"/>
      <c r="F54" s="38"/>
      <c r="G54" s="39"/>
      <c r="H54" s="40"/>
    </row>
    <row r="55" spans="2:9" ht="21.95" customHeight="1" x14ac:dyDescent="0.2">
      <c r="B55" s="41"/>
      <c r="C55" s="36"/>
      <c r="D55" s="36"/>
      <c r="E55" s="37"/>
      <c r="F55" s="38"/>
      <c r="G55" s="39"/>
      <c r="H55" s="40"/>
    </row>
    <row r="56" spans="2:9" ht="21.95" customHeight="1" x14ac:dyDescent="0.2">
      <c r="B56" s="41"/>
      <c r="C56" s="36"/>
      <c r="D56" s="36"/>
      <c r="E56" s="37"/>
      <c r="F56" s="38"/>
      <c r="G56" s="39"/>
      <c r="H56" s="40"/>
    </row>
    <row r="57" spans="2:9" ht="21.95" customHeight="1" x14ac:dyDescent="0.2">
      <c r="B57" s="41"/>
      <c r="C57" s="36"/>
      <c r="D57" s="36"/>
      <c r="E57" s="37"/>
      <c r="F57" s="38"/>
      <c r="G57" s="39"/>
      <c r="H57" s="40"/>
    </row>
    <row r="58" spans="2:9" ht="21.95" customHeight="1" x14ac:dyDescent="0.2">
      <c r="B58" s="41"/>
      <c r="C58" s="36"/>
      <c r="D58" s="36"/>
      <c r="E58" s="37"/>
      <c r="F58" s="38"/>
      <c r="G58" s="39"/>
      <c r="H58" s="40"/>
    </row>
    <row r="59" spans="2:9" ht="21.95" customHeight="1" x14ac:dyDescent="0.2">
      <c r="B59" s="41"/>
      <c r="C59" s="36"/>
      <c r="D59" s="36"/>
      <c r="E59" s="37"/>
      <c r="F59" s="38"/>
      <c r="G59" s="39"/>
      <c r="H59" s="40"/>
    </row>
    <row r="60" spans="2:9" ht="21.95" customHeight="1" x14ac:dyDescent="0.25">
      <c r="B60" s="14"/>
      <c r="C60" s="16"/>
      <c r="D60" s="16"/>
      <c r="E60" s="18"/>
      <c r="F60" s="20"/>
      <c r="G60" s="22"/>
      <c r="H60" s="11"/>
    </row>
    <row r="61" spans="2:9" ht="21.95" customHeight="1" x14ac:dyDescent="0.25">
      <c r="B61" s="14"/>
      <c r="C61" s="16"/>
      <c r="D61" s="16"/>
      <c r="E61" s="18"/>
      <c r="F61" s="20"/>
      <c r="G61" s="22"/>
      <c r="H61" s="11"/>
    </row>
    <row r="62" spans="2:9" ht="21.95" customHeight="1" x14ac:dyDescent="0.25">
      <c r="B62" s="14"/>
      <c r="C62" s="16"/>
      <c r="D62" s="16"/>
      <c r="E62" s="18"/>
      <c r="F62" s="20"/>
      <c r="G62" s="22"/>
      <c r="H62" s="11"/>
      <c r="I62" s="60"/>
    </row>
    <row r="63" spans="2:9" ht="21.95" customHeight="1" x14ac:dyDescent="0.25">
      <c r="B63" s="14"/>
      <c r="C63" s="16"/>
      <c r="D63" s="16"/>
      <c r="E63" s="18"/>
      <c r="F63" s="20"/>
      <c r="G63" s="22"/>
      <c r="H63" s="11"/>
      <c r="I63" s="60"/>
    </row>
    <row r="64" spans="2:9" ht="21.95" customHeight="1" x14ac:dyDescent="0.25">
      <c r="B64" s="14"/>
      <c r="C64" s="16"/>
      <c r="D64" s="16"/>
      <c r="E64" s="18"/>
      <c r="F64" s="20"/>
      <c r="G64" s="22"/>
      <c r="H64" s="11"/>
      <c r="I64" s="60"/>
    </row>
    <row r="65" spans="2:9" ht="21.95" customHeight="1" x14ac:dyDescent="0.25">
      <c r="B65" s="15"/>
      <c r="C65" s="17"/>
      <c r="D65" s="17"/>
      <c r="E65" s="19"/>
      <c r="F65" s="21"/>
      <c r="G65" s="23"/>
      <c r="H65" s="12"/>
      <c r="I65" s="60"/>
    </row>
  </sheetData>
  <mergeCells count="8">
    <mergeCell ref="I42:I45"/>
    <mergeCell ref="J42:J45"/>
    <mergeCell ref="B2:C2"/>
    <mergeCell ref="B4:C4"/>
    <mergeCell ref="I12:I28"/>
    <mergeCell ref="J12:J28"/>
    <mergeCell ref="I31:I39"/>
    <mergeCell ref="J31:J39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70"/>
  <sheetViews>
    <sheetView showGridLines="0" topLeftCell="A43" zoomScaleNormal="100" workbookViewId="0">
      <selection activeCell="J12" sqref="J12:J29"/>
    </sheetView>
  </sheetViews>
  <sheetFormatPr defaultColWidth="10.875" defaultRowHeight="15.75" x14ac:dyDescent="0.25"/>
  <cols>
    <col min="1" max="1" width="3.375" style="1" customWidth="1"/>
    <col min="2" max="2" width="26" style="1" customWidth="1"/>
    <col min="3" max="3" width="32.625" style="1" customWidth="1"/>
    <col min="4" max="4" width="20.125" style="1" customWidth="1"/>
    <col min="6" max="7" width="18" style="1" customWidth="1"/>
    <col min="8" max="8" width="15" style="1" customWidth="1"/>
    <col min="9" max="9" width="12.125" style="1" customWidth="1"/>
    <col min="10" max="10" width="14.2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G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73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SUM(Q11:Q69)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20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  <c r="G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4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45454</v>
      </c>
      <c r="C12" s="36" t="s">
        <v>20</v>
      </c>
      <c r="D12" s="36" t="s">
        <v>21</v>
      </c>
      <c r="E12" s="37">
        <v>451</v>
      </c>
      <c r="F12" s="64">
        <v>26</v>
      </c>
      <c r="G12" s="67">
        <f>Table13578910112314[[#This Row],[Unit Cost]]*Table13578910112314[[#This Row],[QTY M3]]</f>
        <v>11726</v>
      </c>
      <c r="H12" s="40"/>
      <c r="I12" s="150">
        <f>SUM(E12:E28)</f>
        <v>3250</v>
      </c>
      <c r="J12" s="153">
        <f>SUM(G12:G29)</f>
        <v>88045</v>
      </c>
    </row>
    <row r="13" spans="2:14" ht="21.95" customHeight="1" x14ac:dyDescent="0.2">
      <c r="B13" s="35">
        <v>45454</v>
      </c>
      <c r="C13" s="36" t="s">
        <v>20</v>
      </c>
      <c r="D13" s="36" t="s">
        <v>22</v>
      </c>
      <c r="E13" s="37">
        <v>6</v>
      </c>
      <c r="F13" s="64">
        <v>35</v>
      </c>
      <c r="G13" s="67">
        <f>Table13578910112314[[#This Row],[Unit Cost]]*Table13578910112314[[#This Row],[QTY M3]]</f>
        <v>210</v>
      </c>
      <c r="H13" s="40"/>
      <c r="I13" s="151"/>
      <c r="J13" s="154"/>
    </row>
    <row r="14" spans="2:14" ht="21.95" customHeight="1" x14ac:dyDescent="0.2">
      <c r="B14" s="35">
        <v>45454</v>
      </c>
      <c r="C14" s="36" t="s">
        <v>20</v>
      </c>
      <c r="D14" s="36" t="s">
        <v>23</v>
      </c>
      <c r="E14" s="37">
        <v>3</v>
      </c>
      <c r="F14" s="64">
        <v>35</v>
      </c>
      <c r="G14" s="67">
        <f>Table13578910112314[[#This Row],[Unit Cost]]*Table13578910112314[[#This Row],[QTY M3]]</f>
        <v>105</v>
      </c>
      <c r="H14" s="40"/>
      <c r="I14" s="151"/>
      <c r="J14" s="154"/>
    </row>
    <row r="15" spans="2:14" ht="21.95" customHeight="1" x14ac:dyDescent="0.2">
      <c r="B15" s="35">
        <v>45454</v>
      </c>
      <c r="C15" s="36" t="s">
        <v>20</v>
      </c>
      <c r="D15" s="36" t="s">
        <v>16</v>
      </c>
      <c r="E15" s="37">
        <v>2</v>
      </c>
      <c r="F15" s="64">
        <v>23</v>
      </c>
      <c r="G15" s="67">
        <f>Table13578910112314[[#This Row],[Unit Cost]]*Table13578910112314[[#This Row],[QTY M3]]</f>
        <v>46</v>
      </c>
      <c r="H15" s="40"/>
      <c r="I15" s="151"/>
      <c r="J15" s="154"/>
    </row>
    <row r="16" spans="2:14" ht="21.95" customHeight="1" x14ac:dyDescent="0.2">
      <c r="B16" s="35">
        <v>45454</v>
      </c>
      <c r="C16" s="36" t="s">
        <v>20</v>
      </c>
      <c r="D16" s="36" t="s">
        <v>24</v>
      </c>
      <c r="E16" s="37">
        <v>3</v>
      </c>
      <c r="F16" s="64">
        <v>25</v>
      </c>
      <c r="G16" s="67">
        <f>Table13578910112314[[#This Row],[Unit Cost]]*Table13578910112314[[#This Row],[QTY M3]]</f>
        <v>75</v>
      </c>
      <c r="H16" s="40"/>
      <c r="I16" s="151"/>
      <c r="J16" s="154"/>
    </row>
    <row r="17" spans="2:10" ht="21.95" customHeight="1" x14ac:dyDescent="0.2">
      <c r="B17" s="35">
        <v>45454</v>
      </c>
      <c r="C17" s="36" t="s">
        <v>20</v>
      </c>
      <c r="D17" s="36" t="s">
        <v>25</v>
      </c>
      <c r="E17" s="37">
        <v>0</v>
      </c>
      <c r="F17" s="64">
        <v>35</v>
      </c>
      <c r="G17" s="67">
        <f>Table13578910112314[[#This Row],[Unit Cost]]*Table13578910112314[[#This Row],[QTY M3]]</f>
        <v>0</v>
      </c>
      <c r="H17" s="40"/>
      <c r="I17" s="151"/>
      <c r="J17" s="154"/>
    </row>
    <row r="18" spans="2:10" ht="21.95" customHeight="1" x14ac:dyDescent="0.2">
      <c r="B18" s="35">
        <v>45454</v>
      </c>
      <c r="C18" s="36" t="s">
        <v>20</v>
      </c>
      <c r="D18" s="36" t="s">
        <v>26</v>
      </c>
      <c r="E18" s="37">
        <v>338</v>
      </c>
      <c r="F18" s="64">
        <v>29</v>
      </c>
      <c r="G18" s="67">
        <f>Table13578910112314[[#This Row],[Unit Cost]]*Table13578910112314[[#This Row],[QTY M3]]</f>
        <v>9802</v>
      </c>
      <c r="H18" s="40"/>
      <c r="I18" s="151"/>
      <c r="J18" s="154"/>
    </row>
    <row r="19" spans="2:10" ht="21.95" customHeight="1" x14ac:dyDescent="0.2">
      <c r="B19" s="35">
        <v>45454</v>
      </c>
      <c r="C19" s="36" t="s">
        <v>20</v>
      </c>
      <c r="D19" s="36" t="s">
        <v>27</v>
      </c>
      <c r="E19" s="37">
        <v>1382</v>
      </c>
      <c r="F19" s="64">
        <v>29</v>
      </c>
      <c r="G19" s="67">
        <f>Table13578910112314[[#This Row],[Unit Cost]]*Table13578910112314[[#This Row],[QTY M3]]</f>
        <v>40078</v>
      </c>
      <c r="H19" s="40"/>
      <c r="I19" s="151"/>
      <c r="J19" s="154"/>
    </row>
    <row r="20" spans="2:10" ht="21.95" customHeight="1" x14ac:dyDescent="0.2">
      <c r="B20" s="35">
        <v>45454</v>
      </c>
      <c r="C20" s="36" t="s">
        <v>20</v>
      </c>
      <c r="D20" s="36" t="s">
        <v>28</v>
      </c>
      <c r="E20" s="37">
        <v>782</v>
      </c>
      <c r="F20" s="64">
        <v>29</v>
      </c>
      <c r="G20" s="67">
        <f>Table13578910112314[[#This Row],[Unit Cost]]*Table13578910112314[[#This Row],[QTY M3]]</f>
        <v>22678</v>
      </c>
      <c r="H20" s="40"/>
      <c r="I20" s="151"/>
      <c r="J20" s="154"/>
    </row>
    <row r="21" spans="2:10" ht="21.95" customHeight="1" x14ac:dyDescent="0.2">
      <c r="B21" s="35">
        <v>45454</v>
      </c>
      <c r="C21" s="36" t="s">
        <v>20</v>
      </c>
      <c r="D21" s="36" t="s">
        <v>35</v>
      </c>
      <c r="E21" s="47">
        <v>167</v>
      </c>
      <c r="F21" s="65">
        <v>0</v>
      </c>
      <c r="G21" s="68">
        <f>Table13578910112314[[#This Row],[Unit Cost]]*Table13578910112314[[#This Row],[QTY M3]]</f>
        <v>0</v>
      </c>
      <c r="H21" s="50"/>
      <c r="I21" s="151"/>
      <c r="J21" s="154"/>
    </row>
    <row r="22" spans="2:10" ht="21.95" customHeight="1" x14ac:dyDescent="0.2">
      <c r="B22" s="35">
        <v>45454</v>
      </c>
      <c r="C22" s="36" t="s">
        <v>20</v>
      </c>
      <c r="D22" s="36" t="s">
        <v>36</v>
      </c>
      <c r="E22" s="47">
        <v>6</v>
      </c>
      <c r="F22" s="65">
        <v>0</v>
      </c>
      <c r="G22" s="68">
        <f>Table13578910112314[[#This Row],[Unit Cost]]*Table13578910112314[[#This Row],[QTY M3]]</f>
        <v>0</v>
      </c>
      <c r="H22" s="50"/>
      <c r="I22" s="151"/>
      <c r="J22" s="154"/>
    </row>
    <row r="23" spans="2:10" ht="21.95" customHeight="1" x14ac:dyDescent="0.2">
      <c r="B23" s="35">
        <v>45454</v>
      </c>
      <c r="C23" s="36" t="s">
        <v>20</v>
      </c>
      <c r="D23" s="36" t="s">
        <v>29</v>
      </c>
      <c r="E23" s="37">
        <v>12</v>
      </c>
      <c r="F23" s="64">
        <v>0</v>
      </c>
      <c r="G23" s="67">
        <f>Table13578910112314[[#This Row],[Unit Cost]]*Table13578910112314[[#This Row],[QTY M3]]</f>
        <v>0</v>
      </c>
      <c r="H23" s="40"/>
      <c r="I23" s="151"/>
      <c r="J23" s="154"/>
    </row>
    <row r="24" spans="2:10" ht="21.95" customHeight="1" x14ac:dyDescent="0.2">
      <c r="B24" s="35">
        <v>45454</v>
      </c>
      <c r="C24" s="36" t="s">
        <v>20</v>
      </c>
      <c r="D24" s="36" t="s">
        <v>30</v>
      </c>
      <c r="E24" s="37">
        <v>3</v>
      </c>
      <c r="F24" s="64">
        <v>0</v>
      </c>
      <c r="G24" s="67">
        <f>Table13578910112314[[#This Row],[Unit Cost]]*Table13578910112314[[#This Row],[QTY M3]]</f>
        <v>0</v>
      </c>
      <c r="H24" s="40"/>
      <c r="I24" s="151"/>
      <c r="J24" s="154"/>
    </row>
    <row r="25" spans="2:10" ht="21.95" customHeight="1" x14ac:dyDescent="0.2">
      <c r="B25" s="35">
        <v>45454</v>
      </c>
      <c r="C25" s="36" t="s">
        <v>20</v>
      </c>
      <c r="D25" s="13" t="s">
        <v>37</v>
      </c>
      <c r="E25" s="51">
        <v>2</v>
      </c>
      <c r="F25" s="66">
        <v>35</v>
      </c>
      <c r="G25" s="69">
        <f>Table13578910112314[[#This Row],[Unit Cost]]*Table13578910112314[[#This Row],[QTY M3]]</f>
        <v>70</v>
      </c>
      <c r="H25" s="55"/>
      <c r="I25" s="151"/>
      <c r="J25" s="154"/>
    </row>
    <row r="26" spans="2:10" ht="21.95" customHeight="1" x14ac:dyDescent="0.2">
      <c r="B26" s="35">
        <v>45454</v>
      </c>
      <c r="C26" s="36" t="s">
        <v>20</v>
      </c>
      <c r="D26" s="36" t="s">
        <v>31</v>
      </c>
      <c r="E26" s="37">
        <v>46</v>
      </c>
      <c r="F26" s="64">
        <v>35</v>
      </c>
      <c r="G26" s="67">
        <f>Table13578910112314[[#This Row],[Unit Cost]]*Table13578910112314[[#This Row],[QTY M3]]</f>
        <v>1610</v>
      </c>
      <c r="H26" s="40"/>
      <c r="I26" s="151"/>
      <c r="J26" s="154"/>
    </row>
    <row r="27" spans="2:10" ht="21.95" customHeight="1" x14ac:dyDescent="0.2">
      <c r="B27" s="35">
        <v>45454</v>
      </c>
      <c r="C27" s="36" t="s">
        <v>20</v>
      </c>
      <c r="D27" s="46" t="s">
        <v>57</v>
      </c>
      <c r="E27" s="47">
        <v>42</v>
      </c>
      <c r="F27" s="65">
        <v>35</v>
      </c>
      <c r="G27" s="68">
        <f>Table13578910112314[[#This Row],[Unit Cost]]*Table13578910112314[[#This Row],[QTY M3]]</f>
        <v>1470</v>
      </c>
      <c r="H27" s="50"/>
      <c r="I27" s="151"/>
      <c r="J27" s="154"/>
    </row>
    <row r="28" spans="2:10" ht="21.95" customHeight="1" x14ac:dyDescent="0.2">
      <c r="B28" s="35">
        <v>45454</v>
      </c>
      <c r="C28" s="36" t="s">
        <v>20</v>
      </c>
      <c r="D28" s="36" t="s">
        <v>32</v>
      </c>
      <c r="E28" s="37">
        <v>5</v>
      </c>
      <c r="F28" s="64">
        <v>35</v>
      </c>
      <c r="G28" s="67">
        <f>Table13578910112314[[#This Row],[Unit Cost]]*Table13578910112314[[#This Row],[QTY M3]]</f>
        <v>175</v>
      </c>
      <c r="H28" s="40"/>
      <c r="I28" s="151"/>
      <c r="J28" s="154"/>
    </row>
    <row r="29" spans="2:10" ht="21.95" customHeight="1" x14ac:dyDescent="0.2">
      <c r="B29" s="35">
        <v>45454</v>
      </c>
      <c r="C29" s="36" t="s">
        <v>20</v>
      </c>
      <c r="D29" s="36" t="s">
        <v>38</v>
      </c>
      <c r="E29" s="37">
        <v>0</v>
      </c>
      <c r="F29" s="64">
        <v>35</v>
      </c>
      <c r="G29" s="67">
        <f>Table13578910112314[[#This Row],[Unit Cost]]*Table13578910112314[[#This Row],[QTY M3]]</f>
        <v>0</v>
      </c>
      <c r="H29" s="40"/>
      <c r="I29" s="152"/>
      <c r="J29" s="155"/>
    </row>
    <row r="30" spans="2:10" ht="30" customHeight="1" x14ac:dyDescent="0.2">
      <c r="E30" s="1"/>
      <c r="G30" s="75"/>
      <c r="J30" s="60"/>
    </row>
    <row r="31" spans="2:10" ht="27" customHeight="1" x14ac:dyDescent="0.2">
      <c r="B31" s="44" t="s">
        <v>33</v>
      </c>
      <c r="E31" s="1"/>
      <c r="G31" s="75"/>
      <c r="J31" s="60"/>
    </row>
    <row r="32" spans="2:10" ht="21.95" customHeight="1" x14ac:dyDescent="0.2">
      <c r="B32" s="35">
        <v>45454</v>
      </c>
      <c r="C32" s="57" t="s">
        <v>50</v>
      </c>
      <c r="D32" s="57" t="s">
        <v>47</v>
      </c>
      <c r="E32" s="37">
        <v>7</v>
      </c>
      <c r="F32" s="76">
        <v>40</v>
      </c>
      <c r="G32" s="41">
        <f>Table13578910112314[[#This Row],[Unit Cost]]*Table13578910112314[[#This Row],[QTY M3]]</f>
        <v>280</v>
      </c>
      <c r="H32" s="41"/>
      <c r="J32" s="60"/>
    </row>
    <row r="33" spans="2:10" ht="21.95" customHeight="1" x14ac:dyDescent="0.2">
      <c r="B33" s="35">
        <v>45454</v>
      </c>
      <c r="C33" s="57" t="s">
        <v>50</v>
      </c>
      <c r="D33" s="36" t="s">
        <v>48</v>
      </c>
      <c r="E33" s="37">
        <v>5</v>
      </c>
      <c r="F33" s="64">
        <v>40</v>
      </c>
      <c r="G33" s="70">
        <f>Table13578910112314[[#This Row],[Unit Cost]]*Table13578910112314[[#This Row],[QTY M3]]</f>
        <v>200</v>
      </c>
      <c r="H33" s="40"/>
      <c r="J33" s="60"/>
    </row>
    <row r="34" spans="2:10" ht="21.95" customHeight="1" x14ac:dyDescent="0.2">
      <c r="B34" s="35">
        <v>45454</v>
      </c>
      <c r="C34" s="57" t="s">
        <v>50</v>
      </c>
      <c r="D34" s="36" t="s">
        <v>49</v>
      </c>
      <c r="E34" s="37">
        <v>7</v>
      </c>
      <c r="F34" s="64">
        <v>40</v>
      </c>
      <c r="G34" s="70">
        <f>Table13578910112314[[#This Row],[Unit Cost]]*Table13578910112314[[#This Row],[QTY M3]]</f>
        <v>280</v>
      </c>
      <c r="H34" s="40"/>
      <c r="J34" s="60"/>
    </row>
    <row r="35" spans="2:10" ht="21" customHeight="1" x14ac:dyDescent="0.2">
      <c r="B35" s="35">
        <v>45454</v>
      </c>
      <c r="C35" s="36" t="s">
        <v>19</v>
      </c>
      <c r="D35" s="36" t="s">
        <v>14</v>
      </c>
      <c r="E35" s="37">
        <v>144</v>
      </c>
      <c r="F35" s="64">
        <v>50</v>
      </c>
      <c r="G35" s="70">
        <f>Table13578910112314[[#This Row],[Unit Cost]]*Table13578910112314[[#This Row],[QTY M3]]</f>
        <v>7200</v>
      </c>
      <c r="H35" s="40"/>
      <c r="I35" s="156">
        <f>SUM(E35:E37)</f>
        <v>192</v>
      </c>
      <c r="J35" s="159">
        <f>SUM(F35:F37)</f>
        <v>129</v>
      </c>
    </row>
    <row r="36" spans="2:10" ht="21.95" customHeight="1" x14ac:dyDescent="0.2">
      <c r="B36" s="35">
        <v>45454</v>
      </c>
      <c r="C36" s="36" t="s">
        <v>19</v>
      </c>
      <c r="D36" s="36" t="s">
        <v>41</v>
      </c>
      <c r="E36" s="37">
        <v>48</v>
      </c>
      <c r="F36" s="64">
        <v>50</v>
      </c>
      <c r="G36" s="70">
        <f>Table13578910112314[[#This Row],[Unit Cost]]*Table13578910112314[[#This Row],[QTY M3]]</f>
        <v>2400</v>
      </c>
      <c r="H36" s="40"/>
      <c r="I36" s="157"/>
      <c r="J36" s="160"/>
    </row>
    <row r="37" spans="2:10" ht="21.95" customHeight="1" x14ac:dyDescent="0.2">
      <c r="B37" s="35">
        <v>45454</v>
      </c>
      <c r="C37" s="36" t="s">
        <v>19</v>
      </c>
      <c r="D37" s="36" t="s">
        <v>16</v>
      </c>
      <c r="E37" s="47">
        <v>0</v>
      </c>
      <c r="F37" s="65">
        <v>29</v>
      </c>
      <c r="G37" s="71">
        <f>Table13578910112314[[#This Row],[Unit Cost]]*Table13578910112314[[#This Row],[QTY M3]]</f>
        <v>0</v>
      </c>
      <c r="H37" s="50"/>
      <c r="I37" s="158"/>
      <c r="J37" s="161"/>
    </row>
    <row r="38" spans="2:10" ht="21.95" customHeight="1" x14ac:dyDescent="0.2">
      <c r="B38" s="35">
        <v>45454</v>
      </c>
      <c r="C38" s="36" t="s">
        <v>18</v>
      </c>
      <c r="D38" s="36" t="s">
        <v>16</v>
      </c>
      <c r="E38" s="37">
        <v>318</v>
      </c>
      <c r="F38" s="64">
        <v>29</v>
      </c>
      <c r="G38" s="70">
        <f>Table13578910112314[[#This Row],[Unit Cost]]*Table13578910112314[[#This Row],[QTY M3]]</f>
        <v>9222</v>
      </c>
      <c r="H38" s="40"/>
      <c r="I38" s="156">
        <f>SUM(E38:E40)</f>
        <v>318</v>
      </c>
      <c r="J38" s="159">
        <f>SUM(F38:F40)</f>
        <v>77</v>
      </c>
    </row>
    <row r="39" spans="2:10" ht="21.95" customHeight="1" x14ac:dyDescent="0.2">
      <c r="B39" s="35">
        <v>45454</v>
      </c>
      <c r="C39" s="36" t="s">
        <v>18</v>
      </c>
      <c r="D39" s="36" t="s">
        <v>10</v>
      </c>
      <c r="E39" s="47"/>
      <c r="F39" s="65">
        <v>48</v>
      </c>
      <c r="G39" s="71">
        <f>Table13578910112314[[#This Row],[Unit Cost]]*Table13578910112314[[#This Row],[QTY M3]]</f>
        <v>0</v>
      </c>
      <c r="H39" s="50"/>
      <c r="I39" s="157"/>
      <c r="J39" s="160"/>
    </row>
    <row r="40" spans="2:10" ht="21.95" customHeight="1" x14ac:dyDescent="0.2">
      <c r="B40" s="35">
        <v>45454</v>
      </c>
      <c r="C40" s="36" t="s">
        <v>18</v>
      </c>
      <c r="D40" s="36" t="s">
        <v>40</v>
      </c>
      <c r="E40" s="47"/>
      <c r="F40" s="66">
        <v>0</v>
      </c>
      <c r="G40" s="72">
        <f>Table13578910112314[[#This Row],[Unit Cost]]*Table13578910112314[[#This Row],[QTY M3]]</f>
        <v>0</v>
      </c>
      <c r="H40" s="54"/>
      <c r="I40" s="158"/>
      <c r="J40" s="161"/>
    </row>
    <row r="41" spans="2:10" ht="21.95" customHeight="1" x14ac:dyDescent="0.2">
      <c r="B41" s="35">
        <v>45454</v>
      </c>
      <c r="C41" s="36"/>
      <c r="D41" s="36"/>
      <c r="E41" s="37"/>
      <c r="F41" s="64">
        <v>0</v>
      </c>
      <c r="G41" s="70">
        <f>Table13578910112314[[#This Row],[Unit Cost]]*Table13578910112314[[#This Row],[QTY M3]]</f>
        <v>0</v>
      </c>
      <c r="H41" s="40"/>
      <c r="I41" s="61"/>
      <c r="J41" s="61"/>
    </row>
    <row r="42" spans="2:10" ht="21.95" customHeight="1" x14ac:dyDescent="0.2">
      <c r="B42" s="58"/>
      <c r="C42" s="59"/>
      <c r="D42" s="46"/>
      <c r="E42" s="47"/>
      <c r="F42" s="65">
        <v>0</v>
      </c>
      <c r="G42" s="71">
        <f>Table13578910112314[[#This Row],[Unit Cost]]*Table13578910112314[[#This Row],[QTY M3]]</f>
        <v>0</v>
      </c>
      <c r="H42" s="50"/>
      <c r="I42" s="61"/>
      <c r="J42" s="61"/>
    </row>
    <row r="43" spans="2:10" ht="21.95" customHeight="1" x14ac:dyDescent="0.2">
      <c r="B43" s="44" t="s">
        <v>58</v>
      </c>
      <c r="C43" s="59"/>
      <c r="D43" s="46"/>
      <c r="E43" s="47"/>
      <c r="F43" s="65">
        <v>0</v>
      </c>
      <c r="G43" s="71">
        <f>Table13578910112314[[#This Row],[Unit Cost]]*Table13578910112314[[#This Row],[QTY M3]]</f>
        <v>0</v>
      </c>
      <c r="H43" s="50"/>
      <c r="I43" s="61"/>
      <c r="J43" s="61"/>
    </row>
    <row r="44" spans="2:10" ht="21.95" customHeight="1" x14ac:dyDescent="0.2">
      <c r="B44" s="35">
        <v>45454</v>
      </c>
      <c r="C44" s="36" t="s">
        <v>58</v>
      </c>
      <c r="D44" s="36" t="s">
        <v>10</v>
      </c>
      <c r="E44" s="37">
        <v>143</v>
      </c>
      <c r="F44" s="64">
        <v>36</v>
      </c>
      <c r="G44" s="70">
        <f>Table13578910112314[[#This Row],[Unit Cost]]*Table13578910112314[[#This Row],[QTY M3]]</f>
        <v>5148</v>
      </c>
      <c r="H44" s="40"/>
      <c r="I44" s="61"/>
      <c r="J44" s="61"/>
    </row>
    <row r="45" spans="2:10" ht="21.95" customHeight="1" x14ac:dyDescent="0.2">
      <c r="B45" s="58"/>
      <c r="C45" s="59"/>
      <c r="D45" s="46"/>
      <c r="E45" s="47"/>
      <c r="F45" s="65">
        <v>0</v>
      </c>
      <c r="G45" s="71">
        <f>Table13578910112314[[#This Row],[Unit Cost]]*Table13578910112314[[#This Row],[QTY M3]]</f>
        <v>0</v>
      </c>
      <c r="H45" s="50"/>
      <c r="I45" s="61"/>
      <c r="J45" s="61"/>
    </row>
    <row r="46" spans="2:10" ht="21.95" customHeight="1" x14ac:dyDescent="0.2">
      <c r="B46" s="56" t="s">
        <v>59</v>
      </c>
      <c r="C46" s="36"/>
      <c r="D46" s="36"/>
      <c r="E46" s="37"/>
      <c r="F46" s="64">
        <v>0</v>
      </c>
      <c r="G46" s="70">
        <f>Table13578910112314[[#This Row],[Unit Cost]]*Table13578910112314[[#This Row],[QTY M3]]</f>
        <v>0</v>
      </c>
      <c r="H46" s="40"/>
      <c r="I46" s="80"/>
      <c r="J46" s="81"/>
    </row>
    <row r="47" spans="2:10" ht="21.95" customHeight="1" x14ac:dyDescent="0.2">
      <c r="B47" s="35">
        <v>45454</v>
      </c>
      <c r="C47" s="36" t="s">
        <v>51</v>
      </c>
      <c r="D47" s="36" t="s">
        <v>52</v>
      </c>
      <c r="E47" s="37">
        <v>1496</v>
      </c>
      <c r="F47" s="64">
        <v>0</v>
      </c>
      <c r="G47" s="70">
        <f>Table13578910112314[[#This Row],[Unit Cost]]*Table13578910112314[[#This Row],[QTY M3]]</f>
        <v>0</v>
      </c>
      <c r="H47" s="40"/>
      <c r="I47" s="162">
        <f>SUM(E47:E52)</f>
        <v>5168</v>
      </c>
      <c r="J47" s="165">
        <f>SUM(F47:F52)</f>
        <v>75</v>
      </c>
    </row>
    <row r="48" spans="2:10" ht="21.95" customHeight="1" x14ac:dyDescent="0.2">
      <c r="B48" s="35">
        <v>45454</v>
      </c>
      <c r="C48" s="36" t="s">
        <v>51</v>
      </c>
      <c r="D48" s="36" t="s">
        <v>54</v>
      </c>
      <c r="E48" s="37">
        <v>1108</v>
      </c>
      <c r="F48" s="64">
        <v>25</v>
      </c>
      <c r="G48" s="70">
        <f>Table13578910112314[[#This Row],[Unit Cost]]*Table13578910112314[[#This Row],[QTY M3]]</f>
        <v>27700</v>
      </c>
      <c r="H48" s="40"/>
      <c r="I48" s="163"/>
      <c r="J48" s="166"/>
    </row>
    <row r="49" spans="2:10" ht="21.95" customHeight="1" x14ac:dyDescent="0.2">
      <c r="B49" s="35">
        <v>45454</v>
      </c>
      <c r="C49" s="36" t="s">
        <v>51</v>
      </c>
      <c r="D49" s="36" t="s">
        <v>55</v>
      </c>
      <c r="E49" s="37">
        <v>1362</v>
      </c>
      <c r="F49" s="64">
        <v>0</v>
      </c>
      <c r="G49" s="70">
        <f>Table13578910112314[[#This Row],[Unit Cost]]*Table13578910112314[[#This Row],[QTY M3]]</f>
        <v>0</v>
      </c>
      <c r="H49" s="40"/>
      <c r="I49" s="163"/>
      <c r="J49" s="166"/>
    </row>
    <row r="50" spans="2:10" ht="21.95" customHeight="1" x14ac:dyDescent="0.2">
      <c r="B50" s="35">
        <v>45454</v>
      </c>
      <c r="C50" s="36" t="s">
        <v>51</v>
      </c>
      <c r="D50" s="36" t="s">
        <v>56</v>
      </c>
      <c r="E50" s="37">
        <v>1096</v>
      </c>
      <c r="F50" s="64">
        <v>0</v>
      </c>
      <c r="G50" s="70">
        <f>Table13578910112314[[#This Row],[Unit Cost]]*Table13578910112314[[#This Row],[QTY M3]]</f>
        <v>0</v>
      </c>
      <c r="H50" s="40"/>
      <c r="I50" s="163"/>
      <c r="J50" s="166"/>
    </row>
    <row r="51" spans="2:10" ht="21.95" customHeight="1" x14ac:dyDescent="0.2">
      <c r="B51" s="35">
        <v>45454</v>
      </c>
      <c r="C51" s="36" t="s">
        <v>51</v>
      </c>
      <c r="D51" s="36" t="s">
        <v>16</v>
      </c>
      <c r="E51" s="37">
        <v>53</v>
      </c>
      <c r="F51" s="64">
        <v>50</v>
      </c>
      <c r="G51" s="70">
        <f>Table13578910112314[[#This Row],[Unit Cost]]*Table13578910112314[[#This Row],[QTY M3]]</f>
        <v>2650</v>
      </c>
      <c r="H51" s="40"/>
      <c r="I51" s="163"/>
      <c r="J51" s="166"/>
    </row>
    <row r="52" spans="2:10" ht="21.95" customHeight="1" x14ac:dyDescent="0.2">
      <c r="B52" s="35">
        <v>45454</v>
      </c>
      <c r="C52" s="36" t="s">
        <v>51</v>
      </c>
      <c r="D52" s="36" t="s">
        <v>41</v>
      </c>
      <c r="E52" s="37">
        <v>53</v>
      </c>
      <c r="F52" s="38" t="str">
        <f>IFERROR(VLOOKUP(#REF!,#REF!,4,0),"–")</f>
        <v>–</v>
      </c>
      <c r="G52" s="70" t="e">
        <f>Table13578910112314[[#This Row],[Unit Cost]]*Table13578910112314[[#This Row],[QTY M3]]</f>
        <v>#VALUE!</v>
      </c>
      <c r="H52" s="40"/>
      <c r="I52" s="164"/>
      <c r="J52" s="167"/>
    </row>
    <row r="53" spans="2:10" ht="21.95" customHeight="1" x14ac:dyDescent="0.2">
      <c r="B53" s="41"/>
      <c r="C53" s="36"/>
      <c r="D53" s="36"/>
      <c r="E53" s="37"/>
      <c r="F53" s="38" t="str">
        <f>IFERROR(VLOOKUP(#REF!,#REF!,4,0),"–")</f>
        <v>–</v>
      </c>
      <c r="G53" s="70" t="e">
        <f>Table13578910112314[[#This Row],[Unit Cost]]*Table13578910112314[[#This Row],[QTY M3]]</f>
        <v>#VALUE!</v>
      </c>
      <c r="H53" s="40"/>
      <c r="I53" s="61"/>
      <c r="J53" s="61"/>
    </row>
    <row r="54" spans="2:10" ht="21.95" customHeight="1" x14ac:dyDescent="0.2">
      <c r="B54" s="41"/>
      <c r="C54" s="36"/>
      <c r="D54" s="36"/>
      <c r="E54" s="37"/>
      <c r="F54" s="38" t="str">
        <f>IFERROR(VLOOKUP(#REF!,#REF!,4,0),"–")</f>
        <v>–</v>
      </c>
      <c r="G54" s="70" t="e">
        <f>Table13578910112314[[#This Row],[Unit Cost]]*Table13578910112314[[#This Row],[QTY M3]]</f>
        <v>#VALUE!</v>
      </c>
      <c r="H54" s="40"/>
      <c r="I54" s="61"/>
      <c r="J54" s="61"/>
    </row>
    <row r="55" spans="2:10" ht="21.95" customHeight="1" x14ac:dyDescent="0.2">
      <c r="B55" s="41"/>
      <c r="C55" s="36"/>
      <c r="D55" s="36"/>
      <c r="E55" s="37"/>
      <c r="F55" s="38" t="str">
        <f>IFERROR(VLOOKUP(#REF!,#REF!,4,0),"–")</f>
        <v>–</v>
      </c>
      <c r="G55" s="70" t="e">
        <f>Table13578910112314[[#This Row],[Unit Cost]]*Table13578910112314[[#This Row],[QTY M3]]</f>
        <v>#VALUE!</v>
      </c>
      <c r="H55" s="40"/>
      <c r="I55" s="61"/>
      <c r="J55" s="61"/>
    </row>
    <row r="56" spans="2:10" ht="21.95" customHeight="1" x14ac:dyDescent="0.2">
      <c r="B56" s="41"/>
      <c r="C56" s="36"/>
      <c r="D56" s="36"/>
      <c r="E56" s="37"/>
      <c r="F56" s="38" t="str">
        <f>IFERROR(VLOOKUP(#REF!,#REF!,4,0),"–")</f>
        <v>–</v>
      </c>
      <c r="G56" s="70" t="e">
        <f>Table13578910112314[[#This Row],[Unit Cost]]*Table13578910112314[[#This Row],[QTY M3]]</f>
        <v>#VALUE!</v>
      </c>
      <c r="H56" s="40"/>
      <c r="I56" s="61"/>
      <c r="J56" s="61"/>
    </row>
    <row r="57" spans="2:10" ht="21.95" customHeight="1" x14ac:dyDescent="0.2">
      <c r="B57" s="41"/>
      <c r="C57" s="36"/>
      <c r="D57" s="36"/>
      <c r="E57" s="37"/>
      <c r="F57" s="38" t="str">
        <f>IFERROR(VLOOKUP(#REF!,#REF!,4,0),"–")</f>
        <v>–</v>
      </c>
      <c r="G57" s="70" t="e">
        <f>Table13578910112314[[#This Row],[Unit Cost]]*Table13578910112314[[#This Row],[QTY M3]]</f>
        <v>#VALUE!</v>
      </c>
      <c r="H57" s="40"/>
      <c r="I57" s="61"/>
      <c r="J57" s="61"/>
    </row>
    <row r="58" spans="2:10" ht="21.95" customHeight="1" x14ac:dyDescent="0.2">
      <c r="B58" s="41"/>
      <c r="C58" s="36"/>
      <c r="D58" s="36"/>
      <c r="E58" s="37"/>
      <c r="F58" s="38" t="str">
        <f>IFERROR(VLOOKUP(#REF!,#REF!,4,0),"–")</f>
        <v>–</v>
      </c>
      <c r="G58" s="70" t="e">
        <f>Table13578910112314[[#This Row],[Unit Cost]]*Table13578910112314[[#This Row],[QTY M3]]</f>
        <v>#VALUE!</v>
      </c>
      <c r="H58" s="40"/>
      <c r="I58" s="61"/>
      <c r="J58" s="61"/>
    </row>
    <row r="59" spans="2:10" ht="21.95" customHeight="1" x14ac:dyDescent="0.2">
      <c r="B59" s="41"/>
      <c r="C59" s="36"/>
      <c r="D59" s="36"/>
      <c r="E59" s="37"/>
      <c r="F59" s="38" t="str">
        <f>IFERROR(VLOOKUP(#REF!,#REF!,4,0),"–")</f>
        <v>–</v>
      </c>
      <c r="G59" s="70" t="e">
        <f>Table13578910112314[[#This Row],[Unit Cost]]*Table13578910112314[[#This Row],[QTY M3]]</f>
        <v>#VALUE!</v>
      </c>
      <c r="H59" s="40"/>
      <c r="I59" s="61"/>
      <c r="J59" s="61"/>
    </row>
    <row r="60" spans="2:10" ht="21.95" customHeight="1" x14ac:dyDescent="0.2">
      <c r="B60" s="41"/>
      <c r="C60" s="36"/>
      <c r="D60" s="36"/>
      <c r="E60" s="37"/>
      <c r="F60" s="38" t="str">
        <f>IFERROR(VLOOKUP(#REF!,#REF!,4,0),"–")</f>
        <v>–</v>
      </c>
      <c r="G60" s="70" t="e">
        <f>Table13578910112314[[#This Row],[Unit Cost]]*Table13578910112314[[#This Row],[QTY M3]]</f>
        <v>#VALUE!</v>
      </c>
      <c r="H60" s="40"/>
      <c r="I60" s="61"/>
      <c r="J60" s="61"/>
    </row>
    <row r="61" spans="2:10" ht="21.95" customHeight="1" x14ac:dyDescent="0.2">
      <c r="B61" s="41"/>
      <c r="C61" s="36"/>
      <c r="D61" s="36"/>
      <c r="E61" s="37"/>
      <c r="F61" s="38" t="str">
        <f>IFERROR(VLOOKUP(#REF!,#REF!,4,0),"–")</f>
        <v>–</v>
      </c>
      <c r="G61" s="70" t="e">
        <f>Table13578910112314[[#This Row],[Unit Cost]]*Table13578910112314[[#This Row],[QTY M3]]</f>
        <v>#VALUE!</v>
      </c>
      <c r="H61" s="40"/>
      <c r="I61" s="61"/>
      <c r="J61" s="61"/>
    </row>
    <row r="62" spans="2:10" ht="21.95" customHeight="1" x14ac:dyDescent="0.2">
      <c r="B62" s="41"/>
      <c r="C62" s="36"/>
      <c r="D62" s="36"/>
      <c r="E62" s="37"/>
      <c r="F62" s="38" t="str">
        <f>IFERROR(VLOOKUP(#REF!,#REF!,4,0),"–")</f>
        <v>–</v>
      </c>
      <c r="G62" s="70" t="e">
        <f>Table13578910112314[[#This Row],[Unit Cost]]*Table13578910112314[[#This Row],[QTY M3]]</f>
        <v>#VALUE!</v>
      </c>
      <c r="H62" s="40"/>
      <c r="I62" s="61"/>
      <c r="J62" s="61"/>
    </row>
    <row r="63" spans="2:10" ht="21.95" customHeight="1" x14ac:dyDescent="0.2">
      <c r="B63" s="41"/>
      <c r="C63" s="36"/>
      <c r="D63" s="36"/>
      <c r="E63" s="37"/>
      <c r="F63" s="38" t="str">
        <f>IFERROR(VLOOKUP(#REF!,#REF!,4,0),"–")</f>
        <v>–</v>
      </c>
      <c r="G63" s="70" t="e">
        <f>Table13578910112314[[#This Row],[Unit Cost]]*Table13578910112314[[#This Row],[QTY M3]]</f>
        <v>#VALUE!</v>
      </c>
      <c r="H63" s="40"/>
      <c r="I63" s="61"/>
      <c r="J63" s="61"/>
    </row>
    <row r="64" spans="2:10" ht="21.95" customHeight="1" x14ac:dyDescent="0.2">
      <c r="B64" s="41"/>
      <c r="C64" s="36"/>
      <c r="D64" s="36"/>
      <c r="E64" s="37"/>
      <c r="F64" s="38" t="str">
        <f>IFERROR(VLOOKUP(#REF!,#REF!,4,0),"–")</f>
        <v>–</v>
      </c>
      <c r="G64" s="70" t="e">
        <f>Table13578910112314[[#This Row],[Unit Cost]]*Table13578910112314[[#This Row],[QTY M3]]</f>
        <v>#VALUE!</v>
      </c>
      <c r="H64" s="40"/>
      <c r="I64" s="61"/>
      <c r="J64" s="61"/>
    </row>
    <row r="65" spans="2:10" ht="21.95" customHeight="1" x14ac:dyDescent="0.2">
      <c r="B65" s="14"/>
      <c r="C65" s="16"/>
      <c r="D65" s="16"/>
      <c r="E65" s="18"/>
      <c r="F65" s="20" t="str">
        <f>IFERROR(VLOOKUP(#REF!,#REF!,4,0),"–")</f>
        <v>–</v>
      </c>
      <c r="G65" s="73" t="e">
        <f>Table13578910112314[[#This Row],[Unit Cost]]*Table13578910112314[[#This Row],[QTY M3]]</f>
        <v>#VALUE!</v>
      </c>
      <c r="H65" s="11"/>
      <c r="I65" s="61"/>
      <c r="J65" s="61"/>
    </row>
    <row r="66" spans="2:10" ht="21.95" customHeight="1" x14ac:dyDescent="0.2">
      <c r="B66" s="14"/>
      <c r="C66" s="16"/>
      <c r="D66" s="16"/>
      <c r="E66" s="18"/>
      <c r="F66" s="20" t="str">
        <f>IFERROR(VLOOKUP(#REF!,#REF!,4,0),"–")</f>
        <v>–</v>
      </c>
      <c r="G66" s="73" t="e">
        <f>Table13578910112314[[#This Row],[Unit Cost]]*Table13578910112314[[#This Row],[QTY M3]]</f>
        <v>#VALUE!</v>
      </c>
      <c r="H66" s="11"/>
      <c r="I66" s="61"/>
      <c r="J66" s="61"/>
    </row>
    <row r="67" spans="2:10" ht="21.95" customHeight="1" x14ac:dyDescent="0.2">
      <c r="B67" s="14"/>
      <c r="C67" s="16"/>
      <c r="D67" s="16"/>
      <c r="E67" s="18"/>
      <c r="F67" s="20" t="str">
        <f>IFERROR(VLOOKUP(#REF!,#REF!,4,0),"–")</f>
        <v>–</v>
      </c>
      <c r="G67" s="73" t="e">
        <f>Table13578910112314[[#This Row],[Unit Cost]]*Table13578910112314[[#This Row],[QTY M3]]</f>
        <v>#VALUE!</v>
      </c>
      <c r="H67" s="11"/>
      <c r="I67" s="61"/>
      <c r="J67" s="61"/>
    </row>
    <row r="68" spans="2:10" ht="21.95" customHeight="1" x14ac:dyDescent="0.2">
      <c r="B68" s="14"/>
      <c r="C68" s="16"/>
      <c r="D68" s="16"/>
      <c r="E68" s="18"/>
      <c r="F68" s="20" t="str">
        <f>IFERROR(VLOOKUP(#REF!,#REF!,4,0),"–")</f>
        <v>–</v>
      </c>
      <c r="G68" s="73" t="e">
        <f>Table13578910112314[[#This Row],[Unit Cost]]*Table13578910112314[[#This Row],[QTY M3]]</f>
        <v>#VALUE!</v>
      </c>
      <c r="H68" s="11"/>
      <c r="I68" s="61"/>
      <c r="J68" s="61"/>
    </row>
    <row r="69" spans="2:10" ht="21.95" customHeight="1" x14ac:dyDescent="0.2">
      <c r="B69" s="14"/>
      <c r="C69" s="16"/>
      <c r="D69" s="16"/>
      <c r="E69" s="18"/>
      <c r="F69" s="20" t="str">
        <f>IFERROR(VLOOKUP(#REF!,#REF!,4,0),"–")</f>
        <v>–</v>
      </c>
      <c r="G69" s="73" t="e">
        <f>Table13578910112314[[#This Row],[Unit Cost]]*Table13578910112314[[#This Row],[QTY M3]]</f>
        <v>#VALUE!</v>
      </c>
      <c r="H69" s="11"/>
      <c r="I69" s="61"/>
      <c r="J69" s="61"/>
    </row>
    <row r="70" spans="2:10" ht="21.95" customHeight="1" x14ac:dyDescent="0.2">
      <c r="B70" s="15"/>
      <c r="C70" s="17"/>
      <c r="D70" s="17"/>
      <c r="E70" s="19"/>
      <c r="F70" s="21" t="str">
        <f>IFERROR(VLOOKUP(#REF!,#REF!,4,0),"–")</f>
        <v>–</v>
      </c>
      <c r="G70" s="74" t="e">
        <f>Table13578910112314[[#This Row],[Unit Cost]]*Table13578910112314[[#This Row],[QTY M3]]</f>
        <v>#VALUE!</v>
      </c>
      <c r="H70" s="12"/>
      <c r="I70" s="61"/>
      <c r="J70" s="61"/>
    </row>
  </sheetData>
  <mergeCells count="10">
    <mergeCell ref="I38:I40"/>
    <mergeCell ref="J35:J37"/>
    <mergeCell ref="J38:J40"/>
    <mergeCell ref="I47:I52"/>
    <mergeCell ref="J47:J52"/>
    <mergeCell ref="B2:C2"/>
    <mergeCell ref="B4:C4"/>
    <mergeCell ref="I12:I29"/>
    <mergeCell ref="J12:J29"/>
    <mergeCell ref="I35:I37"/>
  </mergeCells>
  <pageMargins left="0.4" right="0.4" top="0.4" bottom="0.4" header="0" footer="0"/>
  <pageSetup paperSize="119" scale="85" fitToHeight="0" orientation="landscape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70"/>
  <sheetViews>
    <sheetView showGridLines="0" topLeftCell="A40" zoomScale="87" zoomScaleNormal="87" workbookViewId="0">
      <selection activeCell="B52" sqref="B52"/>
    </sheetView>
  </sheetViews>
  <sheetFormatPr defaultColWidth="10.875" defaultRowHeight="15.75" x14ac:dyDescent="0.25"/>
  <cols>
    <col min="1" max="1" width="3.375" style="1" customWidth="1"/>
    <col min="2" max="2" width="26" style="1" customWidth="1"/>
    <col min="3" max="3" width="32.625" style="1" customWidth="1"/>
    <col min="4" max="4" width="20.125" style="1" customWidth="1"/>
    <col min="6" max="7" width="18" style="1" customWidth="1"/>
    <col min="8" max="8" width="15" style="1" customWidth="1"/>
    <col min="9" max="9" width="12.125" style="1" customWidth="1"/>
    <col min="10" max="10" width="14.2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G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72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SUM(Q11:Q69)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20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  <c r="G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4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45455</v>
      </c>
      <c r="C12" s="36" t="s">
        <v>20</v>
      </c>
      <c r="D12" s="36" t="s">
        <v>21</v>
      </c>
      <c r="E12" s="37">
        <v>576</v>
      </c>
      <c r="F12" s="38">
        <v>26</v>
      </c>
      <c r="G12" s="70">
        <f>Table1357891011231415[[#This Row],[QTY M3]]*Table1357891011231415[[#This Row],[Unit Cost]]</f>
        <v>14976</v>
      </c>
      <c r="H12" s="40"/>
      <c r="I12" s="129">
        <f>SUM(E12:E28)</f>
        <v>3456</v>
      </c>
      <c r="J12" s="129">
        <f>SUM(G12:G29)</f>
        <v>97950</v>
      </c>
    </row>
    <row r="13" spans="2:14" ht="21.95" customHeight="1" x14ac:dyDescent="0.2">
      <c r="B13" s="35">
        <v>45455</v>
      </c>
      <c r="C13" s="36" t="s">
        <v>20</v>
      </c>
      <c r="D13" s="36" t="s">
        <v>22</v>
      </c>
      <c r="E13" s="37">
        <v>2</v>
      </c>
      <c r="F13" s="38">
        <v>35</v>
      </c>
      <c r="G13" s="70">
        <f>Table1357891011231415[[#This Row],[QTY M3]]*Table1357891011231415[[#This Row],[Unit Cost]]</f>
        <v>70</v>
      </c>
      <c r="H13" s="40"/>
      <c r="I13" s="130"/>
      <c r="J13" s="130"/>
    </row>
    <row r="14" spans="2:14" ht="21.95" customHeight="1" x14ac:dyDescent="0.2">
      <c r="B14" s="35">
        <v>45455</v>
      </c>
      <c r="C14" s="36" t="s">
        <v>20</v>
      </c>
      <c r="D14" s="36" t="s">
        <v>23</v>
      </c>
      <c r="E14" s="37">
        <v>0</v>
      </c>
      <c r="F14" s="38">
        <v>35</v>
      </c>
      <c r="G14" s="70">
        <f>Table1357891011231415[[#This Row],[QTY M3]]*Table1357891011231415[[#This Row],[Unit Cost]]</f>
        <v>0</v>
      </c>
      <c r="H14" s="40"/>
      <c r="I14" s="130"/>
      <c r="J14" s="130"/>
    </row>
    <row r="15" spans="2:14" ht="21.95" customHeight="1" x14ac:dyDescent="0.2">
      <c r="B15" s="35">
        <v>45455</v>
      </c>
      <c r="C15" s="36" t="s">
        <v>20</v>
      </c>
      <c r="D15" s="36" t="s">
        <v>16</v>
      </c>
      <c r="E15" s="37">
        <v>82</v>
      </c>
      <c r="F15" s="38">
        <v>23</v>
      </c>
      <c r="G15" s="70">
        <f>Table1357891011231415[[#This Row],[QTY M3]]*Table1357891011231415[[#This Row],[Unit Cost]]</f>
        <v>1886</v>
      </c>
      <c r="H15" s="40"/>
      <c r="I15" s="130"/>
      <c r="J15" s="130"/>
    </row>
    <row r="16" spans="2:14" ht="21.95" customHeight="1" x14ac:dyDescent="0.2">
      <c r="B16" s="35">
        <v>45455</v>
      </c>
      <c r="C16" s="36" t="s">
        <v>20</v>
      </c>
      <c r="D16" s="36" t="s">
        <v>24</v>
      </c>
      <c r="E16" s="37">
        <v>6</v>
      </c>
      <c r="F16" s="38">
        <v>35</v>
      </c>
      <c r="G16" s="70">
        <f>Table1357891011231415[[#This Row],[QTY M3]]*Table1357891011231415[[#This Row],[Unit Cost]]</f>
        <v>210</v>
      </c>
      <c r="H16" s="40"/>
      <c r="I16" s="130"/>
      <c r="J16" s="130"/>
    </row>
    <row r="17" spans="2:10" ht="21.95" customHeight="1" x14ac:dyDescent="0.2">
      <c r="B17" s="35">
        <v>45455</v>
      </c>
      <c r="C17" s="36" t="s">
        <v>20</v>
      </c>
      <c r="D17" s="36" t="s">
        <v>25</v>
      </c>
      <c r="E17" s="37">
        <v>0</v>
      </c>
      <c r="F17" s="38">
        <v>35</v>
      </c>
      <c r="G17" s="70">
        <f>Table1357891011231415[[#This Row],[QTY M3]]*Table1357891011231415[[#This Row],[Unit Cost]]</f>
        <v>0</v>
      </c>
      <c r="H17" s="40"/>
      <c r="I17" s="130"/>
      <c r="J17" s="130"/>
    </row>
    <row r="18" spans="2:10" ht="21.95" customHeight="1" x14ac:dyDescent="0.2">
      <c r="B18" s="35">
        <v>45455</v>
      </c>
      <c r="C18" s="36" t="s">
        <v>20</v>
      </c>
      <c r="D18" s="36" t="s">
        <v>26</v>
      </c>
      <c r="E18" s="37">
        <v>369</v>
      </c>
      <c r="F18" s="38">
        <v>29</v>
      </c>
      <c r="G18" s="70">
        <f>Table1357891011231415[[#This Row],[QTY M3]]*Table1357891011231415[[#This Row],[Unit Cost]]</f>
        <v>10701</v>
      </c>
      <c r="H18" s="40"/>
      <c r="I18" s="130"/>
      <c r="J18" s="130"/>
    </row>
    <row r="19" spans="2:10" ht="21.95" customHeight="1" x14ac:dyDescent="0.2">
      <c r="B19" s="35">
        <v>45455</v>
      </c>
      <c r="C19" s="36" t="s">
        <v>20</v>
      </c>
      <c r="D19" s="36" t="s">
        <v>27</v>
      </c>
      <c r="E19" s="37">
        <v>1525</v>
      </c>
      <c r="F19" s="38">
        <v>29</v>
      </c>
      <c r="G19" s="70">
        <f>Table1357891011231415[[#This Row],[QTY M3]]*Table1357891011231415[[#This Row],[Unit Cost]]</f>
        <v>44225</v>
      </c>
      <c r="H19" s="40"/>
      <c r="I19" s="130"/>
      <c r="J19" s="130"/>
    </row>
    <row r="20" spans="2:10" ht="21.95" customHeight="1" x14ac:dyDescent="0.2">
      <c r="B20" s="35">
        <v>45455</v>
      </c>
      <c r="C20" s="36" t="s">
        <v>20</v>
      </c>
      <c r="D20" s="36" t="s">
        <v>28</v>
      </c>
      <c r="E20" s="37">
        <v>878</v>
      </c>
      <c r="F20" s="38">
        <v>29</v>
      </c>
      <c r="G20" s="70">
        <f>Table1357891011231415[[#This Row],[QTY M3]]*Table1357891011231415[[#This Row],[Unit Cost]]</f>
        <v>25462</v>
      </c>
      <c r="H20" s="40"/>
      <c r="I20" s="130"/>
      <c r="J20" s="130"/>
    </row>
    <row r="21" spans="2:10" ht="21.95" customHeight="1" x14ac:dyDescent="0.2">
      <c r="B21" s="35">
        <v>45455</v>
      </c>
      <c r="C21" s="36" t="s">
        <v>20</v>
      </c>
      <c r="D21" s="36" t="s">
        <v>35</v>
      </c>
      <c r="E21" s="47">
        <v>0</v>
      </c>
      <c r="F21" s="48">
        <v>70</v>
      </c>
      <c r="G21" s="71">
        <f>Table1357891011231415[[#This Row],[QTY M3]]*Table1357891011231415[[#This Row],[Unit Cost]]</f>
        <v>0</v>
      </c>
      <c r="H21" s="50"/>
      <c r="I21" s="130"/>
      <c r="J21" s="130"/>
    </row>
    <row r="22" spans="2:10" ht="21.95" customHeight="1" x14ac:dyDescent="0.2">
      <c r="B22" s="35">
        <v>45455</v>
      </c>
      <c r="C22" s="36" t="s">
        <v>20</v>
      </c>
      <c r="D22" s="36" t="s">
        <v>36</v>
      </c>
      <c r="E22" s="47">
        <v>4</v>
      </c>
      <c r="F22" s="48">
        <v>0</v>
      </c>
      <c r="G22" s="71">
        <f>Table1357891011231415[[#This Row],[QTY M3]]*Table1357891011231415[[#This Row],[Unit Cost]]</f>
        <v>0</v>
      </c>
      <c r="H22" s="50"/>
      <c r="I22" s="130"/>
      <c r="J22" s="130"/>
    </row>
    <row r="23" spans="2:10" ht="21.95" customHeight="1" x14ac:dyDescent="0.2">
      <c r="B23" s="35">
        <v>45455</v>
      </c>
      <c r="C23" s="36" t="s">
        <v>20</v>
      </c>
      <c r="D23" s="36" t="s">
        <v>29</v>
      </c>
      <c r="E23" s="37">
        <v>2</v>
      </c>
      <c r="F23" s="38">
        <v>0</v>
      </c>
      <c r="G23" s="70">
        <f>Table1357891011231415[[#This Row],[QTY M3]]*Table1357891011231415[[#This Row],[Unit Cost]]</f>
        <v>0</v>
      </c>
      <c r="H23" s="40"/>
      <c r="I23" s="130"/>
      <c r="J23" s="130"/>
    </row>
    <row r="24" spans="2:10" ht="21.95" customHeight="1" x14ac:dyDescent="0.2">
      <c r="B24" s="35">
        <v>45455</v>
      </c>
      <c r="C24" s="36" t="s">
        <v>20</v>
      </c>
      <c r="D24" s="36" t="s">
        <v>30</v>
      </c>
      <c r="E24" s="37">
        <v>0</v>
      </c>
      <c r="F24" s="38">
        <v>0</v>
      </c>
      <c r="G24" s="70">
        <f>Table1357891011231415[[#This Row],[QTY M3]]*Table1357891011231415[[#This Row],[Unit Cost]]</f>
        <v>0</v>
      </c>
      <c r="H24" s="40"/>
      <c r="I24" s="130"/>
      <c r="J24" s="130"/>
    </row>
    <row r="25" spans="2:10" ht="21.95" customHeight="1" x14ac:dyDescent="0.2">
      <c r="B25" s="35">
        <v>45455</v>
      </c>
      <c r="C25" s="36" t="s">
        <v>20</v>
      </c>
      <c r="D25" s="13" t="s">
        <v>37</v>
      </c>
      <c r="E25" s="51">
        <v>1</v>
      </c>
      <c r="F25" s="52">
        <v>35</v>
      </c>
      <c r="G25" s="72">
        <f>Table1357891011231415[[#This Row],[QTY M3]]*Table1357891011231415[[#This Row],[Unit Cost]]</f>
        <v>35</v>
      </c>
      <c r="H25" s="55"/>
      <c r="I25" s="130"/>
      <c r="J25" s="130"/>
    </row>
    <row r="26" spans="2:10" ht="21.95" customHeight="1" x14ac:dyDescent="0.2">
      <c r="B26" s="35">
        <v>45455</v>
      </c>
      <c r="C26" s="36" t="s">
        <v>20</v>
      </c>
      <c r="D26" s="36" t="s">
        <v>31</v>
      </c>
      <c r="E26" s="37">
        <v>5</v>
      </c>
      <c r="F26" s="38">
        <v>35</v>
      </c>
      <c r="G26" s="70">
        <f>Table1357891011231415[[#This Row],[QTY M3]]*Table1357891011231415[[#This Row],[Unit Cost]]</f>
        <v>175</v>
      </c>
      <c r="H26" s="40"/>
      <c r="I26" s="130"/>
      <c r="J26" s="130"/>
    </row>
    <row r="27" spans="2:10" ht="21.95" customHeight="1" x14ac:dyDescent="0.2">
      <c r="B27" s="35">
        <v>45455</v>
      </c>
      <c r="C27" s="36" t="s">
        <v>20</v>
      </c>
      <c r="D27" s="46" t="s">
        <v>57</v>
      </c>
      <c r="E27" s="47">
        <v>1</v>
      </c>
      <c r="F27" s="38">
        <v>35</v>
      </c>
      <c r="G27" s="70">
        <f>Table1357891011231415[[#This Row],[QTY M3]]*Table1357891011231415[[#This Row],[Unit Cost]]</f>
        <v>35</v>
      </c>
      <c r="H27" s="50"/>
      <c r="I27" s="130"/>
      <c r="J27" s="130"/>
    </row>
    <row r="28" spans="2:10" ht="21.95" customHeight="1" x14ac:dyDescent="0.2">
      <c r="B28" s="35">
        <v>45455</v>
      </c>
      <c r="C28" s="36" t="s">
        <v>20</v>
      </c>
      <c r="D28" s="36" t="s">
        <v>32</v>
      </c>
      <c r="E28" s="37">
        <v>5</v>
      </c>
      <c r="F28" s="38">
        <v>35</v>
      </c>
      <c r="G28" s="70">
        <f>Table1357891011231415[[#This Row],[QTY M3]]*Table1357891011231415[[#This Row],[Unit Cost]]</f>
        <v>175</v>
      </c>
      <c r="H28" s="40"/>
      <c r="I28" s="130"/>
      <c r="J28" s="130"/>
    </row>
    <row r="29" spans="2:10" ht="21.95" customHeight="1" x14ac:dyDescent="0.2">
      <c r="B29" s="35">
        <v>45455</v>
      </c>
      <c r="C29" s="36" t="s">
        <v>20</v>
      </c>
      <c r="D29" s="36" t="s">
        <v>38</v>
      </c>
      <c r="E29" s="37">
        <v>0</v>
      </c>
      <c r="F29" s="38">
        <v>35</v>
      </c>
      <c r="G29" s="70">
        <f>Table1357891011231415[[#This Row],[QTY M3]]*Table1357891011231415[[#This Row],[Unit Cost]]</f>
        <v>0</v>
      </c>
      <c r="H29" s="40"/>
      <c r="I29" s="131"/>
      <c r="J29" s="131"/>
    </row>
    <row r="30" spans="2:10" ht="24.75" customHeight="1" x14ac:dyDescent="0.2">
      <c r="E30" s="1"/>
      <c r="G30" s="89"/>
    </row>
    <row r="31" spans="2:10" ht="21.95" customHeight="1" x14ac:dyDescent="0.2">
      <c r="B31" s="44" t="s">
        <v>33</v>
      </c>
      <c r="E31" s="1"/>
      <c r="G31" s="89"/>
    </row>
    <row r="32" spans="2:10" ht="21.95" customHeight="1" x14ac:dyDescent="0.2">
      <c r="B32" s="35">
        <v>45455</v>
      </c>
      <c r="C32" s="57" t="s">
        <v>50</v>
      </c>
      <c r="D32" s="57" t="s">
        <v>47</v>
      </c>
      <c r="E32" s="37">
        <v>7</v>
      </c>
      <c r="F32" s="82">
        <v>40</v>
      </c>
      <c r="G32" s="82">
        <f>Table1357891011231415[[#This Row],[QTY M3]]*Table1357891011231415[[#This Row],[Unit Cost]]</f>
        <v>280</v>
      </c>
      <c r="H32" s="41"/>
      <c r="I32" s="117">
        <f>SUM(E32:E40)</f>
        <v>529</v>
      </c>
      <c r="J32" s="117">
        <f>SUM(G32:G40)</f>
        <v>19582</v>
      </c>
    </row>
    <row r="33" spans="2:10" ht="21.95" customHeight="1" x14ac:dyDescent="0.2">
      <c r="B33" s="35">
        <v>45455</v>
      </c>
      <c r="C33" s="57" t="s">
        <v>50</v>
      </c>
      <c r="D33" s="36" t="s">
        <v>48</v>
      </c>
      <c r="E33" s="37">
        <v>5</v>
      </c>
      <c r="F33" s="82">
        <v>40</v>
      </c>
      <c r="G33" s="70">
        <f>Table1357891011231415[[#This Row],[QTY M3]]*Table1357891011231415[[#This Row],[Unit Cost]]</f>
        <v>200</v>
      </c>
      <c r="H33" s="40"/>
      <c r="I33" s="118"/>
      <c r="J33" s="118"/>
    </row>
    <row r="34" spans="2:10" ht="21.95" customHeight="1" x14ac:dyDescent="0.2">
      <c r="B34" s="35">
        <v>45455</v>
      </c>
      <c r="C34" s="57" t="s">
        <v>50</v>
      </c>
      <c r="D34" s="36" t="s">
        <v>49</v>
      </c>
      <c r="E34" s="37">
        <v>7</v>
      </c>
      <c r="F34" s="82">
        <v>40</v>
      </c>
      <c r="G34" s="70">
        <f>Table1357891011231415[[#This Row],[QTY M3]]*Table1357891011231415[[#This Row],[Unit Cost]]</f>
        <v>280</v>
      </c>
      <c r="H34" s="40"/>
      <c r="I34" s="118"/>
      <c r="J34" s="118"/>
    </row>
    <row r="35" spans="2:10" ht="21" customHeight="1" x14ac:dyDescent="0.2">
      <c r="B35" s="35">
        <v>45455</v>
      </c>
      <c r="C35" s="36" t="s">
        <v>19</v>
      </c>
      <c r="D35" s="36" t="s">
        <v>14</v>
      </c>
      <c r="E35" s="37">
        <v>144</v>
      </c>
      <c r="F35" s="38">
        <v>50</v>
      </c>
      <c r="G35" s="70">
        <f>Table1357891011231415[[#This Row],[QTY M3]]*Table1357891011231415[[#This Row],[Unit Cost]]</f>
        <v>7200</v>
      </c>
      <c r="H35" s="40"/>
      <c r="I35" s="118"/>
      <c r="J35" s="118"/>
    </row>
    <row r="36" spans="2:10" ht="21.95" customHeight="1" x14ac:dyDescent="0.2">
      <c r="B36" s="35">
        <v>45455</v>
      </c>
      <c r="C36" s="36" t="s">
        <v>19</v>
      </c>
      <c r="D36" s="36" t="s">
        <v>41</v>
      </c>
      <c r="E36" s="37">
        <v>48</v>
      </c>
      <c r="F36" s="38">
        <v>50</v>
      </c>
      <c r="G36" s="70">
        <f>Table1357891011231415[[#This Row],[QTY M3]]*Table1357891011231415[[#This Row],[Unit Cost]]</f>
        <v>2400</v>
      </c>
      <c r="H36" s="40"/>
      <c r="I36" s="118"/>
      <c r="J36" s="118"/>
    </row>
    <row r="37" spans="2:10" ht="21.95" customHeight="1" x14ac:dyDescent="0.2">
      <c r="B37" s="35">
        <v>45455</v>
      </c>
      <c r="C37" s="36" t="s">
        <v>19</v>
      </c>
      <c r="D37" s="36" t="s">
        <v>16</v>
      </c>
      <c r="E37" s="47">
        <v>0</v>
      </c>
      <c r="F37" s="48">
        <v>29</v>
      </c>
      <c r="G37" s="71">
        <f>Table1357891011231415[[#This Row],[QTY M3]]*Table1357891011231415[[#This Row],[Unit Cost]]</f>
        <v>0</v>
      </c>
      <c r="H37" s="50"/>
      <c r="I37" s="118"/>
      <c r="J37" s="118"/>
    </row>
    <row r="38" spans="2:10" ht="21.95" customHeight="1" x14ac:dyDescent="0.2">
      <c r="B38" s="35">
        <v>45455</v>
      </c>
      <c r="C38" s="36" t="s">
        <v>18</v>
      </c>
      <c r="D38" s="36" t="s">
        <v>16</v>
      </c>
      <c r="E38" s="37">
        <v>318</v>
      </c>
      <c r="F38" s="38">
        <v>29</v>
      </c>
      <c r="G38" s="70">
        <f>Table1357891011231415[[#This Row],[QTY M3]]*Table1357891011231415[[#This Row],[Unit Cost]]</f>
        <v>9222</v>
      </c>
      <c r="H38" s="40"/>
      <c r="I38" s="118"/>
      <c r="J38" s="118"/>
    </row>
    <row r="39" spans="2:10" ht="21.95" customHeight="1" x14ac:dyDescent="0.2">
      <c r="B39" s="35">
        <v>45455</v>
      </c>
      <c r="C39" s="36" t="s">
        <v>18</v>
      </c>
      <c r="D39" s="36" t="s">
        <v>10</v>
      </c>
      <c r="E39" s="47">
        <v>0</v>
      </c>
      <c r="F39" s="48">
        <v>48</v>
      </c>
      <c r="G39" s="71">
        <f>Table1357891011231415[[#This Row],[QTY M3]]*Table1357891011231415[[#This Row],[Unit Cost]]</f>
        <v>0</v>
      </c>
      <c r="H39" s="50"/>
      <c r="I39" s="118"/>
      <c r="J39" s="118"/>
    </row>
    <row r="40" spans="2:10" ht="21.95" customHeight="1" x14ac:dyDescent="0.2">
      <c r="B40" s="35">
        <v>45455</v>
      </c>
      <c r="C40" s="36" t="s">
        <v>18</v>
      </c>
      <c r="D40" s="36" t="s">
        <v>40</v>
      </c>
      <c r="E40" s="47">
        <v>0</v>
      </c>
      <c r="F40" s="52">
        <v>0</v>
      </c>
      <c r="G40" s="72">
        <f>Table1357891011231415[[#This Row],[QTY M3]]*Table1357891011231415[[#This Row],[Unit Cost]]</f>
        <v>0</v>
      </c>
      <c r="H40" s="54"/>
      <c r="I40" s="119"/>
      <c r="J40" s="119"/>
    </row>
    <row r="41" spans="2:10" ht="21.95" customHeight="1" x14ac:dyDescent="0.2">
      <c r="B41" s="41"/>
      <c r="C41" s="36"/>
      <c r="D41" s="36"/>
      <c r="E41" s="37"/>
      <c r="F41" s="38"/>
      <c r="G41" s="70"/>
      <c r="H41" s="40"/>
    </row>
    <row r="42" spans="2:10" ht="21.95" customHeight="1" x14ac:dyDescent="0.2">
      <c r="B42" s="56" t="s">
        <v>70</v>
      </c>
      <c r="C42" s="59"/>
      <c r="D42" s="46"/>
      <c r="E42" s="47"/>
      <c r="F42" s="48"/>
      <c r="G42" s="71"/>
      <c r="H42" s="50"/>
    </row>
    <row r="43" spans="2:10" ht="21.95" customHeight="1" x14ac:dyDescent="0.2">
      <c r="B43" s="58"/>
      <c r="C43" s="36" t="s">
        <v>71</v>
      </c>
      <c r="D43" s="36" t="s">
        <v>10</v>
      </c>
      <c r="E43" s="47">
        <v>143</v>
      </c>
      <c r="F43" s="48">
        <v>48</v>
      </c>
      <c r="G43" s="71">
        <f>Table1357891011231415[[#This Row],[QTY M3]]*Table1357891011231415[[#This Row],[Unit Cost]]</f>
        <v>6864</v>
      </c>
      <c r="H43" s="50"/>
      <c r="I43" s="91">
        <f>Table1357891011231415[[#This Row],[QTY M3]]</f>
        <v>143</v>
      </c>
      <c r="J43" s="90">
        <f>Table1357891011231415[[#This Row],[Total Amount]]</f>
        <v>6864</v>
      </c>
    </row>
    <row r="44" spans="2:10" ht="21.95" customHeight="1" x14ac:dyDescent="0.2">
      <c r="B44" s="41"/>
      <c r="C44" s="36"/>
      <c r="D44" s="36"/>
      <c r="E44" s="37"/>
      <c r="F44" s="38"/>
      <c r="G44" s="70"/>
      <c r="H44" s="40"/>
    </row>
    <row r="45" spans="2:10" ht="21.95" customHeight="1" x14ac:dyDescent="0.2">
      <c r="B45" s="41"/>
      <c r="C45" s="36"/>
      <c r="D45" s="36"/>
      <c r="E45" s="37"/>
      <c r="F45" s="38"/>
      <c r="G45" s="70"/>
      <c r="H45" s="40"/>
    </row>
    <row r="46" spans="2:10" ht="21.95" customHeight="1" x14ac:dyDescent="0.2">
      <c r="B46" s="56" t="s">
        <v>53</v>
      </c>
      <c r="C46" s="36" t="s">
        <v>51</v>
      </c>
      <c r="D46" s="36" t="s">
        <v>52</v>
      </c>
      <c r="E46" s="37">
        <v>1496</v>
      </c>
      <c r="F46" s="38" t="str">
        <f>IFERROR(VLOOKUP(#REF!,#REF!,4,0),"–")</f>
        <v>–</v>
      </c>
      <c r="G46" s="70" t="e">
        <f>Table1357891011231415[[#This Row],[QTY M3]]*Table1357891011231415[[#This Row],[Unit Cost]]</f>
        <v>#VALUE!</v>
      </c>
      <c r="H46" s="40"/>
      <c r="I46" s="150">
        <f>SUM(E46:E51)</f>
        <v>5168</v>
      </c>
      <c r="J46" s="169">
        <f>SUM(F46:F51)</f>
        <v>75</v>
      </c>
    </row>
    <row r="47" spans="2:10" ht="21.95" customHeight="1" x14ac:dyDescent="0.2">
      <c r="B47" s="35">
        <v>45455</v>
      </c>
      <c r="C47" s="36" t="s">
        <v>51</v>
      </c>
      <c r="D47" s="36" t="s">
        <v>54</v>
      </c>
      <c r="E47" s="37">
        <v>1108</v>
      </c>
      <c r="F47" s="38" t="str">
        <f>IFERROR(VLOOKUP(#REF!,#REF!,4,0),"–")</f>
        <v>–</v>
      </c>
      <c r="G47" s="70" t="e">
        <f>Table1357891011231415[[#This Row],[QTY M3]]*Table1357891011231415[[#This Row],[Unit Cost]]</f>
        <v>#VALUE!</v>
      </c>
      <c r="H47" s="40"/>
      <c r="I47" s="151"/>
      <c r="J47" s="170"/>
    </row>
    <row r="48" spans="2:10" ht="21.95" customHeight="1" x14ac:dyDescent="0.2">
      <c r="B48" s="35">
        <v>45455</v>
      </c>
      <c r="C48" s="36" t="s">
        <v>51</v>
      </c>
      <c r="D48" s="36" t="s">
        <v>55</v>
      </c>
      <c r="E48" s="37">
        <v>1362</v>
      </c>
      <c r="F48" s="38">
        <v>25</v>
      </c>
      <c r="G48" s="70">
        <f>Table1357891011231415[[#This Row],[QTY M3]]*Table1357891011231415[[#This Row],[Unit Cost]]</f>
        <v>34050</v>
      </c>
      <c r="H48" s="40"/>
      <c r="I48" s="151"/>
      <c r="J48" s="170"/>
    </row>
    <row r="49" spans="2:10" ht="21.95" customHeight="1" x14ac:dyDescent="0.2">
      <c r="B49" s="35">
        <v>45455</v>
      </c>
      <c r="C49" s="36" t="s">
        <v>51</v>
      </c>
      <c r="D49" s="36" t="s">
        <v>56</v>
      </c>
      <c r="E49" s="37">
        <v>1096</v>
      </c>
      <c r="F49" s="38" t="str">
        <f>IFERROR(VLOOKUP(#REF!,#REF!,4,0),"–")</f>
        <v>–</v>
      </c>
      <c r="G49" s="70" t="e">
        <f>Table1357891011231415[[#This Row],[QTY M3]]*Table1357891011231415[[#This Row],[Unit Cost]]</f>
        <v>#VALUE!</v>
      </c>
      <c r="H49" s="40"/>
      <c r="I49" s="151"/>
      <c r="J49" s="170"/>
    </row>
    <row r="50" spans="2:10" ht="21.95" customHeight="1" x14ac:dyDescent="0.2">
      <c r="B50" s="41"/>
      <c r="C50" s="36" t="s">
        <v>51</v>
      </c>
      <c r="D50" s="36" t="s">
        <v>16</v>
      </c>
      <c r="E50" s="37">
        <v>53</v>
      </c>
      <c r="F50" s="38" t="str">
        <f>IFERROR(VLOOKUP(#REF!,#REF!,4,0),"–")</f>
        <v>–</v>
      </c>
      <c r="G50" s="70" t="e">
        <f>Table1357891011231415[[#This Row],[QTY M3]]*Table1357891011231415[[#This Row],[Unit Cost]]</f>
        <v>#VALUE!</v>
      </c>
      <c r="H50" s="40"/>
      <c r="I50" s="151"/>
      <c r="J50" s="170"/>
    </row>
    <row r="51" spans="2:10" ht="21.95" customHeight="1" x14ac:dyDescent="0.2">
      <c r="B51" s="41"/>
      <c r="C51" s="36" t="s">
        <v>51</v>
      </c>
      <c r="D51" s="36" t="s">
        <v>41</v>
      </c>
      <c r="E51" s="37">
        <v>53</v>
      </c>
      <c r="F51" s="38">
        <v>50</v>
      </c>
      <c r="G51" s="70">
        <f>Table1357891011231415[[#This Row],[QTY M3]]*Table1357891011231415[[#This Row],[Unit Cost]]</f>
        <v>2650</v>
      </c>
      <c r="H51" s="40"/>
      <c r="I51" s="168"/>
      <c r="J51" s="171"/>
    </row>
    <row r="52" spans="2:10" ht="21.95" customHeight="1" x14ac:dyDescent="0.2">
      <c r="B52" s="41"/>
      <c r="C52" s="36"/>
      <c r="D52" s="36"/>
      <c r="E52" s="37"/>
      <c r="F52" s="38"/>
      <c r="G52" s="70"/>
      <c r="H52" s="40"/>
    </row>
    <row r="53" spans="2:10" ht="21.95" customHeight="1" x14ac:dyDescent="0.2">
      <c r="B53" s="41"/>
      <c r="C53" s="36"/>
      <c r="D53" s="36"/>
      <c r="E53" s="37"/>
      <c r="F53" s="38"/>
      <c r="G53" s="70"/>
      <c r="H53" s="40"/>
    </row>
    <row r="54" spans="2:10" ht="21.95" customHeight="1" x14ac:dyDescent="0.2">
      <c r="B54" s="41"/>
      <c r="C54" s="36"/>
      <c r="D54" s="36"/>
      <c r="E54" s="37"/>
      <c r="F54" s="38"/>
      <c r="G54" s="70"/>
      <c r="H54" s="40"/>
    </row>
    <row r="55" spans="2:10" ht="21.95" customHeight="1" x14ac:dyDescent="0.2">
      <c r="B55" s="41"/>
      <c r="C55" s="36"/>
      <c r="D55" s="36"/>
      <c r="E55" s="37"/>
      <c r="F55" s="38"/>
      <c r="G55" s="70"/>
      <c r="H55" s="40"/>
    </row>
    <row r="56" spans="2:10" ht="21.95" customHeight="1" x14ac:dyDescent="0.2">
      <c r="B56" s="41"/>
      <c r="C56" s="36"/>
      <c r="D56" s="36"/>
      <c r="E56" s="37"/>
      <c r="F56" s="38"/>
      <c r="G56" s="70"/>
      <c r="H56" s="40"/>
    </row>
    <row r="57" spans="2:10" ht="21.95" customHeight="1" x14ac:dyDescent="0.2">
      <c r="B57" s="41"/>
      <c r="C57" s="36"/>
      <c r="D57" s="36"/>
      <c r="E57" s="37"/>
      <c r="F57" s="38"/>
      <c r="G57" s="70"/>
      <c r="H57" s="40"/>
    </row>
    <row r="58" spans="2:10" ht="21.95" customHeight="1" x14ac:dyDescent="0.2">
      <c r="B58" s="41"/>
      <c r="C58" s="36"/>
      <c r="D58" s="36"/>
      <c r="E58" s="37"/>
      <c r="F58" s="38"/>
      <c r="G58" s="70"/>
      <c r="H58" s="40"/>
    </row>
    <row r="59" spans="2:10" ht="21.95" customHeight="1" x14ac:dyDescent="0.2">
      <c r="B59" s="41"/>
      <c r="C59" s="36"/>
      <c r="D59" s="36"/>
      <c r="E59" s="37"/>
      <c r="F59" s="38"/>
      <c r="G59" s="70"/>
      <c r="H59" s="40"/>
    </row>
    <row r="60" spans="2:10" ht="21.95" customHeight="1" x14ac:dyDescent="0.2">
      <c r="B60" s="41"/>
      <c r="C60" s="36"/>
      <c r="D60" s="36"/>
      <c r="E60" s="37"/>
      <c r="F60" s="38"/>
      <c r="G60" s="70"/>
      <c r="H60" s="40"/>
    </row>
    <row r="61" spans="2:10" ht="21.95" customHeight="1" x14ac:dyDescent="0.2">
      <c r="B61" s="41"/>
      <c r="C61" s="36"/>
      <c r="D61" s="36"/>
      <c r="E61" s="37"/>
      <c r="F61" s="38"/>
      <c r="G61" s="70"/>
      <c r="H61" s="40"/>
    </row>
    <row r="62" spans="2:10" ht="21.95" customHeight="1" x14ac:dyDescent="0.2">
      <c r="B62" s="41"/>
      <c r="C62" s="36"/>
      <c r="D62" s="36"/>
      <c r="E62" s="37"/>
      <c r="F62" s="38"/>
      <c r="G62" s="70"/>
      <c r="H62" s="40"/>
    </row>
    <row r="63" spans="2:10" ht="21.95" customHeight="1" x14ac:dyDescent="0.2">
      <c r="B63" s="41"/>
      <c r="C63" s="36"/>
      <c r="D63" s="36"/>
      <c r="E63" s="37"/>
      <c r="F63" s="38"/>
      <c r="G63" s="70"/>
      <c r="H63" s="40"/>
    </row>
    <row r="64" spans="2:10" ht="21.95" customHeight="1" x14ac:dyDescent="0.2">
      <c r="B64" s="41"/>
      <c r="C64" s="36"/>
      <c r="D64" s="36"/>
      <c r="E64" s="37"/>
      <c r="F64" s="38"/>
      <c r="G64" s="70"/>
      <c r="H64" s="40"/>
    </row>
    <row r="65" spans="2:8" ht="21.95" customHeight="1" x14ac:dyDescent="0.2">
      <c r="B65" s="14"/>
      <c r="C65" s="16"/>
      <c r="D65" s="16"/>
      <c r="E65" s="18"/>
      <c r="F65" s="20"/>
      <c r="G65" s="73"/>
      <c r="H65" s="11"/>
    </row>
    <row r="66" spans="2:8" ht="21.95" customHeight="1" x14ac:dyDescent="0.2">
      <c r="B66" s="14"/>
      <c r="C66" s="16"/>
      <c r="D66" s="16"/>
      <c r="E66" s="18"/>
      <c r="F66" s="20"/>
      <c r="G66" s="73"/>
      <c r="H66" s="11"/>
    </row>
    <row r="67" spans="2:8" ht="21.95" customHeight="1" x14ac:dyDescent="0.2">
      <c r="B67" s="14"/>
      <c r="C67" s="16"/>
      <c r="D67" s="16"/>
      <c r="E67" s="18"/>
      <c r="F67" s="20"/>
      <c r="G67" s="73"/>
      <c r="H67" s="11"/>
    </row>
    <row r="68" spans="2:8" ht="21.95" customHeight="1" x14ac:dyDescent="0.2">
      <c r="B68" s="14"/>
      <c r="C68" s="16"/>
      <c r="D68" s="16"/>
      <c r="E68" s="18"/>
      <c r="F68" s="20"/>
      <c r="G68" s="73"/>
      <c r="H68" s="11"/>
    </row>
    <row r="69" spans="2:8" ht="21.95" customHeight="1" x14ac:dyDescent="0.2">
      <c r="B69" s="14"/>
      <c r="C69" s="16"/>
      <c r="D69" s="16"/>
      <c r="E69" s="18"/>
      <c r="F69" s="20"/>
      <c r="G69" s="73"/>
      <c r="H69" s="11"/>
    </row>
    <row r="70" spans="2:8" ht="21.95" customHeight="1" x14ac:dyDescent="0.2">
      <c r="B70" s="15"/>
      <c r="C70" s="17"/>
      <c r="D70" s="17"/>
      <c r="E70" s="19"/>
      <c r="F70" s="21"/>
      <c r="G70" s="74"/>
      <c r="H70" s="12"/>
    </row>
  </sheetData>
  <mergeCells count="8">
    <mergeCell ref="I46:I51"/>
    <mergeCell ref="J46:J51"/>
    <mergeCell ref="B2:C2"/>
    <mergeCell ref="B4:C4"/>
    <mergeCell ref="I12:I29"/>
    <mergeCell ref="J12:J29"/>
    <mergeCell ref="I32:I40"/>
    <mergeCell ref="J32:J40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6"/>
  <sheetViews>
    <sheetView showGridLines="0" zoomScaleNormal="100" workbookViewId="0">
      <selection activeCell="D57" sqref="D57"/>
    </sheetView>
  </sheetViews>
  <sheetFormatPr defaultColWidth="10.875" defaultRowHeight="15.75" x14ac:dyDescent="0.25"/>
  <cols>
    <col min="1" max="1" width="3.375" style="1" customWidth="1"/>
    <col min="2" max="2" width="23.125" style="1" customWidth="1"/>
    <col min="3" max="3" width="28.125" style="1" customWidth="1"/>
    <col min="4" max="4" width="20.125" style="1" customWidth="1"/>
    <col min="6" max="6" width="18" style="1" customWidth="1"/>
    <col min="7" max="7" width="10" style="1" customWidth="1"/>
    <col min="8" max="8" width="15" style="1" customWidth="1"/>
    <col min="9" max="9" width="12.125" style="1" customWidth="1"/>
    <col min="10" max="10" width="13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69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SUM(Q11:Q65)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45456</v>
      </c>
      <c r="C12" s="36" t="s">
        <v>20</v>
      </c>
      <c r="D12" s="36" t="s">
        <v>21</v>
      </c>
      <c r="E12" s="37">
        <v>463</v>
      </c>
      <c r="F12" s="38">
        <v>26</v>
      </c>
      <c r="G12" s="39">
        <f>Table1343[[#This Row],[QTY M3]]*Table1343[[#This Row],[Unit Cost]]</f>
        <v>12038</v>
      </c>
      <c r="H12" s="40"/>
      <c r="I12" s="117">
        <f>SUM(E12:E26)</f>
        <v>3364</v>
      </c>
      <c r="J12" s="117">
        <f>SUM(G12:G26)</f>
        <v>96817</v>
      </c>
    </row>
    <row r="13" spans="2:14" ht="21.95" customHeight="1" x14ac:dyDescent="0.2">
      <c r="B13" s="35">
        <v>45456</v>
      </c>
      <c r="C13" s="36" t="s">
        <v>20</v>
      </c>
      <c r="D13" s="36" t="s">
        <v>22</v>
      </c>
      <c r="E13" s="37">
        <v>3</v>
      </c>
      <c r="F13" s="38">
        <v>35</v>
      </c>
      <c r="G13" s="39">
        <f>Table1343[[#This Row],[QTY M3]]*Table1343[[#This Row],[Unit Cost]]</f>
        <v>105</v>
      </c>
      <c r="H13" s="40"/>
      <c r="I13" s="118"/>
      <c r="J13" s="118"/>
    </row>
    <row r="14" spans="2:14" ht="21.95" customHeight="1" x14ac:dyDescent="0.2">
      <c r="B14" s="35">
        <v>45456</v>
      </c>
      <c r="C14" s="36" t="s">
        <v>20</v>
      </c>
      <c r="D14" s="36" t="s">
        <v>23</v>
      </c>
      <c r="E14" s="37">
        <v>0</v>
      </c>
      <c r="F14" s="38">
        <v>35</v>
      </c>
      <c r="G14" s="39">
        <f>Table1343[[#This Row],[QTY M3]]*Table1343[[#This Row],[Unit Cost]]</f>
        <v>0</v>
      </c>
      <c r="H14" s="40"/>
      <c r="I14" s="118"/>
      <c r="J14" s="118"/>
    </row>
    <row r="15" spans="2:14" ht="21.95" customHeight="1" x14ac:dyDescent="0.2">
      <c r="B15" s="35">
        <v>45456</v>
      </c>
      <c r="C15" s="36" t="s">
        <v>20</v>
      </c>
      <c r="D15" s="36" t="s">
        <v>16</v>
      </c>
      <c r="E15" s="37">
        <v>294</v>
      </c>
      <c r="F15" s="38">
        <v>23</v>
      </c>
      <c r="G15" s="39">
        <f>Table1343[[#This Row],[QTY M3]]*Table1343[[#This Row],[Unit Cost]]</f>
        <v>6762</v>
      </c>
      <c r="H15" s="40"/>
      <c r="I15" s="118"/>
      <c r="J15" s="118"/>
    </row>
    <row r="16" spans="2:14" ht="21.95" customHeight="1" x14ac:dyDescent="0.2">
      <c r="B16" s="35">
        <v>45456</v>
      </c>
      <c r="C16" s="36" t="s">
        <v>20</v>
      </c>
      <c r="D16" s="36" t="s">
        <v>24</v>
      </c>
      <c r="E16" s="37">
        <v>4</v>
      </c>
      <c r="F16" s="38">
        <v>35</v>
      </c>
      <c r="G16" s="39">
        <f>Table1343[[#This Row],[QTY M3]]*Table1343[[#This Row],[Unit Cost]]</f>
        <v>140</v>
      </c>
      <c r="H16" s="40"/>
      <c r="I16" s="118"/>
      <c r="J16" s="118"/>
    </row>
    <row r="17" spans="2:10" ht="21.95" customHeight="1" x14ac:dyDescent="0.2">
      <c r="B17" s="35">
        <v>45456</v>
      </c>
      <c r="C17" s="36" t="s">
        <v>20</v>
      </c>
      <c r="D17" s="36" t="s">
        <v>25</v>
      </c>
      <c r="E17" s="37">
        <v>0</v>
      </c>
      <c r="F17" s="38">
        <v>35</v>
      </c>
      <c r="G17" s="39">
        <f>Table1343[[#This Row],[QTY M3]]*Table1343[[#This Row],[Unit Cost]]</f>
        <v>0</v>
      </c>
      <c r="H17" s="40"/>
      <c r="I17" s="118"/>
      <c r="J17" s="118"/>
    </row>
    <row r="18" spans="2:10" ht="21.95" customHeight="1" x14ac:dyDescent="0.2">
      <c r="B18" s="35">
        <v>45456</v>
      </c>
      <c r="C18" s="36" t="s">
        <v>20</v>
      </c>
      <c r="D18" s="36" t="s">
        <v>26</v>
      </c>
      <c r="E18" s="37">
        <v>564</v>
      </c>
      <c r="F18" s="38">
        <v>29</v>
      </c>
      <c r="G18" s="39">
        <f>Table1343[[#This Row],[QTY M3]]*Table1343[[#This Row],[Unit Cost]]</f>
        <v>16356</v>
      </c>
      <c r="H18" s="40"/>
      <c r="I18" s="118"/>
      <c r="J18" s="118"/>
    </row>
    <row r="19" spans="2:10" ht="21.95" customHeight="1" x14ac:dyDescent="0.2">
      <c r="B19" s="35">
        <v>45456</v>
      </c>
      <c r="C19" s="36" t="s">
        <v>20</v>
      </c>
      <c r="D19" s="36" t="s">
        <v>27</v>
      </c>
      <c r="E19" s="37">
        <v>1094</v>
      </c>
      <c r="F19" s="38">
        <v>29</v>
      </c>
      <c r="G19" s="39">
        <f>Table1343[[#This Row],[QTY M3]]*Table1343[[#This Row],[Unit Cost]]</f>
        <v>31726</v>
      </c>
      <c r="H19" s="40"/>
      <c r="I19" s="118"/>
      <c r="J19" s="118"/>
    </row>
    <row r="20" spans="2:10" ht="21.95" customHeight="1" x14ac:dyDescent="0.2">
      <c r="B20" s="35">
        <v>45456</v>
      </c>
      <c r="C20" s="36" t="s">
        <v>20</v>
      </c>
      <c r="D20" s="36" t="s">
        <v>28</v>
      </c>
      <c r="E20" s="37">
        <v>815</v>
      </c>
      <c r="F20" s="38">
        <v>29</v>
      </c>
      <c r="G20" s="39">
        <f>Table1343[[#This Row],[QTY M3]]*Table1343[[#This Row],[Unit Cost]]</f>
        <v>23635</v>
      </c>
      <c r="H20" s="40"/>
      <c r="I20" s="118"/>
      <c r="J20" s="118"/>
    </row>
    <row r="21" spans="2:10" ht="21.95" customHeight="1" x14ac:dyDescent="0.25">
      <c r="B21" s="35">
        <v>45456</v>
      </c>
      <c r="C21" s="36" t="s">
        <v>20</v>
      </c>
      <c r="D21" s="36" t="s">
        <v>35</v>
      </c>
      <c r="E21" s="51">
        <v>52</v>
      </c>
      <c r="F21" s="52">
        <v>70</v>
      </c>
      <c r="G21" s="53">
        <f>Table1343[[#This Row],[QTY M3]]*Table1343[[#This Row],[Unit Cost]]</f>
        <v>3640</v>
      </c>
      <c r="H21" s="55"/>
      <c r="I21" s="118"/>
      <c r="J21" s="118"/>
    </row>
    <row r="22" spans="2:10" ht="21.95" customHeight="1" x14ac:dyDescent="0.2">
      <c r="B22" s="35">
        <v>45456</v>
      </c>
      <c r="C22" s="36" t="s">
        <v>20</v>
      </c>
      <c r="D22" s="36" t="s">
        <v>29</v>
      </c>
      <c r="E22" s="37">
        <v>3</v>
      </c>
      <c r="F22" s="38">
        <v>0</v>
      </c>
      <c r="G22" s="39">
        <f>Table1343[[#This Row],[QTY M3]]*Table1343[[#This Row],[Unit Cost]]</f>
        <v>0</v>
      </c>
      <c r="H22" s="40"/>
      <c r="I22" s="118"/>
      <c r="J22" s="118"/>
    </row>
    <row r="23" spans="2:10" ht="21.95" customHeight="1" x14ac:dyDescent="0.2">
      <c r="B23" s="35">
        <v>45456</v>
      </c>
      <c r="C23" s="36" t="s">
        <v>20</v>
      </c>
      <c r="D23" s="36" t="s">
        <v>30</v>
      </c>
      <c r="E23" s="37">
        <v>3</v>
      </c>
      <c r="F23" s="38">
        <v>0</v>
      </c>
      <c r="G23" s="39">
        <f>Table1343[[#This Row],[QTY M3]]*Table1343[[#This Row],[Unit Cost]]</f>
        <v>0</v>
      </c>
      <c r="H23" s="40"/>
      <c r="I23" s="118"/>
      <c r="J23" s="118"/>
    </row>
    <row r="24" spans="2:10" ht="21.95" customHeight="1" x14ac:dyDescent="0.2">
      <c r="B24" s="35">
        <v>45456</v>
      </c>
      <c r="C24" s="36" t="s">
        <v>20</v>
      </c>
      <c r="D24" s="36" t="s">
        <v>31</v>
      </c>
      <c r="E24" s="37">
        <v>32</v>
      </c>
      <c r="F24" s="38">
        <v>35</v>
      </c>
      <c r="G24" s="39">
        <f>Table1343[[#This Row],[QTY M3]]*Table1343[[#This Row],[Unit Cost]]</f>
        <v>1120</v>
      </c>
      <c r="H24" s="40"/>
      <c r="I24" s="118"/>
      <c r="J24" s="118"/>
    </row>
    <row r="25" spans="2:10" ht="21.95" customHeight="1" x14ac:dyDescent="0.2">
      <c r="B25" s="35">
        <v>45456</v>
      </c>
      <c r="C25" s="36" t="s">
        <v>20</v>
      </c>
      <c r="D25" s="36" t="s">
        <v>32</v>
      </c>
      <c r="E25" s="37">
        <v>4</v>
      </c>
      <c r="F25" s="38">
        <v>35</v>
      </c>
      <c r="G25" s="39">
        <f>Table1343[[#This Row],[QTY M3]]*Table1343[[#This Row],[Unit Cost]]</f>
        <v>140</v>
      </c>
      <c r="H25" s="40"/>
      <c r="I25" s="118"/>
      <c r="J25" s="118"/>
    </row>
    <row r="26" spans="2:10" ht="21.95" customHeight="1" x14ac:dyDescent="0.2">
      <c r="B26" s="35">
        <v>45456</v>
      </c>
      <c r="C26" s="36" t="s">
        <v>20</v>
      </c>
      <c r="D26" s="36" t="s">
        <v>67</v>
      </c>
      <c r="E26" s="37">
        <v>33</v>
      </c>
      <c r="F26" s="38">
        <v>35</v>
      </c>
      <c r="G26" s="39">
        <f>Table1343[[#This Row],[QTY M3]]*Table1343[[#This Row],[Unit Cost]]</f>
        <v>1155</v>
      </c>
      <c r="H26" s="40"/>
      <c r="I26" s="132"/>
      <c r="J26" s="132"/>
    </row>
    <row r="27" spans="2:10" ht="24.75" customHeight="1" x14ac:dyDescent="0.2">
      <c r="E27" s="1"/>
    </row>
    <row r="28" spans="2:10" ht="21.95" customHeight="1" x14ac:dyDescent="0.2">
      <c r="B28" s="44" t="s">
        <v>33</v>
      </c>
      <c r="E28" s="1"/>
    </row>
    <row r="29" spans="2:10" ht="21.95" customHeight="1" x14ac:dyDescent="0.2">
      <c r="E29" s="1"/>
    </row>
    <row r="30" spans="2:10" ht="21.95" customHeight="1" x14ac:dyDescent="0.2">
      <c r="B30" s="41"/>
      <c r="C30" s="57" t="s">
        <v>50</v>
      </c>
      <c r="D30" s="57" t="s">
        <v>47</v>
      </c>
      <c r="E30" s="37">
        <v>9</v>
      </c>
      <c r="F30" s="82">
        <v>40</v>
      </c>
      <c r="G30" s="39">
        <f>Table1343[[#This Row],[QTY M3]]*Table1343[[#This Row],[Unit Cost]]</f>
        <v>360</v>
      </c>
      <c r="H30" s="41"/>
      <c r="I30" s="117">
        <f>SUM(E30:E37)</f>
        <v>586</v>
      </c>
      <c r="J30" s="117">
        <f>SUM(G30:G37)</f>
        <v>20282</v>
      </c>
    </row>
    <row r="31" spans="2:10" ht="21.95" customHeight="1" x14ac:dyDescent="0.2">
      <c r="B31" s="41"/>
      <c r="C31" s="57" t="s">
        <v>50</v>
      </c>
      <c r="D31" s="36" t="s">
        <v>48</v>
      </c>
      <c r="E31" s="37">
        <v>4</v>
      </c>
      <c r="F31" s="82">
        <v>40</v>
      </c>
      <c r="G31" s="39">
        <f>Table1343[[#This Row],[QTY M3]]*Table1343[[#This Row],[Unit Cost]]</f>
        <v>160</v>
      </c>
      <c r="H31" s="40"/>
      <c r="I31" s="118"/>
      <c r="J31" s="118"/>
    </row>
    <row r="32" spans="2:10" ht="21.95" customHeight="1" x14ac:dyDescent="0.2">
      <c r="B32" s="41"/>
      <c r="C32" s="57" t="s">
        <v>50</v>
      </c>
      <c r="D32" s="36" t="s">
        <v>49</v>
      </c>
      <c r="E32" s="37">
        <v>10</v>
      </c>
      <c r="F32" s="82">
        <v>40</v>
      </c>
      <c r="G32" s="39">
        <f>Table1343[[#This Row],[QTY M3]]*Table1343[[#This Row],[Unit Cost]]</f>
        <v>400</v>
      </c>
      <c r="H32" s="40"/>
      <c r="I32" s="118"/>
      <c r="J32" s="118"/>
    </row>
    <row r="33" spans="2:10" ht="21.95" customHeight="1" x14ac:dyDescent="0.2">
      <c r="B33" s="41"/>
      <c r="C33" s="36" t="s">
        <v>19</v>
      </c>
      <c r="D33" s="36" t="s">
        <v>14</v>
      </c>
      <c r="E33" s="37">
        <v>144</v>
      </c>
      <c r="F33" s="38">
        <v>50</v>
      </c>
      <c r="G33" s="39">
        <f>Table1343[[#This Row],[QTY M3]]*Table1343[[#This Row],[Unit Cost]]</f>
        <v>7200</v>
      </c>
      <c r="H33" s="40"/>
      <c r="I33" s="118"/>
      <c r="J33" s="118"/>
    </row>
    <row r="34" spans="2:10" ht="21.95" customHeight="1" x14ac:dyDescent="0.2">
      <c r="B34" s="41"/>
      <c r="C34" s="36" t="s">
        <v>19</v>
      </c>
      <c r="D34" s="36" t="s">
        <v>10</v>
      </c>
      <c r="E34" s="37">
        <v>48</v>
      </c>
      <c r="F34" s="38">
        <v>48</v>
      </c>
      <c r="G34" s="39">
        <f>Table1343[[#This Row],[QTY M3]]*Table1343[[#This Row],[Unit Cost]]</f>
        <v>2304</v>
      </c>
      <c r="H34" s="40"/>
      <c r="I34" s="118"/>
      <c r="J34" s="118"/>
    </row>
    <row r="35" spans="2:10" ht="21.95" customHeight="1" x14ac:dyDescent="0.2">
      <c r="B35" s="41"/>
      <c r="C35" s="36" t="s">
        <v>19</v>
      </c>
      <c r="D35" s="36" t="s">
        <v>16</v>
      </c>
      <c r="E35" s="37">
        <v>0</v>
      </c>
      <c r="F35" s="38">
        <v>70</v>
      </c>
      <c r="G35" s="39">
        <f>Table1343[[#This Row],[QTY M3]]*Table1343[[#This Row],[Unit Cost]]</f>
        <v>0</v>
      </c>
      <c r="H35" s="40"/>
      <c r="I35" s="118"/>
      <c r="J35" s="118"/>
    </row>
    <row r="36" spans="2:10" ht="21.95" customHeight="1" x14ac:dyDescent="0.2">
      <c r="B36" s="41"/>
      <c r="C36" s="36" t="s">
        <v>18</v>
      </c>
      <c r="D36" s="36" t="s">
        <v>16</v>
      </c>
      <c r="E36" s="37">
        <v>318</v>
      </c>
      <c r="F36" s="38">
        <v>23</v>
      </c>
      <c r="G36" s="39">
        <f>Table1343[[#This Row],[QTY M3]]*Table1343[[#This Row],[Unit Cost]]</f>
        <v>7314</v>
      </c>
      <c r="H36" s="40"/>
      <c r="I36" s="118"/>
      <c r="J36" s="118"/>
    </row>
    <row r="37" spans="2:10" ht="21.95" customHeight="1" x14ac:dyDescent="0.25">
      <c r="B37" s="58"/>
      <c r="C37" s="36" t="s">
        <v>18</v>
      </c>
      <c r="D37" s="36" t="s">
        <v>41</v>
      </c>
      <c r="E37" s="47">
        <v>53</v>
      </c>
      <c r="F37" s="48">
        <v>48</v>
      </c>
      <c r="G37" s="49">
        <f>Table1343[[#This Row],[QTY M3]]*Table1343[[#This Row],[Unit Cost]]</f>
        <v>2544</v>
      </c>
      <c r="H37" s="50"/>
      <c r="I37" s="118"/>
      <c r="J37" s="118"/>
    </row>
    <row r="38" spans="2:10" ht="21.95" customHeight="1" x14ac:dyDescent="0.25">
      <c r="B38" s="86"/>
      <c r="C38" s="36" t="s">
        <v>18</v>
      </c>
      <c r="D38" s="36" t="s">
        <v>65</v>
      </c>
      <c r="E38" s="51">
        <v>53</v>
      </c>
      <c r="F38" s="52">
        <v>60</v>
      </c>
      <c r="G38" s="53">
        <f>Table1343[[#This Row],[QTY M3]]*Table1343[[#This Row],[Unit Cost]]</f>
        <v>3180</v>
      </c>
      <c r="H38" s="54"/>
      <c r="I38" s="119"/>
      <c r="J38" s="119"/>
    </row>
    <row r="39" spans="2:10" ht="21.95" customHeight="1" x14ac:dyDescent="0.25">
      <c r="B39" s="56" t="s">
        <v>58</v>
      </c>
      <c r="C39" s="59"/>
      <c r="D39" s="46"/>
      <c r="E39" s="47"/>
      <c r="F39" s="48"/>
      <c r="G39" s="49"/>
      <c r="H39" s="50"/>
    </row>
    <row r="40" spans="2:10" ht="21.95" customHeight="1" x14ac:dyDescent="0.25">
      <c r="B40" s="58"/>
      <c r="C40" s="36" t="s">
        <v>64</v>
      </c>
      <c r="D40" s="36" t="s">
        <v>10</v>
      </c>
      <c r="E40" s="47">
        <v>47</v>
      </c>
      <c r="F40" s="48">
        <v>48</v>
      </c>
      <c r="G40" s="49">
        <f>Table1343[[#This Row],[QTY M3]]*Table1343[[#This Row],[Unit Cost]]</f>
        <v>2256</v>
      </c>
      <c r="H40" s="62"/>
      <c r="I40" s="85">
        <f>SUM(Table1343[[#This Row],[Total Amount]])</f>
        <v>2256</v>
      </c>
      <c r="J40" s="88">
        <f>SUM(Table1343[[#This Row],[Total Amount]])</f>
        <v>2256</v>
      </c>
    </row>
    <row r="41" spans="2:10" ht="21.95" customHeight="1" x14ac:dyDescent="0.25">
      <c r="B41" s="58"/>
      <c r="C41" s="84"/>
      <c r="D41" s="46"/>
      <c r="E41" s="47"/>
      <c r="F41" s="48" t="str">
        <f>IFERROR(VLOOKUP(#REF!,#REF!,4,0),"–")</f>
        <v>–</v>
      </c>
      <c r="G41" s="49" t="e">
        <f>Table1343[[#This Row],[QTY M3]]*Table1343[[#This Row],[Unit Cost]]</f>
        <v>#VALUE!</v>
      </c>
      <c r="H41" s="63"/>
      <c r="I41" s="42"/>
    </row>
    <row r="42" spans="2:10" ht="21.95" customHeight="1" x14ac:dyDescent="0.25">
      <c r="B42" s="58"/>
      <c r="C42" s="83"/>
      <c r="D42" s="46"/>
      <c r="E42" s="47"/>
      <c r="F42" s="48" t="str">
        <f>IFERROR(VLOOKUP(#REF!,#REF!,4,0),"–")</f>
        <v>–</v>
      </c>
      <c r="G42" s="49" t="e">
        <f>Table1343[[#This Row],[QTY M3]]*Table1343[[#This Row],[Unit Cost]]</f>
        <v>#VALUE!</v>
      </c>
      <c r="H42" s="62"/>
      <c r="I42" s="42"/>
    </row>
    <row r="43" spans="2:10" ht="21.95" customHeight="1" x14ac:dyDescent="0.2">
      <c r="B43" s="41"/>
      <c r="C43" s="36"/>
      <c r="D43" s="36"/>
      <c r="E43" s="37"/>
      <c r="F43" s="38" t="str">
        <f>IFERROR(VLOOKUP(#REF!,#REF!,4,0),"–")</f>
        <v>–</v>
      </c>
      <c r="G43" s="39" t="e">
        <f>Table1343[[#This Row],[QTY M3]]*Table1343[[#This Row],[Unit Cost]]</f>
        <v>#VALUE!</v>
      </c>
      <c r="H43" s="40"/>
      <c r="I43" s="42"/>
    </row>
    <row r="44" spans="2:10" ht="21.95" customHeight="1" x14ac:dyDescent="0.2">
      <c r="B44" s="56" t="s">
        <v>68</v>
      </c>
      <c r="C44" s="36"/>
      <c r="D44" s="36"/>
      <c r="E44" s="37"/>
      <c r="F44" s="38" t="str">
        <f>IFERROR(VLOOKUP(#REF!,#REF!,4,0),"–")</f>
        <v>–</v>
      </c>
      <c r="G44" s="39" t="e">
        <f>Table1343[[#This Row],[QTY M3]]*Table1343[[#This Row],[Unit Cost]]</f>
        <v>#VALUE!</v>
      </c>
      <c r="H44" s="40"/>
      <c r="I44" s="42"/>
    </row>
    <row r="45" spans="2:10" ht="21.95" customHeight="1" x14ac:dyDescent="0.2">
      <c r="B45" s="41"/>
      <c r="C45" s="36" t="s">
        <v>51</v>
      </c>
      <c r="D45" s="36" t="s">
        <v>52</v>
      </c>
      <c r="E45" s="37">
        <v>1422</v>
      </c>
      <c r="F45" s="38" t="str">
        <f>IFERROR(VLOOKUP(#REF!,#REF!,4,0),"–")</f>
        <v>–</v>
      </c>
      <c r="G45" s="39" t="e">
        <f>Table1343[[#This Row],[QTY M3]]*Table1343[[#This Row],[Unit Cost]]</f>
        <v>#VALUE!</v>
      </c>
      <c r="H45" s="40"/>
      <c r="I45" s="172">
        <f>SUM(E45:E49)</f>
        <v>5787</v>
      </c>
      <c r="J45" s="175">
        <f>SUM(F45:F49)</f>
        <v>85</v>
      </c>
    </row>
    <row r="46" spans="2:10" ht="21.95" customHeight="1" x14ac:dyDescent="0.2">
      <c r="B46" s="41"/>
      <c r="C46" s="36" t="s">
        <v>51</v>
      </c>
      <c r="D46" s="36" t="s">
        <v>54</v>
      </c>
      <c r="E46" s="37">
        <v>1498</v>
      </c>
      <c r="F46" s="38" t="str">
        <f>IFERROR(VLOOKUP(#REF!,#REF!,4,0),"–")</f>
        <v>–</v>
      </c>
      <c r="G46" s="39" t="e">
        <f>Table1343[[#This Row],[QTY M3]]*Table1343[[#This Row],[Unit Cost]]</f>
        <v>#VALUE!</v>
      </c>
      <c r="H46" s="40"/>
      <c r="I46" s="173"/>
      <c r="J46" s="175"/>
    </row>
    <row r="47" spans="2:10" ht="21.95" customHeight="1" x14ac:dyDescent="0.2">
      <c r="B47" s="41"/>
      <c r="C47" s="36" t="s">
        <v>51</v>
      </c>
      <c r="D47" s="36" t="s">
        <v>55</v>
      </c>
      <c r="E47" s="37">
        <v>1061</v>
      </c>
      <c r="F47" s="38">
        <v>25</v>
      </c>
      <c r="G47" s="39">
        <f>Table1343[[#This Row],[QTY M3]]*Table1343[[#This Row],[Unit Cost]]</f>
        <v>26525</v>
      </c>
      <c r="H47" s="40"/>
      <c r="I47" s="173"/>
      <c r="J47" s="175"/>
    </row>
    <row r="48" spans="2:10" ht="21.95" customHeight="1" x14ac:dyDescent="0.2">
      <c r="B48" s="41"/>
      <c r="C48" s="36" t="s">
        <v>51</v>
      </c>
      <c r="D48" s="36" t="s">
        <v>56</v>
      </c>
      <c r="E48" s="37">
        <v>1753</v>
      </c>
      <c r="F48" s="38" t="str">
        <f>IFERROR(VLOOKUP(#REF!,#REF!,4,0),"–")</f>
        <v>–</v>
      </c>
      <c r="G48" s="39" t="e">
        <f>Table1343[[#This Row],[QTY M3]]*Table1343[[#This Row],[Unit Cost]]</f>
        <v>#VALUE!</v>
      </c>
      <c r="H48" s="40"/>
      <c r="I48" s="173"/>
      <c r="J48" s="175"/>
    </row>
    <row r="49" spans="2:10" ht="21.95" customHeight="1" x14ac:dyDescent="0.2">
      <c r="B49" s="41"/>
      <c r="C49" s="36" t="s">
        <v>66</v>
      </c>
      <c r="D49" s="36" t="s">
        <v>65</v>
      </c>
      <c r="E49" s="37">
        <v>53</v>
      </c>
      <c r="F49" s="38">
        <v>60</v>
      </c>
      <c r="G49" s="39">
        <f>Table1343[[#This Row],[QTY M3]]*Table1343[[#This Row],[Unit Cost]]</f>
        <v>3180</v>
      </c>
      <c r="H49" s="40"/>
      <c r="I49" s="174"/>
      <c r="J49" s="175"/>
    </row>
    <row r="50" spans="2:10" ht="21.95" customHeight="1" x14ac:dyDescent="0.2">
      <c r="B50" s="41"/>
      <c r="C50" s="36"/>
      <c r="D50" s="36"/>
      <c r="E50" s="37"/>
      <c r="F50" s="38" t="str">
        <f>IFERROR(VLOOKUP(#REF!,#REF!,4,0),"–")</f>
        <v>–</v>
      </c>
      <c r="G50" s="39" t="e">
        <f>Table1343[[#This Row],[QTY M3]]*Table1343[[#This Row],[Unit Cost]]</f>
        <v>#VALUE!</v>
      </c>
      <c r="H50" s="40"/>
      <c r="I50" s="42"/>
    </row>
    <row r="51" spans="2:10" ht="21.95" customHeight="1" x14ac:dyDescent="0.2">
      <c r="B51" s="41"/>
      <c r="C51" s="36"/>
      <c r="D51" s="36"/>
      <c r="E51" s="37"/>
      <c r="F51" s="38" t="str">
        <f>IFERROR(VLOOKUP(#REF!,#REF!,4,0),"–")</f>
        <v>–</v>
      </c>
      <c r="G51" s="39" t="e">
        <f>Table1343[[#This Row],[QTY M3]]*Table1343[[#This Row],[Unit Cost]]</f>
        <v>#VALUE!</v>
      </c>
      <c r="H51" s="40"/>
      <c r="I51" s="42"/>
    </row>
    <row r="52" spans="2:10" ht="21.95" customHeight="1" x14ac:dyDescent="0.2">
      <c r="B52" s="41"/>
      <c r="C52" s="36"/>
      <c r="D52" s="36"/>
      <c r="E52" s="37"/>
      <c r="F52" s="38" t="str">
        <f>IFERROR(VLOOKUP(#REF!,#REF!,4,0),"–")</f>
        <v>–</v>
      </c>
      <c r="G52" s="39" t="e">
        <f>Table1343[[#This Row],[QTY M3]]*Table1343[[#This Row],[Unit Cost]]</f>
        <v>#VALUE!</v>
      </c>
      <c r="H52" s="40"/>
      <c r="I52" s="42"/>
    </row>
    <row r="53" spans="2:10" ht="21.95" customHeight="1" x14ac:dyDescent="0.2">
      <c r="B53" s="41"/>
      <c r="C53" s="36"/>
      <c r="D53" s="36"/>
      <c r="E53" s="37"/>
      <c r="F53" s="38" t="str">
        <f>IFERROR(VLOOKUP(#REF!,#REF!,4,0),"–")</f>
        <v>–</v>
      </c>
      <c r="G53" s="39" t="e">
        <f>Table1343[[#This Row],[QTY M3]]*Table1343[[#This Row],[Unit Cost]]</f>
        <v>#VALUE!</v>
      </c>
      <c r="H53" s="40"/>
      <c r="I53" s="42"/>
    </row>
    <row r="54" spans="2:10" ht="21.95" customHeight="1" x14ac:dyDescent="0.2">
      <c r="B54" s="41"/>
      <c r="C54" s="36"/>
      <c r="D54" s="36"/>
      <c r="E54" s="37"/>
      <c r="F54" s="38" t="str">
        <f>IFERROR(VLOOKUP(#REF!,#REF!,4,0),"–")</f>
        <v>–</v>
      </c>
      <c r="G54" s="39" t="e">
        <f>Table1343[[#This Row],[QTY M3]]*Table1343[[#This Row],[Unit Cost]]</f>
        <v>#VALUE!</v>
      </c>
      <c r="H54" s="40"/>
      <c r="I54" s="42"/>
    </row>
    <row r="55" spans="2:10" ht="21.95" customHeight="1" x14ac:dyDescent="0.2">
      <c r="B55" s="41"/>
      <c r="C55" s="36"/>
      <c r="D55" s="36"/>
      <c r="E55" s="37"/>
      <c r="F55" s="38" t="str">
        <f>IFERROR(VLOOKUP(#REF!,#REF!,4,0),"–")</f>
        <v>–</v>
      </c>
      <c r="G55" s="39" t="e">
        <f>Table1343[[#This Row],[QTY M3]]*Table1343[[#This Row],[Unit Cost]]</f>
        <v>#VALUE!</v>
      </c>
      <c r="H55" s="40"/>
      <c r="I55" s="42"/>
    </row>
    <row r="56" spans="2:10" ht="21.95" customHeight="1" x14ac:dyDescent="0.2">
      <c r="B56" s="41"/>
      <c r="C56" s="36"/>
      <c r="D56" s="36"/>
      <c r="E56" s="37"/>
      <c r="F56" s="38" t="str">
        <f>IFERROR(VLOOKUP(#REF!,#REF!,4,0),"–")</f>
        <v>–</v>
      </c>
      <c r="G56" s="39" t="e">
        <f>Table1343[[#This Row],[QTY M3]]*Table1343[[#This Row],[Unit Cost]]</f>
        <v>#VALUE!</v>
      </c>
      <c r="H56" s="40"/>
      <c r="I56" s="42"/>
    </row>
    <row r="57" spans="2:10" ht="21.95" customHeight="1" x14ac:dyDescent="0.2">
      <c r="B57" s="41"/>
      <c r="C57" s="36"/>
      <c r="D57" s="36"/>
      <c r="E57" s="37"/>
      <c r="F57" s="38" t="str">
        <f>IFERROR(VLOOKUP(#REF!,#REF!,4,0),"–")</f>
        <v>–</v>
      </c>
      <c r="G57" s="39" t="e">
        <f>Table1343[[#This Row],[QTY M3]]*Table1343[[#This Row],[Unit Cost]]</f>
        <v>#VALUE!</v>
      </c>
      <c r="H57" s="40"/>
      <c r="I57" s="42"/>
    </row>
    <row r="58" spans="2:10" ht="21.95" customHeight="1" x14ac:dyDescent="0.2">
      <c r="B58" s="41"/>
      <c r="C58" s="36"/>
      <c r="D58" s="36"/>
      <c r="E58" s="37"/>
      <c r="F58" s="38" t="str">
        <f>IFERROR(VLOOKUP(#REF!,#REF!,4,0),"–")</f>
        <v>–</v>
      </c>
      <c r="G58" s="39" t="e">
        <f>Table1343[[#This Row],[QTY M3]]*Table1343[[#This Row],[Unit Cost]]</f>
        <v>#VALUE!</v>
      </c>
      <c r="H58" s="40"/>
      <c r="I58" s="42"/>
    </row>
    <row r="59" spans="2:10" ht="21.95" customHeight="1" x14ac:dyDescent="0.2">
      <c r="B59" s="41"/>
      <c r="C59" s="36"/>
      <c r="D59" s="36"/>
      <c r="E59" s="37"/>
      <c r="F59" s="38" t="str">
        <f>IFERROR(VLOOKUP(#REF!,#REF!,4,0),"–")</f>
        <v>–</v>
      </c>
      <c r="G59" s="39" t="e">
        <f>Table1343[[#This Row],[QTY M3]]*Table1343[[#This Row],[Unit Cost]]</f>
        <v>#VALUE!</v>
      </c>
      <c r="H59" s="40"/>
      <c r="I59" s="42"/>
    </row>
    <row r="60" spans="2:10" ht="21.95" customHeight="1" x14ac:dyDescent="0.2">
      <c r="B60" s="41"/>
      <c r="C60" s="36"/>
      <c r="D60" s="36"/>
      <c r="E60" s="37"/>
      <c r="F60" s="38" t="str">
        <f>IFERROR(VLOOKUP(#REF!,#REF!,4,0),"–")</f>
        <v>–</v>
      </c>
      <c r="G60" s="39" t="e">
        <f>Table1343[[#This Row],[QTY M3]]*Table1343[[#This Row],[Unit Cost]]</f>
        <v>#VALUE!</v>
      </c>
      <c r="H60" s="40"/>
      <c r="I60" s="42"/>
    </row>
    <row r="61" spans="2:10" ht="21.95" customHeight="1" x14ac:dyDescent="0.25">
      <c r="B61" s="14"/>
      <c r="C61" s="16"/>
      <c r="D61" s="16"/>
      <c r="E61" s="18"/>
      <c r="F61" s="20" t="str">
        <f>IFERROR(VLOOKUP(#REF!,#REF!,4,0),"–")</f>
        <v>–</v>
      </c>
      <c r="G61" s="22" t="e">
        <f>Table1343[[#This Row],[QTY M3]]*Table1343[[#This Row],[Unit Cost]]</f>
        <v>#VALUE!</v>
      </c>
      <c r="H61" s="11"/>
      <c r="I61" s="42"/>
    </row>
    <row r="62" spans="2:10" ht="21.95" customHeight="1" x14ac:dyDescent="0.25">
      <c r="B62" s="14"/>
      <c r="C62" s="16"/>
      <c r="D62" s="16"/>
      <c r="E62" s="18"/>
      <c r="F62" s="20" t="str">
        <f>IFERROR(VLOOKUP(#REF!,#REF!,4,0),"–")</f>
        <v>–</v>
      </c>
      <c r="G62" s="22" t="e">
        <f>Table1343[[#This Row],[QTY M3]]*Table1343[[#This Row],[Unit Cost]]</f>
        <v>#VALUE!</v>
      </c>
      <c r="H62" s="11"/>
      <c r="I62" s="42"/>
    </row>
    <row r="63" spans="2:10" ht="21.95" customHeight="1" x14ac:dyDescent="0.25">
      <c r="B63" s="14"/>
      <c r="C63" s="16"/>
      <c r="D63" s="16"/>
      <c r="E63" s="18"/>
      <c r="F63" s="20" t="str">
        <f>IFERROR(VLOOKUP(#REF!,#REF!,4,0),"–")</f>
        <v>–</v>
      </c>
      <c r="G63" s="22" t="e">
        <f>Table1343[[#This Row],[QTY M3]]*Table1343[[#This Row],[Unit Cost]]</f>
        <v>#VALUE!</v>
      </c>
      <c r="H63" s="11"/>
      <c r="I63" s="42"/>
    </row>
    <row r="64" spans="2:10" ht="21.95" customHeight="1" x14ac:dyDescent="0.25">
      <c r="B64" s="14"/>
      <c r="C64" s="16"/>
      <c r="D64" s="16"/>
      <c r="E64" s="18"/>
      <c r="F64" s="20" t="str">
        <f>IFERROR(VLOOKUP(#REF!,#REF!,4,0),"–")</f>
        <v>–</v>
      </c>
      <c r="G64" s="22" t="e">
        <f>Table1343[[#This Row],[QTY M3]]*Table1343[[#This Row],[Unit Cost]]</f>
        <v>#VALUE!</v>
      </c>
      <c r="H64" s="11"/>
      <c r="I64" s="42"/>
    </row>
    <row r="65" spans="2:9" ht="21.95" customHeight="1" x14ac:dyDescent="0.25">
      <c r="B65" s="14"/>
      <c r="C65" s="16"/>
      <c r="D65" s="16"/>
      <c r="E65" s="18"/>
      <c r="F65" s="20" t="str">
        <f>IFERROR(VLOOKUP(#REF!,#REF!,4,0),"–")</f>
        <v>–</v>
      </c>
      <c r="G65" s="22" t="e">
        <f>Table1343[[#This Row],[QTY M3]]*Table1343[[#This Row],[Unit Cost]]</f>
        <v>#VALUE!</v>
      </c>
      <c r="H65" s="11"/>
      <c r="I65" s="42"/>
    </row>
    <row r="66" spans="2:9" ht="21.95" customHeight="1" x14ac:dyDescent="0.25">
      <c r="B66" s="15"/>
      <c r="C66" s="17"/>
      <c r="D66" s="17"/>
      <c r="E66" s="19"/>
      <c r="F66" s="21" t="str">
        <f>IFERROR(VLOOKUP(#REF!,#REF!,4,0),"–")</f>
        <v>–</v>
      </c>
      <c r="G66" s="23" t="e">
        <f>Table1343[[#This Row],[QTY M3]]*Table1343[[#This Row],[Unit Cost]]</f>
        <v>#VALUE!</v>
      </c>
      <c r="H66" s="12"/>
      <c r="I66" s="42"/>
    </row>
  </sheetData>
  <mergeCells count="8">
    <mergeCell ref="I45:I49"/>
    <mergeCell ref="J45:J49"/>
    <mergeCell ref="J12:J26"/>
    <mergeCell ref="I12:I26"/>
    <mergeCell ref="B2:C2"/>
    <mergeCell ref="B4:C4"/>
    <mergeCell ref="I30:I38"/>
    <mergeCell ref="J30:J38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4"/>
  <sheetViews>
    <sheetView showGridLines="0" topLeftCell="A43" zoomScaleNormal="100" workbookViewId="0">
      <selection activeCell="J12" sqref="J12:J27"/>
    </sheetView>
  </sheetViews>
  <sheetFormatPr defaultColWidth="10.875" defaultRowHeight="15.75" x14ac:dyDescent="0.25"/>
  <cols>
    <col min="1" max="1" width="3.375" style="1" customWidth="1"/>
    <col min="2" max="2" width="23.125" style="1" customWidth="1"/>
    <col min="3" max="3" width="28.125" style="1" customWidth="1"/>
    <col min="4" max="4" width="20.125" style="1" customWidth="1"/>
    <col min="6" max="6" width="18" style="1" customWidth="1"/>
    <col min="7" max="7" width="10" style="1" customWidth="1"/>
    <col min="8" max="8" width="15" style="1" customWidth="1"/>
    <col min="9" max="9" width="19" style="1" customWidth="1"/>
    <col min="10" max="10" width="13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84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SUM(Q11:Q63)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45457</v>
      </c>
      <c r="C12" s="36" t="s">
        <v>20</v>
      </c>
      <c r="D12" s="36" t="s">
        <v>21</v>
      </c>
      <c r="E12" s="37">
        <v>602</v>
      </c>
      <c r="F12" s="38">
        <v>26</v>
      </c>
      <c r="G12" s="39">
        <f>Table134313[[#This Row],[QTY M3]]*Table134313[[#This Row],[Unit Cost]]</f>
        <v>15652</v>
      </c>
      <c r="H12" s="40"/>
      <c r="I12" s="114">
        <f>SUM(E12:E27)</f>
        <v>3256</v>
      </c>
      <c r="J12" s="114">
        <f>SUM(G12:G27)</f>
        <v>95355</v>
      </c>
    </row>
    <row r="13" spans="2:14" ht="21.95" customHeight="1" x14ac:dyDescent="0.2">
      <c r="B13" s="35">
        <v>45457</v>
      </c>
      <c r="C13" s="36" t="s">
        <v>20</v>
      </c>
      <c r="D13" s="36" t="s">
        <v>22</v>
      </c>
      <c r="E13" s="37">
        <v>3</v>
      </c>
      <c r="F13" s="38">
        <v>35</v>
      </c>
      <c r="G13" s="39">
        <f>Table134313[[#This Row],[QTY M3]]*Table134313[[#This Row],[Unit Cost]]</f>
        <v>105</v>
      </c>
      <c r="H13" s="40"/>
      <c r="I13" s="115"/>
      <c r="J13" s="115"/>
    </row>
    <row r="14" spans="2:14" ht="21.95" customHeight="1" x14ac:dyDescent="0.2">
      <c r="B14" s="35">
        <v>45457</v>
      </c>
      <c r="C14" s="36" t="s">
        <v>20</v>
      </c>
      <c r="D14" s="36" t="s">
        <v>23</v>
      </c>
      <c r="E14" s="37">
        <v>0</v>
      </c>
      <c r="F14" s="38">
        <v>35</v>
      </c>
      <c r="G14" s="39">
        <f>Table134313[[#This Row],[QTY M3]]*Table134313[[#This Row],[Unit Cost]]</f>
        <v>0</v>
      </c>
      <c r="H14" s="40"/>
      <c r="I14" s="115"/>
      <c r="J14" s="115"/>
    </row>
    <row r="15" spans="2:14" ht="21.95" customHeight="1" x14ac:dyDescent="0.2">
      <c r="B15" s="35">
        <v>45457</v>
      </c>
      <c r="C15" s="36" t="s">
        <v>20</v>
      </c>
      <c r="D15" s="36" t="s">
        <v>16</v>
      </c>
      <c r="E15" s="37">
        <v>0</v>
      </c>
      <c r="F15" s="38">
        <v>23</v>
      </c>
      <c r="G15" s="39">
        <f>Table134313[[#This Row],[QTY M3]]*Table134313[[#This Row],[Unit Cost]]</f>
        <v>0</v>
      </c>
      <c r="H15" s="40"/>
      <c r="I15" s="115"/>
      <c r="J15" s="115"/>
    </row>
    <row r="16" spans="2:14" ht="21.95" customHeight="1" x14ac:dyDescent="0.2">
      <c r="B16" s="35">
        <v>45457</v>
      </c>
      <c r="C16" s="36" t="s">
        <v>20</v>
      </c>
      <c r="D16" s="36" t="s">
        <v>24</v>
      </c>
      <c r="E16" s="37">
        <v>3</v>
      </c>
      <c r="F16" s="38">
        <v>35</v>
      </c>
      <c r="G16" s="39">
        <f>Table134313[[#This Row],[QTY M3]]*Table134313[[#This Row],[Unit Cost]]</f>
        <v>105</v>
      </c>
      <c r="H16" s="40"/>
      <c r="I16" s="115"/>
      <c r="J16" s="115"/>
    </row>
    <row r="17" spans="2:10" ht="21.95" customHeight="1" x14ac:dyDescent="0.2">
      <c r="B17" s="35">
        <v>45457</v>
      </c>
      <c r="C17" s="36" t="s">
        <v>20</v>
      </c>
      <c r="D17" s="36" t="s">
        <v>25</v>
      </c>
      <c r="E17" s="37">
        <v>0</v>
      </c>
      <c r="F17" s="38">
        <v>35</v>
      </c>
      <c r="G17" s="39">
        <f>Table134313[[#This Row],[QTY M3]]*Table134313[[#This Row],[Unit Cost]]</f>
        <v>0</v>
      </c>
      <c r="H17" s="40"/>
      <c r="I17" s="115"/>
      <c r="J17" s="115"/>
    </row>
    <row r="18" spans="2:10" ht="21.95" customHeight="1" x14ac:dyDescent="0.2">
      <c r="B18" s="35">
        <v>45457</v>
      </c>
      <c r="C18" s="36" t="s">
        <v>20</v>
      </c>
      <c r="D18" s="36" t="s">
        <v>26</v>
      </c>
      <c r="E18" s="37">
        <v>305</v>
      </c>
      <c r="F18" s="38">
        <v>29</v>
      </c>
      <c r="G18" s="39">
        <f>Table134313[[#This Row],[QTY M3]]*Table134313[[#This Row],[Unit Cost]]</f>
        <v>8845</v>
      </c>
      <c r="H18" s="40"/>
      <c r="I18" s="115"/>
      <c r="J18" s="115"/>
    </row>
    <row r="19" spans="2:10" ht="21.95" customHeight="1" x14ac:dyDescent="0.2">
      <c r="B19" s="35">
        <v>45457</v>
      </c>
      <c r="C19" s="36" t="s">
        <v>20</v>
      </c>
      <c r="D19" s="36" t="s">
        <v>27</v>
      </c>
      <c r="E19" s="37">
        <v>1367</v>
      </c>
      <c r="F19" s="38">
        <v>29</v>
      </c>
      <c r="G19" s="39">
        <f>Table134313[[#This Row],[QTY M3]]*Table134313[[#This Row],[Unit Cost]]</f>
        <v>39643</v>
      </c>
      <c r="H19" s="40"/>
      <c r="I19" s="115"/>
      <c r="J19" s="115"/>
    </row>
    <row r="20" spans="2:10" ht="21.95" customHeight="1" x14ac:dyDescent="0.2">
      <c r="B20" s="35">
        <v>45457</v>
      </c>
      <c r="C20" s="36" t="s">
        <v>20</v>
      </c>
      <c r="D20" s="36" t="s">
        <v>28</v>
      </c>
      <c r="E20" s="37">
        <v>835</v>
      </c>
      <c r="F20" s="38">
        <v>29</v>
      </c>
      <c r="G20" s="39">
        <f>Table134313[[#This Row],[QTY M3]]*Table134313[[#This Row],[Unit Cost]]</f>
        <v>24215</v>
      </c>
      <c r="H20" s="40"/>
      <c r="I20" s="115"/>
      <c r="J20" s="115"/>
    </row>
    <row r="21" spans="2:10" ht="21.95" customHeight="1" x14ac:dyDescent="0.25">
      <c r="B21" s="35">
        <v>45457</v>
      </c>
      <c r="C21" s="36" t="s">
        <v>20</v>
      </c>
      <c r="D21" s="36" t="s">
        <v>35</v>
      </c>
      <c r="E21" s="51">
        <v>60</v>
      </c>
      <c r="F21" s="52">
        <v>70</v>
      </c>
      <c r="G21" s="53">
        <f>Table134313[[#This Row],[QTY M3]]*Table134313[[#This Row],[Unit Cost]]</f>
        <v>4200</v>
      </c>
      <c r="H21" s="55"/>
      <c r="I21" s="115"/>
      <c r="J21" s="115"/>
    </row>
    <row r="22" spans="2:10" ht="21.95" customHeight="1" x14ac:dyDescent="0.25">
      <c r="B22" s="35">
        <v>45457</v>
      </c>
      <c r="C22" s="36" t="s">
        <v>20</v>
      </c>
      <c r="D22" s="36" t="s">
        <v>83</v>
      </c>
      <c r="E22" s="99">
        <v>0</v>
      </c>
      <c r="F22" s="100">
        <v>0</v>
      </c>
      <c r="G22" s="101">
        <f>Table134313[[#This Row],[QTY M3]]*Table134313[[#This Row],[Unit Cost]]</f>
        <v>0</v>
      </c>
      <c r="H22" s="102"/>
      <c r="I22" s="115"/>
      <c r="J22" s="115"/>
    </row>
    <row r="23" spans="2:10" ht="21.95" customHeight="1" x14ac:dyDescent="0.2">
      <c r="B23" s="35">
        <v>45457</v>
      </c>
      <c r="C23" s="36" t="s">
        <v>20</v>
      </c>
      <c r="D23" s="36" t="s">
        <v>29</v>
      </c>
      <c r="E23" s="37">
        <v>5</v>
      </c>
      <c r="F23" s="38">
        <v>0</v>
      </c>
      <c r="G23" s="39">
        <f>Table134313[[#This Row],[QTY M3]]*Table134313[[#This Row],[Unit Cost]]</f>
        <v>0</v>
      </c>
      <c r="H23" s="40"/>
      <c r="I23" s="115"/>
      <c r="J23" s="115"/>
    </row>
    <row r="24" spans="2:10" ht="21.95" customHeight="1" x14ac:dyDescent="0.2">
      <c r="B24" s="35">
        <v>45457</v>
      </c>
      <c r="C24" s="36" t="s">
        <v>20</v>
      </c>
      <c r="D24" s="36" t="s">
        <v>30</v>
      </c>
      <c r="E24" s="37">
        <v>2</v>
      </c>
      <c r="F24" s="38">
        <v>0</v>
      </c>
      <c r="G24" s="39">
        <f>Table134313[[#This Row],[QTY M3]]*Table134313[[#This Row],[Unit Cost]]</f>
        <v>0</v>
      </c>
      <c r="H24" s="40"/>
      <c r="I24" s="115"/>
      <c r="J24" s="115"/>
    </row>
    <row r="25" spans="2:10" ht="21.95" customHeight="1" x14ac:dyDescent="0.2">
      <c r="B25" s="35">
        <v>45457</v>
      </c>
      <c r="C25" s="36" t="s">
        <v>20</v>
      </c>
      <c r="D25" s="36" t="s">
        <v>31</v>
      </c>
      <c r="E25" s="37">
        <v>37</v>
      </c>
      <c r="F25" s="38">
        <v>35</v>
      </c>
      <c r="G25" s="39">
        <f>Table134313[[#This Row],[QTY M3]]*Table134313[[#This Row],[Unit Cost]]</f>
        <v>1295</v>
      </c>
      <c r="H25" s="40"/>
      <c r="I25" s="115"/>
      <c r="J25" s="115"/>
    </row>
    <row r="26" spans="2:10" ht="21.95" customHeight="1" x14ac:dyDescent="0.2">
      <c r="B26" s="35">
        <v>45457</v>
      </c>
      <c r="C26" s="36" t="s">
        <v>20</v>
      </c>
      <c r="D26" s="36" t="s">
        <v>32</v>
      </c>
      <c r="E26" s="37">
        <v>5</v>
      </c>
      <c r="F26" s="38">
        <v>35</v>
      </c>
      <c r="G26" s="39">
        <f>Table134313[[#This Row],[QTY M3]]*Table134313[[#This Row],[Unit Cost]]</f>
        <v>175</v>
      </c>
      <c r="H26" s="40"/>
      <c r="I26" s="115"/>
      <c r="J26" s="115"/>
    </row>
    <row r="27" spans="2:10" ht="21.95" customHeight="1" x14ac:dyDescent="0.2">
      <c r="B27" s="35">
        <v>45457</v>
      </c>
      <c r="C27" s="36" t="s">
        <v>20</v>
      </c>
      <c r="D27" s="36" t="s">
        <v>67</v>
      </c>
      <c r="E27" s="37">
        <v>32</v>
      </c>
      <c r="F27" s="38">
        <v>35</v>
      </c>
      <c r="G27" s="39">
        <f>Table134313[[#This Row],[QTY M3]]*Table134313[[#This Row],[Unit Cost]]</f>
        <v>1120</v>
      </c>
      <c r="H27" s="40"/>
      <c r="I27" s="142"/>
      <c r="J27" s="142"/>
    </row>
    <row r="28" spans="2:10" ht="24.75" customHeight="1" x14ac:dyDescent="0.2">
      <c r="E28" s="1"/>
    </row>
    <row r="29" spans="2:10" ht="21.95" customHeight="1" x14ac:dyDescent="0.2">
      <c r="B29" s="44" t="s">
        <v>33</v>
      </c>
      <c r="E29" s="1"/>
    </row>
    <row r="30" spans="2:10" ht="21.95" customHeight="1" x14ac:dyDescent="0.2">
      <c r="B30" s="35">
        <v>45457</v>
      </c>
      <c r="C30" s="57" t="s">
        <v>50</v>
      </c>
      <c r="D30" s="57" t="s">
        <v>47</v>
      </c>
      <c r="E30" s="37">
        <v>6</v>
      </c>
      <c r="F30" s="82">
        <v>40</v>
      </c>
      <c r="G30" s="39">
        <f>Table134313[[#This Row],[QTY M3]]*Table134313[[#This Row],[Unit Cost]]</f>
        <v>240</v>
      </c>
      <c r="H30" s="41"/>
      <c r="I30" s="117">
        <f>SUM(E30:E37)</f>
        <v>425</v>
      </c>
      <c r="J30" s="117">
        <f>SUM(G30:G37)</f>
        <v>15260</v>
      </c>
    </row>
    <row r="31" spans="2:10" ht="21.95" customHeight="1" x14ac:dyDescent="0.2">
      <c r="B31" s="35">
        <v>45457</v>
      </c>
      <c r="C31" s="57" t="s">
        <v>50</v>
      </c>
      <c r="D31" s="36" t="s">
        <v>48</v>
      </c>
      <c r="E31" s="37">
        <v>5</v>
      </c>
      <c r="F31" s="82">
        <v>40</v>
      </c>
      <c r="G31" s="39">
        <f>Table134313[[#This Row],[QTY M3]]*Table134313[[#This Row],[Unit Cost]]</f>
        <v>200</v>
      </c>
      <c r="H31" s="40"/>
      <c r="I31" s="118"/>
      <c r="J31" s="118"/>
    </row>
    <row r="32" spans="2:10" ht="21.95" customHeight="1" x14ac:dyDescent="0.2">
      <c r="B32" s="35">
        <v>45457</v>
      </c>
      <c r="C32" s="57" t="s">
        <v>50</v>
      </c>
      <c r="D32" s="36" t="s">
        <v>49</v>
      </c>
      <c r="E32" s="37">
        <v>5</v>
      </c>
      <c r="F32" s="82">
        <v>40</v>
      </c>
      <c r="G32" s="39">
        <f>Table134313[[#This Row],[QTY M3]]*Table134313[[#This Row],[Unit Cost]]</f>
        <v>200</v>
      </c>
      <c r="H32" s="40"/>
      <c r="I32" s="118"/>
      <c r="J32" s="118"/>
    </row>
    <row r="33" spans="2:10" ht="21.95" customHeight="1" x14ac:dyDescent="0.2">
      <c r="B33" s="35">
        <v>45457</v>
      </c>
      <c r="C33" s="36" t="s">
        <v>19</v>
      </c>
      <c r="D33" s="36" t="s">
        <v>14</v>
      </c>
      <c r="E33" s="37">
        <v>144</v>
      </c>
      <c r="F33" s="38">
        <v>50</v>
      </c>
      <c r="G33" s="39">
        <f>Table134313[[#This Row],[QTY M3]]*Table134313[[#This Row],[Unit Cost]]</f>
        <v>7200</v>
      </c>
      <c r="H33" s="40"/>
      <c r="I33" s="118"/>
      <c r="J33" s="118"/>
    </row>
    <row r="34" spans="2:10" ht="21.95" customHeight="1" x14ac:dyDescent="0.2">
      <c r="B34" s="35">
        <v>45457</v>
      </c>
      <c r="C34" s="36" t="s">
        <v>19</v>
      </c>
      <c r="D34" s="36" t="s">
        <v>10</v>
      </c>
      <c r="E34" s="37">
        <v>0</v>
      </c>
      <c r="F34" s="38">
        <v>48</v>
      </c>
      <c r="G34" s="39">
        <f>Table134313[[#This Row],[QTY M3]]*Table134313[[#This Row],[Unit Cost]]</f>
        <v>0</v>
      </c>
      <c r="H34" s="40"/>
      <c r="I34" s="118"/>
      <c r="J34" s="118"/>
    </row>
    <row r="35" spans="2:10" ht="21.95" customHeight="1" x14ac:dyDescent="0.2">
      <c r="B35" s="35">
        <v>45457</v>
      </c>
      <c r="C35" s="36" t="s">
        <v>19</v>
      </c>
      <c r="D35" s="36" t="s">
        <v>16</v>
      </c>
      <c r="E35" s="37">
        <v>0</v>
      </c>
      <c r="F35" s="38">
        <v>70</v>
      </c>
      <c r="G35" s="39">
        <f>Table134313[[#This Row],[QTY M3]]*Table134313[[#This Row],[Unit Cost]]</f>
        <v>0</v>
      </c>
      <c r="H35" s="40"/>
      <c r="I35" s="118"/>
      <c r="J35" s="118"/>
    </row>
    <row r="36" spans="2:10" ht="21.95" customHeight="1" x14ac:dyDescent="0.2">
      <c r="B36" s="35">
        <v>45457</v>
      </c>
      <c r="C36" s="36" t="s">
        <v>18</v>
      </c>
      <c r="D36" s="36" t="s">
        <v>16</v>
      </c>
      <c r="E36" s="37">
        <v>212</v>
      </c>
      <c r="F36" s="38">
        <v>23</v>
      </c>
      <c r="G36" s="39">
        <f>Table134313[[#This Row],[QTY M3]]*Table134313[[#This Row],[Unit Cost]]</f>
        <v>4876</v>
      </c>
      <c r="H36" s="40"/>
      <c r="I36" s="118"/>
      <c r="J36" s="118"/>
    </row>
    <row r="37" spans="2:10" ht="21.95" customHeight="1" x14ac:dyDescent="0.25">
      <c r="B37" s="35">
        <v>45457</v>
      </c>
      <c r="C37" s="36" t="s">
        <v>18</v>
      </c>
      <c r="D37" s="36" t="s">
        <v>41</v>
      </c>
      <c r="E37" s="47">
        <v>53</v>
      </c>
      <c r="F37" s="48">
        <v>48</v>
      </c>
      <c r="G37" s="49">
        <f>Table134313[[#This Row],[QTY M3]]*Table134313[[#This Row],[Unit Cost]]</f>
        <v>2544</v>
      </c>
      <c r="H37" s="50"/>
      <c r="I37" s="118"/>
      <c r="J37" s="118"/>
    </row>
    <row r="38" spans="2:10" ht="21.95" customHeight="1" x14ac:dyDescent="0.25">
      <c r="B38" s="35">
        <v>45457</v>
      </c>
      <c r="C38" s="36" t="s">
        <v>18</v>
      </c>
      <c r="D38" s="36" t="s">
        <v>65</v>
      </c>
      <c r="E38" s="51">
        <v>53</v>
      </c>
      <c r="F38" s="52">
        <v>60</v>
      </c>
      <c r="G38" s="53">
        <f>Table134313[[#This Row],[QTY M3]]*Table134313[[#This Row],[Unit Cost]]</f>
        <v>3180</v>
      </c>
      <c r="H38" s="54"/>
      <c r="I38" s="119"/>
      <c r="J38" s="119"/>
    </row>
    <row r="39" spans="2:10" ht="21.95" customHeight="1" x14ac:dyDescent="0.25">
      <c r="B39" s="56" t="s">
        <v>58</v>
      </c>
      <c r="C39" s="59"/>
      <c r="D39" s="46"/>
      <c r="E39" s="47"/>
      <c r="F39" s="48"/>
      <c r="G39" s="49"/>
      <c r="H39" s="50"/>
    </row>
    <row r="40" spans="2:10" ht="21.95" customHeight="1" x14ac:dyDescent="0.25">
      <c r="B40" s="35">
        <v>45457</v>
      </c>
      <c r="C40" s="36" t="s">
        <v>64</v>
      </c>
      <c r="D40" s="36" t="s">
        <v>10</v>
      </c>
      <c r="E40" s="47">
        <v>95</v>
      </c>
      <c r="F40" s="48">
        <v>48</v>
      </c>
      <c r="G40" s="49">
        <f>Table134313[[#This Row],[QTY M3]]*Table134313[[#This Row],[Unit Cost]]</f>
        <v>4560</v>
      </c>
      <c r="H40" s="62"/>
      <c r="I40" s="98">
        <f>SUM(Table134313[[#This Row],[Total Amount]])</f>
        <v>4560</v>
      </c>
      <c r="J40" s="98">
        <f>SUM(Table134313[[#This Row],[Total Amount]])</f>
        <v>4560</v>
      </c>
    </row>
    <row r="41" spans="2:10" ht="21.95" customHeight="1" x14ac:dyDescent="0.2">
      <c r="B41" s="41"/>
      <c r="C41" s="36"/>
      <c r="D41" s="36"/>
      <c r="E41" s="37"/>
      <c r="F41" s="38"/>
      <c r="G41" s="39"/>
      <c r="H41" s="40"/>
    </row>
    <row r="42" spans="2:10" ht="21.95" customHeight="1" x14ac:dyDescent="0.2">
      <c r="B42" s="56" t="s">
        <v>68</v>
      </c>
      <c r="C42" s="36"/>
      <c r="D42" s="36"/>
      <c r="E42" s="37"/>
      <c r="F42" s="38"/>
      <c r="G42" s="39"/>
      <c r="H42" s="40"/>
    </row>
    <row r="43" spans="2:10" ht="21.95" customHeight="1" x14ac:dyDescent="0.2">
      <c r="B43" s="35">
        <v>45457</v>
      </c>
      <c r="C43" s="36" t="s">
        <v>51</v>
      </c>
      <c r="D43" s="36" t="s">
        <v>52</v>
      </c>
      <c r="E43" s="37">
        <v>1276</v>
      </c>
      <c r="F43" s="38" t="str">
        <f>IFERROR(VLOOKUP(#REF!,#REF!,4,0),"–")</f>
        <v>–</v>
      </c>
      <c r="G43" s="39" t="e">
        <f>Table134313[[#This Row],[QTY M3]]*Table134313[[#This Row],[Unit Cost]]</f>
        <v>#VALUE!</v>
      </c>
      <c r="H43" s="40"/>
      <c r="I43" s="176">
        <f>SUM(E43:E47)</f>
        <v>5772</v>
      </c>
      <c r="J43" s="176">
        <f>SUM(F43:F47)</f>
        <v>85</v>
      </c>
    </row>
    <row r="44" spans="2:10" ht="21.95" customHeight="1" x14ac:dyDescent="0.2">
      <c r="B44" s="35">
        <v>45457</v>
      </c>
      <c r="C44" s="36" t="s">
        <v>51</v>
      </c>
      <c r="D44" s="36" t="s">
        <v>54</v>
      </c>
      <c r="E44" s="37">
        <v>1582</v>
      </c>
      <c r="F44" s="38" t="str">
        <f>IFERROR(VLOOKUP(#REF!,#REF!,4,0),"–")</f>
        <v>–</v>
      </c>
      <c r="G44" s="39" t="e">
        <f>Table134313[[#This Row],[QTY M3]]*Table134313[[#This Row],[Unit Cost]]</f>
        <v>#VALUE!</v>
      </c>
      <c r="H44" s="40"/>
      <c r="I44" s="177"/>
      <c r="J44" s="177"/>
    </row>
    <row r="45" spans="2:10" ht="21.95" customHeight="1" x14ac:dyDescent="0.2">
      <c r="B45" s="35">
        <v>45457</v>
      </c>
      <c r="C45" s="36" t="s">
        <v>51</v>
      </c>
      <c r="D45" s="36" t="s">
        <v>55</v>
      </c>
      <c r="E45" s="37">
        <v>1111</v>
      </c>
      <c r="F45" s="38">
        <v>25</v>
      </c>
      <c r="G45" s="39">
        <f>Table134313[[#This Row],[QTY M3]]*Table134313[[#This Row],[Unit Cost]]</f>
        <v>27775</v>
      </c>
      <c r="H45" s="40"/>
      <c r="I45" s="177"/>
      <c r="J45" s="177"/>
    </row>
    <row r="46" spans="2:10" ht="21.95" customHeight="1" x14ac:dyDescent="0.2">
      <c r="B46" s="35">
        <v>45457</v>
      </c>
      <c r="C46" s="36" t="s">
        <v>51</v>
      </c>
      <c r="D46" s="36" t="s">
        <v>56</v>
      </c>
      <c r="E46" s="37">
        <v>1750</v>
      </c>
      <c r="F46" s="38" t="str">
        <f>IFERROR(VLOOKUP(#REF!,#REF!,4,0),"–")</f>
        <v>–</v>
      </c>
      <c r="G46" s="39" t="e">
        <f>Table134313[[#This Row],[QTY M3]]*Table134313[[#This Row],[Unit Cost]]</f>
        <v>#VALUE!</v>
      </c>
      <c r="H46" s="40"/>
      <c r="I46" s="177"/>
      <c r="J46" s="177"/>
    </row>
    <row r="47" spans="2:10" ht="21.95" customHeight="1" x14ac:dyDescent="0.2">
      <c r="B47" s="35">
        <v>45457</v>
      </c>
      <c r="C47" s="36" t="s">
        <v>66</v>
      </c>
      <c r="D47" s="36" t="s">
        <v>65</v>
      </c>
      <c r="E47" s="37">
        <v>53</v>
      </c>
      <c r="F47" s="38">
        <v>60</v>
      </c>
      <c r="G47" s="39">
        <f>Table134313[[#This Row],[QTY M3]]*Table134313[[#This Row],[Unit Cost]]</f>
        <v>3180</v>
      </c>
      <c r="H47" s="40"/>
      <c r="I47" s="177"/>
      <c r="J47" s="177"/>
    </row>
    <row r="48" spans="2:10" ht="21.95" customHeight="1" x14ac:dyDescent="0.2">
      <c r="B48" s="35">
        <v>45457</v>
      </c>
      <c r="C48" s="36" t="s">
        <v>85</v>
      </c>
      <c r="D48" s="36" t="s">
        <v>10</v>
      </c>
      <c r="E48" s="37">
        <v>48</v>
      </c>
      <c r="F48" s="38">
        <v>48</v>
      </c>
      <c r="G48" s="39">
        <f>Table134313[[#This Row],[QTY M3]]*Table134313[[#This Row],[Unit Cost]]</f>
        <v>2304</v>
      </c>
      <c r="H48" s="40"/>
      <c r="I48" s="178"/>
      <c r="J48" s="178"/>
    </row>
    <row r="49" spans="2:8" ht="21.95" customHeight="1" x14ac:dyDescent="0.2">
      <c r="B49" s="41"/>
      <c r="C49" s="36"/>
      <c r="D49" s="36"/>
      <c r="E49" s="37"/>
      <c r="F49" s="38"/>
      <c r="G49" s="39"/>
      <c r="H49" s="40"/>
    </row>
    <row r="50" spans="2:8" ht="21.95" customHeight="1" x14ac:dyDescent="0.2">
      <c r="B50" s="41"/>
      <c r="C50" s="36"/>
      <c r="D50" s="36"/>
      <c r="E50" s="37"/>
      <c r="F50" s="38"/>
      <c r="G50" s="39"/>
      <c r="H50" s="40"/>
    </row>
    <row r="51" spans="2:8" ht="21.95" customHeight="1" x14ac:dyDescent="0.2">
      <c r="B51" s="41"/>
      <c r="C51" s="36"/>
      <c r="D51" s="36"/>
      <c r="E51" s="37"/>
      <c r="F51" s="38"/>
      <c r="G51" s="39"/>
      <c r="H51" s="40"/>
    </row>
    <row r="52" spans="2:8" ht="21.95" customHeight="1" x14ac:dyDescent="0.2">
      <c r="B52" s="41"/>
      <c r="C52" s="36"/>
      <c r="D52" s="36"/>
      <c r="E52" s="37"/>
      <c r="F52" s="38"/>
      <c r="G52" s="39"/>
      <c r="H52" s="40"/>
    </row>
    <row r="53" spans="2:8" ht="21.95" customHeight="1" x14ac:dyDescent="0.2">
      <c r="B53" s="41"/>
      <c r="C53" s="36"/>
      <c r="D53" s="36"/>
      <c r="E53" s="37"/>
      <c r="F53" s="38"/>
      <c r="G53" s="39"/>
      <c r="H53" s="40"/>
    </row>
    <row r="54" spans="2:8" ht="21.95" customHeight="1" x14ac:dyDescent="0.2">
      <c r="B54" s="41"/>
      <c r="C54" s="36"/>
      <c r="D54" s="36"/>
      <c r="E54" s="37"/>
      <c r="F54" s="38"/>
      <c r="G54" s="39"/>
      <c r="H54" s="40"/>
    </row>
    <row r="55" spans="2:8" ht="21.95" customHeight="1" x14ac:dyDescent="0.2">
      <c r="B55" s="41"/>
      <c r="C55" s="36"/>
      <c r="D55" s="36"/>
      <c r="E55" s="37"/>
      <c r="F55" s="38"/>
      <c r="G55" s="39"/>
      <c r="H55" s="40"/>
    </row>
    <row r="56" spans="2:8" ht="21.95" customHeight="1" x14ac:dyDescent="0.2">
      <c r="B56" s="41"/>
      <c r="C56" s="36"/>
      <c r="D56" s="36"/>
      <c r="E56" s="37"/>
      <c r="F56" s="38"/>
      <c r="G56" s="39"/>
      <c r="H56" s="40"/>
    </row>
    <row r="57" spans="2:8" ht="21.95" customHeight="1" x14ac:dyDescent="0.2">
      <c r="B57" s="41"/>
      <c r="C57" s="36"/>
      <c r="D57" s="36"/>
      <c r="E57" s="37"/>
      <c r="F57" s="38"/>
      <c r="G57" s="39"/>
      <c r="H57" s="40"/>
    </row>
    <row r="58" spans="2:8" ht="21.95" customHeight="1" x14ac:dyDescent="0.2">
      <c r="B58" s="41"/>
      <c r="C58" s="36"/>
      <c r="D58" s="36"/>
      <c r="E58" s="37"/>
      <c r="F58" s="38"/>
      <c r="G58" s="39"/>
      <c r="H58" s="40"/>
    </row>
    <row r="59" spans="2:8" ht="21.95" customHeight="1" x14ac:dyDescent="0.25">
      <c r="B59" s="14"/>
      <c r="C59" s="16"/>
      <c r="D59" s="16"/>
      <c r="E59" s="18"/>
      <c r="F59" s="20"/>
      <c r="G59" s="22"/>
      <c r="H59" s="11"/>
    </row>
    <row r="60" spans="2:8" ht="21.95" customHeight="1" x14ac:dyDescent="0.25">
      <c r="B60" s="14"/>
      <c r="C60" s="16"/>
      <c r="D60" s="16"/>
      <c r="E60" s="18"/>
      <c r="F60" s="20"/>
      <c r="G60" s="22"/>
      <c r="H60" s="11"/>
    </row>
    <row r="61" spans="2:8" ht="21.95" customHeight="1" x14ac:dyDescent="0.25">
      <c r="B61" s="14"/>
      <c r="C61" s="16"/>
      <c r="D61" s="16"/>
      <c r="E61" s="18"/>
      <c r="F61" s="20"/>
      <c r="G61" s="22"/>
      <c r="H61" s="11"/>
    </row>
    <row r="62" spans="2:8" ht="21.95" customHeight="1" x14ac:dyDescent="0.25">
      <c r="B62" s="14"/>
      <c r="C62" s="16"/>
      <c r="D62" s="16"/>
      <c r="E62" s="18"/>
      <c r="F62" s="20"/>
      <c r="G62" s="22"/>
      <c r="H62" s="11"/>
    </row>
    <row r="63" spans="2:8" ht="21.95" customHeight="1" x14ac:dyDescent="0.25">
      <c r="B63" s="14"/>
      <c r="C63" s="16"/>
      <c r="D63" s="16"/>
      <c r="E63" s="18"/>
      <c r="F63" s="20"/>
      <c r="G63" s="22"/>
      <c r="H63" s="11"/>
    </row>
    <row r="64" spans="2:8" ht="21.95" customHeight="1" x14ac:dyDescent="0.25">
      <c r="B64" s="15"/>
      <c r="C64" s="17"/>
      <c r="D64" s="17"/>
      <c r="E64" s="19"/>
      <c r="F64" s="21"/>
      <c r="G64" s="23"/>
      <c r="H64" s="12"/>
    </row>
  </sheetData>
  <mergeCells count="8">
    <mergeCell ref="I43:I48"/>
    <mergeCell ref="J43:J48"/>
    <mergeCell ref="B2:C2"/>
    <mergeCell ref="B4:C4"/>
    <mergeCell ref="I12:I27"/>
    <mergeCell ref="J12:J27"/>
    <mergeCell ref="I30:I38"/>
    <mergeCell ref="J30:J38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8"/>
  <sheetViews>
    <sheetView showGridLines="0" topLeftCell="A47" zoomScaleNormal="100" workbookViewId="0">
      <selection activeCell="F56" sqref="F56"/>
    </sheetView>
  </sheetViews>
  <sheetFormatPr defaultColWidth="10.875" defaultRowHeight="15.75" x14ac:dyDescent="0.25"/>
  <cols>
    <col min="1" max="1" width="3.375" style="1" customWidth="1"/>
    <col min="2" max="2" width="23.125" style="1" customWidth="1"/>
    <col min="3" max="3" width="28.125" style="1" customWidth="1"/>
    <col min="4" max="4" width="20.125" style="1" customWidth="1"/>
    <col min="6" max="6" width="18" style="1" customWidth="1"/>
    <col min="7" max="7" width="10" style="1" customWidth="1"/>
    <col min="8" max="8" width="15" style="1" customWidth="1"/>
    <col min="9" max="9" width="17.25" style="1" customWidth="1"/>
    <col min="10" max="10" width="15.37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86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SUM(Q11:Q67)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45458</v>
      </c>
      <c r="C12" s="36" t="s">
        <v>20</v>
      </c>
      <c r="D12" s="36" t="s">
        <v>21</v>
      </c>
      <c r="E12" s="37">
        <v>373</v>
      </c>
      <c r="F12" s="38">
        <v>26</v>
      </c>
      <c r="G12" s="39">
        <f>Table13431316[[#This Row],[QTY M3]]*Table13431316[[#This Row],[Unit Cost]]</f>
        <v>9698</v>
      </c>
      <c r="H12" s="40"/>
      <c r="I12" s="182">
        <f>SUM(E12:E27)</f>
        <v>3001</v>
      </c>
      <c r="J12" s="114">
        <f>SUM(G12:G27)</f>
        <v>95349</v>
      </c>
    </row>
    <row r="13" spans="2:14" ht="21.95" customHeight="1" x14ac:dyDescent="0.2">
      <c r="B13" s="35">
        <v>45458</v>
      </c>
      <c r="C13" s="36" t="s">
        <v>20</v>
      </c>
      <c r="D13" s="36" t="s">
        <v>22</v>
      </c>
      <c r="E13" s="37">
        <v>2</v>
      </c>
      <c r="F13" s="38">
        <v>35</v>
      </c>
      <c r="G13" s="39">
        <f>Table13431316[[#This Row],[QTY M3]]*Table13431316[[#This Row],[Unit Cost]]</f>
        <v>70</v>
      </c>
      <c r="H13" s="40"/>
      <c r="I13" s="183"/>
      <c r="J13" s="115"/>
    </row>
    <row r="14" spans="2:14" ht="21.95" customHeight="1" x14ac:dyDescent="0.2">
      <c r="B14" s="35">
        <v>45458</v>
      </c>
      <c r="C14" s="36" t="s">
        <v>20</v>
      </c>
      <c r="D14" s="36" t="s">
        <v>23</v>
      </c>
      <c r="E14" s="37">
        <v>1</v>
      </c>
      <c r="F14" s="38">
        <v>35</v>
      </c>
      <c r="G14" s="39">
        <f>Table13431316[[#This Row],[QTY M3]]*Table13431316[[#This Row],[Unit Cost]]</f>
        <v>35</v>
      </c>
      <c r="H14" s="40"/>
      <c r="I14" s="183"/>
      <c r="J14" s="115"/>
    </row>
    <row r="15" spans="2:14" ht="21.95" customHeight="1" x14ac:dyDescent="0.2">
      <c r="B15" s="35">
        <v>45458</v>
      </c>
      <c r="C15" s="36" t="s">
        <v>20</v>
      </c>
      <c r="D15" s="36" t="s">
        <v>16</v>
      </c>
      <c r="E15" s="37">
        <v>0</v>
      </c>
      <c r="F15" s="38">
        <v>23</v>
      </c>
      <c r="G15" s="39">
        <f>Table13431316[[#This Row],[QTY M3]]*Table13431316[[#This Row],[Unit Cost]]</f>
        <v>0</v>
      </c>
      <c r="H15" s="40"/>
      <c r="I15" s="183"/>
      <c r="J15" s="115"/>
    </row>
    <row r="16" spans="2:14" ht="21.95" customHeight="1" x14ac:dyDescent="0.2">
      <c r="B16" s="35">
        <v>45458</v>
      </c>
      <c r="C16" s="36" t="s">
        <v>20</v>
      </c>
      <c r="D16" s="36" t="s">
        <v>24</v>
      </c>
      <c r="E16" s="37">
        <v>5</v>
      </c>
      <c r="F16" s="38">
        <v>35</v>
      </c>
      <c r="G16" s="39">
        <f>Table13431316[[#This Row],[QTY M3]]*Table13431316[[#This Row],[Unit Cost]]</f>
        <v>175</v>
      </c>
      <c r="H16" s="40"/>
      <c r="I16" s="183"/>
      <c r="J16" s="115"/>
    </row>
    <row r="17" spans="2:10" ht="21.95" customHeight="1" x14ac:dyDescent="0.2">
      <c r="B17" s="35">
        <v>45458</v>
      </c>
      <c r="C17" s="36" t="s">
        <v>20</v>
      </c>
      <c r="D17" s="36" t="s">
        <v>25</v>
      </c>
      <c r="E17" s="37">
        <v>0</v>
      </c>
      <c r="F17" s="38">
        <v>35</v>
      </c>
      <c r="G17" s="39">
        <f>Table13431316[[#This Row],[QTY M3]]*Table13431316[[#This Row],[Unit Cost]]</f>
        <v>0</v>
      </c>
      <c r="H17" s="40"/>
      <c r="I17" s="183"/>
      <c r="J17" s="115"/>
    </row>
    <row r="18" spans="2:10" ht="21.95" customHeight="1" x14ac:dyDescent="0.2">
      <c r="B18" s="35">
        <v>45458</v>
      </c>
      <c r="C18" s="36" t="s">
        <v>20</v>
      </c>
      <c r="D18" s="36" t="s">
        <v>26</v>
      </c>
      <c r="E18" s="37">
        <v>239</v>
      </c>
      <c r="F18" s="38">
        <v>29</v>
      </c>
      <c r="G18" s="39">
        <f>Table13431316[[#This Row],[QTY M3]]*Table13431316[[#This Row],[Unit Cost]]</f>
        <v>6931</v>
      </c>
      <c r="H18" s="40"/>
      <c r="I18" s="183"/>
      <c r="J18" s="115"/>
    </row>
    <row r="19" spans="2:10" ht="21.95" customHeight="1" x14ac:dyDescent="0.2">
      <c r="B19" s="35">
        <v>45458</v>
      </c>
      <c r="C19" s="36" t="s">
        <v>20</v>
      </c>
      <c r="D19" s="36" t="s">
        <v>27</v>
      </c>
      <c r="E19" s="37">
        <v>1222</v>
      </c>
      <c r="F19" s="38">
        <v>29</v>
      </c>
      <c r="G19" s="39">
        <f>Table13431316[[#This Row],[QTY M3]]*Table13431316[[#This Row],[Unit Cost]]</f>
        <v>35438</v>
      </c>
      <c r="H19" s="40"/>
      <c r="I19" s="183"/>
      <c r="J19" s="115"/>
    </row>
    <row r="20" spans="2:10" ht="21.95" customHeight="1" x14ac:dyDescent="0.2">
      <c r="B20" s="35">
        <v>45458</v>
      </c>
      <c r="C20" s="36" t="s">
        <v>20</v>
      </c>
      <c r="D20" s="36" t="s">
        <v>28</v>
      </c>
      <c r="E20" s="37">
        <v>883</v>
      </c>
      <c r="F20" s="38">
        <v>29</v>
      </c>
      <c r="G20" s="39">
        <f>Table13431316[[#This Row],[QTY M3]]*Table13431316[[#This Row],[Unit Cost]]</f>
        <v>25607</v>
      </c>
      <c r="H20" s="40"/>
      <c r="I20" s="183"/>
      <c r="J20" s="115"/>
    </row>
    <row r="21" spans="2:10" ht="21.95" customHeight="1" x14ac:dyDescent="0.25">
      <c r="B21" s="35">
        <v>45458</v>
      </c>
      <c r="C21" s="36" t="s">
        <v>20</v>
      </c>
      <c r="D21" s="36" t="s">
        <v>35</v>
      </c>
      <c r="E21" s="51">
        <v>225</v>
      </c>
      <c r="F21" s="52">
        <v>70</v>
      </c>
      <c r="G21" s="53">
        <f>Table13431316[[#This Row],[QTY M3]]*Table13431316[[#This Row],[Unit Cost]]</f>
        <v>15750</v>
      </c>
      <c r="H21" s="55"/>
      <c r="I21" s="183"/>
      <c r="J21" s="115"/>
    </row>
    <row r="22" spans="2:10" ht="21.95" customHeight="1" x14ac:dyDescent="0.25">
      <c r="B22" s="35">
        <v>45458</v>
      </c>
      <c r="C22" s="36" t="s">
        <v>20</v>
      </c>
      <c r="D22" s="36" t="s">
        <v>83</v>
      </c>
      <c r="E22" s="99">
        <v>3</v>
      </c>
      <c r="F22" s="100">
        <v>0</v>
      </c>
      <c r="G22" s="101">
        <f>Table13431316[[#This Row],[QTY M3]]*Table13431316[[#This Row],[Unit Cost]]</f>
        <v>0</v>
      </c>
      <c r="H22" s="102"/>
      <c r="I22" s="183"/>
      <c r="J22" s="115"/>
    </row>
    <row r="23" spans="2:10" ht="21.95" customHeight="1" x14ac:dyDescent="0.2">
      <c r="B23" s="35">
        <v>45458</v>
      </c>
      <c r="C23" s="36" t="s">
        <v>20</v>
      </c>
      <c r="D23" s="36" t="s">
        <v>29</v>
      </c>
      <c r="E23" s="37">
        <v>0</v>
      </c>
      <c r="F23" s="38">
        <v>0</v>
      </c>
      <c r="G23" s="39">
        <f>Table13431316[[#This Row],[QTY M3]]*Table13431316[[#This Row],[Unit Cost]]</f>
        <v>0</v>
      </c>
      <c r="H23" s="40"/>
      <c r="I23" s="183"/>
      <c r="J23" s="115"/>
    </row>
    <row r="24" spans="2:10" ht="21.95" customHeight="1" x14ac:dyDescent="0.2">
      <c r="B24" s="35">
        <v>45458</v>
      </c>
      <c r="C24" s="36" t="s">
        <v>20</v>
      </c>
      <c r="D24" s="36" t="s">
        <v>30</v>
      </c>
      <c r="E24" s="37">
        <v>1</v>
      </c>
      <c r="F24" s="38">
        <v>0</v>
      </c>
      <c r="G24" s="39">
        <f>Table13431316[[#This Row],[QTY M3]]*Table13431316[[#This Row],[Unit Cost]]</f>
        <v>0</v>
      </c>
      <c r="H24" s="40"/>
      <c r="I24" s="183"/>
      <c r="J24" s="115"/>
    </row>
    <row r="25" spans="2:10" ht="21.95" customHeight="1" x14ac:dyDescent="0.2">
      <c r="B25" s="35">
        <v>45458</v>
      </c>
      <c r="C25" s="36" t="s">
        <v>20</v>
      </c>
      <c r="D25" s="36" t="s">
        <v>31</v>
      </c>
      <c r="E25" s="37">
        <v>43</v>
      </c>
      <c r="F25" s="38">
        <v>35</v>
      </c>
      <c r="G25" s="39">
        <f>Table13431316[[#This Row],[QTY M3]]*Table13431316[[#This Row],[Unit Cost]]</f>
        <v>1505</v>
      </c>
      <c r="H25" s="40"/>
      <c r="I25" s="183"/>
      <c r="J25" s="115"/>
    </row>
    <row r="26" spans="2:10" ht="21.95" customHeight="1" x14ac:dyDescent="0.2">
      <c r="B26" s="35">
        <v>45458</v>
      </c>
      <c r="C26" s="36" t="s">
        <v>20</v>
      </c>
      <c r="D26" s="36" t="s">
        <v>32</v>
      </c>
      <c r="E26" s="37">
        <v>3</v>
      </c>
      <c r="F26" s="38">
        <v>35</v>
      </c>
      <c r="G26" s="39">
        <f>Table13431316[[#This Row],[QTY M3]]*Table13431316[[#This Row],[Unit Cost]]</f>
        <v>105</v>
      </c>
      <c r="H26" s="40"/>
      <c r="I26" s="183"/>
      <c r="J26" s="115"/>
    </row>
    <row r="27" spans="2:10" ht="21.95" customHeight="1" x14ac:dyDescent="0.2">
      <c r="B27" s="35">
        <v>45458</v>
      </c>
      <c r="C27" s="36" t="s">
        <v>20</v>
      </c>
      <c r="D27" s="36" t="s">
        <v>67</v>
      </c>
      <c r="E27" s="37">
        <v>1</v>
      </c>
      <c r="F27" s="38">
        <v>35</v>
      </c>
      <c r="G27" s="39">
        <f>Table13431316[[#This Row],[QTY M3]]*Table13431316[[#This Row],[Unit Cost]]</f>
        <v>35</v>
      </c>
      <c r="H27" s="40"/>
      <c r="I27" s="184"/>
      <c r="J27" s="142"/>
    </row>
    <row r="28" spans="2:10" ht="24.75" customHeight="1" x14ac:dyDescent="0.2">
      <c r="E28" s="1"/>
    </row>
    <row r="29" spans="2:10" ht="21.95" customHeight="1" x14ac:dyDescent="0.2">
      <c r="B29" s="44" t="s">
        <v>33</v>
      </c>
      <c r="E29" s="1"/>
    </row>
    <row r="30" spans="2:10" ht="21.95" customHeight="1" x14ac:dyDescent="0.2">
      <c r="E30" s="1"/>
    </row>
    <row r="31" spans="2:10" ht="21.95" customHeight="1" x14ac:dyDescent="0.2">
      <c r="B31" s="35">
        <v>45458</v>
      </c>
      <c r="C31" s="57" t="s">
        <v>50</v>
      </c>
      <c r="D31" s="57" t="s">
        <v>47</v>
      </c>
      <c r="E31" s="37"/>
      <c r="F31" s="82">
        <v>40</v>
      </c>
      <c r="G31" s="39">
        <f>Table13431316[[#This Row],[QTY M3]]*Table13431316[[#This Row],[Unit Cost]]</f>
        <v>0</v>
      </c>
      <c r="H31" s="41"/>
      <c r="I31" s="114">
        <f>SUM(E31:E39)</f>
        <v>399</v>
      </c>
      <c r="J31" s="114">
        <f>SUM(G31:G39)</f>
        <v>15840</v>
      </c>
    </row>
    <row r="32" spans="2:10" ht="21.95" customHeight="1" x14ac:dyDescent="0.2">
      <c r="B32" s="35">
        <v>45458</v>
      </c>
      <c r="C32" s="57" t="s">
        <v>50</v>
      </c>
      <c r="D32" s="36" t="s">
        <v>48</v>
      </c>
      <c r="E32" s="37"/>
      <c r="F32" s="82">
        <v>40</v>
      </c>
      <c r="G32" s="39">
        <f>Table13431316[[#This Row],[QTY M3]]*Table13431316[[#This Row],[Unit Cost]]</f>
        <v>0</v>
      </c>
      <c r="H32" s="40"/>
      <c r="I32" s="115"/>
      <c r="J32" s="115"/>
    </row>
    <row r="33" spans="2:10" ht="21.95" customHeight="1" x14ac:dyDescent="0.2">
      <c r="B33" s="35">
        <v>45458</v>
      </c>
      <c r="C33" s="57" t="s">
        <v>50</v>
      </c>
      <c r="D33" s="36" t="s">
        <v>49</v>
      </c>
      <c r="E33" s="37"/>
      <c r="F33" s="82">
        <v>40</v>
      </c>
      <c r="G33" s="39">
        <f>Table13431316[[#This Row],[QTY M3]]*Table13431316[[#This Row],[Unit Cost]]</f>
        <v>0</v>
      </c>
      <c r="H33" s="40"/>
      <c r="I33" s="115"/>
      <c r="J33" s="115"/>
    </row>
    <row r="34" spans="2:10" ht="21.95" customHeight="1" x14ac:dyDescent="0.2">
      <c r="B34" s="35">
        <v>45458</v>
      </c>
      <c r="C34" s="36" t="s">
        <v>19</v>
      </c>
      <c r="D34" s="36" t="s">
        <v>14</v>
      </c>
      <c r="E34" s="37">
        <v>96</v>
      </c>
      <c r="F34" s="38">
        <v>50</v>
      </c>
      <c r="G34" s="39">
        <f>Table13431316[[#This Row],[QTY M3]]*Table13431316[[#This Row],[Unit Cost]]</f>
        <v>4800</v>
      </c>
      <c r="H34" s="40"/>
      <c r="I34" s="115"/>
      <c r="J34" s="115"/>
    </row>
    <row r="35" spans="2:10" ht="21.95" customHeight="1" x14ac:dyDescent="0.2">
      <c r="B35" s="35">
        <v>45458</v>
      </c>
      <c r="C35" s="36" t="s">
        <v>19</v>
      </c>
      <c r="D35" s="36" t="s">
        <v>10</v>
      </c>
      <c r="E35" s="37">
        <v>48</v>
      </c>
      <c r="F35" s="38">
        <v>48</v>
      </c>
      <c r="G35" s="39">
        <f>Table13431316[[#This Row],[QTY M3]]*Table13431316[[#This Row],[Unit Cost]]</f>
        <v>2304</v>
      </c>
      <c r="H35" s="40"/>
      <c r="I35" s="115"/>
      <c r="J35" s="115"/>
    </row>
    <row r="36" spans="2:10" ht="21.95" customHeight="1" x14ac:dyDescent="0.2">
      <c r="B36" s="35">
        <v>45458</v>
      </c>
      <c r="C36" s="36" t="s">
        <v>19</v>
      </c>
      <c r="D36" s="36" t="s">
        <v>16</v>
      </c>
      <c r="E36" s="37">
        <v>0</v>
      </c>
      <c r="F36" s="38">
        <v>70</v>
      </c>
      <c r="G36" s="39">
        <f>Table13431316[[#This Row],[QTY M3]]*Table13431316[[#This Row],[Unit Cost]]</f>
        <v>0</v>
      </c>
      <c r="H36" s="40"/>
      <c r="I36" s="115"/>
      <c r="J36" s="115"/>
    </row>
    <row r="37" spans="2:10" ht="21.95" customHeight="1" x14ac:dyDescent="0.25">
      <c r="B37" s="35">
        <v>45458</v>
      </c>
      <c r="C37" s="36" t="s">
        <v>19</v>
      </c>
      <c r="D37" s="36" t="s">
        <v>35</v>
      </c>
      <c r="E37" s="99">
        <v>48</v>
      </c>
      <c r="F37" s="100">
        <v>0</v>
      </c>
      <c r="G37" s="101">
        <f>Table13431316[[#This Row],[QTY M3]]*Table13431316[[#This Row],[Unit Cost]]</f>
        <v>0</v>
      </c>
      <c r="H37" s="103"/>
      <c r="I37" s="115"/>
      <c r="J37" s="115"/>
    </row>
    <row r="38" spans="2:10" ht="21.95" customHeight="1" x14ac:dyDescent="0.2">
      <c r="B38" s="35">
        <v>45458</v>
      </c>
      <c r="C38" s="36" t="s">
        <v>19</v>
      </c>
      <c r="D38" s="36" t="s">
        <v>41</v>
      </c>
      <c r="E38" s="47">
        <v>48</v>
      </c>
      <c r="F38" s="38">
        <v>23</v>
      </c>
      <c r="G38" s="39">
        <f>Table13431316[[#This Row],[QTY M3]]*Table13431316[[#This Row],[Unit Cost]]</f>
        <v>1104</v>
      </c>
      <c r="H38" s="40"/>
      <c r="I38" s="115"/>
      <c r="J38" s="115"/>
    </row>
    <row r="39" spans="2:10" ht="21.95" customHeight="1" x14ac:dyDescent="0.25">
      <c r="B39" s="35">
        <v>45458</v>
      </c>
      <c r="C39" s="36" t="s">
        <v>18</v>
      </c>
      <c r="D39" s="36" t="s">
        <v>16</v>
      </c>
      <c r="E39" s="47">
        <v>159</v>
      </c>
      <c r="F39" s="48">
        <v>48</v>
      </c>
      <c r="G39" s="49">
        <f>Table13431316[[#This Row],[QTY M3]]*Table13431316[[#This Row],[Unit Cost]]</f>
        <v>7632</v>
      </c>
      <c r="H39" s="50"/>
      <c r="I39" s="115"/>
      <c r="J39" s="115"/>
    </row>
    <row r="40" spans="2:10" ht="21.95" customHeight="1" x14ac:dyDescent="0.25">
      <c r="B40" s="35">
        <v>45458</v>
      </c>
      <c r="C40" s="36" t="s">
        <v>18</v>
      </c>
      <c r="D40" s="36" t="s">
        <v>65</v>
      </c>
      <c r="E40" s="51">
        <v>53</v>
      </c>
      <c r="F40" s="52">
        <v>60</v>
      </c>
      <c r="G40" s="53">
        <f>Table13431316[[#This Row],[QTY M3]]*Table13431316[[#This Row],[Unit Cost]]</f>
        <v>3180</v>
      </c>
      <c r="H40" s="54"/>
      <c r="I40" s="116"/>
      <c r="J40" s="116"/>
    </row>
    <row r="41" spans="2:10" ht="21.95" customHeight="1" x14ac:dyDescent="0.25">
      <c r="B41" s="56" t="s">
        <v>58</v>
      </c>
      <c r="C41" s="59"/>
      <c r="D41" s="46"/>
      <c r="E41" s="47"/>
      <c r="F41" s="48"/>
      <c r="G41" s="49"/>
      <c r="H41" s="50"/>
    </row>
    <row r="42" spans="2:10" ht="21.95" customHeight="1" x14ac:dyDescent="0.25">
      <c r="B42" s="35">
        <v>45458</v>
      </c>
      <c r="C42" s="36" t="s">
        <v>64</v>
      </c>
      <c r="D42" s="36" t="s">
        <v>10</v>
      </c>
      <c r="E42" s="47">
        <v>48</v>
      </c>
      <c r="F42" s="48">
        <v>48</v>
      </c>
      <c r="G42" s="49">
        <f>Table13431316[[#This Row],[QTY M3]]*Table13431316[[#This Row],[Unit Cost]]</f>
        <v>2304</v>
      </c>
      <c r="H42" s="62"/>
      <c r="I42" s="98">
        <f>SUM(Table13431316[[#This Row],[Total Amount]])</f>
        <v>2304</v>
      </c>
      <c r="J42" s="98">
        <f>SUM(Table13431316[[#This Row],[Total Amount]])</f>
        <v>2304</v>
      </c>
    </row>
    <row r="43" spans="2:10" ht="21.95" customHeight="1" x14ac:dyDescent="0.25">
      <c r="B43" s="35"/>
      <c r="C43" s="84"/>
      <c r="D43" s="46"/>
      <c r="E43" s="47"/>
      <c r="F43" s="48"/>
      <c r="G43" s="49"/>
      <c r="H43" s="63"/>
    </row>
    <row r="44" spans="2:10" ht="21.95" customHeight="1" x14ac:dyDescent="0.2">
      <c r="B44" s="35"/>
      <c r="C44" s="36"/>
      <c r="D44" s="36"/>
      <c r="E44" s="37"/>
      <c r="F44" s="38"/>
      <c r="G44" s="39"/>
      <c r="H44" s="40"/>
    </row>
    <row r="45" spans="2:10" ht="21.95" customHeight="1" x14ac:dyDescent="0.2">
      <c r="B45" s="56" t="s">
        <v>87</v>
      </c>
      <c r="C45" s="36"/>
      <c r="D45" s="36"/>
      <c r="E45" s="37"/>
      <c r="F45" s="38"/>
      <c r="G45" s="39"/>
      <c r="H45" s="40"/>
    </row>
    <row r="46" spans="2:10" ht="21.95" customHeight="1" x14ac:dyDescent="0.2">
      <c r="B46" s="35">
        <v>45458</v>
      </c>
      <c r="C46" s="36" t="s">
        <v>51</v>
      </c>
      <c r="D46" s="36" t="s">
        <v>52</v>
      </c>
      <c r="E46" s="37">
        <v>1404</v>
      </c>
      <c r="F46" s="38" t="str">
        <f>IFERROR(VLOOKUP(#REF!,#REF!,4,0),"–")</f>
        <v>–</v>
      </c>
      <c r="G46" s="39" t="e">
        <f>Table13431316[[#This Row],[QTY M3]]*Table13431316[[#This Row],[Unit Cost]]</f>
        <v>#VALUE!</v>
      </c>
      <c r="H46" s="40"/>
      <c r="I46" s="179">
        <f>SUM(E46:E50)</f>
        <v>5305</v>
      </c>
      <c r="J46" s="179">
        <f>SUM(F46:F50)</f>
        <v>85</v>
      </c>
    </row>
    <row r="47" spans="2:10" ht="21.95" customHeight="1" x14ac:dyDescent="0.2">
      <c r="B47" s="35">
        <v>45458</v>
      </c>
      <c r="C47" s="36" t="s">
        <v>51</v>
      </c>
      <c r="D47" s="36" t="s">
        <v>54</v>
      </c>
      <c r="E47" s="37">
        <v>1436</v>
      </c>
      <c r="F47" s="38" t="str">
        <f>IFERROR(VLOOKUP(#REF!,#REF!,4,0),"–")</f>
        <v>–</v>
      </c>
      <c r="G47" s="39" t="e">
        <f>Table13431316[[#This Row],[QTY M3]]*Table13431316[[#This Row],[Unit Cost]]</f>
        <v>#VALUE!</v>
      </c>
      <c r="H47" s="40"/>
      <c r="I47" s="180"/>
      <c r="J47" s="180"/>
    </row>
    <row r="48" spans="2:10" ht="21.95" customHeight="1" x14ac:dyDescent="0.2">
      <c r="B48" s="35">
        <v>45458</v>
      </c>
      <c r="C48" s="36" t="s">
        <v>51</v>
      </c>
      <c r="D48" s="36" t="s">
        <v>55</v>
      </c>
      <c r="E48" s="37">
        <v>979</v>
      </c>
      <c r="F48" s="38">
        <v>25</v>
      </c>
      <c r="G48" s="39">
        <f>Table13431316[[#This Row],[QTY M3]]*Table13431316[[#This Row],[Unit Cost]]</f>
        <v>24475</v>
      </c>
      <c r="H48" s="40"/>
      <c r="I48" s="180"/>
      <c r="J48" s="180"/>
    </row>
    <row r="49" spans="2:10" ht="21.95" customHeight="1" x14ac:dyDescent="0.2">
      <c r="B49" s="35">
        <v>45458</v>
      </c>
      <c r="C49" s="36" t="s">
        <v>51</v>
      </c>
      <c r="D49" s="36" t="s">
        <v>56</v>
      </c>
      <c r="E49" s="37">
        <v>1433</v>
      </c>
      <c r="F49" s="38" t="str">
        <f>IFERROR(VLOOKUP(#REF!,#REF!,4,0),"–")</f>
        <v>–</v>
      </c>
      <c r="G49" s="39" t="e">
        <f>Table13431316[[#This Row],[QTY M3]]*Table13431316[[#This Row],[Unit Cost]]</f>
        <v>#VALUE!</v>
      </c>
      <c r="H49" s="40"/>
      <c r="I49" s="180"/>
      <c r="J49" s="180"/>
    </row>
    <row r="50" spans="2:10" ht="21.95" customHeight="1" x14ac:dyDescent="0.2">
      <c r="B50" s="35">
        <v>45458</v>
      </c>
      <c r="C50" s="36" t="s">
        <v>66</v>
      </c>
      <c r="D50" s="36" t="s">
        <v>41</v>
      </c>
      <c r="E50" s="37">
        <v>53</v>
      </c>
      <c r="F50" s="38">
        <v>60</v>
      </c>
      <c r="G50" s="39">
        <f>Table13431316[[#This Row],[QTY M3]]*Table13431316[[#This Row],[Unit Cost]]</f>
        <v>3180</v>
      </c>
      <c r="H50" s="40"/>
      <c r="I50" s="180"/>
      <c r="J50" s="180"/>
    </row>
    <row r="51" spans="2:10" ht="21.95" customHeight="1" x14ac:dyDescent="0.25">
      <c r="B51" s="35">
        <v>45458</v>
      </c>
      <c r="C51" s="36" t="s">
        <v>66</v>
      </c>
      <c r="D51" s="36" t="s">
        <v>65</v>
      </c>
      <c r="E51" s="99"/>
      <c r="F51" s="100" t="str">
        <f>IFERROR(VLOOKUP(#REF!,#REF!,4,0),"–")</f>
        <v>–</v>
      </c>
      <c r="G51" s="101" t="e">
        <f>Table13431316[[#This Row],[QTY M3]]*Table13431316[[#This Row],[Unit Cost]]</f>
        <v>#VALUE!</v>
      </c>
      <c r="H51" s="103"/>
      <c r="I51" s="180"/>
      <c r="J51" s="180"/>
    </row>
    <row r="52" spans="2:10" ht="21.95" customHeight="1" x14ac:dyDescent="0.2">
      <c r="B52" s="35">
        <v>45458</v>
      </c>
      <c r="C52" s="79" t="s">
        <v>88</v>
      </c>
      <c r="D52" s="36" t="s">
        <v>14</v>
      </c>
      <c r="E52" s="37">
        <v>48</v>
      </c>
      <c r="F52" s="38">
        <v>50</v>
      </c>
      <c r="G52" s="39">
        <f>Table13431316[[#This Row],[QTY M3]]*Table13431316[[#This Row],[Unit Cost]]</f>
        <v>2400</v>
      </c>
      <c r="H52" s="40"/>
      <c r="I52" s="181"/>
      <c r="J52" s="181"/>
    </row>
    <row r="53" spans="2:10" ht="21.95" customHeight="1" x14ac:dyDescent="0.2">
      <c r="B53" s="41"/>
      <c r="C53" s="36"/>
      <c r="D53" s="36"/>
      <c r="E53" s="37"/>
      <c r="F53" s="38"/>
      <c r="G53" s="39"/>
      <c r="H53" s="40"/>
    </row>
    <row r="54" spans="2:10" ht="21.95" customHeight="1" x14ac:dyDescent="0.2">
      <c r="B54" s="41"/>
      <c r="C54" s="36"/>
      <c r="D54" s="36"/>
      <c r="E54" s="37"/>
      <c r="F54" s="38"/>
      <c r="G54" s="39"/>
      <c r="H54" s="40"/>
    </row>
    <row r="55" spans="2:10" ht="21.95" customHeight="1" x14ac:dyDescent="0.2">
      <c r="B55" s="41"/>
      <c r="C55" s="36"/>
      <c r="D55" s="36"/>
      <c r="E55" s="37"/>
      <c r="F55" s="38"/>
      <c r="G55" s="39"/>
      <c r="H55" s="40"/>
    </row>
    <row r="56" spans="2:10" ht="21.95" customHeight="1" x14ac:dyDescent="0.2">
      <c r="B56" s="41"/>
      <c r="C56" s="36"/>
      <c r="D56" s="36"/>
      <c r="E56" s="37"/>
      <c r="F56" s="38"/>
      <c r="G56" s="39"/>
      <c r="H56" s="40"/>
    </row>
    <row r="57" spans="2:10" ht="21.95" customHeight="1" x14ac:dyDescent="0.2">
      <c r="B57" s="41"/>
      <c r="C57" s="36"/>
      <c r="D57" s="36"/>
      <c r="E57" s="37"/>
      <c r="F57" s="38"/>
      <c r="G57" s="39"/>
      <c r="H57" s="40"/>
    </row>
    <row r="58" spans="2:10" ht="21.95" customHeight="1" x14ac:dyDescent="0.2">
      <c r="B58" s="41"/>
      <c r="C58" s="36"/>
      <c r="D58" s="36"/>
      <c r="E58" s="37"/>
      <c r="F58" s="38"/>
      <c r="G58" s="39"/>
      <c r="H58" s="40"/>
    </row>
    <row r="59" spans="2:10" ht="21.95" customHeight="1" x14ac:dyDescent="0.2">
      <c r="B59" s="41"/>
      <c r="C59" s="36"/>
      <c r="D59" s="36"/>
      <c r="E59" s="37"/>
      <c r="F59" s="38"/>
      <c r="G59" s="39"/>
      <c r="H59" s="40"/>
    </row>
    <row r="60" spans="2:10" ht="21.95" customHeight="1" x14ac:dyDescent="0.2">
      <c r="B60" s="41"/>
      <c r="C60" s="36"/>
      <c r="D60" s="36"/>
      <c r="E60" s="37"/>
      <c r="F60" s="38"/>
      <c r="G60" s="39"/>
      <c r="H60" s="40"/>
    </row>
    <row r="61" spans="2:10" ht="21.95" customHeight="1" x14ac:dyDescent="0.2">
      <c r="B61" s="41"/>
      <c r="C61" s="36"/>
      <c r="D61" s="36"/>
      <c r="E61" s="37"/>
      <c r="F61" s="38"/>
      <c r="G61" s="39"/>
      <c r="H61" s="40"/>
    </row>
    <row r="62" spans="2:10" ht="21.95" customHeight="1" x14ac:dyDescent="0.2">
      <c r="B62" s="41"/>
      <c r="C62" s="36"/>
      <c r="D62" s="36"/>
      <c r="E62" s="37"/>
      <c r="F62" s="38"/>
      <c r="G62" s="39"/>
      <c r="H62" s="40"/>
    </row>
    <row r="63" spans="2:10" ht="21.95" customHeight="1" x14ac:dyDescent="0.25">
      <c r="B63" s="14"/>
      <c r="C63" s="16"/>
      <c r="D63" s="16"/>
      <c r="E63" s="18"/>
      <c r="F63" s="20"/>
      <c r="G63" s="22"/>
      <c r="H63" s="11"/>
    </row>
    <row r="64" spans="2:10" ht="21.95" customHeight="1" x14ac:dyDescent="0.25">
      <c r="B64" s="14"/>
      <c r="C64" s="16"/>
      <c r="D64" s="16"/>
      <c r="E64" s="18"/>
      <c r="F64" s="20"/>
      <c r="G64" s="22"/>
      <c r="H64" s="11"/>
    </row>
    <row r="65" spans="2:8" ht="21.95" customHeight="1" x14ac:dyDescent="0.25">
      <c r="B65" s="14"/>
      <c r="C65" s="16"/>
      <c r="D65" s="16"/>
      <c r="E65" s="18"/>
      <c r="F65" s="20"/>
      <c r="G65" s="22"/>
      <c r="H65" s="11"/>
    </row>
    <row r="66" spans="2:8" ht="21.95" customHeight="1" x14ac:dyDescent="0.25">
      <c r="B66" s="14"/>
      <c r="C66" s="16"/>
      <c r="D66" s="16"/>
      <c r="E66" s="18"/>
      <c r="F66" s="20"/>
      <c r="G66" s="22"/>
      <c r="H66" s="11"/>
    </row>
    <row r="67" spans="2:8" ht="21.95" customHeight="1" x14ac:dyDescent="0.25">
      <c r="B67" s="14"/>
      <c r="C67" s="16"/>
      <c r="D67" s="16"/>
      <c r="E67" s="18"/>
      <c r="F67" s="20"/>
      <c r="G67" s="22"/>
      <c r="H67" s="11"/>
    </row>
    <row r="68" spans="2:8" ht="21.95" customHeight="1" x14ac:dyDescent="0.25">
      <c r="B68" s="15"/>
      <c r="C68" s="17"/>
      <c r="D68" s="17"/>
      <c r="E68" s="19"/>
      <c r="F68" s="21"/>
      <c r="G68" s="23"/>
      <c r="H68" s="12"/>
    </row>
  </sheetData>
  <mergeCells count="8">
    <mergeCell ref="I46:I52"/>
    <mergeCell ref="J46:J52"/>
    <mergeCell ref="B2:C2"/>
    <mergeCell ref="B4:C4"/>
    <mergeCell ref="I12:I27"/>
    <mergeCell ref="J12:J27"/>
    <mergeCell ref="I31:I40"/>
    <mergeCell ref="J31:J40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9"/>
  <sheetViews>
    <sheetView showGridLines="0" tabSelected="1" topLeftCell="A46" zoomScaleNormal="100" workbookViewId="0">
      <selection activeCell="D52" sqref="D52"/>
    </sheetView>
  </sheetViews>
  <sheetFormatPr defaultColWidth="10.875" defaultRowHeight="15.75" x14ac:dyDescent="0.25"/>
  <cols>
    <col min="1" max="1" width="3.375" style="1" customWidth="1"/>
    <col min="2" max="2" width="23.125" style="1" customWidth="1"/>
    <col min="3" max="3" width="28.125" style="1" customWidth="1"/>
    <col min="4" max="4" width="20.125" style="1" customWidth="1"/>
    <col min="6" max="6" width="18" style="1" customWidth="1"/>
    <col min="7" max="7" width="10" style="1" customWidth="1"/>
    <col min="8" max="8" width="15" style="1" customWidth="1"/>
    <col min="9" max="9" width="17.25" style="1" customWidth="1"/>
    <col min="10" max="10" width="15.37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89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SUM(Q11:Q68)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45459</v>
      </c>
      <c r="C12" s="36" t="s">
        <v>20</v>
      </c>
      <c r="D12" s="36" t="s">
        <v>21</v>
      </c>
      <c r="E12" s="37">
        <v>301</v>
      </c>
      <c r="F12" s="38">
        <v>26</v>
      </c>
      <c r="G12" s="39">
        <f>Table1343131617[[#This Row],[QTY M3]]*Table1343131617[[#This Row],[Unit Cost]]</f>
        <v>7826</v>
      </c>
      <c r="H12" s="40"/>
      <c r="I12" s="114">
        <f>SUM(E12:E28)</f>
        <v>3261</v>
      </c>
      <c r="J12" s="114">
        <f>SUM(G12:G28)</f>
        <v>96282</v>
      </c>
    </row>
    <row r="13" spans="2:14" ht="21.95" customHeight="1" x14ac:dyDescent="0.2">
      <c r="B13" s="35">
        <v>45459</v>
      </c>
      <c r="C13" s="36" t="s">
        <v>20</v>
      </c>
      <c r="D13" s="36" t="s">
        <v>22</v>
      </c>
      <c r="E13" s="37">
        <v>2</v>
      </c>
      <c r="F13" s="38">
        <v>35</v>
      </c>
      <c r="G13" s="39">
        <f>Table1343131617[[#This Row],[QTY M3]]*Table1343131617[[#This Row],[Unit Cost]]</f>
        <v>70</v>
      </c>
      <c r="H13" s="40"/>
      <c r="I13" s="115"/>
      <c r="J13" s="115"/>
    </row>
    <row r="14" spans="2:14" ht="21.95" customHeight="1" x14ac:dyDescent="0.2">
      <c r="B14" s="35">
        <v>45459</v>
      </c>
      <c r="C14" s="36" t="s">
        <v>20</v>
      </c>
      <c r="D14" s="36" t="s">
        <v>23</v>
      </c>
      <c r="E14" s="37">
        <v>0</v>
      </c>
      <c r="F14" s="38">
        <v>35</v>
      </c>
      <c r="G14" s="39">
        <f>Table1343131617[[#This Row],[QTY M3]]*Table1343131617[[#This Row],[Unit Cost]]</f>
        <v>0</v>
      </c>
      <c r="H14" s="40"/>
      <c r="I14" s="115"/>
      <c r="J14" s="115"/>
    </row>
    <row r="15" spans="2:14" ht="21.95" customHeight="1" x14ac:dyDescent="0.2">
      <c r="B15" s="35">
        <v>45459</v>
      </c>
      <c r="C15" s="36" t="s">
        <v>20</v>
      </c>
      <c r="D15" s="36" t="s">
        <v>16</v>
      </c>
      <c r="E15" s="37">
        <v>278</v>
      </c>
      <c r="F15" s="38">
        <v>23</v>
      </c>
      <c r="G15" s="39">
        <f>Table1343131617[[#This Row],[QTY M3]]*Table1343131617[[#This Row],[Unit Cost]]</f>
        <v>6394</v>
      </c>
      <c r="H15" s="40"/>
      <c r="I15" s="115"/>
      <c r="J15" s="115"/>
    </row>
    <row r="16" spans="2:14" ht="21.95" customHeight="1" x14ac:dyDescent="0.2">
      <c r="B16" s="35">
        <v>45459</v>
      </c>
      <c r="C16" s="36" t="s">
        <v>20</v>
      </c>
      <c r="D16" s="36" t="s">
        <v>24</v>
      </c>
      <c r="E16" s="37">
        <v>3</v>
      </c>
      <c r="F16" s="38">
        <v>35</v>
      </c>
      <c r="G16" s="39">
        <f>Table1343131617[[#This Row],[QTY M3]]*Table1343131617[[#This Row],[Unit Cost]]</f>
        <v>105</v>
      </c>
      <c r="H16" s="40"/>
      <c r="I16" s="115"/>
      <c r="J16" s="115"/>
    </row>
    <row r="17" spans="2:10" ht="21.95" customHeight="1" x14ac:dyDescent="0.2">
      <c r="B17" s="35">
        <v>45459</v>
      </c>
      <c r="C17" s="36" t="s">
        <v>20</v>
      </c>
      <c r="D17" s="36" t="s">
        <v>25</v>
      </c>
      <c r="E17" s="37">
        <v>0</v>
      </c>
      <c r="F17" s="38">
        <v>35</v>
      </c>
      <c r="G17" s="39">
        <f>Table1343131617[[#This Row],[QTY M3]]*Table1343131617[[#This Row],[Unit Cost]]</f>
        <v>0</v>
      </c>
      <c r="H17" s="40"/>
      <c r="I17" s="115"/>
      <c r="J17" s="115"/>
    </row>
    <row r="18" spans="2:10" ht="21.95" customHeight="1" x14ac:dyDescent="0.2">
      <c r="B18" s="35">
        <v>45459</v>
      </c>
      <c r="C18" s="36" t="s">
        <v>20</v>
      </c>
      <c r="D18" s="36" t="s">
        <v>26</v>
      </c>
      <c r="E18" s="37">
        <v>422</v>
      </c>
      <c r="F18" s="38">
        <v>29</v>
      </c>
      <c r="G18" s="39">
        <f>Table1343131617[[#This Row],[QTY M3]]*Table1343131617[[#This Row],[Unit Cost]]</f>
        <v>12238</v>
      </c>
      <c r="H18" s="40"/>
      <c r="I18" s="115"/>
      <c r="J18" s="115"/>
    </row>
    <row r="19" spans="2:10" ht="21.95" customHeight="1" x14ac:dyDescent="0.2">
      <c r="B19" s="35">
        <v>45459</v>
      </c>
      <c r="C19" s="36" t="s">
        <v>20</v>
      </c>
      <c r="D19" s="36" t="s">
        <v>27</v>
      </c>
      <c r="E19" s="37">
        <v>1195</v>
      </c>
      <c r="F19" s="38">
        <v>29</v>
      </c>
      <c r="G19" s="39">
        <f>Table1343131617[[#This Row],[QTY M3]]*Table1343131617[[#This Row],[Unit Cost]]</f>
        <v>34655</v>
      </c>
      <c r="H19" s="40"/>
      <c r="I19" s="115"/>
      <c r="J19" s="115"/>
    </row>
    <row r="20" spans="2:10" ht="21.95" customHeight="1" x14ac:dyDescent="0.2">
      <c r="B20" s="35">
        <v>45459</v>
      </c>
      <c r="C20" s="36" t="s">
        <v>20</v>
      </c>
      <c r="D20" s="36" t="s">
        <v>28</v>
      </c>
      <c r="E20" s="37">
        <v>841</v>
      </c>
      <c r="F20" s="38">
        <v>29</v>
      </c>
      <c r="G20" s="39">
        <f>Table1343131617[[#This Row],[QTY M3]]*Table1343131617[[#This Row],[Unit Cost]]</f>
        <v>24389</v>
      </c>
      <c r="H20" s="40"/>
      <c r="I20" s="115"/>
      <c r="J20" s="115"/>
    </row>
    <row r="21" spans="2:10" ht="21.95" customHeight="1" x14ac:dyDescent="0.25">
      <c r="B21" s="35">
        <v>45459</v>
      </c>
      <c r="C21" s="36" t="s">
        <v>20</v>
      </c>
      <c r="D21" s="36" t="s">
        <v>35</v>
      </c>
      <c r="E21" s="51">
        <v>125</v>
      </c>
      <c r="F21" s="52">
        <v>70</v>
      </c>
      <c r="G21" s="53">
        <f>Table1343131617[[#This Row],[QTY M3]]*Table1343131617[[#This Row],[Unit Cost]]</f>
        <v>8750</v>
      </c>
      <c r="H21" s="55"/>
      <c r="I21" s="115"/>
      <c r="J21" s="115"/>
    </row>
    <row r="22" spans="2:10" ht="21.95" customHeight="1" x14ac:dyDescent="0.25">
      <c r="B22" s="35">
        <v>45459</v>
      </c>
      <c r="C22" s="36" t="s">
        <v>20</v>
      </c>
      <c r="D22" s="36" t="s">
        <v>83</v>
      </c>
      <c r="E22" s="99">
        <v>31</v>
      </c>
      <c r="F22" s="100">
        <v>0</v>
      </c>
      <c r="G22" s="101">
        <f>Table1343131617[[#This Row],[QTY M3]]*Table1343131617[[#This Row],[Unit Cost]]</f>
        <v>0</v>
      </c>
      <c r="H22" s="102"/>
      <c r="I22" s="115"/>
      <c r="J22" s="115"/>
    </row>
    <row r="23" spans="2:10" ht="21.95" customHeight="1" x14ac:dyDescent="0.2">
      <c r="B23" s="35">
        <v>45459</v>
      </c>
      <c r="C23" s="36" t="s">
        <v>20</v>
      </c>
      <c r="D23" s="36" t="s">
        <v>29</v>
      </c>
      <c r="E23" s="37">
        <v>8</v>
      </c>
      <c r="F23" s="38">
        <v>0</v>
      </c>
      <c r="G23" s="39">
        <f>Table1343131617[[#This Row],[QTY M3]]*Table1343131617[[#This Row],[Unit Cost]]</f>
        <v>0</v>
      </c>
      <c r="H23" s="40"/>
      <c r="I23" s="115"/>
      <c r="J23" s="115"/>
    </row>
    <row r="24" spans="2:10" ht="21.95" customHeight="1" x14ac:dyDescent="0.2">
      <c r="B24" s="35">
        <v>45459</v>
      </c>
      <c r="C24" s="36" t="s">
        <v>20</v>
      </c>
      <c r="D24" s="36" t="s">
        <v>30</v>
      </c>
      <c r="E24" s="37">
        <v>2</v>
      </c>
      <c r="F24" s="38">
        <v>0</v>
      </c>
      <c r="G24" s="39">
        <f>Table1343131617[[#This Row],[QTY M3]]*Table1343131617[[#This Row],[Unit Cost]]</f>
        <v>0</v>
      </c>
      <c r="H24" s="40"/>
      <c r="I24" s="115"/>
      <c r="J24" s="115"/>
    </row>
    <row r="25" spans="2:10" ht="21.95" customHeight="1" x14ac:dyDescent="0.2">
      <c r="B25" s="35">
        <v>45459</v>
      </c>
      <c r="C25" s="36" t="s">
        <v>20</v>
      </c>
      <c r="D25" s="36" t="s">
        <v>31</v>
      </c>
      <c r="E25" s="37">
        <v>48</v>
      </c>
      <c r="F25" s="38">
        <v>35</v>
      </c>
      <c r="G25" s="39">
        <f>Table1343131617[[#This Row],[QTY M3]]*Table1343131617[[#This Row],[Unit Cost]]</f>
        <v>1680</v>
      </c>
      <c r="H25" s="40"/>
      <c r="I25" s="115"/>
      <c r="J25" s="115"/>
    </row>
    <row r="26" spans="2:10" ht="21.95" customHeight="1" x14ac:dyDescent="0.2">
      <c r="B26" s="35">
        <v>45459</v>
      </c>
      <c r="C26" s="36" t="s">
        <v>20</v>
      </c>
      <c r="D26" s="36" t="s">
        <v>32</v>
      </c>
      <c r="E26" s="37">
        <v>3</v>
      </c>
      <c r="F26" s="38">
        <v>35</v>
      </c>
      <c r="G26" s="39">
        <f>Table1343131617[[#This Row],[QTY M3]]*Table1343131617[[#This Row],[Unit Cost]]</f>
        <v>105</v>
      </c>
      <c r="H26" s="40"/>
      <c r="I26" s="115"/>
      <c r="J26" s="115"/>
    </row>
    <row r="27" spans="2:10" ht="21.95" customHeight="1" x14ac:dyDescent="0.2">
      <c r="B27" s="35">
        <v>45459</v>
      </c>
      <c r="C27" s="36" t="s">
        <v>20</v>
      </c>
      <c r="D27" s="36" t="s">
        <v>67</v>
      </c>
      <c r="E27" s="37">
        <v>1</v>
      </c>
      <c r="F27" s="38">
        <v>35</v>
      </c>
      <c r="G27" s="39">
        <f>Table1343131617[[#This Row],[QTY M3]]*Table1343131617[[#This Row],[Unit Cost]]</f>
        <v>35</v>
      </c>
      <c r="H27" s="40"/>
      <c r="I27" s="115"/>
      <c r="J27" s="115"/>
    </row>
    <row r="28" spans="2:10" ht="21.95" customHeight="1" x14ac:dyDescent="0.25">
      <c r="B28" s="35">
        <v>45459</v>
      </c>
      <c r="C28" s="36" t="s">
        <v>20</v>
      </c>
      <c r="D28" s="185" t="s">
        <v>38</v>
      </c>
      <c r="E28" s="99">
        <v>1</v>
      </c>
      <c r="F28" s="100">
        <v>35</v>
      </c>
      <c r="G28" s="101">
        <f>Table1343131617[[#This Row],[QTY M3]]*Table1343131617[[#This Row],[Unit Cost]]</f>
        <v>35</v>
      </c>
      <c r="H28" s="103"/>
      <c r="I28" s="142"/>
      <c r="J28" s="142"/>
    </row>
    <row r="29" spans="2:10" ht="24.75" customHeight="1" x14ac:dyDescent="0.2">
      <c r="E29" s="1"/>
    </row>
    <row r="30" spans="2:10" ht="21.95" customHeight="1" x14ac:dyDescent="0.2">
      <c r="B30" s="44" t="s">
        <v>33</v>
      </c>
      <c r="E30" s="1"/>
    </row>
    <row r="31" spans="2:10" ht="21.95" customHeight="1" x14ac:dyDescent="0.2">
      <c r="E31" s="1"/>
    </row>
    <row r="32" spans="2:10" ht="21.95" customHeight="1" x14ac:dyDescent="0.2">
      <c r="B32" s="35">
        <v>45459</v>
      </c>
      <c r="C32" s="57" t="s">
        <v>50</v>
      </c>
      <c r="D32" s="57" t="s">
        <v>47</v>
      </c>
      <c r="E32" s="37"/>
      <c r="F32" s="82">
        <v>40</v>
      </c>
      <c r="G32" s="39">
        <f>Table1343131617[[#This Row],[QTY M3]]*Table1343131617[[#This Row],[Unit Cost]]</f>
        <v>0</v>
      </c>
      <c r="H32" s="41"/>
      <c r="I32" s="114">
        <f>SUM(E32:E40)</f>
        <v>462</v>
      </c>
      <c r="J32" s="114">
        <f>SUM(G32:G40)</f>
        <v>15686</v>
      </c>
    </row>
    <row r="33" spans="2:10" ht="21.95" customHeight="1" x14ac:dyDescent="0.2">
      <c r="B33" s="35">
        <v>45459</v>
      </c>
      <c r="C33" s="57" t="s">
        <v>50</v>
      </c>
      <c r="D33" s="36" t="s">
        <v>48</v>
      </c>
      <c r="E33" s="37"/>
      <c r="F33" s="82">
        <v>40</v>
      </c>
      <c r="G33" s="39">
        <f>Table1343131617[[#This Row],[QTY M3]]*Table1343131617[[#This Row],[Unit Cost]]</f>
        <v>0</v>
      </c>
      <c r="H33" s="40"/>
      <c r="I33" s="115"/>
      <c r="J33" s="115"/>
    </row>
    <row r="34" spans="2:10" ht="21.95" customHeight="1" x14ac:dyDescent="0.2">
      <c r="B34" s="35">
        <v>45459</v>
      </c>
      <c r="C34" s="57" t="s">
        <v>50</v>
      </c>
      <c r="D34" s="36" t="s">
        <v>49</v>
      </c>
      <c r="E34" s="37"/>
      <c r="F34" s="82">
        <v>40</v>
      </c>
      <c r="G34" s="39">
        <f>Table1343131617[[#This Row],[QTY M3]]*Table1343131617[[#This Row],[Unit Cost]]</f>
        <v>0</v>
      </c>
      <c r="H34" s="40"/>
      <c r="I34" s="115"/>
      <c r="J34" s="115"/>
    </row>
    <row r="35" spans="2:10" ht="21.95" customHeight="1" x14ac:dyDescent="0.2">
      <c r="B35" s="35">
        <v>45459</v>
      </c>
      <c r="C35" s="36" t="s">
        <v>19</v>
      </c>
      <c r="D35" s="36" t="s">
        <v>14</v>
      </c>
      <c r="E35" s="37">
        <v>96</v>
      </c>
      <c r="F35" s="38">
        <v>50</v>
      </c>
      <c r="G35" s="39">
        <f>Table1343131617[[#This Row],[QTY M3]]*Table1343131617[[#This Row],[Unit Cost]]</f>
        <v>4800</v>
      </c>
      <c r="H35" s="40"/>
      <c r="I35" s="115"/>
      <c r="J35" s="115"/>
    </row>
    <row r="36" spans="2:10" ht="21.95" customHeight="1" x14ac:dyDescent="0.2">
      <c r="B36" s="35">
        <v>45459</v>
      </c>
      <c r="C36" s="36" t="s">
        <v>19</v>
      </c>
      <c r="D36" s="36" t="s">
        <v>10</v>
      </c>
      <c r="E36" s="37">
        <v>0</v>
      </c>
      <c r="F36" s="38">
        <v>48</v>
      </c>
      <c r="G36" s="39">
        <f>Table1343131617[[#This Row],[QTY M3]]*Table1343131617[[#This Row],[Unit Cost]]</f>
        <v>0</v>
      </c>
      <c r="H36" s="40"/>
      <c r="I36" s="115"/>
      <c r="J36" s="115"/>
    </row>
    <row r="37" spans="2:10" ht="21.95" customHeight="1" x14ac:dyDescent="0.2">
      <c r="B37" s="35">
        <v>45459</v>
      </c>
      <c r="C37" s="36" t="s">
        <v>19</v>
      </c>
      <c r="D37" s="36" t="s">
        <v>34</v>
      </c>
      <c r="E37" s="47">
        <v>48</v>
      </c>
      <c r="F37" s="38">
        <v>70</v>
      </c>
      <c r="G37" s="39">
        <f>Table1343131617[[#This Row],[QTY M3]]*Table1343131617[[#This Row],[Unit Cost]]</f>
        <v>3360</v>
      </c>
      <c r="H37" s="40"/>
      <c r="I37" s="115"/>
      <c r="J37" s="115"/>
    </row>
    <row r="38" spans="2:10" ht="21.95" customHeight="1" x14ac:dyDescent="0.25">
      <c r="B38" s="35">
        <v>45459</v>
      </c>
      <c r="C38" s="36" t="s">
        <v>18</v>
      </c>
      <c r="D38" s="36" t="s">
        <v>90</v>
      </c>
      <c r="E38" s="99">
        <v>106</v>
      </c>
      <c r="F38" s="100">
        <v>0</v>
      </c>
      <c r="G38" s="101">
        <f>Table1343131617[[#This Row],[QTY M3]]*Table1343131617[[#This Row],[Unit Cost]]</f>
        <v>0</v>
      </c>
      <c r="H38" s="103"/>
      <c r="I38" s="115"/>
      <c r="J38" s="115"/>
    </row>
    <row r="39" spans="2:10" ht="21.95" customHeight="1" x14ac:dyDescent="0.2">
      <c r="B39" s="35">
        <v>45459</v>
      </c>
      <c r="C39" s="36" t="s">
        <v>18</v>
      </c>
      <c r="D39" s="36" t="s">
        <v>16</v>
      </c>
      <c r="E39" s="47">
        <v>106</v>
      </c>
      <c r="F39" s="38">
        <v>23</v>
      </c>
      <c r="G39" s="39">
        <f>Table1343131617[[#This Row],[QTY M3]]*Table1343131617[[#This Row],[Unit Cost]]</f>
        <v>2438</v>
      </c>
      <c r="H39" s="40"/>
      <c r="I39" s="115"/>
      <c r="J39" s="115"/>
    </row>
    <row r="40" spans="2:10" ht="21.95" customHeight="1" x14ac:dyDescent="0.25">
      <c r="B40" s="35">
        <v>45459</v>
      </c>
      <c r="C40" s="36" t="s">
        <v>18</v>
      </c>
      <c r="D40" s="36" t="s">
        <v>41</v>
      </c>
      <c r="E40" s="47">
        <v>106</v>
      </c>
      <c r="F40" s="48">
        <v>48</v>
      </c>
      <c r="G40" s="49">
        <f>Table1343131617[[#This Row],[QTY M3]]*Table1343131617[[#This Row],[Unit Cost]]</f>
        <v>5088</v>
      </c>
      <c r="H40" s="50"/>
      <c r="I40" s="115"/>
      <c r="J40" s="115"/>
    </row>
    <row r="41" spans="2:10" ht="21.95" customHeight="1" x14ac:dyDescent="0.25">
      <c r="B41" s="35">
        <v>45459</v>
      </c>
      <c r="C41" s="36" t="s">
        <v>18</v>
      </c>
      <c r="D41" s="36" t="s">
        <v>34</v>
      </c>
      <c r="E41" s="51">
        <v>53</v>
      </c>
      <c r="F41" s="52">
        <v>60</v>
      </c>
      <c r="G41" s="53">
        <f>Table1343131617[[#This Row],[QTY M3]]*Table1343131617[[#This Row],[Unit Cost]]</f>
        <v>3180</v>
      </c>
      <c r="H41" s="54"/>
      <c r="I41" s="116"/>
      <c r="J41" s="116"/>
    </row>
    <row r="42" spans="2:10" ht="21.95" customHeight="1" x14ac:dyDescent="0.25">
      <c r="B42" s="56" t="s">
        <v>58</v>
      </c>
      <c r="C42" s="59"/>
      <c r="D42" s="46"/>
      <c r="E42" s="47"/>
      <c r="F42" s="48"/>
      <c r="G42" s="49"/>
      <c r="H42" s="50"/>
    </row>
    <row r="43" spans="2:10" ht="21.95" customHeight="1" x14ac:dyDescent="0.25">
      <c r="B43" s="35">
        <v>45459</v>
      </c>
      <c r="C43" s="36" t="s">
        <v>64</v>
      </c>
      <c r="D43" s="36" t="s">
        <v>10</v>
      </c>
      <c r="E43" s="47">
        <v>0</v>
      </c>
      <c r="F43" s="48">
        <v>48</v>
      </c>
      <c r="G43" s="49">
        <f>Table1343131617[[#This Row],[QTY M3]]*Table1343131617[[#This Row],[Unit Cost]]</f>
        <v>0</v>
      </c>
      <c r="H43" s="62"/>
    </row>
    <row r="44" spans="2:10" ht="21.95" customHeight="1" x14ac:dyDescent="0.25">
      <c r="B44" s="35"/>
      <c r="C44" s="84"/>
      <c r="D44" s="46"/>
      <c r="E44" s="47"/>
      <c r="F44" s="48"/>
      <c r="G44" s="49"/>
      <c r="H44" s="63"/>
    </row>
    <row r="45" spans="2:10" ht="21.95" customHeight="1" x14ac:dyDescent="0.2">
      <c r="B45" s="35"/>
      <c r="C45" s="36"/>
      <c r="D45" s="36"/>
      <c r="E45" s="37"/>
      <c r="F45" s="38"/>
      <c r="G45" s="39"/>
      <c r="H45" s="40"/>
    </row>
    <row r="46" spans="2:10" ht="21.95" customHeight="1" x14ac:dyDescent="0.2">
      <c r="B46" s="56" t="s">
        <v>87</v>
      </c>
      <c r="C46" s="36"/>
      <c r="D46" s="36"/>
      <c r="E46" s="37"/>
      <c r="F46" s="38"/>
      <c r="G46" s="39"/>
      <c r="H46" s="40"/>
    </row>
    <row r="47" spans="2:10" ht="21.95" customHeight="1" x14ac:dyDescent="0.2">
      <c r="B47" s="35">
        <v>45459</v>
      </c>
      <c r="C47" s="36" t="s">
        <v>51</v>
      </c>
      <c r="D47" s="36" t="s">
        <v>52</v>
      </c>
      <c r="E47" s="37"/>
      <c r="F47" s="38" t="str">
        <f>IFERROR(VLOOKUP(#REF!,#REF!,4,0),"–")</f>
        <v>–</v>
      </c>
      <c r="G47" s="39" t="e">
        <f>Table1343131617[[#This Row],[QTY M3]]*Table1343131617[[#This Row],[Unit Cost]]</f>
        <v>#VALUE!</v>
      </c>
      <c r="H47" s="40"/>
      <c r="I47" s="114">
        <f>SUM(E47:E54)</f>
        <v>101</v>
      </c>
      <c r="J47" s="114">
        <f>SUM(F47:F54)</f>
        <v>135</v>
      </c>
    </row>
    <row r="48" spans="2:10" ht="21.95" customHeight="1" x14ac:dyDescent="0.2">
      <c r="B48" s="35">
        <v>45459</v>
      </c>
      <c r="C48" s="36" t="s">
        <v>51</v>
      </c>
      <c r="D48" s="36" t="s">
        <v>54</v>
      </c>
      <c r="E48" s="37"/>
      <c r="F48" s="38" t="str">
        <f>IFERROR(VLOOKUP(#REF!,#REF!,4,0),"–")</f>
        <v>–</v>
      </c>
      <c r="G48" s="39" t="e">
        <f>Table1343131617[[#This Row],[QTY M3]]*Table1343131617[[#This Row],[Unit Cost]]</f>
        <v>#VALUE!</v>
      </c>
      <c r="H48" s="40"/>
      <c r="I48" s="115"/>
      <c r="J48" s="115"/>
    </row>
    <row r="49" spans="2:10" ht="21.95" customHeight="1" x14ac:dyDescent="0.2">
      <c r="B49" s="35">
        <v>45459</v>
      </c>
      <c r="C49" s="36" t="s">
        <v>51</v>
      </c>
      <c r="D49" s="36" t="s">
        <v>55</v>
      </c>
      <c r="E49" s="37"/>
      <c r="F49" s="38">
        <v>25</v>
      </c>
      <c r="G49" s="39">
        <f>Table1343131617[[#This Row],[QTY M3]]*Table1343131617[[#This Row],[Unit Cost]]</f>
        <v>0</v>
      </c>
      <c r="H49" s="40"/>
      <c r="I49" s="115"/>
      <c r="J49" s="115"/>
    </row>
    <row r="50" spans="2:10" ht="21.95" customHeight="1" x14ac:dyDescent="0.2">
      <c r="B50" s="35">
        <v>45459</v>
      </c>
      <c r="C50" s="36" t="s">
        <v>51</v>
      </c>
      <c r="D50" s="36" t="s">
        <v>56</v>
      </c>
      <c r="E50" s="37"/>
      <c r="F50" s="38" t="str">
        <f>IFERROR(VLOOKUP(#REF!,#REF!,4,0),"–")</f>
        <v>–</v>
      </c>
      <c r="G50" s="39" t="e">
        <f>Table1343131617[[#This Row],[QTY M3]]*Table1343131617[[#This Row],[Unit Cost]]</f>
        <v>#VALUE!</v>
      </c>
      <c r="H50" s="40"/>
      <c r="I50" s="115"/>
      <c r="J50" s="115"/>
    </row>
    <row r="51" spans="2:10" ht="21.95" customHeight="1" x14ac:dyDescent="0.2">
      <c r="B51" s="35">
        <v>45459</v>
      </c>
      <c r="C51" s="36" t="s">
        <v>66</v>
      </c>
      <c r="D51" s="36" t="s">
        <v>41</v>
      </c>
      <c r="E51" s="37">
        <v>0</v>
      </c>
      <c r="F51" s="38">
        <v>60</v>
      </c>
      <c r="G51" s="39">
        <f>Table1343131617[[#This Row],[QTY M3]]*Table1343131617[[#This Row],[Unit Cost]]</f>
        <v>0</v>
      </c>
      <c r="H51" s="40"/>
      <c r="I51" s="115"/>
      <c r="J51" s="115"/>
    </row>
    <row r="52" spans="2:10" ht="21.95" customHeight="1" x14ac:dyDescent="0.25">
      <c r="B52" s="35">
        <v>45459</v>
      </c>
      <c r="C52" s="36" t="s">
        <v>66</v>
      </c>
      <c r="D52" s="36" t="s">
        <v>65</v>
      </c>
      <c r="E52" s="99">
        <v>0</v>
      </c>
      <c r="F52" s="100" t="str">
        <f>IFERROR(VLOOKUP(#REF!,#REF!,4,0),"–")</f>
        <v>–</v>
      </c>
      <c r="G52" s="101" t="e">
        <f>Table1343131617[[#This Row],[QTY M3]]*Table1343131617[[#This Row],[Unit Cost]]</f>
        <v>#VALUE!</v>
      </c>
      <c r="H52" s="103"/>
      <c r="I52" s="115"/>
      <c r="J52" s="115"/>
    </row>
    <row r="53" spans="2:10" ht="21.95" customHeight="1" x14ac:dyDescent="0.2">
      <c r="B53" s="35">
        <v>45459</v>
      </c>
      <c r="C53" s="79" t="s">
        <v>88</v>
      </c>
      <c r="D53" s="36" t="s">
        <v>14</v>
      </c>
      <c r="E53" s="37">
        <v>48</v>
      </c>
      <c r="F53" s="38">
        <v>50</v>
      </c>
      <c r="G53" s="39">
        <f>Table1343131617[[#This Row],[QTY M3]]*Table1343131617[[#This Row],[Unit Cost]]</f>
        <v>2400</v>
      </c>
      <c r="H53" s="40"/>
      <c r="I53" s="115"/>
      <c r="J53" s="115"/>
    </row>
    <row r="54" spans="2:10" ht="21.95" customHeight="1" x14ac:dyDescent="0.2">
      <c r="B54" s="41"/>
      <c r="C54" s="36" t="s">
        <v>18</v>
      </c>
      <c r="D54" s="36" t="s">
        <v>16</v>
      </c>
      <c r="E54" s="37">
        <v>53</v>
      </c>
      <c r="F54" s="38"/>
      <c r="G54" s="39"/>
      <c r="H54" s="40"/>
      <c r="I54" s="142"/>
      <c r="J54" s="142"/>
    </row>
    <row r="55" spans="2:10" ht="21.95" customHeight="1" x14ac:dyDescent="0.2">
      <c r="B55" s="41"/>
      <c r="C55" s="36"/>
      <c r="D55" s="36"/>
      <c r="E55" s="37"/>
      <c r="F55" s="38"/>
      <c r="G55" s="39"/>
      <c r="H55" s="40"/>
    </row>
    <row r="56" spans="2:10" ht="21.95" customHeight="1" x14ac:dyDescent="0.2">
      <c r="B56" s="41"/>
      <c r="C56" s="36"/>
      <c r="D56" s="36"/>
      <c r="E56" s="37"/>
      <c r="F56" s="38"/>
      <c r="G56" s="39"/>
      <c r="H56" s="40"/>
    </row>
    <row r="57" spans="2:10" ht="21.95" customHeight="1" x14ac:dyDescent="0.2">
      <c r="B57" s="41"/>
      <c r="C57" s="36"/>
      <c r="D57" s="36"/>
      <c r="E57" s="37"/>
      <c r="F57" s="38"/>
      <c r="G57" s="39"/>
      <c r="H57" s="40"/>
    </row>
    <row r="58" spans="2:10" ht="21.95" customHeight="1" x14ac:dyDescent="0.2">
      <c r="B58" s="41"/>
      <c r="C58" s="36"/>
      <c r="D58" s="36"/>
      <c r="E58" s="37"/>
      <c r="F58" s="38"/>
      <c r="G58" s="39"/>
      <c r="H58" s="40"/>
    </row>
    <row r="59" spans="2:10" ht="21.95" customHeight="1" x14ac:dyDescent="0.2">
      <c r="B59" s="41"/>
      <c r="C59" s="36"/>
      <c r="D59" s="36"/>
      <c r="E59" s="37"/>
      <c r="F59" s="38"/>
      <c r="G59" s="39"/>
      <c r="H59" s="40"/>
    </row>
    <row r="60" spans="2:10" ht="21.95" customHeight="1" x14ac:dyDescent="0.2">
      <c r="B60" s="41"/>
      <c r="C60" s="36"/>
      <c r="D60" s="36"/>
      <c r="E60" s="37"/>
      <c r="F60" s="38"/>
      <c r="G60" s="39"/>
      <c r="H60" s="40"/>
    </row>
    <row r="61" spans="2:10" ht="21.95" customHeight="1" x14ac:dyDescent="0.2">
      <c r="B61" s="41"/>
      <c r="C61" s="36"/>
      <c r="D61" s="36"/>
      <c r="E61" s="37"/>
      <c r="F61" s="38"/>
      <c r="G61" s="39"/>
      <c r="H61" s="40"/>
    </row>
    <row r="62" spans="2:10" ht="21.95" customHeight="1" x14ac:dyDescent="0.2">
      <c r="B62" s="41"/>
      <c r="C62" s="36"/>
      <c r="D62" s="36"/>
      <c r="E62" s="37"/>
      <c r="F62" s="38"/>
      <c r="G62" s="39"/>
      <c r="H62" s="40"/>
    </row>
    <row r="63" spans="2:10" ht="21.95" customHeight="1" x14ac:dyDescent="0.2">
      <c r="B63" s="41"/>
      <c r="C63" s="36"/>
      <c r="D63" s="36"/>
      <c r="E63" s="37"/>
      <c r="F63" s="38"/>
      <c r="G63" s="39"/>
      <c r="H63" s="40"/>
    </row>
    <row r="64" spans="2:10" ht="21.95" customHeight="1" x14ac:dyDescent="0.25">
      <c r="B64" s="14"/>
      <c r="C64" s="16"/>
      <c r="D64" s="16"/>
      <c r="E64" s="18"/>
      <c r="F64" s="20"/>
      <c r="G64" s="22"/>
      <c r="H64" s="11"/>
    </row>
    <row r="65" spans="2:8" ht="21.95" customHeight="1" x14ac:dyDescent="0.25">
      <c r="B65" s="14"/>
      <c r="C65" s="16"/>
      <c r="D65" s="16"/>
      <c r="E65" s="18"/>
      <c r="F65" s="20"/>
      <c r="G65" s="22"/>
      <c r="H65" s="11"/>
    </row>
    <row r="66" spans="2:8" ht="21.95" customHeight="1" x14ac:dyDescent="0.25">
      <c r="B66" s="14"/>
      <c r="C66" s="16"/>
      <c r="D66" s="16"/>
      <c r="E66" s="18"/>
      <c r="F66" s="20"/>
      <c r="G66" s="22"/>
      <c r="H66" s="11"/>
    </row>
    <row r="67" spans="2:8" ht="21.95" customHeight="1" x14ac:dyDescent="0.25">
      <c r="B67" s="14"/>
      <c r="C67" s="16"/>
      <c r="D67" s="16"/>
      <c r="E67" s="18"/>
      <c r="F67" s="20"/>
      <c r="G67" s="22"/>
      <c r="H67" s="11"/>
    </row>
    <row r="68" spans="2:8" ht="21.95" customHeight="1" x14ac:dyDescent="0.25">
      <c r="B68" s="14"/>
      <c r="C68" s="16"/>
      <c r="D68" s="16"/>
      <c r="E68" s="18"/>
      <c r="F68" s="20"/>
      <c r="G68" s="22"/>
      <c r="H68" s="11"/>
    </row>
    <row r="69" spans="2:8" ht="21.95" customHeight="1" x14ac:dyDescent="0.25">
      <c r="B69" s="15"/>
      <c r="C69" s="17"/>
      <c r="D69" s="17"/>
      <c r="E69" s="19"/>
      <c r="F69" s="21"/>
      <c r="G69" s="23"/>
      <c r="H69" s="12"/>
    </row>
  </sheetData>
  <mergeCells count="8">
    <mergeCell ref="I12:I28"/>
    <mergeCell ref="J12:J28"/>
    <mergeCell ref="I47:I54"/>
    <mergeCell ref="J47:J54"/>
    <mergeCell ref="B2:C2"/>
    <mergeCell ref="B4:C4"/>
    <mergeCell ref="I32:I41"/>
    <mergeCell ref="J32:J41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8"/>
  <sheetViews>
    <sheetView showGridLines="0" topLeftCell="A24" zoomScaleNormal="100" workbookViewId="0">
      <selection activeCell="I55" sqref="I55"/>
    </sheetView>
  </sheetViews>
  <sheetFormatPr defaultColWidth="10.875" defaultRowHeight="15.75" x14ac:dyDescent="0.25"/>
  <cols>
    <col min="1" max="1" width="3.375" style="1" customWidth="1"/>
    <col min="2" max="2" width="18.875" style="1" customWidth="1"/>
    <col min="3" max="3" width="28.125" style="1" customWidth="1"/>
    <col min="4" max="4" width="20.125" style="1" customWidth="1"/>
    <col min="6" max="6" width="18" style="1" customWidth="1"/>
    <col min="7" max="7" width="10" style="1" customWidth="1"/>
    <col min="8" max="8" width="15" style="1" customWidth="1"/>
    <col min="9" max="9" width="12.125" style="1" customWidth="1"/>
    <col min="10" max="10" width="15.12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46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SUM(Q11:Q67)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45445</v>
      </c>
      <c r="C12" s="36" t="s">
        <v>20</v>
      </c>
      <c r="D12" s="36" t="s">
        <v>21</v>
      </c>
      <c r="E12" s="37">
        <v>386</v>
      </c>
      <c r="F12" s="38">
        <v>26</v>
      </c>
      <c r="G12" s="39">
        <f>Table134[[#This Row],[QTY M3]]*Table134[[#This Row],[Unit Cost]]</f>
        <v>10036</v>
      </c>
      <c r="H12" s="40"/>
      <c r="I12" s="105">
        <f>SUM(E12:E26)</f>
        <v>3277</v>
      </c>
      <c r="J12" s="105">
        <f>SUM(G12:G26)</f>
        <v>97746</v>
      </c>
    </row>
    <row r="13" spans="2:14" ht="21.95" customHeight="1" x14ac:dyDescent="0.2">
      <c r="B13" s="35">
        <v>45445</v>
      </c>
      <c r="C13" s="36" t="s">
        <v>20</v>
      </c>
      <c r="D13" s="36" t="s">
        <v>22</v>
      </c>
      <c r="E13" s="37">
        <v>2</v>
      </c>
      <c r="F13" s="38">
        <v>35</v>
      </c>
      <c r="G13" s="39">
        <f>Table134[[#This Row],[QTY M3]]*Table134[[#This Row],[Unit Cost]]</f>
        <v>70</v>
      </c>
      <c r="H13" s="40"/>
      <c r="I13" s="106"/>
      <c r="J13" s="106"/>
    </row>
    <row r="14" spans="2:14" ht="21.95" customHeight="1" x14ac:dyDescent="0.2">
      <c r="B14" s="35">
        <v>45445</v>
      </c>
      <c r="C14" s="36" t="s">
        <v>20</v>
      </c>
      <c r="D14" s="36" t="s">
        <v>23</v>
      </c>
      <c r="E14" s="37">
        <v>0</v>
      </c>
      <c r="F14" s="38">
        <v>35</v>
      </c>
      <c r="G14" s="39">
        <f>Table134[[#This Row],[QTY M3]]*Table134[[#This Row],[Unit Cost]]</f>
        <v>0</v>
      </c>
      <c r="H14" s="40"/>
      <c r="I14" s="106"/>
      <c r="J14" s="106"/>
    </row>
    <row r="15" spans="2:14" ht="21.95" customHeight="1" x14ac:dyDescent="0.2">
      <c r="B15" s="35">
        <v>45445</v>
      </c>
      <c r="C15" s="36" t="s">
        <v>20</v>
      </c>
      <c r="D15" s="36" t="s">
        <v>16</v>
      </c>
      <c r="E15" s="37">
        <v>93</v>
      </c>
      <c r="F15" s="38">
        <v>23</v>
      </c>
      <c r="G15" s="39">
        <f>Table134[[#This Row],[QTY M3]]*Table134[[#This Row],[Unit Cost]]</f>
        <v>2139</v>
      </c>
      <c r="H15" s="40"/>
      <c r="I15" s="106"/>
      <c r="J15" s="106"/>
    </row>
    <row r="16" spans="2:14" ht="21.95" customHeight="1" x14ac:dyDescent="0.2">
      <c r="B16" s="35">
        <v>45445</v>
      </c>
      <c r="C16" s="36" t="s">
        <v>20</v>
      </c>
      <c r="D16" s="36" t="s">
        <v>24</v>
      </c>
      <c r="E16" s="37">
        <v>4</v>
      </c>
      <c r="F16" s="38">
        <v>35</v>
      </c>
      <c r="G16" s="39">
        <f>Table134[[#This Row],[QTY M3]]*Table134[[#This Row],[Unit Cost]]</f>
        <v>140</v>
      </c>
      <c r="H16" s="40"/>
      <c r="I16" s="106"/>
      <c r="J16" s="106"/>
    </row>
    <row r="17" spans="2:10" ht="21.95" customHeight="1" x14ac:dyDescent="0.2">
      <c r="B17" s="35">
        <v>45445</v>
      </c>
      <c r="C17" s="36" t="s">
        <v>20</v>
      </c>
      <c r="D17" s="36" t="s">
        <v>25</v>
      </c>
      <c r="E17" s="37">
        <v>3</v>
      </c>
      <c r="F17" s="38">
        <v>35</v>
      </c>
      <c r="G17" s="39">
        <f>Table134[[#This Row],[QTY M3]]*Table134[[#This Row],[Unit Cost]]</f>
        <v>105</v>
      </c>
      <c r="H17" s="40"/>
      <c r="I17" s="106"/>
      <c r="J17" s="106"/>
    </row>
    <row r="18" spans="2:10" ht="21.95" customHeight="1" x14ac:dyDescent="0.2">
      <c r="B18" s="35">
        <v>45445</v>
      </c>
      <c r="C18" s="36" t="s">
        <v>20</v>
      </c>
      <c r="D18" s="36" t="s">
        <v>26</v>
      </c>
      <c r="E18" s="37">
        <v>379</v>
      </c>
      <c r="F18" s="38">
        <v>29</v>
      </c>
      <c r="G18" s="39">
        <f>Table134[[#This Row],[QTY M3]]*Table134[[#This Row],[Unit Cost]]</f>
        <v>10991</v>
      </c>
      <c r="H18" s="40"/>
      <c r="I18" s="106"/>
      <c r="J18" s="106"/>
    </row>
    <row r="19" spans="2:10" ht="21.95" customHeight="1" x14ac:dyDescent="0.2">
      <c r="B19" s="35">
        <v>45445</v>
      </c>
      <c r="C19" s="36" t="s">
        <v>20</v>
      </c>
      <c r="D19" s="36" t="s">
        <v>27</v>
      </c>
      <c r="E19" s="37">
        <v>1548</v>
      </c>
      <c r="F19" s="38">
        <v>29</v>
      </c>
      <c r="G19" s="39">
        <f>Table134[[#This Row],[QTY M3]]*Table134[[#This Row],[Unit Cost]]</f>
        <v>44892</v>
      </c>
      <c r="H19" s="40"/>
      <c r="I19" s="106"/>
      <c r="J19" s="106"/>
    </row>
    <row r="20" spans="2:10" ht="21.95" customHeight="1" x14ac:dyDescent="0.2">
      <c r="B20" s="35">
        <v>45445</v>
      </c>
      <c r="C20" s="36" t="s">
        <v>20</v>
      </c>
      <c r="D20" s="36" t="s">
        <v>28</v>
      </c>
      <c r="E20" s="37">
        <v>687</v>
      </c>
      <c r="F20" s="38">
        <v>29</v>
      </c>
      <c r="G20" s="39">
        <f>Table134[[#This Row],[QTY M3]]*Table134[[#This Row],[Unit Cost]]</f>
        <v>19923</v>
      </c>
      <c r="H20" s="40"/>
      <c r="I20" s="106"/>
      <c r="J20" s="106"/>
    </row>
    <row r="21" spans="2:10" ht="21.95" customHeight="1" x14ac:dyDescent="0.25">
      <c r="B21" s="35">
        <v>45445</v>
      </c>
      <c r="C21" s="36" t="s">
        <v>20</v>
      </c>
      <c r="D21" s="36" t="s">
        <v>35</v>
      </c>
      <c r="E21" s="47">
        <v>108</v>
      </c>
      <c r="F21" s="48">
        <v>70</v>
      </c>
      <c r="G21" s="49">
        <f>Table134[[#This Row],[QTY M3]]*Table134[[#This Row],[Unit Cost]]</f>
        <v>7560</v>
      </c>
      <c r="H21" s="50"/>
      <c r="I21" s="106"/>
      <c r="J21" s="106"/>
    </row>
    <row r="22" spans="2:10" ht="21.95" customHeight="1" x14ac:dyDescent="0.25">
      <c r="B22" s="35">
        <v>45445</v>
      </c>
      <c r="C22" s="59"/>
      <c r="D22" s="36" t="s">
        <v>83</v>
      </c>
      <c r="E22" s="47">
        <v>7</v>
      </c>
      <c r="F22" s="48">
        <v>0</v>
      </c>
      <c r="G22" s="49">
        <f>Table134[[#This Row],[QTY M3]]*Table134[[#This Row],[Unit Cost]]</f>
        <v>0</v>
      </c>
      <c r="H22" s="62"/>
      <c r="I22" s="106"/>
      <c r="J22" s="106"/>
    </row>
    <row r="23" spans="2:10" ht="21.95" customHeight="1" x14ac:dyDescent="0.2">
      <c r="B23" s="35">
        <v>45445</v>
      </c>
      <c r="C23" s="36" t="s">
        <v>20</v>
      </c>
      <c r="D23" s="36" t="s">
        <v>29</v>
      </c>
      <c r="E23" s="37">
        <v>5</v>
      </c>
      <c r="F23" s="38">
        <v>0</v>
      </c>
      <c r="G23" s="39">
        <f>Table134[[#This Row],[QTY M3]]*Table134[[#This Row],[Unit Cost]]</f>
        <v>0</v>
      </c>
      <c r="H23" s="40"/>
      <c r="I23" s="106"/>
      <c r="J23" s="106"/>
    </row>
    <row r="24" spans="2:10" ht="21.95" customHeight="1" x14ac:dyDescent="0.2">
      <c r="B24" s="35">
        <v>45445</v>
      </c>
      <c r="C24" s="36" t="s">
        <v>20</v>
      </c>
      <c r="D24" s="36" t="s">
        <v>30</v>
      </c>
      <c r="E24" s="37">
        <v>1</v>
      </c>
      <c r="F24" s="38">
        <v>0</v>
      </c>
      <c r="G24" s="39">
        <f>Table134[[#This Row],[QTY M3]]*Table134[[#This Row],[Unit Cost]]</f>
        <v>0</v>
      </c>
      <c r="H24" s="40"/>
      <c r="I24" s="106"/>
      <c r="J24" s="106"/>
    </row>
    <row r="25" spans="2:10" ht="21.95" customHeight="1" x14ac:dyDescent="0.2">
      <c r="B25" s="35">
        <v>45445</v>
      </c>
      <c r="C25" s="36" t="s">
        <v>20</v>
      </c>
      <c r="D25" s="36" t="s">
        <v>31</v>
      </c>
      <c r="E25" s="37">
        <v>51</v>
      </c>
      <c r="F25" s="38">
        <v>35</v>
      </c>
      <c r="G25" s="39">
        <f>Table134[[#This Row],[QTY M3]]*Table134[[#This Row],[Unit Cost]]</f>
        <v>1785</v>
      </c>
      <c r="H25" s="40"/>
      <c r="I25" s="106"/>
      <c r="J25" s="106"/>
    </row>
    <row r="26" spans="2:10" ht="21.95" customHeight="1" x14ac:dyDescent="0.2">
      <c r="B26" s="35">
        <v>45445</v>
      </c>
      <c r="C26" s="36" t="s">
        <v>20</v>
      </c>
      <c r="D26" s="36" t="s">
        <v>32</v>
      </c>
      <c r="E26" s="37">
        <v>3</v>
      </c>
      <c r="F26" s="38">
        <v>35</v>
      </c>
      <c r="G26" s="39">
        <f>Table134[[#This Row],[QTY M3]]*Table134[[#This Row],[Unit Cost]]</f>
        <v>105</v>
      </c>
      <c r="H26" s="40"/>
      <c r="I26" s="107"/>
      <c r="J26" s="107"/>
    </row>
    <row r="27" spans="2:10" ht="21.95" customHeight="1" x14ac:dyDescent="0.2">
      <c r="B27" s="41"/>
      <c r="C27" s="36"/>
      <c r="D27" s="36"/>
      <c r="E27" s="37"/>
      <c r="F27" s="38" t="str">
        <f>IFERROR(VLOOKUP(#REF!,#REF!,4,0),"–")</f>
        <v>–</v>
      </c>
      <c r="G27" s="39" t="e">
        <f>Table134[[#This Row],[QTY M3]]*Table134[[#This Row],[Unit Cost]]</f>
        <v>#VALUE!</v>
      </c>
      <c r="H27" s="40"/>
      <c r="I27" s="60"/>
      <c r="J27" s="60"/>
    </row>
    <row r="28" spans="2:10" ht="24.75" customHeight="1" x14ac:dyDescent="0.2">
      <c r="E28" s="1"/>
    </row>
    <row r="29" spans="2:10" ht="21.95" customHeight="1" x14ac:dyDescent="0.2">
      <c r="B29" s="44" t="s">
        <v>33</v>
      </c>
      <c r="E29" s="1"/>
    </row>
    <row r="30" spans="2:10" ht="21.95" customHeight="1" x14ac:dyDescent="0.2">
      <c r="E30" s="1"/>
    </row>
    <row r="31" spans="2:10" ht="21.95" customHeight="1" x14ac:dyDescent="0.2">
      <c r="B31" s="35">
        <v>45445</v>
      </c>
      <c r="C31" s="57" t="s">
        <v>50</v>
      </c>
      <c r="D31" s="57" t="s">
        <v>47</v>
      </c>
      <c r="E31" s="37">
        <v>2</v>
      </c>
      <c r="F31" s="82">
        <v>40</v>
      </c>
      <c r="G31" s="39">
        <f>Table134[[#This Row],[QTY M3]]*Table134[[#This Row],[Unit Cost]]</f>
        <v>80</v>
      </c>
      <c r="H31" s="41"/>
      <c r="I31" s="111">
        <f>SUM(E31:E39)</f>
        <v>869</v>
      </c>
      <c r="J31" s="114">
        <f>SUM(G31:G39)</f>
        <v>29261</v>
      </c>
    </row>
    <row r="32" spans="2:10" ht="21.95" customHeight="1" x14ac:dyDescent="0.2">
      <c r="B32" s="35">
        <v>45445</v>
      </c>
      <c r="C32" s="57" t="s">
        <v>50</v>
      </c>
      <c r="D32" s="36" t="s">
        <v>48</v>
      </c>
      <c r="E32" s="37">
        <v>3</v>
      </c>
      <c r="F32" s="82">
        <v>40</v>
      </c>
      <c r="G32" s="39">
        <f>Table134[[#This Row],[QTY M3]]*Table134[[#This Row],[Unit Cost]]</f>
        <v>120</v>
      </c>
      <c r="H32" s="40"/>
      <c r="I32" s="112"/>
      <c r="J32" s="115"/>
    </row>
    <row r="33" spans="2:10" ht="21.95" customHeight="1" x14ac:dyDescent="0.2">
      <c r="B33" s="35">
        <v>45445</v>
      </c>
      <c r="C33" s="57" t="s">
        <v>50</v>
      </c>
      <c r="D33" s="36" t="s">
        <v>49</v>
      </c>
      <c r="E33" s="37">
        <v>8</v>
      </c>
      <c r="F33" s="82">
        <v>40</v>
      </c>
      <c r="G33" s="39">
        <f>Table134[[#This Row],[QTY M3]]*Table134[[#This Row],[Unit Cost]]</f>
        <v>320</v>
      </c>
      <c r="H33" s="40"/>
      <c r="I33" s="112"/>
      <c r="J33" s="115"/>
    </row>
    <row r="34" spans="2:10" ht="21.95" customHeight="1" x14ac:dyDescent="0.2">
      <c r="B34" s="35">
        <v>45445</v>
      </c>
      <c r="C34" s="36" t="s">
        <v>19</v>
      </c>
      <c r="D34" s="36" t="s">
        <v>14</v>
      </c>
      <c r="E34" s="37">
        <v>240</v>
      </c>
      <c r="F34" s="38">
        <v>50</v>
      </c>
      <c r="G34" s="39">
        <f>Table134[[#This Row],[QTY M3]]*Table134[[#This Row],[Unit Cost]]</f>
        <v>12000</v>
      </c>
      <c r="H34" s="40"/>
      <c r="I34" s="112"/>
      <c r="J34" s="115"/>
    </row>
    <row r="35" spans="2:10" ht="21.95" customHeight="1" x14ac:dyDescent="0.2">
      <c r="B35" s="35">
        <v>45445</v>
      </c>
      <c r="C35" s="36" t="s">
        <v>19</v>
      </c>
      <c r="D35" s="36" t="s">
        <v>10</v>
      </c>
      <c r="E35" s="37">
        <v>48</v>
      </c>
      <c r="F35" s="38">
        <v>48</v>
      </c>
      <c r="G35" s="39">
        <f>Table134[[#This Row],[QTY M3]]*Table134[[#This Row],[Unit Cost]]</f>
        <v>2304</v>
      </c>
      <c r="H35" s="40"/>
      <c r="I35" s="112"/>
      <c r="J35" s="115"/>
    </row>
    <row r="36" spans="2:10" ht="21.95" customHeight="1" x14ac:dyDescent="0.25">
      <c r="B36" s="35">
        <v>45445</v>
      </c>
      <c r="C36" s="36" t="s">
        <v>19</v>
      </c>
      <c r="D36" s="46" t="s">
        <v>34</v>
      </c>
      <c r="E36" s="47">
        <v>96</v>
      </c>
      <c r="F36" s="48">
        <v>0</v>
      </c>
      <c r="G36" s="49">
        <f>Table134[[#This Row],[QTY M3]]*Table134[[#This Row],[Unit Cost]]</f>
        <v>0</v>
      </c>
      <c r="H36" s="50"/>
      <c r="I36" s="112"/>
      <c r="J36" s="115"/>
    </row>
    <row r="37" spans="2:10" ht="21.95" customHeight="1" x14ac:dyDescent="0.2">
      <c r="B37" s="35">
        <v>45445</v>
      </c>
      <c r="C37" s="36" t="s">
        <v>19</v>
      </c>
      <c r="D37" s="36" t="s">
        <v>16</v>
      </c>
      <c r="E37" s="37">
        <v>48</v>
      </c>
      <c r="F37" s="38">
        <v>70</v>
      </c>
      <c r="G37" s="39">
        <f>Table134[[#This Row],[QTY M3]]*Table134[[#This Row],[Unit Cost]]</f>
        <v>3360</v>
      </c>
      <c r="H37" s="40"/>
      <c r="I37" s="112"/>
      <c r="J37" s="115"/>
    </row>
    <row r="38" spans="2:10" ht="21.95" customHeight="1" x14ac:dyDescent="0.2">
      <c r="B38" s="35">
        <v>45445</v>
      </c>
      <c r="C38" s="36" t="s">
        <v>18</v>
      </c>
      <c r="D38" s="36" t="s">
        <v>16</v>
      </c>
      <c r="E38" s="37">
        <v>371</v>
      </c>
      <c r="F38" s="38">
        <v>23</v>
      </c>
      <c r="G38" s="39">
        <f>Table134[[#This Row],[QTY M3]]*Table134[[#This Row],[Unit Cost]]</f>
        <v>8533</v>
      </c>
      <c r="H38" s="40"/>
      <c r="I38" s="112"/>
      <c r="J38" s="115"/>
    </row>
    <row r="39" spans="2:10" ht="21.95" customHeight="1" x14ac:dyDescent="0.25">
      <c r="B39" s="35">
        <v>45445</v>
      </c>
      <c r="C39" s="36" t="s">
        <v>18</v>
      </c>
      <c r="D39" s="36" t="s">
        <v>10</v>
      </c>
      <c r="E39" s="47">
        <v>53</v>
      </c>
      <c r="F39" s="48">
        <v>48</v>
      </c>
      <c r="G39" s="49">
        <f>Table134[[#This Row],[QTY M3]]*Table134[[#This Row],[Unit Cost]]</f>
        <v>2544</v>
      </c>
      <c r="H39" s="50"/>
      <c r="I39" s="113"/>
      <c r="J39" s="116"/>
    </row>
    <row r="40" spans="2:10" ht="21.95" customHeight="1" x14ac:dyDescent="0.25">
      <c r="B40" s="58"/>
      <c r="C40" s="59"/>
      <c r="D40" s="46"/>
      <c r="E40" s="47"/>
      <c r="F40" s="48"/>
      <c r="G40" s="49"/>
      <c r="H40" s="62"/>
      <c r="J40" s="96"/>
    </row>
    <row r="41" spans="2:10" ht="21.95" customHeight="1" x14ac:dyDescent="0.25">
      <c r="B41" s="56" t="s">
        <v>58</v>
      </c>
      <c r="C41" s="59"/>
      <c r="D41" s="46"/>
      <c r="E41" s="47"/>
      <c r="F41" s="48" t="str">
        <f>IFERROR(VLOOKUP(#REF!,#REF!,4,0),"–")</f>
        <v>–</v>
      </c>
      <c r="G41" s="49" t="e">
        <f>Table134[[#This Row],[QTY M3]]*Table134[[#This Row],[Unit Cost]]</f>
        <v>#VALUE!</v>
      </c>
      <c r="H41" s="50"/>
    </row>
    <row r="42" spans="2:10" ht="21.95" customHeight="1" x14ac:dyDescent="0.25">
      <c r="B42" s="35">
        <v>45445</v>
      </c>
      <c r="C42" s="36" t="s">
        <v>62</v>
      </c>
      <c r="D42" s="36" t="s">
        <v>10</v>
      </c>
      <c r="E42" s="47">
        <v>144</v>
      </c>
      <c r="F42" s="48">
        <v>48</v>
      </c>
      <c r="G42" s="49">
        <f>Table134[[#This Row],[QTY M3]]*Table134[[#This Row],[Unit Cost]]</f>
        <v>6912</v>
      </c>
      <c r="H42" s="62"/>
      <c r="I42" s="85">
        <f>SUM(Table134[[#This Row],[Total Amount]])</f>
        <v>6912</v>
      </c>
    </row>
    <row r="43" spans="2:10" ht="21.95" customHeight="1" x14ac:dyDescent="0.25">
      <c r="B43" s="58"/>
      <c r="C43" s="84"/>
      <c r="D43" s="46"/>
      <c r="E43" s="47"/>
      <c r="F43" s="48"/>
      <c r="G43" s="49"/>
      <c r="H43" s="63"/>
    </row>
    <row r="44" spans="2:10" ht="21.95" customHeight="1" x14ac:dyDescent="0.25">
      <c r="B44" s="58"/>
      <c r="C44" s="83"/>
      <c r="D44" s="46"/>
      <c r="E44" s="47"/>
      <c r="F44" s="48"/>
      <c r="G44" s="49"/>
      <c r="H44" s="62"/>
    </row>
    <row r="45" spans="2:10" ht="21.95" customHeight="1" x14ac:dyDescent="0.2">
      <c r="B45" s="41"/>
      <c r="C45" s="36"/>
      <c r="D45" s="36"/>
      <c r="E45" s="37"/>
      <c r="F45" s="38"/>
      <c r="G45" s="39"/>
      <c r="H45" s="40"/>
    </row>
    <row r="46" spans="2:10" ht="21.95" customHeight="1" x14ac:dyDescent="0.2">
      <c r="B46" s="56" t="s">
        <v>61</v>
      </c>
      <c r="C46" s="36"/>
      <c r="D46" s="36"/>
      <c r="E46" s="37"/>
      <c r="F46" s="38"/>
      <c r="G46" s="39"/>
      <c r="H46" s="40"/>
    </row>
    <row r="47" spans="2:10" ht="21.95" customHeight="1" x14ac:dyDescent="0.2">
      <c r="B47" s="35">
        <v>45445</v>
      </c>
      <c r="C47" s="36" t="s">
        <v>51</v>
      </c>
      <c r="D47" s="36" t="s">
        <v>52</v>
      </c>
      <c r="E47" s="37">
        <v>1502</v>
      </c>
      <c r="F47" s="38">
        <v>0</v>
      </c>
      <c r="G47" s="39">
        <f>Table134[[#This Row],[QTY M3]]*Table134[[#This Row],[Unit Cost]]</f>
        <v>0</v>
      </c>
      <c r="H47" s="40"/>
      <c r="I47" s="117">
        <f>SUM(Table134[[#This Row],[Total Amount]])</f>
        <v>0</v>
      </c>
    </row>
    <row r="48" spans="2:10" ht="21.95" customHeight="1" x14ac:dyDescent="0.2">
      <c r="B48" s="35">
        <v>45445</v>
      </c>
      <c r="C48" s="36" t="s">
        <v>51</v>
      </c>
      <c r="D48" s="36" t="s">
        <v>54</v>
      </c>
      <c r="E48" s="37">
        <v>1786</v>
      </c>
      <c r="F48" s="38">
        <v>0</v>
      </c>
      <c r="G48" s="39">
        <f>Table134[[#This Row],[QTY M3]]*Table134[[#This Row],[Unit Cost]]</f>
        <v>0</v>
      </c>
      <c r="H48" s="40"/>
      <c r="I48" s="118"/>
    </row>
    <row r="49" spans="2:9" ht="21.95" customHeight="1" x14ac:dyDescent="0.2">
      <c r="B49" s="35">
        <v>45445</v>
      </c>
      <c r="C49" s="36" t="s">
        <v>51</v>
      </c>
      <c r="D49" s="36" t="s">
        <v>55</v>
      </c>
      <c r="E49" s="37">
        <v>640</v>
      </c>
      <c r="F49" s="38">
        <v>25</v>
      </c>
      <c r="G49" s="39">
        <f>Table134[[#This Row],[QTY M3]]*Table134[[#This Row],[Unit Cost]]</f>
        <v>16000</v>
      </c>
      <c r="H49" s="40"/>
      <c r="I49" s="118"/>
    </row>
    <row r="50" spans="2:9" ht="21.95" customHeight="1" x14ac:dyDescent="0.2">
      <c r="B50" s="35">
        <v>45445</v>
      </c>
      <c r="C50" s="36" t="s">
        <v>51</v>
      </c>
      <c r="D50" s="36" t="s">
        <v>56</v>
      </c>
      <c r="E50" s="37">
        <v>1753</v>
      </c>
      <c r="F50" s="38">
        <v>0</v>
      </c>
      <c r="G50" s="39">
        <f>Table134[[#This Row],[QTY M3]]*Table134[[#This Row],[Unit Cost]]</f>
        <v>0</v>
      </c>
      <c r="H50" s="40"/>
      <c r="I50" s="119"/>
    </row>
    <row r="51" spans="2:9" ht="21.95" customHeight="1" x14ac:dyDescent="0.2">
      <c r="B51" s="41"/>
      <c r="C51" s="36"/>
      <c r="D51" s="36"/>
      <c r="E51" s="37"/>
      <c r="F51" s="38"/>
      <c r="G51" s="39"/>
      <c r="H51" s="40"/>
    </row>
    <row r="52" spans="2:9" ht="21.95" customHeight="1" x14ac:dyDescent="0.2">
      <c r="B52" s="41"/>
      <c r="C52" s="36"/>
      <c r="D52" s="36"/>
      <c r="E52" s="37"/>
      <c r="F52" s="38"/>
      <c r="G52" s="39"/>
      <c r="H52" s="40"/>
    </row>
    <row r="53" spans="2:9" ht="21.95" customHeight="1" x14ac:dyDescent="0.2">
      <c r="B53" s="41"/>
      <c r="C53" s="36"/>
      <c r="D53" s="36"/>
      <c r="E53" s="37"/>
      <c r="F53" s="38"/>
      <c r="G53" s="39"/>
      <c r="H53" s="40"/>
    </row>
    <row r="54" spans="2:9" ht="21.95" customHeight="1" x14ac:dyDescent="0.2">
      <c r="B54" s="41"/>
      <c r="C54" s="36"/>
      <c r="D54" s="36"/>
      <c r="E54" s="37"/>
      <c r="F54" s="38"/>
      <c r="G54" s="39"/>
      <c r="H54" s="40"/>
    </row>
    <row r="55" spans="2:9" ht="21.95" customHeight="1" x14ac:dyDescent="0.2">
      <c r="B55" s="41"/>
      <c r="C55" s="36"/>
      <c r="D55" s="36"/>
      <c r="E55" s="37"/>
      <c r="F55" s="38"/>
      <c r="G55" s="39"/>
      <c r="H55" s="40"/>
    </row>
    <row r="56" spans="2:9" ht="21.95" customHeight="1" x14ac:dyDescent="0.2">
      <c r="B56" s="41"/>
      <c r="C56" s="36"/>
      <c r="D56" s="36"/>
      <c r="E56" s="37"/>
      <c r="F56" s="38"/>
      <c r="G56" s="39"/>
      <c r="H56" s="40"/>
    </row>
    <row r="57" spans="2:9" ht="21.95" customHeight="1" x14ac:dyDescent="0.2">
      <c r="B57" s="41"/>
      <c r="C57" s="36"/>
      <c r="D57" s="36"/>
      <c r="E57" s="37"/>
      <c r="F57" s="38"/>
      <c r="G57" s="39"/>
      <c r="H57" s="40"/>
    </row>
    <row r="58" spans="2:9" ht="21.95" customHeight="1" x14ac:dyDescent="0.2">
      <c r="B58" s="41"/>
      <c r="C58" s="36"/>
      <c r="D58" s="36"/>
      <c r="E58" s="37"/>
      <c r="F58" s="38"/>
      <c r="G58" s="39"/>
      <c r="H58" s="40"/>
    </row>
    <row r="59" spans="2:9" ht="21.95" customHeight="1" x14ac:dyDescent="0.2">
      <c r="B59" s="41"/>
      <c r="C59" s="36"/>
      <c r="D59" s="36"/>
      <c r="E59" s="37"/>
      <c r="F59" s="38"/>
      <c r="G59" s="39"/>
      <c r="H59" s="40"/>
    </row>
    <row r="60" spans="2:9" ht="21.95" customHeight="1" x14ac:dyDescent="0.2">
      <c r="B60" s="41"/>
      <c r="C60" s="36"/>
      <c r="D60" s="36"/>
      <c r="E60" s="37"/>
      <c r="F60" s="38"/>
      <c r="G60" s="39"/>
      <c r="H60" s="40"/>
    </row>
    <row r="61" spans="2:9" ht="21.95" customHeight="1" x14ac:dyDescent="0.2">
      <c r="B61" s="41"/>
      <c r="C61" s="36"/>
      <c r="D61" s="36"/>
      <c r="E61" s="37"/>
      <c r="F61" s="38"/>
      <c r="G61" s="39"/>
      <c r="H61" s="40"/>
    </row>
    <row r="62" spans="2:9" ht="21.95" customHeight="1" x14ac:dyDescent="0.2">
      <c r="B62" s="41"/>
      <c r="C62" s="36"/>
      <c r="D62" s="36"/>
      <c r="E62" s="37"/>
      <c r="F62" s="38"/>
      <c r="G62" s="39"/>
      <c r="H62" s="40"/>
    </row>
    <row r="63" spans="2:9" ht="21.95" customHeight="1" x14ac:dyDescent="0.25">
      <c r="B63" s="14"/>
      <c r="C63" s="16"/>
      <c r="D63" s="16"/>
      <c r="E63" s="18"/>
      <c r="F63" s="20"/>
      <c r="G63" s="22"/>
      <c r="H63" s="11"/>
    </row>
    <row r="64" spans="2:9" ht="21.95" customHeight="1" x14ac:dyDescent="0.25">
      <c r="B64" s="14"/>
      <c r="C64" s="16"/>
      <c r="D64" s="16"/>
      <c r="E64" s="18"/>
      <c r="F64" s="20"/>
      <c r="G64" s="22"/>
      <c r="H64" s="11"/>
    </row>
    <row r="65" spans="2:8" ht="21.95" customHeight="1" x14ac:dyDescent="0.25">
      <c r="B65" s="14"/>
      <c r="C65" s="16"/>
      <c r="D65" s="16"/>
      <c r="E65" s="18"/>
      <c r="F65" s="20"/>
      <c r="G65" s="22"/>
      <c r="H65" s="11"/>
    </row>
    <row r="66" spans="2:8" ht="21.95" customHeight="1" x14ac:dyDescent="0.25">
      <c r="B66" s="14"/>
      <c r="C66" s="16"/>
      <c r="D66" s="16"/>
      <c r="E66" s="18"/>
      <c r="F66" s="20"/>
      <c r="G66" s="22"/>
      <c r="H66" s="11"/>
    </row>
    <row r="67" spans="2:8" ht="21.95" customHeight="1" x14ac:dyDescent="0.25">
      <c r="B67" s="14"/>
      <c r="C67" s="16"/>
      <c r="D67" s="16"/>
      <c r="E67" s="18"/>
      <c r="F67" s="20"/>
      <c r="G67" s="22"/>
      <c r="H67" s="11"/>
    </row>
    <row r="68" spans="2:8" ht="21.95" customHeight="1" x14ac:dyDescent="0.25">
      <c r="B68" s="15"/>
      <c r="C68" s="17"/>
      <c r="D68" s="17"/>
      <c r="E68" s="19"/>
      <c r="F68" s="21"/>
      <c r="G68" s="23"/>
      <c r="H68" s="12"/>
    </row>
  </sheetData>
  <mergeCells count="7">
    <mergeCell ref="J12:J26"/>
    <mergeCell ref="J31:J39"/>
    <mergeCell ref="I47:I50"/>
    <mergeCell ref="B2:C2"/>
    <mergeCell ref="B4:C4"/>
    <mergeCell ref="I12:I26"/>
    <mergeCell ref="I31:I39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4"/>
  <sheetViews>
    <sheetView showGridLines="0" topLeftCell="A39" zoomScaleNormal="100" workbookViewId="0">
      <selection activeCell="J12" sqref="J12:J28"/>
    </sheetView>
  </sheetViews>
  <sheetFormatPr defaultColWidth="10.875" defaultRowHeight="15.75" x14ac:dyDescent="0.25"/>
  <cols>
    <col min="1" max="1" width="3.375" style="1" customWidth="1"/>
    <col min="2" max="2" width="22.625" style="1" customWidth="1"/>
    <col min="3" max="3" width="26.875" style="1" customWidth="1"/>
    <col min="4" max="4" width="20.125" style="1" customWidth="1"/>
    <col min="6" max="6" width="18" style="1" customWidth="1"/>
    <col min="7" max="7" width="13.625" style="1" customWidth="1"/>
    <col min="8" max="8" width="15" style="1" customWidth="1"/>
    <col min="9" max="9" width="12.125" style="1" customWidth="1"/>
    <col min="10" max="10" width="13.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45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SUM(Q11:Q63)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43"/>
    </row>
    <row r="12" spans="2:14" ht="21.95" customHeight="1" x14ac:dyDescent="0.2">
      <c r="B12" s="35">
        <v>45446</v>
      </c>
      <c r="C12" s="36" t="s">
        <v>20</v>
      </c>
      <c r="D12" s="36" t="s">
        <v>21</v>
      </c>
      <c r="E12" s="37">
        <v>567</v>
      </c>
      <c r="F12" s="38">
        <v>26</v>
      </c>
      <c r="G12" s="39">
        <f>Table1356[[#This Row],[QTY M3]]*Table1356[[#This Row],[Unit Cost]]</f>
        <v>14742</v>
      </c>
      <c r="H12" s="40"/>
      <c r="I12" s="120">
        <f>SUM(E12:E28)</f>
        <v>3475</v>
      </c>
      <c r="J12" s="129">
        <f>SUM(G12:G28)</f>
        <v>99944</v>
      </c>
    </row>
    <row r="13" spans="2:14" ht="21.95" customHeight="1" x14ac:dyDescent="0.2">
      <c r="B13" s="35">
        <v>45446</v>
      </c>
      <c r="C13" s="36" t="s">
        <v>20</v>
      </c>
      <c r="D13" s="36" t="s">
        <v>22</v>
      </c>
      <c r="E13" s="37">
        <v>3</v>
      </c>
      <c r="F13" s="38">
        <v>35</v>
      </c>
      <c r="G13" s="39">
        <f>Table1356[[#This Row],[QTY M3]]*Table1356[[#This Row],[Unit Cost]]</f>
        <v>105</v>
      </c>
      <c r="H13" s="40"/>
      <c r="I13" s="121"/>
      <c r="J13" s="130"/>
    </row>
    <row r="14" spans="2:14" ht="21.95" customHeight="1" x14ac:dyDescent="0.2">
      <c r="B14" s="35">
        <v>45446</v>
      </c>
      <c r="C14" s="36" t="s">
        <v>20</v>
      </c>
      <c r="D14" s="36" t="s">
        <v>23</v>
      </c>
      <c r="E14" s="37">
        <v>1</v>
      </c>
      <c r="F14" s="38">
        <v>35</v>
      </c>
      <c r="G14" s="39">
        <f>Table1356[[#This Row],[QTY M3]]*Table1356[[#This Row],[Unit Cost]]</f>
        <v>35</v>
      </c>
      <c r="H14" s="40"/>
      <c r="I14" s="121"/>
      <c r="J14" s="130"/>
    </row>
    <row r="15" spans="2:14" ht="21.95" customHeight="1" x14ac:dyDescent="0.2">
      <c r="B15" s="35">
        <v>45446</v>
      </c>
      <c r="C15" s="36" t="s">
        <v>20</v>
      </c>
      <c r="D15" s="36" t="s">
        <v>16</v>
      </c>
      <c r="E15" s="37">
        <v>311</v>
      </c>
      <c r="F15" s="38">
        <v>23</v>
      </c>
      <c r="G15" s="39">
        <f>Table1356[[#This Row],[QTY M3]]*Table1356[[#This Row],[Unit Cost]]</f>
        <v>7153</v>
      </c>
      <c r="H15" s="40"/>
      <c r="I15" s="121"/>
      <c r="J15" s="130"/>
    </row>
    <row r="16" spans="2:14" ht="21.95" customHeight="1" x14ac:dyDescent="0.2">
      <c r="B16" s="35">
        <v>45446</v>
      </c>
      <c r="C16" s="36" t="s">
        <v>20</v>
      </c>
      <c r="D16" s="36" t="s">
        <v>24</v>
      </c>
      <c r="E16" s="37">
        <v>4</v>
      </c>
      <c r="F16" s="38">
        <v>35</v>
      </c>
      <c r="G16" s="39">
        <f>Table1356[[#This Row],[QTY M3]]*Table1356[[#This Row],[Unit Cost]]</f>
        <v>140</v>
      </c>
      <c r="H16" s="40"/>
      <c r="I16" s="121"/>
      <c r="J16" s="130"/>
    </row>
    <row r="17" spans="2:10" ht="21.95" customHeight="1" x14ac:dyDescent="0.2">
      <c r="B17" s="35">
        <v>45446</v>
      </c>
      <c r="C17" s="36" t="s">
        <v>20</v>
      </c>
      <c r="D17" s="36" t="s">
        <v>25</v>
      </c>
      <c r="E17" s="37">
        <v>0</v>
      </c>
      <c r="F17" s="38">
        <v>35</v>
      </c>
      <c r="G17" s="39">
        <f>Table1356[[#This Row],[QTY M3]]*Table1356[[#This Row],[Unit Cost]]</f>
        <v>0</v>
      </c>
      <c r="H17" s="40"/>
      <c r="I17" s="121"/>
      <c r="J17" s="130"/>
    </row>
    <row r="18" spans="2:10" ht="21.95" customHeight="1" x14ac:dyDescent="0.2">
      <c r="B18" s="35">
        <v>45446</v>
      </c>
      <c r="C18" s="36" t="s">
        <v>20</v>
      </c>
      <c r="D18" s="36" t="s">
        <v>26</v>
      </c>
      <c r="E18" s="37">
        <v>496</v>
      </c>
      <c r="F18" s="38">
        <v>29</v>
      </c>
      <c r="G18" s="39">
        <f>Table1356[[#This Row],[QTY M3]]*Table1356[[#This Row],[Unit Cost]]</f>
        <v>14384</v>
      </c>
      <c r="H18" s="40"/>
      <c r="I18" s="121"/>
      <c r="J18" s="130"/>
    </row>
    <row r="19" spans="2:10" ht="21.95" customHeight="1" x14ac:dyDescent="0.2">
      <c r="B19" s="35">
        <v>45446</v>
      </c>
      <c r="C19" s="36" t="s">
        <v>20</v>
      </c>
      <c r="D19" s="36" t="s">
        <v>27</v>
      </c>
      <c r="E19" s="37">
        <v>1288</v>
      </c>
      <c r="F19" s="38">
        <v>29</v>
      </c>
      <c r="G19" s="39">
        <f>Table1356[[#This Row],[QTY M3]]*Table1356[[#This Row],[Unit Cost]]</f>
        <v>37352</v>
      </c>
      <c r="H19" s="40"/>
      <c r="I19" s="121"/>
      <c r="J19" s="130"/>
    </row>
    <row r="20" spans="2:10" ht="21.95" customHeight="1" x14ac:dyDescent="0.2">
      <c r="B20" s="35">
        <v>45446</v>
      </c>
      <c r="C20" s="36" t="s">
        <v>20</v>
      </c>
      <c r="D20" s="36" t="s">
        <v>28</v>
      </c>
      <c r="E20" s="37">
        <v>672</v>
      </c>
      <c r="F20" s="38">
        <v>29</v>
      </c>
      <c r="G20" s="39">
        <f>Table1356[[#This Row],[QTY M3]]*Table1356[[#This Row],[Unit Cost]]</f>
        <v>19488</v>
      </c>
      <c r="H20" s="40"/>
      <c r="I20" s="121"/>
      <c r="J20" s="130"/>
    </row>
    <row r="21" spans="2:10" ht="21.95" customHeight="1" x14ac:dyDescent="0.25">
      <c r="B21" s="35">
        <v>45446</v>
      </c>
      <c r="C21" s="36" t="s">
        <v>20</v>
      </c>
      <c r="D21" s="36" t="s">
        <v>35</v>
      </c>
      <c r="E21" s="47">
        <v>66</v>
      </c>
      <c r="F21" s="48">
        <v>70</v>
      </c>
      <c r="G21" s="49">
        <f>Table1356[[#This Row],[QTY M3]]*Table1356[[#This Row],[Unit Cost]]</f>
        <v>4620</v>
      </c>
      <c r="H21" s="50"/>
      <c r="I21" s="121"/>
      <c r="J21" s="130"/>
    </row>
    <row r="22" spans="2:10" ht="21.95" customHeight="1" x14ac:dyDescent="0.25">
      <c r="B22" s="35">
        <v>45446</v>
      </c>
      <c r="C22" s="36" t="s">
        <v>20</v>
      </c>
      <c r="D22" s="36" t="s">
        <v>36</v>
      </c>
      <c r="E22" s="47">
        <v>4</v>
      </c>
      <c r="F22" s="38">
        <v>0</v>
      </c>
      <c r="G22" s="49">
        <f>Table1356[[#This Row],[QTY M3]]*Table1356[[#This Row],[Unit Cost]]</f>
        <v>0</v>
      </c>
      <c r="H22" s="50"/>
      <c r="I22" s="121"/>
      <c r="J22" s="130"/>
    </row>
    <row r="23" spans="2:10" ht="21.95" customHeight="1" x14ac:dyDescent="0.2">
      <c r="B23" s="35">
        <v>45446</v>
      </c>
      <c r="C23" s="36" t="s">
        <v>20</v>
      </c>
      <c r="D23" s="36" t="s">
        <v>29</v>
      </c>
      <c r="E23" s="37">
        <v>6</v>
      </c>
      <c r="F23" s="38">
        <v>0</v>
      </c>
      <c r="G23" s="39">
        <f>Table1356[[#This Row],[QTY M3]]*Table1356[[#This Row],[Unit Cost]]</f>
        <v>0</v>
      </c>
      <c r="H23" s="40"/>
      <c r="I23" s="121"/>
      <c r="J23" s="130"/>
    </row>
    <row r="24" spans="2:10" ht="21.95" customHeight="1" x14ac:dyDescent="0.2">
      <c r="B24" s="35">
        <v>45446</v>
      </c>
      <c r="C24" s="36" t="s">
        <v>20</v>
      </c>
      <c r="D24" s="36" t="s">
        <v>30</v>
      </c>
      <c r="E24" s="37">
        <v>2</v>
      </c>
      <c r="F24" s="38">
        <v>0</v>
      </c>
      <c r="G24" s="39">
        <f>Table1356[[#This Row],[QTY M3]]*Table1356[[#This Row],[Unit Cost]]</f>
        <v>0</v>
      </c>
      <c r="H24" s="40"/>
      <c r="I24" s="121"/>
      <c r="J24" s="130"/>
    </row>
    <row r="25" spans="2:10" ht="21.95" customHeight="1" x14ac:dyDescent="0.25">
      <c r="B25" s="35">
        <v>45446</v>
      </c>
      <c r="C25" s="36" t="s">
        <v>20</v>
      </c>
      <c r="D25" s="46" t="s">
        <v>37</v>
      </c>
      <c r="E25" s="47">
        <v>1</v>
      </c>
      <c r="F25" s="48">
        <v>35</v>
      </c>
      <c r="G25" s="49">
        <f>Table1356[[#This Row],[QTY M3]]*Table1356[[#This Row],[Unit Cost]]</f>
        <v>35</v>
      </c>
      <c r="H25" s="40"/>
      <c r="I25" s="121"/>
      <c r="J25" s="130"/>
    </row>
    <row r="26" spans="2:10" ht="21.95" customHeight="1" x14ac:dyDescent="0.2">
      <c r="B26" s="35">
        <v>45446</v>
      </c>
      <c r="C26" s="36" t="s">
        <v>20</v>
      </c>
      <c r="D26" s="36" t="s">
        <v>31</v>
      </c>
      <c r="E26" s="37">
        <v>49</v>
      </c>
      <c r="F26" s="38">
        <v>35</v>
      </c>
      <c r="G26" s="39">
        <f>Table1356[[#This Row],[QTY M3]]*Table1356[[#This Row],[Unit Cost]]</f>
        <v>1715</v>
      </c>
      <c r="H26" s="40"/>
      <c r="I26" s="121"/>
      <c r="J26" s="130"/>
    </row>
    <row r="27" spans="2:10" ht="21.95" customHeight="1" x14ac:dyDescent="0.25">
      <c r="B27" s="35">
        <v>45446</v>
      </c>
      <c r="C27" s="36" t="s">
        <v>20</v>
      </c>
      <c r="D27" s="46" t="s">
        <v>38</v>
      </c>
      <c r="E27" s="47">
        <v>1</v>
      </c>
      <c r="F27" s="48">
        <v>35</v>
      </c>
      <c r="G27" s="49">
        <f>Table1356[[#This Row],[QTY M3]]*Table1356[[#This Row],[Unit Cost]]</f>
        <v>35</v>
      </c>
      <c r="H27" s="50"/>
      <c r="I27" s="121"/>
      <c r="J27" s="130"/>
    </row>
    <row r="28" spans="2:10" ht="21.95" customHeight="1" x14ac:dyDescent="0.2">
      <c r="B28" s="35">
        <v>45446</v>
      </c>
      <c r="C28" s="36" t="s">
        <v>20</v>
      </c>
      <c r="D28" s="36" t="s">
        <v>32</v>
      </c>
      <c r="E28" s="37">
        <v>4</v>
      </c>
      <c r="F28" s="38">
        <v>35</v>
      </c>
      <c r="G28" s="39">
        <f>Table1356[[#This Row],[QTY M3]]*Table1356[[#This Row],[Unit Cost]]</f>
        <v>140</v>
      </c>
      <c r="H28" s="40"/>
      <c r="I28" s="122"/>
      <c r="J28" s="131"/>
    </row>
    <row r="29" spans="2:10" ht="21.95" customHeight="1" x14ac:dyDescent="0.2">
      <c r="B29" s="41"/>
      <c r="C29" s="36"/>
      <c r="D29" s="36"/>
      <c r="E29" s="37"/>
      <c r="F29" s="38" t="str">
        <f>IFERROR(VLOOKUP(#REF!,#REF!,4,0),"–")</f>
        <v>–</v>
      </c>
      <c r="G29" s="39"/>
      <c r="H29" s="40"/>
    </row>
    <row r="30" spans="2:10" ht="21.95" customHeight="1" x14ac:dyDescent="0.2">
      <c r="B30" s="44" t="s">
        <v>33</v>
      </c>
      <c r="E30" s="1"/>
    </row>
    <row r="31" spans="2:10" ht="21.95" customHeight="1" x14ac:dyDescent="0.2">
      <c r="B31" s="35">
        <v>45446</v>
      </c>
      <c r="C31" s="57" t="s">
        <v>50</v>
      </c>
      <c r="D31" s="57" t="s">
        <v>47</v>
      </c>
      <c r="E31" s="37">
        <v>61</v>
      </c>
      <c r="F31" s="82">
        <v>40</v>
      </c>
      <c r="G31" s="39">
        <f>Table1356[[#This Row],[QTY M3]]*Table1356[[#This Row],[Unit Cost]]</f>
        <v>2440</v>
      </c>
      <c r="H31" s="41"/>
      <c r="I31" s="123">
        <f>SUM(E31:E40)</f>
        <v>934</v>
      </c>
      <c r="J31" s="126">
        <f>SUM(G31:G40)</f>
        <v>30727</v>
      </c>
    </row>
    <row r="32" spans="2:10" ht="21.95" customHeight="1" x14ac:dyDescent="0.2">
      <c r="B32" s="35">
        <v>45446</v>
      </c>
      <c r="C32" s="57" t="s">
        <v>50</v>
      </c>
      <c r="D32" s="36" t="s">
        <v>48</v>
      </c>
      <c r="E32" s="37">
        <v>7</v>
      </c>
      <c r="F32" s="82">
        <v>40</v>
      </c>
      <c r="G32" s="39">
        <f>Table1356[[#This Row],[QTY M3]]*Table1356[[#This Row],[Unit Cost]]</f>
        <v>280</v>
      </c>
      <c r="H32" s="40"/>
      <c r="I32" s="124"/>
      <c r="J32" s="127"/>
    </row>
    <row r="33" spans="2:10" ht="21.95" customHeight="1" x14ac:dyDescent="0.2">
      <c r="B33" s="35">
        <v>45446</v>
      </c>
      <c r="C33" s="57" t="s">
        <v>50</v>
      </c>
      <c r="D33" s="36" t="s">
        <v>49</v>
      </c>
      <c r="E33" s="37">
        <v>10</v>
      </c>
      <c r="F33" s="82">
        <v>40</v>
      </c>
      <c r="G33" s="39">
        <f>Table1356[[#This Row],[QTY M3]]*Table1356[[#This Row],[Unit Cost]]</f>
        <v>400</v>
      </c>
      <c r="H33" s="40"/>
      <c r="I33" s="124"/>
      <c r="J33" s="127"/>
    </row>
    <row r="34" spans="2:10" ht="21.95" customHeight="1" x14ac:dyDescent="0.2">
      <c r="B34" s="35">
        <v>45446</v>
      </c>
      <c r="C34" s="36" t="s">
        <v>19</v>
      </c>
      <c r="D34" s="36" t="s">
        <v>14</v>
      </c>
      <c r="E34" s="37">
        <v>240</v>
      </c>
      <c r="F34" s="38">
        <v>50</v>
      </c>
      <c r="G34" s="39">
        <f>Table1356[[#This Row],[QTY M3]]*Table1356[[#This Row],[Unit Cost]]</f>
        <v>12000</v>
      </c>
      <c r="H34" s="40"/>
      <c r="I34" s="124"/>
      <c r="J34" s="127"/>
    </row>
    <row r="35" spans="2:10" ht="21.95" customHeight="1" x14ac:dyDescent="0.2">
      <c r="B35" s="35">
        <v>45446</v>
      </c>
      <c r="C35" s="36" t="s">
        <v>19</v>
      </c>
      <c r="D35" s="36" t="s">
        <v>10</v>
      </c>
      <c r="E35" s="37">
        <v>48</v>
      </c>
      <c r="F35" s="38">
        <v>48</v>
      </c>
      <c r="G35" s="39">
        <f>Table1356[[#This Row],[QTY M3]]*Table1356[[#This Row],[Unit Cost]]</f>
        <v>2304</v>
      </c>
      <c r="H35" s="40"/>
      <c r="I35" s="124"/>
      <c r="J35" s="127"/>
    </row>
    <row r="36" spans="2:10" ht="21.95" customHeight="1" x14ac:dyDescent="0.25">
      <c r="B36" s="35">
        <v>45446</v>
      </c>
      <c r="C36" s="36" t="s">
        <v>19</v>
      </c>
      <c r="D36" s="13" t="s">
        <v>63</v>
      </c>
      <c r="E36" s="51">
        <v>96</v>
      </c>
      <c r="F36" s="52">
        <v>0</v>
      </c>
      <c r="G36" s="53">
        <f>Table1356[[#This Row],[QTY M3]]*Table1356[[#This Row],[Unit Cost]]</f>
        <v>0</v>
      </c>
      <c r="H36" s="55"/>
      <c r="I36" s="124"/>
      <c r="J36" s="127"/>
    </row>
    <row r="37" spans="2:10" ht="21.95" customHeight="1" x14ac:dyDescent="0.2">
      <c r="B37" s="35">
        <v>45446</v>
      </c>
      <c r="C37" s="36" t="s">
        <v>19</v>
      </c>
      <c r="D37" s="36" t="s">
        <v>35</v>
      </c>
      <c r="E37" s="37">
        <v>0</v>
      </c>
      <c r="F37" s="38">
        <v>70</v>
      </c>
      <c r="G37" s="39">
        <f>Table1356[[#This Row],[QTY M3]]*Table1356[[#This Row],[Unit Cost]]</f>
        <v>0</v>
      </c>
      <c r="H37" s="40"/>
      <c r="I37" s="124"/>
      <c r="J37" s="127"/>
    </row>
    <row r="38" spans="2:10" ht="21.95" customHeight="1" x14ac:dyDescent="0.25">
      <c r="B38" s="35">
        <v>45446</v>
      </c>
      <c r="C38" s="36" t="s">
        <v>19</v>
      </c>
      <c r="D38" s="36" t="s">
        <v>16</v>
      </c>
      <c r="E38" s="37">
        <v>48</v>
      </c>
      <c r="F38" s="52">
        <v>0</v>
      </c>
      <c r="G38" s="53">
        <f>Table1356[[#This Row],[QTY M3]]*Table1356[[#This Row],[Unit Cost]]</f>
        <v>0</v>
      </c>
      <c r="H38" s="55"/>
      <c r="I38" s="124"/>
      <c r="J38" s="127"/>
    </row>
    <row r="39" spans="2:10" ht="21.95" customHeight="1" x14ac:dyDescent="0.2">
      <c r="B39" s="35">
        <v>45446</v>
      </c>
      <c r="C39" s="36" t="s">
        <v>18</v>
      </c>
      <c r="D39" s="36" t="s">
        <v>16</v>
      </c>
      <c r="E39" s="37">
        <v>371</v>
      </c>
      <c r="F39" s="38">
        <v>29</v>
      </c>
      <c r="G39" s="39">
        <f>Table1356[[#This Row],[QTY M3]]*Table1356[[#This Row],[Unit Cost]]</f>
        <v>10759</v>
      </c>
      <c r="H39" s="40"/>
      <c r="I39" s="124"/>
      <c r="J39" s="127"/>
    </row>
    <row r="40" spans="2:10" ht="21.95" customHeight="1" x14ac:dyDescent="0.2">
      <c r="B40" s="35">
        <v>45446</v>
      </c>
      <c r="C40" s="36" t="s">
        <v>18</v>
      </c>
      <c r="D40" s="36" t="s">
        <v>10</v>
      </c>
      <c r="E40" s="37">
        <v>53</v>
      </c>
      <c r="F40" s="38">
        <v>48</v>
      </c>
      <c r="G40" s="39">
        <f>Table1356[[#This Row],[QTY M3]]*Table1356[[#This Row],[Unit Cost]]</f>
        <v>2544</v>
      </c>
      <c r="H40" s="40"/>
      <c r="I40" s="124"/>
      <c r="J40" s="127"/>
    </row>
    <row r="41" spans="2:10" ht="21.95" customHeight="1" x14ac:dyDescent="0.25">
      <c r="B41" s="58"/>
      <c r="C41" s="59"/>
      <c r="D41" s="46"/>
      <c r="E41" s="47"/>
      <c r="F41" s="48"/>
      <c r="G41" s="49"/>
      <c r="H41" s="50"/>
      <c r="I41" s="125"/>
      <c r="J41" s="128"/>
    </row>
    <row r="42" spans="2:10" ht="21.95" customHeight="1" x14ac:dyDescent="0.2">
      <c r="B42" s="56" t="s">
        <v>81</v>
      </c>
      <c r="C42" s="36"/>
      <c r="D42" s="36"/>
      <c r="E42" s="37"/>
      <c r="F42" s="38"/>
      <c r="G42" s="39"/>
      <c r="H42" s="40"/>
    </row>
    <row r="43" spans="2:10" ht="21.95" customHeight="1" x14ac:dyDescent="0.2">
      <c r="B43" s="35">
        <v>45446</v>
      </c>
      <c r="C43" s="36" t="s">
        <v>51</v>
      </c>
      <c r="D43" s="36" t="s">
        <v>52</v>
      </c>
      <c r="E43" s="37">
        <v>1648</v>
      </c>
      <c r="F43" s="38" t="str">
        <f>IFERROR(VLOOKUP(#REF!,#REF!,4,0),"–")</f>
        <v>–</v>
      </c>
      <c r="G43" s="39" t="e">
        <f>Table1356[[#This Row],[QTY M3]]*Table1356[[#This Row],[Unit Cost]]</f>
        <v>#VALUE!</v>
      </c>
      <c r="H43" s="40"/>
      <c r="I43" s="117">
        <f>SUM(E43:E46)</f>
        <v>6084</v>
      </c>
      <c r="J43" s="117" t="e">
        <f>SUM(G43:G46)</f>
        <v>#VALUE!</v>
      </c>
    </row>
    <row r="44" spans="2:10" ht="21.95" customHeight="1" x14ac:dyDescent="0.2">
      <c r="B44" s="35">
        <v>45446</v>
      </c>
      <c r="C44" s="36" t="s">
        <v>51</v>
      </c>
      <c r="D44" s="36" t="s">
        <v>54</v>
      </c>
      <c r="E44" s="37">
        <v>1697</v>
      </c>
      <c r="F44" s="38" t="str">
        <f>IFERROR(VLOOKUP(#REF!,#REF!,4,0),"–")</f>
        <v>–</v>
      </c>
      <c r="G44" s="39" t="e">
        <f>Table1356[[#This Row],[QTY M3]]*Table1356[[#This Row],[Unit Cost]]</f>
        <v>#VALUE!</v>
      </c>
      <c r="H44" s="40"/>
      <c r="I44" s="118"/>
      <c r="J44" s="118"/>
    </row>
    <row r="45" spans="2:10" ht="21.95" customHeight="1" x14ac:dyDescent="0.2">
      <c r="B45" s="35">
        <v>45446</v>
      </c>
      <c r="C45" s="36" t="s">
        <v>51</v>
      </c>
      <c r="D45" s="36" t="s">
        <v>55</v>
      </c>
      <c r="E45" s="37">
        <v>1059</v>
      </c>
      <c r="F45" s="38">
        <v>25</v>
      </c>
      <c r="G45" s="39">
        <f>Table1356[[#This Row],[QTY M3]]*Table1356[[#This Row],[Unit Cost]]</f>
        <v>26475</v>
      </c>
      <c r="H45" s="40"/>
      <c r="I45" s="118"/>
      <c r="J45" s="118"/>
    </row>
    <row r="46" spans="2:10" ht="21.95" customHeight="1" x14ac:dyDescent="0.2">
      <c r="B46" s="35">
        <v>45446</v>
      </c>
      <c r="C46" s="36" t="s">
        <v>51</v>
      </c>
      <c r="D46" s="36" t="s">
        <v>56</v>
      </c>
      <c r="E46" s="37">
        <v>1680</v>
      </c>
      <c r="F46" s="38" t="str">
        <f>IFERROR(VLOOKUP(#REF!,#REF!,4,0),"–")</f>
        <v>–</v>
      </c>
      <c r="G46" s="39" t="e">
        <f>Table1356[[#This Row],[QTY M3]]*Table1356[[#This Row],[Unit Cost]]</f>
        <v>#VALUE!</v>
      </c>
      <c r="H46" s="40"/>
      <c r="I46" s="119"/>
      <c r="J46" s="119"/>
    </row>
    <row r="47" spans="2:10" ht="21.95" customHeight="1" x14ac:dyDescent="0.2">
      <c r="B47" s="41"/>
      <c r="C47" s="36"/>
      <c r="D47" s="36"/>
      <c r="E47" s="37"/>
      <c r="F47" s="38"/>
      <c r="G47" s="39"/>
      <c r="H47" s="40"/>
    </row>
    <row r="48" spans="2:10" ht="21.95" customHeight="1" x14ac:dyDescent="0.2">
      <c r="B48" s="41"/>
      <c r="C48" s="36"/>
      <c r="D48" s="36"/>
      <c r="E48" s="37"/>
      <c r="F48" s="38"/>
      <c r="G48" s="39"/>
      <c r="H48" s="40"/>
    </row>
    <row r="49" spans="2:8" ht="21.95" customHeight="1" x14ac:dyDescent="0.2">
      <c r="B49" s="41"/>
      <c r="C49" s="36"/>
      <c r="D49" s="36"/>
      <c r="E49" s="37"/>
      <c r="F49" s="38"/>
      <c r="G49" s="39"/>
      <c r="H49" s="40"/>
    </row>
    <row r="50" spans="2:8" ht="21.95" customHeight="1" x14ac:dyDescent="0.2">
      <c r="B50" s="41"/>
      <c r="C50" s="36"/>
      <c r="D50" s="36"/>
      <c r="E50" s="37"/>
      <c r="F50" s="38"/>
      <c r="G50" s="39"/>
      <c r="H50" s="40"/>
    </row>
    <row r="51" spans="2:8" ht="21.95" customHeight="1" x14ac:dyDescent="0.2">
      <c r="B51" s="41"/>
      <c r="C51" s="36"/>
      <c r="D51" s="36"/>
      <c r="E51" s="37"/>
      <c r="F51" s="38"/>
      <c r="G51" s="39"/>
      <c r="H51" s="40"/>
    </row>
    <row r="52" spans="2:8" ht="21.95" customHeight="1" x14ac:dyDescent="0.2">
      <c r="B52" s="41"/>
      <c r="C52" s="36"/>
      <c r="D52" s="36"/>
      <c r="E52" s="37"/>
      <c r="F52" s="38"/>
      <c r="G52" s="39"/>
      <c r="H52" s="40"/>
    </row>
    <row r="53" spans="2:8" ht="21.95" customHeight="1" x14ac:dyDescent="0.2">
      <c r="B53" s="41"/>
      <c r="C53" s="36"/>
      <c r="D53" s="36"/>
      <c r="E53" s="37"/>
      <c r="F53" s="38"/>
      <c r="G53" s="39"/>
      <c r="H53" s="40"/>
    </row>
    <row r="54" spans="2:8" ht="21.95" customHeight="1" x14ac:dyDescent="0.2">
      <c r="B54" s="41"/>
      <c r="C54" s="36"/>
      <c r="D54" s="36"/>
      <c r="E54" s="37"/>
      <c r="F54" s="38"/>
      <c r="G54" s="39"/>
      <c r="H54" s="40"/>
    </row>
    <row r="55" spans="2:8" ht="21.95" customHeight="1" x14ac:dyDescent="0.2">
      <c r="B55" s="41"/>
      <c r="C55" s="36"/>
      <c r="D55" s="36"/>
      <c r="E55" s="37"/>
      <c r="F55" s="38"/>
      <c r="G55" s="39"/>
      <c r="H55" s="40"/>
    </row>
    <row r="56" spans="2:8" ht="21.95" customHeight="1" x14ac:dyDescent="0.2">
      <c r="B56" s="41"/>
      <c r="C56" s="36"/>
      <c r="D56" s="36"/>
      <c r="E56" s="37"/>
      <c r="F56" s="38"/>
      <c r="G56" s="39"/>
      <c r="H56" s="40"/>
    </row>
    <row r="57" spans="2:8" ht="21.95" customHeight="1" x14ac:dyDescent="0.2">
      <c r="B57" s="41"/>
      <c r="C57" s="36"/>
      <c r="D57" s="36"/>
      <c r="E57" s="37"/>
      <c r="F57" s="38"/>
      <c r="G57" s="39"/>
      <c r="H57" s="40"/>
    </row>
    <row r="58" spans="2:8" ht="21.95" customHeight="1" x14ac:dyDescent="0.2">
      <c r="B58" s="41"/>
      <c r="C58" s="36"/>
      <c r="D58" s="36"/>
      <c r="E58" s="37"/>
      <c r="F58" s="38"/>
      <c r="G58" s="39"/>
      <c r="H58" s="40"/>
    </row>
    <row r="59" spans="2:8" ht="21.95" customHeight="1" x14ac:dyDescent="0.25">
      <c r="B59" s="14"/>
      <c r="C59" s="16"/>
      <c r="D59" s="16"/>
      <c r="E59" s="18"/>
      <c r="F59" s="20"/>
      <c r="G59" s="22"/>
      <c r="H59" s="11"/>
    </row>
    <row r="60" spans="2:8" ht="21.95" customHeight="1" x14ac:dyDescent="0.25">
      <c r="B60" s="14"/>
      <c r="C60" s="16"/>
      <c r="D60" s="16"/>
      <c r="E60" s="18"/>
      <c r="F60" s="20"/>
      <c r="G60" s="22"/>
      <c r="H60" s="11"/>
    </row>
    <row r="61" spans="2:8" ht="21.95" customHeight="1" x14ac:dyDescent="0.25">
      <c r="B61" s="14"/>
      <c r="C61" s="16"/>
      <c r="D61" s="16"/>
      <c r="E61" s="18"/>
      <c r="F61" s="20"/>
      <c r="G61" s="22"/>
      <c r="H61" s="11"/>
    </row>
    <row r="62" spans="2:8" ht="21.95" customHeight="1" x14ac:dyDescent="0.25">
      <c r="B62" s="14"/>
      <c r="C62" s="16"/>
      <c r="D62" s="16"/>
      <c r="E62" s="18"/>
      <c r="F62" s="20"/>
      <c r="G62" s="22"/>
      <c r="H62" s="11"/>
    </row>
    <row r="63" spans="2:8" ht="21.95" customHeight="1" x14ac:dyDescent="0.25">
      <c r="B63" s="14"/>
      <c r="C63" s="16"/>
      <c r="D63" s="16"/>
      <c r="E63" s="18"/>
      <c r="F63" s="20"/>
      <c r="G63" s="22"/>
      <c r="H63" s="11"/>
    </row>
    <row r="64" spans="2:8" ht="21.95" customHeight="1" x14ac:dyDescent="0.25">
      <c r="B64" s="15"/>
      <c r="C64" s="17"/>
      <c r="D64" s="17"/>
      <c r="E64" s="19"/>
      <c r="F64" s="21"/>
      <c r="G64" s="23"/>
      <c r="H64" s="12"/>
    </row>
  </sheetData>
  <mergeCells count="8">
    <mergeCell ref="I43:I46"/>
    <mergeCell ref="J43:J46"/>
    <mergeCell ref="B2:C2"/>
    <mergeCell ref="B4:C4"/>
    <mergeCell ref="I12:I28"/>
    <mergeCell ref="I31:I41"/>
    <mergeCell ref="J31:J41"/>
    <mergeCell ref="J12:J28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3"/>
  <sheetViews>
    <sheetView showGridLines="0" topLeftCell="A38" zoomScaleNormal="100" workbookViewId="0">
      <selection activeCell="H38" sqref="H38"/>
    </sheetView>
  </sheetViews>
  <sheetFormatPr defaultColWidth="10.875" defaultRowHeight="15.75" x14ac:dyDescent="0.25"/>
  <cols>
    <col min="1" max="1" width="3.375" style="1" customWidth="1"/>
    <col min="2" max="2" width="23.375" style="1" customWidth="1"/>
    <col min="3" max="3" width="32.625" style="1" customWidth="1"/>
    <col min="4" max="4" width="20.125" style="1" customWidth="1"/>
    <col min="6" max="6" width="18" style="1" customWidth="1"/>
    <col min="7" max="7" width="13.625" style="1" customWidth="1"/>
    <col min="8" max="8" width="15" style="1" customWidth="1"/>
    <col min="9" max="9" width="12.125" style="1" customWidth="1"/>
    <col min="10" max="10" width="12.62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45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SUM(Q10:Q62)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B8" s="45" t="s">
        <v>8</v>
      </c>
      <c r="E8" s="1"/>
      <c r="L8" s="3"/>
      <c r="M8" s="25"/>
      <c r="N8" s="26"/>
    </row>
    <row r="9" spans="2:14" ht="20.25" customHeight="1" x14ac:dyDescent="0.3">
      <c r="B9" s="3"/>
      <c r="C9" s="3"/>
      <c r="D9" s="3"/>
      <c r="E9" s="1"/>
      <c r="F9" s="3"/>
    </row>
    <row r="10" spans="2:14" ht="30" customHeight="1" x14ac:dyDescent="0.2">
      <c r="B10" s="31" t="s">
        <v>3</v>
      </c>
      <c r="C10" s="32" t="s">
        <v>15</v>
      </c>
      <c r="D10" s="32" t="s">
        <v>9</v>
      </c>
      <c r="E10" s="32" t="s">
        <v>13</v>
      </c>
      <c r="F10" s="32" t="s">
        <v>12</v>
      </c>
      <c r="G10" s="33" t="s">
        <v>11</v>
      </c>
      <c r="H10" s="34" t="s">
        <v>4</v>
      </c>
      <c r="I10" s="43" t="s">
        <v>17</v>
      </c>
      <c r="J10" s="43" t="s">
        <v>11</v>
      </c>
    </row>
    <row r="11" spans="2:14" ht="21.95" customHeight="1" x14ac:dyDescent="0.2">
      <c r="B11" s="35">
        <v>45446</v>
      </c>
      <c r="C11" s="36" t="s">
        <v>20</v>
      </c>
      <c r="D11" s="36" t="s">
        <v>21</v>
      </c>
      <c r="E11" s="37">
        <v>474</v>
      </c>
      <c r="F11" s="38">
        <v>26</v>
      </c>
      <c r="G11" s="39">
        <f>Table135[[#This Row],[QTY M3]]*Table135[[#This Row],[Unit Cost]]</f>
        <v>12324</v>
      </c>
      <c r="H11" s="40"/>
      <c r="I11" s="120">
        <f>SUM(E11:E26)</f>
        <v>3441</v>
      </c>
      <c r="J11" s="129">
        <f>SUM(G11:G27)</f>
        <v>99463</v>
      </c>
    </row>
    <row r="12" spans="2:14" ht="21.95" customHeight="1" x14ac:dyDescent="0.2">
      <c r="B12" s="35">
        <v>45446</v>
      </c>
      <c r="C12" s="36" t="s">
        <v>20</v>
      </c>
      <c r="D12" s="36" t="s">
        <v>22</v>
      </c>
      <c r="E12" s="37">
        <v>3</v>
      </c>
      <c r="F12" s="38">
        <v>35</v>
      </c>
      <c r="G12" s="39">
        <f>Table135[[#This Row],[QTY M3]]*Table135[[#This Row],[Unit Cost]]</f>
        <v>105</v>
      </c>
      <c r="H12" s="40"/>
      <c r="I12" s="121"/>
      <c r="J12" s="130"/>
    </row>
    <row r="13" spans="2:14" ht="21.95" customHeight="1" x14ac:dyDescent="0.2">
      <c r="B13" s="35">
        <v>45446</v>
      </c>
      <c r="C13" s="36" t="s">
        <v>20</v>
      </c>
      <c r="D13" s="36" t="s">
        <v>23</v>
      </c>
      <c r="E13" s="37">
        <v>0</v>
      </c>
      <c r="F13" s="38">
        <v>35</v>
      </c>
      <c r="G13" s="39">
        <f>Table135[[#This Row],[QTY M3]]*Table135[[#This Row],[Unit Cost]]</f>
        <v>0</v>
      </c>
      <c r="H13" s="40"/>
      <c r="I13" s="121"/>
      <c r="J13" s="130"/>
    </row>
    <row r="14" spans="2:14" ht="21.95" customHeight="1" x14ac:dyDescent="0.2">
      <c r="B14" s="35">
        <v>45446</v>
      </c>
      <c r="C14" s="36" t="s">
        <v>20</v>
      </c>
      <c r="D14" s="36" t="s">
        <v>16</v>
      </c>
      <c r="E14" s="37">
        <v>351</v>
      </c>
      <c r="F14" s="38">
        <v>23</v>
      </c>
      <c r="G14" s="39">
        <f>Table135[[#This Row],[QTY M3]]*Table135[[#This Row],[Unit Cost]]</f>
        <v>8073</v>
      </c>
      <c r="H14" s="40"/>
      <c r="I14" s="121"/>
      <c r="J14" s="130"/>
    </row>
    <row r="15" spans="2:14" ht="21.95" customHeight="1" x14ac:dyDescent="0.2">
      <c r="B15" s="35">
        <v>45446</v>
      </c>
      <c r="C15" s="36" t="s">
        <v>20</v>
      </c>
      <c r="D15" s="36" t="s">
        <v>24</v>
      </c>
      <c r="E15" s="37">
        <v>7</v>
      </c>
      <c r="F15" s="38">
        <v>35</v>
      </c>
      <c r="G15" s="39">
        <f>Table135[[#This Row],[QTY M3]]*Table135[[#This Row],[Unit Cost]]</f>
        <v>245</v>
      </c>
      <c r="H15" s="40"/>
      <c r="I15" s="121"/>
      <c r="J15" s="130"/>
    </row>
    <row r="16" spans="2:14" ht="21.95" customHeight="1" x14ac:dyDescent="0.2">
      <c r="B16" s="35">
        <v>45446</v>
      </c>
      <c r="C16" s="36" t="s">
        <v>20</v>
      </c>
      <c r="D16" s="36" t="s">
        <v>25</v>
      </c>
      <c r="E16" s="37">
        <v>0</v>
      </c>
      <c r="F16" s="38">
        <v>35</v>
      </c>
      <c r="G16" s="39">
        <f>Table135[[#This Row],[QTY M3]]*Table135[[#This Row],[Unit Cost]]</f>
        <v>0</v>
      </c>
      <c r="H16" s="40"/>
      <c r="I16" s="121"/>
      <c r="J16" s="130"/>
    </row>
    <row r="17" spans="2:10" ht="21.95" customHeight="1" x14ac:dyDescent="0.2">
      <c r="B17" s="35">
        <v>45446</v>
      </c>
      <c r="C17" s="36" t="s">
        <v>20</v>
      </c>
      <c r="D17" s="36" t="s">
        <v>26</v>
      </c>
      <c r="E17" s="37">
        <v>291</v>
      </c>
      <c r="F17" s="38">
        <v>29</v>
      </c>
      <c r="G17" s="39">
        <f>Table135[[#This Row],[QTY M3]]*Table135[[#This Row],[Unit Cost]]</f>
        <v>8439</v>
      </c>
      <c r="H17" s="40"/>
      <c r="I17" s="121"/>
      <c r="J17" s="130"/>
    </row>
    <row r="18" spans="2:10" ht="21.95" customHeight="1" x14ac:dyDescent="0.2">
      <c r="B18" s="35">
        <v>45446</v>
      </c>
      <c r="C18" s="36" t="s">
        <v>20</v>
      </c>
      <c r="D18" s="36" t="s">
        <v>27</v>
      </c>
      <c r="E18" s="37">
        <v>1491</v>
      </c>
      <c r="F18" s="38">
        <v>29</v>
      </c>
      <c r="G18" s="39">
        <f>Table135[[#This Row],[QTY M3]]*Table135[[#This Row],[Unit Cost]]</f>
        <v>43239</v>
      </c>
      <c r="H18" s="40"/>
      <c r="I18" s="121"/>
      <c r="J18" s="130"/>
    </row>
    <row r="19" spans="2:10" ht="21.95" customHeight="1" x14ac:dyDescent="0.2">
      <c r="B19" s="35">
        <v>45446</v>
      </c>
      <c r="C19" s="36" t="s">
        <v>20</v>
      </c>
      <c r="D19" s="36" t="s">
        <v>28</v>
      </c>
      <c r="E19" s="37">
        <v>732</v>
      </c>
      <c r="F19" s="38">
        <v>29</v>
      </c>
      <c r="G19" s="39">
        <f>Table135[[#This Row],[QTY M3]]*Table135[[#This Row],[Unit Cost]]</f>
        <v>21228</v>
      </c>
      <c r="H19" s="40"/>
      <c r="I19" s="121"/>
      <c r="J19" s="130"/>
    </row>
    <row r="20" spans="2:10" ht="21.95" customHeight="1" x14ac:dyDescent="0.25">
      <c r="B20" s="35">
        <v>45446</v>
      </c>
      <c r="C20" s="36" t="s">
        <v>20</v>
      </c>
      <c r="D20" s="36" t="s">
        <v>35</v>
      </c>
      <c r="E20" s="47">
        <v>81</v>
      </c>
      <c r="F20" s="48">
        <v>70</v>
      </c>
      <c r="G20" s="49">
        <f>Table135[[#This Row],[QTY M3]]*Table135[[#This Row],[Unit Cost]]</f>
        <v>5670</v>
      </c>
      <c r="H20" s="50"/>
      <c r="I20" s="121"/>
      <c r="J20" s="130"/>
    </row>
    <row r="21" spans="2:10" ht="21.95" customHeight="1" x14ac:dyDescent="0.25">
      <c r="B21" s="35">
        <v>45446</v>
      </c>
      <c r="C21" s="36" t="s">
        <v>20</v>
      </c>
      <c r="D21" s="36" t="s">
        <v>36</v>
      </c>
      <c r="E21" s="47">
        <v>0</v>
      </c>
      <c r="F21" s="38">
        <v>0</v>
      </c>
      <c r="G21" s="49">
        <f>Table135[[#This Row],[QTY M3]]*Table135[[#This Row],[Unit Cost]]</f>
        <v>0</v>
      </c>
      <c r="H21" s="50"/>
      <c r="I21" s="121"/>
      <c r="J21" s="130"/>
    </row>
    <row r="22" spans="2:10" ht="21.95" customHeight="1" x14ac:dyDescent="0.2">
      <c r="B22" s="35">
        <v>45446</v>
      </c>
      <c r="C22" s="36" t="s">
        <v>20</v>
      </c>
      <c r="D22" s="36" t="s">
        <v>29</v>
      </c>
      <c r="E22" s="37">
        <v>7</v>
      </c>
      <c r="F22" s="38">
        <v>0</v>
      </c>
      <c r="G22" s="39">
        <f>Table135[[#This Row],[QTY M3]]*Table135[[#This Row],[Unit Cost]]</f>
        <v>0</v>
      </c>
      <c r="H22" s="40"/>
      <c r="I22" s="121"/>
      <c r="J22" s="130"/>
    </row>
    <row r="23" spans="2:10" ht="21.95" customHeight="1" x14ac:dyDescent="0.2">
      <c r="B23" s="35">
        <v>45446</v>
      </c>
      <c r="C23" s="36" t="s">
        <v>20</v>
      </c>
      <c r="D23" s="36" t="s">
        <v>30</v>
      </c>
      <c r="E23" s="37">
        <v>0</v>
      </c>
      <c r="F23" s="38">
        <v>0</v>
      </c>
      <c r="G23" s="39">
        <f>Table135[[#This Row],[QTY M3]]*Table135[[#This Row],[Unit Cost]]</f>
        <v>0</v>
      </c>
      <c r="H23" s="40"/>
      <c r="I23" s="121"/>
      <c r="J23" s="130"/>
    </row>
    <row r="24" spans="2:10" ht="21.95" customHeight="1" x14ac:dyDescent="0.25">
      <c r="B24" s="35">
        <v>45446</v>
      </c>
      <c r="C24" s="36" t="s">
        <v>20</v>
      </c>
      <c r="D24" s="13" t="s">
        <v>37</v>
      </c>
      <c r="E24" s="51">
        <v>0</v>
      </c>
      <c r="F24" s="38">
        <v>35</v>
      </c>
      <c r="G24" s="53">
        <f>Table135[[#This Row],[QTY M3]]*Table135[[#This Row],[Unit Cost]]</f>
        <v>0</v>
      </c>
      <c r="H24" s="55"/>
      <c r="I24" s="121"/>
      <c r="J24" s="130"/>
    </row>
    <row r="25" spans="2:10" ht="21.95" customHeight="1" x14ac:dyDescent="0.2">
      <c r="B25" s="35">
        <v>45446</v>
      </c>
      <c r="C25" s="36" t="s">
        <v>20</v>
      </c>
      <c r="D25" s="36" t="s">
        <v>31</v>
      </c>
      <c r="E25" s="37">
        <v>0</v>
      </c>
      <c r="F25" s="38">
        <v>35</v>
      </c>
      <c r="G25" s="39">
        <f>Table135[[#This Row],[QTY M3]]*Table135[[#This Row],[Unit Cost]]</f>
        <v>0</v>
      </c>
      <c r="H25" s="40"/>
      <c r="I25" s="121"/>
      <c r="J25" s="130"/>
    </row>
    <row r="26" spans="2:10" ht="21.95" customHeight="1" x14ac:dyDescent="0.2">
      <c r="B26" s="35">
        <v>45446</v>
      </c>
      <c r="C26" s="36" t="s">
        <v>20</v>
      </c>
      <c r="D26" s="36" t="s">
        <v>32</v>
      </c>
      <c r="E26" s="37">
        <v>4</v>
      </c>
      <c r="F26" s="38">
        <v>35</v>
      </c>
      <c r="G26" s="39">
        <f>Table135[[#This Row],[QTY M3]]*Table135[[#This Row],[Unit Cost]]</f>
        <v>140</v>
      </c>
      <c r="H26" s="40"/>
      <c r="I26" s="121"/>
      <c r="J26" s="130"/>
    </row>
    <row r="27" spans="2:10" ht="21.95" customHeight="1" x14ac:dyDescent="0.2">
      <c r="B27" s="35">
        <v>45446</v>
      </c>
      <c r="C27" s="36" t="s">
        <v>20</v>
      </c>
      <c r="D27" s="36" t="s">
        <v>38</v>
      </c>
      <c r="E27" s="37">
        <v>0</v>
      </c>
      <c r="F27" s="38">
        <v>35</v>
      </c>
      <c r="G27" s="39">
        <f>Table135[[#This Row],[QTY M3]]*Table135[[#This Row],[Unit Cost]]</f>
        <v>0</v>
      </c>
      <c r="H27" s="40"/>
      <c r="I27" s="122"/>
      <c r="J27" s="131"/>
    </row>
    <row r="28" spans="2:10" ht="24.75" customHeight="1" x14ac:dyDescent="0.2">
      <c r="E28" s="1"/>
    </row>
    <row r="29" spans="2:10" ht="21.95" customHeight="1" x14ac:dyDescent="0.2">
      <c r="B29" s="44" t="s">
        <v>33</v>
      </c>
      <c r="E29" s="1"/>
    </row>
    <row r="30" spans="2:10" ht="21.95" customHeight="1" x14ac:dyDescent="0.2">
      <c r="B30" s="41"/>
      <c r="C30" s="57" t="s">
        <v>50</v>
      </c>
      <c r="D30" s="57" t="s">
        <v>47</v>
      </c>
      <c r="E30" s="76">
        <v>10</v>
      </c>
      <c r="F30" s="82">
        <v>40</v>
      </c>
      <c r="G30" s="39">
        <f>Table135[[#This Row],[QTY M3]]*Table135[[#This Row],[Unit Cost]]</f>
        <v>400</v>
      </c>
      <c r="H30" s="41"/>
      <c r="I30" s="117">
        <f>SUM(E30:E38)</f>
        <v>580</v>
      </c>
      <c r="J30" s="117">
        <f>SUM(G30:G38)</f>
        <v>21676</v>
      </c>
    </row>
    <row r="31" spans="2:10" ht="21.95" customHeight="1" x14ac:dyDescent="0.2">
      <c r="B31" s="41"/>
      <c r="C31" s="57" t="s">
        <v>50</v>
      </c>
      <c r="D31" s="36" t="s">
        <v>48</v>
      </c>
      <c r="E31" s="37">
        <v>2</v>
      </c>
      <c r="F31" s="82">
        <v>40</v>
      </c>
      <c r="G31" s="39">
        <f>Table135[[#This Row],[QTY M3]]*Table135[[#This Row],[Unit Cost]]</f>
        <v>80</v>
      </c>
      <c r="H31" s="40"/>
      <c r="I31" s="118"/>
      <c r="J31" s="118"/>
    </row>
    <row r="32" spans="2:10" ht="21.95" customHeight="1" x14ac:dyDescent="0.2">
      <c r="B32" s="41"/>
      <c r="C32" s="57" t="s">
        <v>50</v>
      </c>
      <c r="D32" s="36" t="s">
        <v>49</v>
      </c>
      <c r="E32" s="37">
        <v>15</v>
      </c>
      <c r="F32" s="82">
        <v>40</v>
      </c>
      <c r="G32" s="39">
        <f>Table135[[#This Row],[QTY M3]]*Table135[[#This Row],[Unit Cost]]</f>
        <v>600</v>
      </c>
      <c r="H32" s="40"/>
      <c r="I32" s="118"/>
      <c r="J32" s="118"/>
    </row>
    <row r="33" spans="2:10" ht="21.95" customHeight="1" x14ac:dyDescent="0.2">
      <c r="B33" s="41"/>
      <c r="C33" s="36" t="s">
        <v>19</v>
      </c>
      <c r="D33" s="36" t="s">
        <v>14</v>
      </c>
      <c r="E33" s="37">
        <v>192</v>
      </c>
      <c r="F33" s="38">
        <v>50</v>
      </c>
      <c r="G33" s="39">
        <f>Table135[[#This Row],[QTY M3]]*Table135[[#This Row],[Unit Cost]]</f>
        <v>9600</v>
      </c>
      <c r="H33" s="40"/>
      <c r="I33" s="118"/>
      <c r="J33" s="118"/>
    </row>
    <row r="34" spans="2:10" ht="21.95" customHeight="1" x14ac:dyDescent="0.25">
      <c r="B34" s="58"/>
      <c r="C34" s="36" t="s">
        <v>19</v>
      </c>
      <c r="D34" s="36" t="s">
        <v>34</v>
      </c>
      <c r="E34" s="47">
        <v>48</v>
      </c>
      <c r="F34" s="48">
        <v>0</v>
      </c>
      <c r="G34" s="49">
        <f>Table135[[#This Row],[QTY M3]]*Table135[[#This Row],[Unit Cost]]</f>
        <v>0</v>
      </c>
      <c r="H34" s="50"/>
      <c r="I34" s="118"/>
      <c r="J34" s="118"/>
    </row>
    <row r="35" spans="2:10" ht="21.95" customHeight="1" x14ac:dyDescent="0.2">
      <c r="B35" s="41"/>
      <c r="C35" s="36" t="s">
        <v>19</v>
      </c>
      <c r="D35" s="36" t="s">
        <v>10</v>
      </c>
      <c r="E35" s="37">
        <v>48</v>
      </c>
      <c r="F35" s="38">
        <v>48</v>
      </c>
      <c r="G35" s="39">
        <f>Table135[[#This Row],[QTY M3]]*Table135[[#This Row],[Unit Cost]]</f>
        <v>2304</v>
      </c>
      <c r="H35" s="40"/>
      <c r="I35" s="118"/>
      <c r="J35" s="118"/>
    </row>
    <row r="36" spans="2:10" ht="21.95" customHeight="1" x14ac:dyDescent="0.2">
      <c r="B36" s="41"/>
      <c r="C36" s="36" t="s">
        <v>19</v>
      </c>
      <c r="D36" s="36" t="s">
        <v>35</v>
      </c>
      <c r="E36" s="37">
        <v>0</v>
      </c>
      <c r="F36" s="38">
        <v>70</v>
      </c>
      <c r="G36" s="39">
        <f>Table135[[#This Row],[QTY M3]]*Table135[[#This Row],[Unit Cost]]</f>
        <v>0</v>
      </c>
      <c r="H36" s="40"/>
      <c r="I36" s="118"/>
      <c r="J36" s="118"/>
    </row>
    <row r="37" spans="2:10" ht="21.95" customHeight="1" x14ac:dyDescent="0.2">
      <c r="B37" s="41"/>
      <c r="C37" s="36" t="s">
        <v>18</v>
      </c>
      <c r="D37" s="36" t="s">
        <v>16</v>
      </c>
      <c r="E37" s="37">
        <v>212</v>
      </c>
      <c r="F37" s="38">
        <v>29</v>
      </c>
      <c r="G37" s="39">
        <f>Table135[[#This Row],[QTY M3]]*Table135[[#This Row],[Unit Cost]]</f>
        <v>6148</v>
      </c>
      <c r="H37" s="40"/>
      <c r="I37" s="118"/>
      <c r="J37" s="118"/>
    </row>
    <row r="38" spans="2:10" ht="21.95" customHeight="1" x14ac:dyDescent="0.2">
      <c r="B38" s="41"/>
      <c r="C38" s="36" t="s">
        <v>18</v>
      </c>
      <c r="D38" s="36" t="s">
        <v>10</v>
      </c>
      <c r="E38" s="37">
        <v>53</v>
      </c>
      <c r="F38" s="38">
        <v>48</v>
      </c>
      <c r="G38" s="39">
        <f>Table135[[#This Row],[QTY M3]]*Table135[[#This Row],[Unit Cost]]</f>
        <v>2544</v>
      </c>
      <c r="H38" s="40"/>
      <c r="I38" s="132"/>
      <c r="J38" s="132"/>
    </row>
    <row r="39" spans="2:10" ht="21.95" customHeight="1" x14ac:dyDescent="0.25">
      <c r="B39" s="58"/>
      <c r="C39" s="59"/>
      <c r="D39" s="46"/>
      <c r="E39" s="47"/>
      <c r="F39" s="48"/>
      <c r="G39" s="49"/>
      <c r="H39" s="50"/>
    </row>
    <row r="40" spans="2:10" ht="21.95" customHeight="1" x14ac:dyDescent="0.25">
      <c r="B40" s="58"/>
      <c r="C40" s="59"/>
      <c r="D40" s="46"/>
      <c r="E40" s="47"/>
      <c r="F40" s="48"/>
      <c r="G40" s="49"/>
      <c r="H40" s="50"/>
    </row>
    <row r="41" spans="2:10" ht="21.95" customHeight="1" x14ac:dyDescent="0.2">
      <c r="B41" s="41"/>
      <c r="C41" s="36"/>
      <c r="D41" s="36"/>
      <c r="E41" s="37"/>
      <c r="F41" s="38" t="str">
        <f>IFERROR(VLOOKUP(#REF!,#REF!,4,0),"–")</f>
        <v>–</v>
      </c>
      <c r="G41" s="39" t="e">
        <f>Table135[[#This Row],[QTY M3]]*Table135[[#This Row],[Unit Cost]]</f>
        <v>#VALUE!</v>
      </c>
      <c r="H41" s="40"/>
      <c r="I41" s="42"/>
    </row>
    <row r="42" spans="2:10" ht="21.95" customHeight="1" x14ac:dyDescent="0.2">
      <c r="B42" s="56" t="s">
        <v>80</v>
      </c>
      <c r="C42" s="36"/>
      <c r="D42" s="36"/>
      <c r="E42" s="37"/>
      <c r="F42" s="38" t="str">
        <f>IFERROR(VLOOKUP(#REF!,#REF!,4,0),"–")</f>
        <v>–</v>
      </c>
      <c r="G42" s="39" t="e">
        <f>Table135[[#This Row],[QTY M3]]*Table135[[#This Row],[Unit Cost]]</f>
        <v>#VALUE!</v>
      </c>
      <c r="H42" s="40"/>
      <c r="I42" s="42"/>
    </row>
    <row r="43" spans="2:10" ht="21.95" customHeight="1" x14ac:dyDescent="0.2">
      <c r="B43" s="41"/>
      <c r="C43" s="36" t="s">
        <v>51</v>
      </c>
      <c r="D43" s="36" t="s">
        <v>52</v>
      </c>
      <c r="E43" s="37">
        <v>1486</v>
      </c>
      <c r="F43" s="38" t="str">
        <f>IFERROR(VLOOKUP(#REF!,#REF!,4,0),"–")</f>
        <v>–</v>
      </c>
      <c r="G43" s="39" t="e">
        <f>Table135[[#This Row],[QTY M3]]*Table135[[#This Row],[Unit Cost]]</f>
        <v>#VALUE!</v>
      </c>
      <c r="H43" s="40"/>
      <c r="I43" s="42"/>
    </row>
    <row r="44" spans="2:10" ht="21.95" customHeight="1" x14ac:dyDescent="0.2">
      <c r="B44" s="41"/>
      <c r="C44" s="36" t="s">
        <v>51</v>
      </c>
      <c r="D44" s="36" t="s">
        <v>54</v>
      </c>
      <c r="E44" s="37">
        <v>1937</v>
      </c>
      <c r="F44" s="38" t="str">
        <f>IFERROR(VLOOKUP(#REF!,#REF!,4,0),"–")</f>
        <v>–</v>
      </c>
      <c r="G44" s="39" t="e">
        <f>Table135[[#This Row],[QTY M3]]*Table135[[#This Row],[Unit Cost]]</f>
        <v>#VALUE!</v>
      </c>
      <c r="H44" s="40"/>
      <c r="I44" s="42"/>
    </row>
    <row r="45" spans="2:10" ht="21.95" customHeight="1" x14ac:dyDescent="0.2">
      <c r="B45" s="41"/>
      <c r="C45" s="36" t="s">
        <v>51</v>
      </c>
      <c r="D45" s="36" t="s">
        <v>55</v>
      </c>
      <c r="E45" s="37">
        <v>0</v>
      </c>
      <c r="F45" s="38">
        <v>25</v>
      </c>
      <c r="G45" s="39">
        <f>Table135[[#This Row],[QTY M3]]*Table135[[#This Row],[Unit Cost]]</f>
        <v>0</v>
      </c>
      <c r="H45" s="40"/>
      <c r="I45" s="42"/>
    </row>
    <row r="46" spans="2:10" ht="21.95" customHeight="1" x14ac:dyDescent="0.2">
      <c r="B46" s="41"/>
      <c r="C46" s="36" t="s">
        <v>51</v>
      </c>
      <c r="D46" s="36" t="s">
        <v>56</v>
      </c>
      <c r="E46" s="37">
        <v>1836</v>
      </c>
      <c r="F46" s="38" t="str">
        <f>IFERROR(VLOOKUP(#REF!,#REF!,4,0),"–")</f>
        <v>–</v>
      </c>
      <c r="G46" s="39" t="e">
        <f>Table135[[#This Row],[QTY M3]]*Table135[[#This Row],[Unit Cost]]</f>
        <v>#VALUE!</v>
      </c>
      <c r="H46" s="40"/>
      <c r="I46" s="42"/>
    </row>
    <row r="47" spans="2:10" ht="21.95" customHeight="1" x14ac:dyDescent="0.2">
      <c r="B47" s="41"/>
      <c r="C47" s="36"/>
      <c r="D47" s="36"/>
      <c r="E47" s="37"/>
      <c r="F47" s="38" t="str">
        <f>IFERROR(VLOOKUP(#REF!,#REF!,4,0),"–")</f>
        <v>–</v>
      </c>
      <c r="G47" s="39" t="e">
        <f>Table135[[#This Row],[QTY M3]]*Table135[[#This Row],[Unit Cost]]</f>
        <v>#VALUE!</v>
      </c>
      <c r="H47" s="40"/>
      <c r="I47" s="42"/>
    </row>
    <row r="48" spans="2:10" ht="21.95" customHeight="1" x14ac:dyDescent="0.2">
      <c r="B48" s="41"/>
      <c r="C48" s="36"/>
      <c r="D48" s="36"/>
      <c r="E48" s="37"/>
      <c r="F48" s="38" t="str">
        <f>IFERROR(VLOOKUP(#REF!,#REF!,4,0),"–")</f>
        <v>–</v>
      </c>
      <c r="G48" s="39" t="e">
        <f>Table135[[#This Row],[QTY M3]]*Table135[[#This Row],[Unit Cost]]</f>
        <v>#VALUE!</v>
      </c>
      <c r="H48" s="40"/>
      <c r="I48" s="42"/>
    </row>
    <row r="49" spans="2:9" ht="21.95" customHeight="1" x14ac:dyDescent="0.2">
      <c r="B49" s="41"/>
      <c r="C49" s="36"/>
      <c r="D49" s="36"/>
      <c r="E49" s="37"/>
      <c r="F49" s="38" t="str">
        <f>IFERROR(VLOOKUP(#REF!,#REF!,4,0),"–")</f>
        <v>–</v>
      </c>
      <c r="G49" s="39" t="e">
        <f>Table135[[#This Row],[QTY M3]]*Table135[[#This Row],[Unit Cost]]</f>
        <v>#VALUE!</v>
      </c>
      <c r="H49" s="40"/>
      <c r="I49" s="42"/>
    </row>
    <row r="50" spans="2:9" ht="21.95" customHeight="1" x14ac:dyDescent="0.2">
      <c r="B50" s="41"/>
      <c r="C50" s="36"/>
      <c r="D50" s="36"/>
      <c r="E50" s="37"/>
      <c r="F50" s="38" t="str">
        <f>IFERROR(VLOOKUP(#REF!,#REF!,4,0),"–")</f>
        <v>–</v>
      </c>
      <c r="G50" s="39" t="e">
        <f>Table135[[#This Row],[QTY M3]]*Table135[[#This Row],[Unit Cost]]</f>
        <v>#VALUE!</v>
      </c>
      <c r="H50" s="40"/>
      <c r="I50" s="42"/>
    </row>
    <row r="51" spans="2:9" ht="21.95" customHeight="1" x14ac:dyDescent="0.2">
      <c r="B51" s="41"/>
      <c r="C51" s="36"/>
      <c r="D51" s="36"/>
      <c r="E51" s="37"/>
      <c r="F51" s="38" t="str">
        <f>IFERROR(VLOOKUP(#REF!,#REF!,4,0),"–")</f>
        <v>–</v>
      </c>
      <c r="G51" s="39" t="e">
        <f>Table135[[#This Row],[QTY M3]]*Table135[[#This Row],[Unit Cost]]</f>
        <v>#VALUE!</v>
      </c>
      <c r="H51" s="40"/>
      <c r="I51" s="42"/>
    </row>
    <row r="52" spans="2:9" ht="21.95" customHeight="1" x14ac:dyDescent="0.2">
      <c r="B52" s="41"/>
      <c r="C52" s="36"/>
      <c r="D52" s="36"/>
      <c r="E52" s="37"/>
      <c r="F52" s="38" t="str">
        <f>IFERROR(VLOOKUP(#REF!,#REF!,4,0),"–")</f>
        <v>–</v>
      </c>
      <c r="G52" s="39" t="e">
        <f>Table135[[#This Row],[QTY M3]]*Table135[[#This Row],[Unit Cost]]</f>
        <v>#VALUE!</v>
      </c>
      <c r="H52" s="40"/>
      <c r="I52" s="42"/>
    </row>
    <row r="53" spans="2:9" ht="21.95" customHeight="1" x14ac:dyDescent="0.2">
      <c r="B53" s="41"/>
      <c r="C53" s="36"/>
      <c r="D53" s="36"/>
      <c r="E53" s="37"/>
      <c r="F53" s="38" t="str">
        <f>IFERROR(VLOOKUP(#REF!,#REF!,4,0),"–")</f>
        <v>–</v>
      </c>
      <c r="G53" s="39" t="e">
        <f>Table135[[#This Row],[QTY M3]]*Table135[[#This Row],[Unit Cost]]</f>
        <v>#VALUE!</v>
      </c>
      <c r="H53" s="40"/>
      <c r="I53" s="42"/>
    </row>
    <row r="54" spans="2:9" ht="21.95" customHeight="1" x14ac:dyDescent="0.2">
      <c r="B54" s="41"/>
      <c r="C54" s="36"/>
      <c r="D54" s="36"/>
      <c r="E54" s="37"/>
      <c r="F54" s="38" t="str">
        <f>IFERROR(VLOOKUP(#REF!,#REF!,4,0),"–")</f>
        <v>–</v>
      </c>
      <c r="G54" s="39" t="e">
        <f>Table135[[#This Row],[QTY M3]]*Table135[[#This Row],[Unit Cost]]</f>
        <v>#VALUE!</v>
      </c>
      <c r="H54" s="40"/>
      <c r="I54" s="42"/>
    </row>
    <row r="55" spans="2:9" ht="21.95" customHeight="1" x14ac:dyDescent="0.2">
      <c r="B55" s="41"/>
      <c r="C55" s="36"/>
      <c r="D55" s="36"/>
      <c r="E55" s="37"/>
      <c r="F55" s="38" t="str">
        <f>IFERROR(VLOOKUP(#REF!,#REF!,4,0),"–")</f>
        <v>–</v>
      </c>
      <c r="G55" s="39" t="e">
        <f>Table135[[#This Row],[QTY M3]]*Table135[[#This Row],[Unit Cost]]</f>
        <v>#VALUE!</v>
      </c>
      <c r="H55" s="40"/>
      <c r="I55" s="42"/>
    </row>
    <row r="56" spans="2:9" ht="21.95" customHeight="1" x14ac:dyDescent="0.2">
      <c r="B56" s="41"/>
      <c r="C56" s="36"/>
      <c r="D56" s="36"/>
      <c r="E56" s="37"/>
      <c r="F56" s="38" t="str">
        <f>IFERROR(VLOOKUP(#REF!,#REF!,4,0),"–")</f>
        <v>–</v>
      </c>
      <c r="G56" s="39" t="e">
        <f>Table135[[#This Row],[QTY M3]]*Table135[[#This Row],[Unit Cost]]</f>
        <v>#VALUE!</v>
      </c>
      <c r="H56" s="40"/>
      <c r="I56" s="42"/>
    </row>
    <row r="57" spans="2:9" ht="21.95" customHeight="1" x14ac:dyDescent="0.2">
      <c r="B57" s="41"/>
      <c r="C57" s="36"/>
      <c r="D57" s="36"/>
      <c r="E57" s="37"/>
      <c r="F57" s="38" t="str">
        <f>IFERROR(VLOOKUP(#REF!,#REF!,4,0),"–")</f>
        <v>–</v>
      </c>
      <c r="G57" s="39" t="e">
        <f>Table135[[#This Row],[QTY M3]]*Table135[[#This Row],[Unit Cost]]</f>
        <v>#VALUE!</v>
      </c>
      <c r="H57" s="40"/>
      <c r="I57" s="42"/>
    </row>
    <row r="58" spans="2:9" ht="21.95" customHeight="1" x14ac:dyDescent="0.25">
      <c r="B58" s="14"/>
      <c r="C58" s="16"/>
      <c r="D58" s="16"/>
      <c r="E58" s="18"/>
      <c r="F58" s="20" t="str">
        <f>IFERROR(VLOOKUP(#REF!,#REF!,4,0),"–")</f>
        <v>–</v>
      </c>
      <c r="G58" s="22" t="e">
        <f>Table135[[#This Row],[QTY M3]]*Table135[[#This Row],[Unit Cost]]</f>
        <v>#VALUE!</v>
      </c>
      <c r="H58" s="11"/>
      <c r="I58" s="42"/>
    </row>
    <row r="59" spans="2:9" ht="21.95" customHeight="1" x14ac:dyDescent="0.25">
      <c r="B59" s="14"/>
      <c r="C59" s="16"/>
      <c r="D59" s="16"/>
      <c r="E59" s="18"/>
      <c r="F59" s="20" t="str">
        <f>IFERROR(VLOOKUP(#REF!,#REF!,4,0),"–")</f>
        <v>–</v>
      </c>
      <c r="G59" s="22" t="e">
        <f>Table135[[#This Row],[QTY M3]]*Table135[[#This Row],[Unit Cost]]</f>
        <v>#VALUE!</v>
      </c>
      <c r="H59" s="11"/>
      <c r="I59" s="42"/>
    </row>
    <row r="60" spans="2:9" ht="21.95" customHeight="1" x14ac:dyDescent="0.25">
      <c r="B60" s="14"/>
      <c r="C60" s="16"/>
      <c r="D60" s="16"/>
      <c r="E60" s="18"/>
      <c r="F60" s="20" t="str">
        <f>IFERROR(VLOOKUP(#REF!,#REF!,4,0),"–")</f>
        <v>–</v>
      </c>
      <c r="G60" s="22" t="e">
        <f>Table135[[#This Row],[QTY M3]]*Table135[[#This Row],[Unit Cost]]</f>
        <v>#VALUE!</v>
      </c>
      <c r="H60" s="11"/>
      <c r="I60" s="42"/>
    </row>
    <row r="61" spans="2:9" ht="21.95" customHeight="1" x14ac:dyDescent="0.25">
      <c r="B61" s="14"/>
      <c r="C61" s="16"/>
      <c r="D61" s="16"/>
      <c r="E61" s="18"/>
      <c r="F61" s="20" t="str">
        <f>IFERROR(VLOOKUP(#REF!,#REF!,4,0),"–")</f>
        <v>–</v>
      </c>
      <c r="G61" s="22" t="e">
        <f>Table135[[#This Row],[QTY M3]]*Table135[[#This Row],[Unit Cost]]</f>
        <v>#VALUE!</v>
      </c>
      <c r="H61" s="11"/>
      <c r="I61" s="42"/>
    </row>
    <row r="62" spans="2:9" ht="21.95" customHeight="1" x14ac:dyDescent="0.25">
      <c r="B62" s="14"/>
      <c r="C62" s="16"/>
      <c r="D62" s="16"/>
      <c r="E62" s="18"/>
      <c r="F62" s="20" t="str">
        <f>IFERROR(VLOOKUP(#REF!,#REF!,4,0),"–")</f>
        <v>–</v>
      </c>
      <c r="G62" s="22" t="e">
        <f>Table135[[#This Row],[QTY M3]]*Table135[[#This Row],[Unit Cost]]</f>
        <v>#VALUE!</v>
      </c>
      <c r="H62" s="11"/>
      <c r="I62" s="42"/>
    </row>
    <row r="63" spans="2:9" ht="21.95" customHeight="1" x14ac:dyDescent="0.25">
      <c r="B63" s="15"/>
      <c r="C63" s="17"/>
      <c r="D63" s="17"/>
      <c r="E63" s="19"/>
      <c r="F63" s="21" t="str">
        <f>IFERROR(VLOOKUP(#REF!,#REF!,4,0),"–")</f>
        <v>–</v>
      </c>
      <c r="G63" s="23" t="e">
        <f>Table135[[#This Row],[QTY M3]]*Table135[[#This Row],[Unit Cost]]</f>
        <v>#VALUE!</v>
      </c>
      <c r="H63" s="12"/>
      <c r="I63" s="42"/>
    </row>
  </sheetData>
  <mergeCells count="6">
    <mergeCell ref="J11:J27"/>
    <mergeCell ref="B2:C2"/>
    <mergeCell ref="B4:C4"/>
    <mergeCell ref="I11:I27"/>
    <mergeCell ref="I30:I38"/>
    <mergeCell ref="J30:J38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6"/>
  <sheetViews>
    <sheetView showGridLines="0" zoomScaleNormal="100" workbookViewId="0">
      <selection activeCell="D5" sqref="D5"/>
    </sheetView>
  </sheetViews>
  <sheetFormatPr defaultColWidth="10.875" defaultRowHeight="15.75" x14ac:dyDescent="0.25"/>
  <cols>
    <col min="1" max="1" width="3.375" style="1" customWidth="1"/>
    <col min="2" max="2" width="23.375" style="1" customWidth="1"/>
    <col min="3" max="3" width="32.625" style="1" customWidth="1"/>
    <col min="4" max="4" width="20.125" style="1" customWidth="1"/>
    <col min="6" max="6" width="18" style="1" customWidth="1"/>
    <col min="7" max="7" width="13.625" style="1" customWidth="1"/>
    <col min="8" max="8" width="15" style="1" customWidth="1"/>
    <col min="9" max="9" width="12.125" style="1" customWidth="1"/>
    <col min="10" max="10" width="13.7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44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SUM(Q10:Q65)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B8" s="45" t="s">
        <v>8</v>
      </c>
      <c r="E8" s="1"/>
      <c r="L8" s="3"/>
      <c r="M8" s="25"/>
      <c r="N8" s="26"/>
    </row>
    <row r="9" spans="2:14" ht="20.25" customHeight="1" x14ac:dyDescent="0.3">
      <c r="B9" s="3"/>
      <c r="C9" s="3"/>
      <c r="D9" s="3"/>
      <c r="E9" s="1"/>
      <c r="F9" s="3"/>
    </row>
    <row r="10" spans="2:14" ht="30" customHeight="1" x14ac:dyDescent="0.2">
      <c r="B10" s="31" t="s">
        <v>3</v>
      </c>
      <c r="C10" s="32" t="s">
        <v>15</v>
      </c>
      <c r="D10" s="32" t="s">
        <v>9</v>
      </c>
      <c r="E10" s="32" t="s">
        <v>13</v>
      </c>
      <c r="F10" s="32" t="s">
        <v>12</v>
      </c>
      <c r="G10" s="33" t="s">
        <v>11</v>
      </c>
      <c r="H10" s="34" t="s">
        <v>4</v>
      </c>
      <c r="I10" s="43" t="s">
        <v>17</v>
      </c>
      <c r="J10" s="43" t="s">
        <v>11</v>
      </c>
    </row>
    <row r="11" spans="2:14" ht="21.95" customHeight="1" x14ac:dyDescent="0.2">
      <c r="B11" s="35">
        <v>45448</v>
      </c>
      <c r="C11" s="36" t="s">
        <v>20</v>
      </c>
      <c r="D11" s="36" t="s">
        <v>21</v>
      </c>
      <c r="E11" s="37">
        <v>372</v>
      </c>
      <c r="F11" s="38">
        <v>26</v>
      </c>
      <c r="G11" s="39">
        <f>Table1357[[#This Row],[QTY M3]]*Table1357[[#This Row],[Unit Cost]]</f>
        <v>9672</v>
      </c>
      <c r="H11" s="40"/>
      <c r="I11" s="120">
        <f>SUM(E11:E26)</f>
        <v>3249</v>
      </c>
      <c r="J11" s="129">
        <f>SUM(G11:G27)</f>
        <v>93791</v>
      </c>
    </row>
    <row r="12" spans="2:14" ht="21.95" customHeight="1" x14ac:dyDescent="0.2">
      <c r="B12" s="35">
        <v>45448</v>
      </c>
      <c r="C12" s="36" t="s">
        <v>20</v>
      </c>
      <c r="D12" s="36" t="s">
        <v>22</v>
      </c>
      <c r="E12" s="37">
        <v>7</v>
      </c>
      <c r="F12" s="38">
        <v>35</v>
      </c>
      <c r="G12" s="39">
        <f>Table1357[[#This Row],[QTY M3]]*Table1357[[#This Row],[Unit Cost]]</f>
        <v>245</v>
      </c>
      <c r="H12" s="40"/>
      <c r="I12" s="121"/>
      <c r="J12" s="130"/>
    </row>
    <row r="13" spans="2:14" ht="21.95" customHeight="1" x14ac:dyDescent="0.2">
      <c r="B13" s="35">
        <v>45448</v>
      </c>
      <c r="C13" s="36" t="s">
        <v>20</v>
      </c>
      <c r="D13" s="36" t="s">
        <v>23</v>
      </c>
      <c r="E13" s="37">
        <v>0</v>
      </c>
      <c r="F13" s="38">
        <v>35</v>
      </c>
      <c r="G13" s="39">
        <f>Table1357[[#This Row],[QTY M3]]*Table1357[[#This Row],[Unit Cost]]</f>
        <v>0</v>
      </c>
      <c r="H13" s="40"/>
      <c r="I13" s="121"/>
      <c r="J13" s="130"/>
    </row>
    <row r="14" spans="2:14" ht="21.95" customHeight="1" x14ac:dyDescent="0.2">
      <c r="B14" s="35">
        <v>45448</v>
      </c>
      <c r="C14" s="36" t="s">
        <v>20</v>
      </c>
      <c r="D14" s="36" t="s">
        <v>16</v>
      </c>
      <c r="E14" s="37">
        <v>342</v>
      </c>
      <c r="F14" s="38">
        <v>23</v>
      </c>
      <c r="G14" s="39">
        <f>Table1357[[#This Row],[QTY M3]]*Table1357[[#This Row],[Unit Cost]]</f>
        <v>7866</v>
      </c>
      <c r="H14" s="40"/>
      <c r="I14" s="121"/>
      <c r="J14" s="130"/>
    </row>
    <row r="15" spans="2:14" ht="21.95" customHeight="1" x14ac:dyDescent="0.2">
      <c r="B15" s="35">
        <v>45448</v>
      </c>
      <c r="C15" s="36" t="s">
        <v>20</v>
      </c>
      <c r="D15" s="36" t="s">
        <v>24</v>
      </c>
      <c r="E15" s="37">
        <v>4</v>
      </c>
      <c r="F15" s="38">
        <v>35</v>
      </c>
      <c r="G15" s="39">
        <f>Table1357[[#This Row],[QTY M3]]*Table1357[[#This Row],[Unit Cost]]</f>
        <v>140</v>
      </c>
      <c r="H15" s="40"/>
      <c r="I15" s="121"/>
      <c r="J15" s="130"/>
    </row>
    <row r="16" spans="2:14" ht="21.95" customHeight="1" x14ac:dyDescent="0.2">
      <c r="B16" s="35">
        <v>45448</v>
      </c>
      <c r="C16" s="36" t="s">
        <v>20</v>
      </c>
      <c r="D16" s="36" t="s">
        <v>25</v>
      </c>
      <c r="E16" s="37">
        <v>0</v>
      </c>
      <c r="F16" s="38">
        <v>35</v>
      </c>
      <c r="G16" s="39">
        <f>Table1357[[#This Row],[QTY M3]]*Table1357[[#This Row],[Unit Cost]]</f>
        <v>0</v>
      </c>
      <c r="H16" s="40"/>
      <c r="I16" s="121"/>
      <c r="J16" s="130"/>
    </row>
    <row r="17" spans="2:10" ht="21.95" customHeight="1" x14ac:dyDescent="0.2">
      <c r="B17" s="35">
        <v>45448</v>
      </c>
      <c r="C17" s="36" t="s">
        <v>20</v>
      </c>
      <c r="D17" s="36" t="s">
        <v>26</v>
      </c>
      <c r="E17" s="37">
        <v>528</v>
      </c>
      <c r="F17" s="38">
        <v>29</v>
      </c>
      <c r="G17" s="39">
        <f>Table1357[[#This Row],[QTY M3]]*Table1357[[#This Row],[Unit Cost]]</f>
        <v>15312</v>
      </c>
      <c r="H17" s="40"/>
      <c r="I17" s="121"/>
      <c r="J17" s="130"/>
    </row>
    <row r="18" spans="2:10" ht="21.95" customHeight="1" x14ac:dyDescent="0.2">
      <c r="B18" s="35">
        <v>45448</v>
      </c>
      <c r="C18" s="36" t="s">
        <v>20</v>
      </c>
      <c r="D18" s="36" t="s">
        <v>27</v>
      </c>
      <c r="E18" s="37">
        <v>1263</v>
      </c>
      <c r="F18" s="38">
        <v>29</v>
      </c>
      <c r="G18" s="39">
        <f>Table1357[[#This Row],[QTY M3]]*Table1357[[#This Row],[Unit Cost]]</f>
        <v>36627</v>
      </c>
      <c r="H18" s="40"/>
      <c r="I18" s="121"/>
      <c r="J18" s="130"/>
    </row>
    <row r="19" spans="2:10" ht="21.95" customHeight="1" x14ac:dyDescent="0.2">
      <c r="B19" s="35">
        <v>45448</v>
      </c>
      <c r="C19" s="36" t="s">
        <v>20</v>
      </c>
      <c r="D19" s="36" t="s">
        <v>28</v>
      </c>
      <c r="E19" s="37">
        <v>626</v>
      </c>
      <c r="F19" s="38">
        <v>29</v>
      </c>
      <c r="G19" s="39">
        <f>Table1357[[#This Row],[QTY M3]]*Table1357[[#This Row],[Unit Cost]]</f>
        <v>18154</v>
      </c>
      <c r="H19" s="40"/>
      <c r="I19" s="121"/>
      <c r="J19" s="130"/>
    </row>
    <row r="20" spans="2:10" ht="21.95" customHeight="1" x14ac:dyDescent="0.25">
      <c r="B20" s="35">
        <v>45448</v>
      </c>
      <c r="C20" s="36" t="s">
        <v>20</v>
      </c>
      <c r="D20" s="36" t="s">
        <v>35</v>
      </c>
      <c r="E20" s="47">
        <v>68</v>
      </c>
      <c r="F20" s="48">
        <v>70</v>
      </c>
      <c r="G20" s="49">
        <f>Table1357[[#This Row],[QTY M3]]*Table1357[[#This Row],[Unit Cost]]</f>
        <v>4760</v>
      </c>
      <c r="H20" s="50"/>
      <c r="I20" s="121"/>
      <c r="J20" s="130"/>
    </row>
    <row r="21" spans="2:10" ht="21.95" customHeight="1" x14ac:dyDescent="0.25">
      <c r="B21" s="35">
        <v>45448</v>
      </c>
      <c r="C21" s="36" t="s">
        <v>20</v>
      </c>
      <c r="D21" s="36" t="s">
        <v>36</v>
      </c>
      <c r="E21" s="47">
        <v>3</v>
      </c>
      <c r="F21" s="38">
        <v>0</v>
      </c>
      <c r="G21" s="49">
        <f>Table1357[[#This Row],[QTY M3]]*Table1357[[#This Row],[Unit Cost]]</f>
        <v>0</v>
      </c>
      <c r="H21" s="50"/>
      <c r="I21" s="121"/>
      <c r="J21" s="130"/>
    </row>
    <row r="22" spans="2:10" ht="21.95" customHeight="1" x14ac:dyDescent="0.2">
      <c r="B22" s="35">
        <v>45448</v>
      </c>
      <c r="C22" s="36" t="s">
        <v>20</v>
      </c>
      <c r="D22" s="36" t="s">
        <v>29</v>
      </c>
      <c r="E22" s="37">
        <v>3</v>
      </c>
      <c r="F22" s="38">
        <v>0</v>
      </c>
      <c r="G22" s="39">
        <f>Table1357[[#This Row],[QTY M3]]*Table1357[[#This Row],[Unit Cost]]</f>
        <v>0</v>
      </c>
      <c r="H22" s="40"/>
      <c r="I22" s="121"/>
      <c r="J22" s="130"/>
    </row>
    <row r="23" spans="2:10" ht="21.95" customHeight="1" x14ac:dyDescent="0.2">
      <c r="B23" s="35">
        <v>45448</v>
      </c>
      <c r="C23" s="36" t="s">
        <v>20</v>
      </c>
      <c r="D23" s="36" t="s">
        <v>30</v>
      </c>
      <c r="E23" s="37">
        <v>4</v>
      </c>
      <c r="F23" s="38">
        <v>0</v>
      </c>
      <c r="G23" s="39">
        <f>Table1357[[#This Row],[QTY M3]]*Table1357[[#This Row],[Unit Cost]]</f>
        <v>0</v>
      </c>
      <c r="H23" s="40"/>
      <c r="I23" s="121"/>
      <c r="J23" s="130"/>
    </row>
    <row r="24" spans="2:10" ht="21.95" customHeight="1" x14ac:dyDescent="0.25">
      <c r="B24" s="35">
        <v>45448</v>
      </c>
      <c r="C24" s="36" t="s">
        <v>20</v>
      </c>
      <c r="D24" s="13" t="s">
        <v>37</v>
      </c>
      <c r="E24" s="51">
        <v>0</v>
      </c>
      <c r="F24" s="38">
        <v>35</v>
      </c>
      <c r="G24" s="53">
        <f>Table1357[[#This Row],[QTY M3]]*Table1357[[#This Row],[Unit Cost]]</f>
        <v>0</v>
      </c>
      <c r="H24" s="55"/>
      <c r="I24" s="121"/>
      <c r="J24" s="130"/>
    </row>
    <row r="25" spans="2:10" ht="21.95" customHeight="1" x14ac:dyDescent="0.2">
      <c r="B25" s="35">
        <v>45448</v>
      </c>
      <c r="C25" s="36" t="s">
        <v>20</v>
      </c>
      <c r="D25" s="36" t="s">
        <v>31</v>
      </c>
      <c r="E25" s="37">
        <v>27</v>
      </c>
      <c r="F25" s="38">
        <v>35</v>
      </c>
      <c r="G25" s="39">
        <f>Table1357[[#This Row],[QTY M3]]*Table1357[[#This Row],[Unit Cost]]</f>
        <v>945</v>
      </c>
      <c r="H25" s="40"/>
      <c r="I25" s="121"/>
      <c r="J25" s="130"/>
    </row>
    <row r="26" spans="2:10" ht="21.95" customHeight="1" x14ac:dyDescent="0.2">
      <c r="B26" s="35">
        <v>45448</v>
      </c>
      <c r="C26" s="36" t="s">
        <v>20</v>
      </c>
      <c r="D26" s="36" t="s">
        <v>32</v>
      </c>
      <c r="E26" s="37">
        <v>2</v>
      </c>
      <c r="F26" s="38">
        <v>35</v>
      </c>
      <c r="G26" s="39">
        <f>Table1357[[#This Row],[QTY M3]]*Table1357[[#This Row],[Unit Cost]]</f>
        <v>70</v>
      </c>
      <c r="H26" s="40"/>
      <c r="I26" s="121"/>
      <c r="J26" s="130"/>
    </row>
    <row r="27" spans="2:10" ht="21.95" customHeight="1" x14ac:dyDescent="0.2">
      <c r="B27" s="35">
        <v>45448</v>
      </c>
      <c r="C27" s="36" t="s">
        <v>20</v>
      </c>
      <c r="D27" s="36" t="s">
        <v>38</v>
      </c>
      <c r="E27" s="37">
        <v>0</v>
      </c>
      <c r="F27" s="38">
        <v>35</v>
      </c>
      <c r="G27" s="39">
        <f>Table1357[[#This Row],[QTY M3]]*Table1357[[#This Row],[Unit Cost]]</f>
        <v>0</v>
      </c>
      <c r="H27" s="40"/>
      <c r="I27" s="122"/>
      <c r="J27" s="131"/>
    </row>
    <row r="28" spans="2:10" ht="24.75" customHeight="1" x14ac:dyDescent="0.2">
      <c r="E28" s="1"/>
    </row>
    <row r="29" spans="2:10" ht="21.95" customHeight="1" x14ac:dyDescent="0.2">
      <c r="B29" s="44" t="s">
        <v>33</v>
      </c>
      <c r="E29" s="1"/>
    </row>
    <row r="30" spans="2:10" ht="21.95" customHeight="1" x14ac:dyDescent="0.2">
      <c r="E30" s="1"/>
    </row>
    <row r="31" spans="2:10" ht="21.95" customHeight="1" x14ac:dyDescent="0.2">
      <c r="B31" s="35">
        <v>45448</v>
      </c>
      <c r="C31" s="57" t="s">
        <v>50</v>
      </c>
      <c r="D31" s="57" t="s">
        <v>47</v>
      </c>
      <c r="E31" s="76">
        <v>8</v>
      </c>
      <c r="F31" s="82">
        <v>40</v>
      </c>
      <c r="G31" s="39">
        <f>Table1357[[#This Row],[QTY M3]]*Table1357[[#This Row],[Unit Cost]]</f>
        <v>320</v>
      </c>
      <c r="H31" s="41"/>
      <c r="I31" s="136">
        <f>SUM(E31:E38)</f>
        <v>783</v>
      </c>
      <c r="J31" s="139">
        <f>SUM(G31:G38)</f>
        <v>25783</v>
      </c>
    </row>
    <row r="32" spans="2:10" ht="21.95" customHeight="1" x14ac:dyDescent="0.2">
      <c r="B32" s="35">
        <v>45448</v>
      </c>
      <c r="C32" s="57" t="s">
        <v>50</v>
      </c>
      <c r="D32" s="36" t="s">
        <v>48</v>
      </c>
      <c r="E32" s="64">
        <v>4</v>
      </c>
      <c r="F32" s="82">
        <v>40</v>
      </c>
      <c r="G32" s="39">
        <f>Table1357[[#This Row],[QTY M3]]*Table1357[[#This Row],[Unit Cost]]</f>
        <v>160</v>
      </c>
      <c r="H32" s="40"/>
      <c r="I32" s="137"/>
      <c r="J32" s="140"/>
    </row>
    <row r="33" spans="2:10" ht="21.95" customHeight="1" x14ac:dyDescent="0.2">
      <c r="B33" s="35">
        <v>45448</v>
      </c>
      <c r="C33" s="57" t="s">
        <v>50</v>
      </c>
      <c r="D33" s="36" t="s">
        <v>49</v>
      </c>
      <c r="E33" s="64">
        <v>6</v>
      </c>
      <c r="F33" s="82">
        <v>40</v>
      </c>
      <c r="G33" s="39">
        <f>Table1357[[#This Row],[QTY M3]]*Table1357[[#This Row],[Unit Cost]]</f>
        <v>240</v>
      </c>
      <c r="H33" s="40"/>
      <c r="I33" s="137"/>
      <c r="J33" s="140"/>
    </row>
    <row r="34" spans="2:10" ht="21.95" customHeight="1" x14ac:dyDescent="0.2">
      <c r="B34" s="35">
        <v>45448</v>
      </c>
      <c r="C34" s="36" t="s">
        <v>19</v>
      </c>
      <c r="D34" s="36" t="s">
        <v>14</v>
      </c>
      <c r="E34" s="37">
        <v>240</v>
      </c>
      <c r="F34" s="38">
        <v>50</v>
      </c>
      <c r="G34" s="39">
        <f>Table1357[[#This Row],[QTY M3]]*Table1357[[#This Row],[Unit Cost]]</f>
        <v>12000</v>
      </c>
      <c r="H34" s="40"/>
      <c r="I34" s="137"/>
      <c r="J34" s="140"/>
    </row>
    <row r="35" spans="2:10" ht="21.95" customHeight="1" x14ac:dyDescent="0.2">
      <c r="B35" s="35">
        <v>45448</v>
      </c>
      <c r="C35" s="36" t="s">
        <v>19</v>
      </c>
      <c r="D35" s="36" t="s">
        <v>10</v>
      </c>
      <c r="E35" s="37">
        <v>48</v>
      </c>
      <c r="F35" s="38">
        <v>48</v>
      </c>
      <c r="G35" s="39">
        <f>Table1357[[#This Row],[QTY M3]]*Table1357[[#This Row],[Unit Cost]]</f>
        <v>2304</v>
      </c>
      <c r="H35" s="40"/>
      <c r="I35" s="137"/>
      <c r="J35" s="140"/>
    </row>
    <row r="36" spans="2:10" ht="21.95" customHeight="1" x14ac:dyDescent="0.2">
      <c r="B36" s="35">
        <v>45448</v>
      </c>
      <c r="C36" s="36" t="s">
        <v>19</v>
      </c>
      <c r="D36" s="36" t="s">
        <v>34</v>
      </c>
      <c r="E36" s="37">
        <v>106</v>
      </c>
      <c r="F36" s="38">
        <v>0</v>
      </c>
      <c r="G36" s="39">
        <f>Table1357[[#This Row],[QTY M3]]*Table1357[[#This Row],[Unit Cost]]</f>
        <v>0</v>
      </c>
      <c r="H36" s="40"/>
      <c r="I36" s="137"/>
      <c r="J36" s="140"/>
    </row>
    <row r="37" spans="2:10" ht="21.95" customHeight="1" x14ac:dyDescent="0.25">
      <c r="B37" s="35">
        <v>45448</v>
      </c>
      <c r="C37" s="36" t="s">
        <v>18</v>
      </c>
      <c r="D37" s="36" t="s">
        <v>16</v>
      </c>
      <c r="E37" s="47">
        <v>371</v>
      </c>
      <c r="F37" s="48">
        <v>29</v>
      </c>
      <c r="G37" s="49">
        <f>Table1357[[#This Row],[QTY M3]]*Table1357[[#This Row],[Unit Cost]]</f>
        <v>10759</v>
      </c>
      <c r="H37" s="50"/>
      <c r="I37" s="137"/>
      <c r="J37" s="140"/>
    </row>
    <row r="38" spans="2:10" ht="21.95" customHeight="1" x14ac:dyDescent="0.25">
      <c r="B38" s="35">
        <v>45448</v>
      </c>
      <c r="C38" s="36" t="s">
        <v>18</v>
      </c>
      <c r="D38" s="36" t="s">
        <v>10</v>
      </c>
      <c r="E38" s="47">
        <v>0</v>
      </c>
      <c r="F38" s="48">
        <v>48</v>
      </c>
      <c r="G38" s="49">
        <f>Table1357[[#This Row],[QTY M3]]*Table1357[[#This Row],[Unit Cost]]</f>
        <v>0</v>
      </c>
      <c r="H38" s="50"/>
      <c r="I38" s="138"/>
      <c r="J38" s="141"/>
    </row>
    <row r="39" spans="2:10" ht="21.95" customHeight="1" x14ac:dyDescent="0.25">
      <c r="B39" s="86"/>
      <c r="C39" s="87"/>
      <c r="D39" s="13"/>
      <c r="E39" s="51"/>
      <c r="F39" s="52"/>
      <c r="G39" s="53"/>
      <c r="H39" s="54"/>
      <c r="J39" s="97"/>
    </row>
    <row r="40" spans="2:10" ht="21.95" customHeight="1" x14ac:dyDescent="0.25">
      <c r="B40" s="86"/>
      <c r="C40" s="87"/>
      <c r="D40" s="13"/>
      <c r="E40" s="51"/>
      <c r="F40" s="52"/>
      <c r="G40" s="53"/>
      <c r="H40" s="54"/>
    </row>
    <row r="41" spans="2:10" ht="21.95" customHeight="1" x14ac:dyDescent="0.25">
      <c r="B41" s="86"/>
      <c r="C41" s="87"/>
      <c r="D41" s="13"/>
      <c r="E41" s="51"/>
      <c r="F41" s="52"/>
      <c r="G41" s="53"/>
      <c r="H41" s="54"/>
    </row>
    <row r="42" spans="2:10" ht="21.95" customHeight="1" x14ac:dyDescent="0.2">
      <c r="B42" s="41"/>
      <c r="C42" s="36"/>
      <c r="D42" s="36"/>
      <c r="E42" s="37"/>
      <c r="F42" s="38"/>
      <c r="G42" s="39"/>
      <c r="H42" s="40"/>
    </row>
    <row r="43" spans="2:10" ht="21.95" customHeight="1" x14ac:dyDescent="0.2">
      <c r="B43" s="56" t="s">
        <v>53</v>
      </c>
      <c r="C43" s="36"/>
      <c r="D43" s="36"/>
      <c r="E43" s="37"/>
      <c r="F43" s="38"/>
      <c r="G43" s="39"/>
      <c r="H43" s="40"/>
    </row>
    <row r="44" spans="2:10" ht="21.95" customHeight="1" x14ac:dyDescent="0.2">
      <c r="B44" s="35">
        <v>45448</v>
      </c>
      <c r="C44" s="36" t="s">
        <v>51</v>
      </c>
      <c r="D44" s="36" t="s">
        <v>52</v>
      </c>
      <c r="E44" s="37">
        <v>1486</v>
      </c>
      <c r="F44" s="38" t="str">
        <f>IFERROR(VLOOKUP(#REF!,#REF!,4,0),"–")</f>
        <v>–</v>
      </c>
      <c r="G44" s="39" t="e">
        <f>Table1357[[#This Row],[QTY M3]]*Table1357[[#This Row],[Unit Cost]]</f>
        <v>#VALUE!</v>
      </c>
      <c r="H44" s="40"/>
      <c r="I44" s="114">
        <f>SUM(E44:E47)</f>
        <v>5259</v>
      </c>
      <c r="J44" s="133">
        <f>SUM(F44:F47)</f>
        <v>25</v>
      </c>
    </row>
    <row r="45" spans="2:10" ht="21.95" customHeight="1" x14ac:dyDescent="0.2">
      <c r="B45" s="35">
        <v>45448</v>
      </c>
      <c r="C45" s="36" t="s">
        <v>51</v>
      </c>
      <c r="D45" s="36" t="s">
        <v>54</v>
      </c>
      <c r="E45" s="37">
        <v>1937</v>
      </c>
      <c r="F45" s="38" t="str">
        <f>IFERROR(VLOOKUP(#REF!,#REF!,4,0),"–")</f>
        <v>–</v>
      </c>
      <c r="G45" s="39" t="e">
        <f>Table1357[[#This Row],[QTY M3]]*Table1357[[#This Row],[Unit Cost]]</f>
        <v>#VALUE!</v>
      </c>
      <c r="H45" s="40"/>
      <c r="I45" s="115"/>
      <c r="J45" s="134"/>
    </row>
    <row r="46" spans="2:10" ht="21.95" customHeight="1" x14ac:dyDescent="0.2">
      <c r="B46" s="35">
        <v>45448</v>
      </c>
      <c r="C46" s="36" t="s">
        <v>51</v>
      </c>
      <c r="D46" s="36" t="s">
        <v>55</v>
      </c>
      <c r="E46" s="37">
        <v>0</v>
      </c>
      <c r="F46" s="38">
        <v>25</v>
      </c>
      <c r="G46" s="39">
        <f>Table1357[[#This Row],[QTY M3]]*Table1357[[#This Row],[Unit Cost]]</f>
        <v>0</v>
      </c>
      <c r="H46" s="40"/>
      <c r="I46" s="115"/>
      <c r="J46" s="134"/>
    </row>
    <row r="47" spans="2:10" ht="21.95" customHeight="1" x14ac:dyDescent="0.2">
      <c r="B47" s="35">
        <v>45448</v>
      </c>
      <c r="C47" s="36" t="s">
        <v>51</v>
      </c>
      <c r="D47" s="36" t="s">
        <v>56</v>
      </c>
      <c r="E47" s="37">
        <v>1836</v>
      </c>
      <c r="F47" s="38">
        <v>0</v>
      </c>
      <c r="G47" s="39">
        <f>Table1357[[#This Row],[QTY M3]]*Table1357[[#This Row],[Unit Cost]]</f>
        <v>0</v>
      </c>
      <c r="H47" s="40"/>
      <c r="I47" s="116"/>
      <c r="J47" s="135"/>
    </row>
    <row r="48" spans="2:10" ht="21.95" customHeight="1" x14ac:dyDescent="0.2">
      <c r="B48" s="41"/>
      <c r="C48" s="36"/>
      <c r="D48" s="36"/>
      <c r="E48" s="37"/>
      <c r="F48" s="38"/>
      <c r="G48" s="39"/>
      <c r="H48" s="40"/>
    </row>
    <row r="49" spans="2:8" ht="21.95" customHeight="1" x14ac:dyDescent="0.2">
      <c r="B49" s="41"/>
      <c r="C49" s="36"/>
      <c r="D49" s="36"/>
      <c r="E49" s="37"/>
      <c r="F49" s="38"/>
      <c r="G49" s="39"/>
      <c r="H49" s="40"/>
    </row>
    <row r="50" spans="2:8" ht="21.95" customHeight="1" x14ac:dyDescent="0.2">
      <c r="B50" s="41"/>
      <c r="C50" s="36"/>
      <c r="D50" s="36"/>
      <c r="E50" s="37"/>
      <c r="F50" s="38"/>
      <c r="G50" s="39"/>
      <c r="H50" s="40"/>
    </row>
    <row r="51" spans="2:8" ht="21.95" customHeight="1" x14ac:dyDescent="0.2">
      <c r="B51" s="41"/>
      <c r="C51" s="36"/>
      <c r="D51" s="36"/>
      <c r="E51" s="37"/>
      <c r="F51" s="38"/>
      <c r="G51" s="39"/>
      <c r="H51" s="40"/>
    </row>
    <row r="52" spans="2:8" ht="21.95" customHeight="1" x14ac:dyDescent="0.2">
      <c r="B52" s="41"/>
      <c r="C52" s="36"/>
      <c r="D52" s="36"/>
      <c r="E52" s="37"/>
      <c r="F52" s="38"/>
      <c r="G52" s="39"/>
      <c r="H52" s="40"/>
    </row>
    <row r="53" spans="2:8" ht="21.95" customHeight="1" x14ac:dyDescent="0.2">
      <c r="B53" s="41"/>
      <c r="C53" s="36"/>
      <c r="D53" s="36"/>
      <c r="E53" s="37"/>
      <c r="F53" s="38"/>
      <c r="G53" s="39"/>
      <c r="H53" s="40"/>
    </row>
    <row r="54" spans="2:8" ht="21.95" customHeight="1" x14ac:dyDescent="0.2">
      <c r="B54" s="41"/>
      <c r="C54" s="36"/>
      <c r="D54" s="36"/>
      <c r="E54" s="37"/>
      <c r="F54" s="38"/>
      <c r="G54" s="39"/>
      <c r="H54" s="40"/>
    </row>
    <row r="55" spans="2:8" ht="21.95" customHeight="1" x14ac:dyDescent="0.2">
      <c r="B55" s="41"/>
      <c r="C55" s="36"/>
      <c r="D55" s="36"/>
      <c r="E55" s="37"/>
      <c r="F55" s="38"/>
      <c r="G55" s="39"/>
      <c r="H55" s="40"/>
    </row>
    <row r="56" spans="2:8" ht="21.95" customHeight="1" x14ac:dyDescent="0.2">
      <c r="B56" s="41"/>
      <c r="C56" s="36"/>
      <c r="D56" s="36"/>
      <c r="E56" s="37"/>
      <c r="F56" s="38"/>
      <c r="G56" s="39"/>
      <c r="H56" s="40"/>
    </row>
    <row r="57" spans="2:8" ht="21.95" customHeight="1" x14ac:dyDescent="0.2">
      <c r="B57" s="41"/>
      <c r="C57" s="36"/>
      <c r="D57" s="36"/>
      <c r="E57" s="37"/>
      <c r="F57" s="38"/>
      <c r="G57" s="39"/>
      <c r="H57" s="40"/>
    </row>
    <row r="58" spans="2:8" ht="21.95" customHeight="1" x14ac:dyDescent="0.2">
      <c r="B58" s="41"/>
      <c r="C58" s="36"/>
      <c r="D58" s="36"/>
      <c r="E58" s="37"/>
      <c r="F58" s="38"/>
      <c r="G58" s="39"/>
      <c r="H58" s="40"/>
    </row>
    <row r="59" spans="2:8" ht="21.95" customHeight="1" x14ac:dyDescent="0.2">
      <c r="B59" s="41"/>
      <c r="C59" s="36"/>
      <c r="D59" s="36"/>
      <c r="E59" s="37"/>
      <c r="F59" s="38"/>
      <c r="G59" s="39"/>
      <c r="H59" s="40"/>
    </row>
    <row r="60" spans="2:8" ht="21.95" customHeight="1" x14ac:dyDescent="0.2">
      <c r="B60" s="41"/>
      <c r="C60" s="36"/>
      <c r="D60" s="36"/>
      <c r="E60" s="37"/>
      <c r="F60" s="38"/>
      <c r="G60" s="39"/>
      <c r="H60" s="40"/>
    </row>
    <row r="61" spans="2:8" ht="21.95" customHeight="1" x14ac:dyDescent="0.25">
      <c r="B61" s="14"/>
      <c r="C61" s="16"/>
      <c r="D61" s="16"/>
      <c r="E61" s="18"/>
      <c r="F61" s="20"/>
      <c r="G61" s="22"/>
      <c r="H61" s="11"/>
    </row>
    <row r="62" spans="2:8" ht="21.95" customHeight="1" x14ac:dyDescent="0.25">
      <c r="B62" s="14"/>
      <c r="C62" s="16"/>
      <c r="D62" s="16"/>
      <c r="E62" s="18"/>
      <c r="F62" s="20"/>
      <c r="G62" s="22"/>
      <c r="H62" s="11"/>
    </row>
    <row r="63" spans="2:8" ht="21.95" customHeight="1" x14ac:dyDescent="0.25">
      <c r="B63" s="14"/>
      <c r="C63" s="16"/>
      <c r="D63" s="16"/>
      <c r="E63" s="18"/>
      <c r="F63" s="20"/>
      <c r="G63" s="22"/>
      <c r="H63" s="11"/>
    </row>
    <row r="64" spans="2:8" ht="21.95" customHeight="1" x14ac:dyDescent="0.25">
      <c r="B64" s="14"/>
      <c r="C64" s="16"/>
      <c r="D64" s="16"/>
      <c r="E64" s="18"/>
      <c r="F64" s="20"/>
      <c r="G64" s="22"/>
      <c r="H64" s="11"/>
    </row>
    <row r="65" spans="2:8" ht="21.95" customHeight="1" x14ac:dyDescent="0.25">
      <c r="B65" s="14"/>
      <c r="C65" s="16"/>
      <c r="D65" s="16"/>
      <c r="E65" s="18"/>
      <c r="F65" s="20"/>
      <c r="G65" s="22"/>
      <c r="H65" s="11"/>
    </row>
    <row r="66" spans="2:8" ht="21.95" customHeight="1" x14ac:dyDescent="0.25">
      <c r="B66" s="15"/>
      <c r="C66" s="17"/>
      <c r="D66" s="17"/>
      <c r="E66" s="19"/>
      <c r="F66" s="21"/>
      <c r="G66" s="23"/>
      <c r="H66" s="12"/>
    </row>
  </sheetData>
  <mergeCells count="8">
    <mergeCell ref="I44:I47"/>
    <mergeCell ref="J44:J47"/>
    <mergeCell ref="J11:J27"/>
    <mergeCell ref="B2:C2"/>
    <mergeCell ref="B4:C4"/>
    <mergeCell ref="I11:I27"/>
    <mergeCell ref="I31:I38"/>
    <mergeCell ref="J31:J38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8"/>
  <sheetViews>
    <sheetView showGridLines="0" topLeftCell="C49" zoomScaleNormal="100" workbookViewId="0">
      <selection activeCell="I12" sqref="I12:I28"/>
    </sheetView>
  </sheetViews>
  <sheetFormatPr defaultColWidth="10.875" defaultRowHeight="15.75" x14ac:dyDescent="0.25"/>
  <cols>
    <col min="1" max="1" width="3.375" style="1" customWidth="1"/>
    <col min="2" max="2" width="25.875" style="1" customWidth="1"/>
    <col min="3" max="3" width="32.625" style="1" customWidth="1"/>
    <col min="4" max="4" width="20.125" style="1" customWidth="1"/>
    <col min="6" max="6" width="18" style="1" customWidth="1"/>
    <col min="7" max="7" width="13.625" style="1" customWidth="1"/>
    <col min="8" max="8" width="15" style="1" customWidth="1"/>
    <col min="9" max="9" width="12.125" style="1" customWidth="1"/>
    <col min="10" max="10" width="15.2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43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SUM(Q11:Q67)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45449</v>
      </c>
      <c r="C12" s="36" t="s">
        <v>20</v>
      </c>
      <c r="D12" s="36" t="s">
        <v>21</v>
      </c>
      <c r="E12" s="37">
        <v>334</v>
      </c>
      <c r="F12" s="38">
        <v>26</v>
      </c>
      <c r="G12" s="39">
        <f>Table13578[[#This Row],[QTY M3]]*Table13578[[#This Row],[Unit Cost]]</f>
        <v>8684</v>
      </c>
      <c r="H12" s="40"/>
      <c r="I12" s="120">
        <f>SUM(E12:E27)</f>
        <v>2408</v>
      </c>
      <c r="J12" s="129">
        <f>SUM(G12:G28)</f>
        <v>67707</v>
      </c>
    </row>
    <row r="13" spans="2:14" ht="21.95" customHeight="1" x14ac:dyDescent="0.2">
      <c r="B13" s="35">
        <v>45449</v>
      </c>
      <c r="C13" s="36" t="s">
        <v>20</v>
      </c>
      <c r="D13" s="36" t="s">
        <v>22</v>
      </c>
      <c r="E13" s="37">
        <v>4</v>
      </c>
      <c r="F13" s="38">
        <v>35</v>
      </c>
      <c r="G13" s="39">
        <f>Table13578[[#This Row],[QTY M3]]*Table13578[[#This Row],[Unit Cost]]</f>
        <v>140</v>
      </c>
      <c r="H13" s="40"/>
      <c r="I13" s="121"/>
      <c r="J13" s="130"/>
    </row>
    <row r="14" spans="2:14" ht="21.95" customHeight="1" x14ac:dyDescent="0.2">
      <c r="B14" s="35">
        <v>45449</v>
      </c>
      <c r="C14" s="36" t="s">
        <v>20</v>
      </c>
      <c r="D14" s="36" t="s">
        <v>23</v>
      </c>
      <c r="E14" s="37">
        <v>1</v>
      </c>
      <c r="F14" s="38">
        <v>35</v>
      </c>
      <c r="G14" s="39">
        <f>Table13578[[#This Row],[QTY M3]]*Table13578[[#This Row],[Unit Cost]]</f>
        <v>35</v>
      </c>
      <c r="H14" s="40"/>
      <c r="I14" s="121"/>
      <c r="J14" s="130"/>
    </row>
    <row r="15" spans="2:14" ht="21.95" customHeight="1" x14ac:dyDescent="0.2">
      <c r="B15" s="35">
        <v>45449</v>
      </c>
      <c r="C15" s="36" t="s">
        <v>20</v>
      </c>
      <c r="D15" s="36" t="s">
        <v>16</v>
      </c>
      <c r="E15" s="37">
        <v>323</v>
      </c>
      <c r="F15" s="38">
        <v>23</v>
      </c>
      <c r="G15" s="39">
        <f>Table13578[[#This Row],[QTY M3]]*Table13578[[#This Row],[Unit Cost]]</f>
        <v>7429</v>
      </c>
      <c r="H15" s="40"/>
      <c r="I15" s="121"/>
      <c r="J15" s="130"/>
    </row>
    <row r="16" spans="2:14" ht="21.95" customHeight="1" x14ac:dyDescent="0.2">
      <c r="B16" s="35">
        <v>45449</v>
      </c>
      <c r="C16" s="36" t="s">
        <v>20</v>
      </c>
      <c r="D16" s="36" t="s">
        <v>24</v>
      </c>
      <c r="E16" s="37">
        <v>6</v>
      </c>
      <c r="F16" s="38">
        <v>35</v>
      </c>
      <c r="G16" s="39">
        <f>Table13578[[#This Row],[QTY M3]]*Table13578[[#This Row],[Unit Cost]]</f>
        <v>210</v>
      </c>
      <c r="H16" s="40"/>
      <c r="I16" s="121"/>
      <c r="J16" s="130"/>
    </row>
    <row r="17" spans="2:10" ht="21.95" customHeight="1" x14ac:dyDescent="0.2">
      <c r="B17" s="35">
        <v>45449</v>
      </c>
      <c r="C17" s="36" t="s">
        <v>20</v>
      </c>
      <c r="D17" s="36" t="s">
        <v>25</v>
      </c>
      <c r="E17" s="37">
        <v>0</v>
      </c>
      <c r="F17" s="38">
        <v>35</v>
      </c>
      <c r="G17" s="39">
        <f>Table13578[[#This Row],[QTY M3]]*Table13578[[#This Row],[Unit Cost]]</f>
        <v>0</v>
      </c>
      <c r="H17" s="40"/>
      <c r="I17" s="121"/>
      <c r="J17" s="130"/>
    </row>
    <row r="18" spans="2:10" ht="21.95" customHeight="1" x14ac:dyDescent="0.2">
      <c r="B18" s="35">
        <v>45449</v>
      </c>
      <c r="C18" s="36" t="s">
        <v>20</v>
      </c>
      <c r="D18" s="36" t="s">
        <v>26</v>
      </c>
      <c r="E18" s="37">
        <v>346</v>
      </c>
      <c r="F18" s="38">
        <v>29</v>
      </c>
      <c r="G18" s="39">
        <f>Table13578[[#This Row],[QTY M3]]*Table13578[[#This Row],[Unit Cost]]</f>
        <v>10034</v>
      </c>
      <c r="H18" s="40"/>
      <c r="I18" s="121"/>
      <c r="J18" s="130"/>
    </row>
    <row r="19" spans="2:10" ht="21.95" customHeight="1" x14ac:dyDescent="0.2">
      <c r="B19" s="35">
        <v>45449</v>
      </c>
      <c r="C19" s="36" t="s">
        <v>20</v>
      </c>
      <c r="D19" s="36" t="s">
        <v>27</v>
      </c>
      <c r="E19" s="37">
        <v>849</v>
      </c>
      <c r="F19" s="38">
        <v>29</v>
      </c>
      <c r="G19" s="39">
        <f>Table13578[[#This Row],[QTY M3]]*Table13578[[#This Row],[Unit Cost]]</f>
        <v>24621</v>
      </c>
      <c r="H19" s="40"/>
      <c r="I19" s="121"/>
      <c r="J19" s="130"/>
    </row>
    <row r="20" spans="2:10" ht="21.95" customHeight="1" x14ac:dyDescent="0.2">
      <c r="B20" s="35">
        <v>45449</v>
      </c>
      <c r="C20" s="36" t="s">
        <v>20</v>
      </c>
      <c r="D20" s="36" t="s">
        <v>28</v>
      </c>
      <c r="E20" s="37">
        <v>496</v>
      </c>
      <c r="F20" s="38">
        <v>29</v>
      </c>
      <c r="G20" s="39">
        <f>Table13578[[#This Row],[QTY M3]]*Table13578[[#This Row],[Unit Cost]]</f>
        <v>14384</v>
      </c>
      <c r="H20" s="40"/>
      <c r="I20" s="121"/>
      <c r="J20" s="130"/>
    </row>
    <row r="21" spans="2:10" ht="21.95" customHeight="1" x14ac:dyDescent="0.25">
      <c r="B21" s="35">
        <v>45449</v>
      </c>
      <c r="C21" s="36" t="s">
        <v>20</v>
      </c>
      <c r="D21" s="36" t="s">
        <v>35</v>
      </c>
      <c r="E21" s="47">
        <v>18</v>
      </c>
      <c r="F21" s="48">
        <v>70</v>
      </c>
      <c r="G21" s="49">
        <f>Table13578[[#This Row],[QTY M3]]*Table13578[[#This Row],[Unit Cost]]</f>
        <v>1260</v>
      </c>
      <c r="H21" s="50"/>
      <c r="I21" s="121"/>
      <c r="J21" s="130"/>
    </row>
    <row r="22" spans="2:10" ht="21.95" customHeight="1" x14ac:dyDescent="0.25">
      <c r="B22" s="35">
        <v>45449</v>
      </c>
      <c r="C22" s="36" t="s">
        <v>20</v>
      </c>
      <c r="D22" s="36" t="s">
        <v>36</v>
      </c>
      <c r="E22" s="47">
        <v>0</v>
      </c>
      <c r="F22" s="48">
        <v>0</v>
      </c>
      <c r="G22" s="49">
        <f>Table13578[[#This Row],[QTY M3]]*Table13578[[#This Row],[Unit Cost]]</f>
        <v>0</v>
      </c>
      <c r="H22" s="50"/>
      <c r="I22" s="121"/>
      <c r="J22" s="130"/>
    </row>
    <row r="23" spans="2:10" ht="21.95" customHeight="1" x14ac:dyDescent="0.2">
      <c r="B23" s="35">
        <v>45449</v>
      </c>
      <c r="C23" s="36" t="s">
        <v>20</v>
      </c>
      <c r="D23" s="36" t="s">
        <v>29</v>
      </c>
      <c r="E23" s="37">
        <v>4</v>
      </c>
      <c r="F23" s="38">
        <v>0</v>
      </c>
      <c r="G23" s="39">
        <f>Table13578[[#This Row],[QTY M3]]*Table13578[[#This Row],[Unit Cost]]</f>
        <v>0</v>
      </c>
      <c r="H23" s="40"/>
      <c r="I23" s="121"/>
      <c r="J23" s="130"/>
    </row>
    <row r="24" spans="2:10" ht="21.95" customHeight="1" x14ac:dyDescent="0.2">
      <c r="B24" s="35">
        <v>45449</v>
      </c>
      <c r="C24" s="36" t="s">
        <v>20</v>
      </c>
      <c r="D24" s="36" t="s">
        <v>30</v>
      </c>
      <c r="E24" s="37">
        <v>2</v>
      </c>
      <c r="F24" s="38">
        <v>0</v>
      </c>
      <c r="G24" s="39">
        <f>Table13578[[#This Row],[QTY M3]]*Table13578[[#This Row],[Unit Cost]]</f>
        <v>0</v>
      </c>
      <c r="H24" s="40"/>
      <c r="I24" s="121"/>
      <c r="J24" s="130"/>
    </row>
    <row r="25" spans="2:10" ht="21.95" customHeight="1" x14ac:dyDescent="0.25">
      <c r="B25" s="35">
        <v>45449</v>
      </c>
      <c r="C25" s="36" t="s">
        <v>20</v>
      </c>
      <c r="D25" s="13" t="s">
        <v>37</v>
      </c>
      <c r="E25" s="51">
        <v>0</v>
      </c>
      <c r="F25" s="52">
        <v>35</v>
      </c>
      <c r="G25" s="53">
        <f>Table13578[[#This Row],[QTY M3]]*Table13578[[#This Row],[Unit Cost]]</f>
        <v>0</v>
      </c>
      <c r="H25" s="55"/>
      <c r="I25" s="121"/>
      <c r="J25" s="130"/>
    </row>
    <row r="26" spans="2:10" ht="21.95" customHeight="1" x14ac:dyDescent="0.2">
      <c r="B26" s="35">
        <v>45449</v>
      </c>
      <c r="C26" s="36" t="s">
        <v>20</v>
      </c>
      <c r="D26" s="36" t="s">
        <v>31</v>
      </c>
      <c r="E26" s="37">
        <v>22</v>
      </c>
      <c r="F26" s="38">
        <v>35</v>
      </c>
      <c r="G26" s="39">
        <f>Table13578[[#This Row],[QTY M3]]*Table13578[[#This Row],[Unit Cost]]</f>
        <v>770</v>
      </c>
      <c r="H26" s="40"/>
      <c r="I26" s="121"/>
      <c r="J26" s="130"/>
    </row>
    <row r="27" spans="2:10" ht="21.95" customHeight="1" x14ac:dyDescent="0.2">
      <c r="B27" s="35">
        <v>45449</v>
      </c>
      <c r="C27" s="36" t="s">
        <v>20</v>
      </c>
      <c r="D27" s="36" t="s">
        <v>32</v>
      </c>
      <c r="E27" s="37">
        <v>3</v>
      </c>
      <c r="F27" s="38">
        <v>35</v>
      </c>
      <c r="G27" s="39">
        <f>Table13578[[#This Row],[QTY M3]]*Table13578[[#This Row],[Unit Cost]]</f>
        <v>105</v>
      </c>
      <c r="H27" s="40"/>
      <c r="I27" s="121"/>
      <c r="J27" s="130"/>
    </row>
    <row r="28" spans="2:10" ht="21.95" customHeight="1" x14ac:dyDescent="0.2">
      <c r="B28" s="35">
        <v>45449</v>
      </c>
      <c r="C28" s="36" t="s">
        <v>20</v>
      </c>
      <c r="D28" s="36" t="s">
        <v>38</v>
      </c>
      <c r="E28" s="37">
        <v>1</v>
      </c>
      <c r="F28" s="38">
        <v>35</v>
      </c>
      <c r="G28" s="39">
        <f>Table13578[[#This Row],[QTY M3]]*Table13578[[#This Row],[Unit Cost]]</f>
        <v>35</v>
      </c>
      <c r="H28" s="40"/>
      <c r="I28" s="122"/>
      <c r="J28" s="131"/>
    </row>
    <row r="29" spans="2:10" ht="24.75" customHeight="1" x14ac:dyDescent="0.2">
      <c r="E29" s="1"/>
    </row>
    <row r="30" spans="2:10" ht="21.95" customHeight="1" x14ac:dyDescent="0.2">
      <c r="B30" s="44" t="s">
        <v>33</v>
      </c>
      <c r="E30" s="1"/>
    </row>
    <row r="31" spans="2:10" ht="21.95" customHeight="1" x14ac:dyDescent="0.2">
      <c r="E31" s="1"/>
    </row>
    <row r="32" spans="2:10" ht="21.95" customHeight="1" x14ac:dyDescent="0.2">
      <c r="B32" s="35">
        <v>45449</v>
      </c>
      <c r="C32" s="57" t="s">
        <v>50</v>
      </c>
      <c r="D32" s="57" t="s">
        <v>47</v>
      </c>
      <c r="E32" s="76">
        <v>4</v>
      </c>
      <c r="F32" s="38">
        <v>40</v>
      </c>
      <c r="G32" s="39">
        <f>Table13578[[#This Row],[QTY M3]]*Table13578[[#This Row],[Unit Cost]]</f>
        <v>160</v>
      </c>
      <c r="H32" s="41"/>
      <c r="I32" s="117">
        <v>288</v>
      </c>
      <c r="J32" s="117"/>
    </row>
    <row r="33" spans="2:10" ht="21.95" customHeight="1" x14ac:dyDescent="0.2">
      <c r="B33" s="35">
        <v>45449</v>
      </c>
      <c r="C33" s="57" t="s">
        <v>50</v>
      </c>
      <c r="D33" s="36" t="s">
        <v>48</v>
      </c>
      <c r="E33" s="37">
        <v>2</v>
      </c>
      <c r="F33" s="38">
        <v>40</v>
      </c>
      <c r="G33" s="39">
        <f>Table13578[[#This Row],[QTY M3]]*Table13578[[#This Row],[Unit Cost]]</f>
        <v>80</v>
      </c>
      <c r="H33" s="40"/>
      <c r="I33" s="118"/>
      <c r="J33" s="118"/>
    </row>
    <row r="34" spans="2:10" ht="21.95" customHeight="1" x14ac:dyDescent="0.2">
      <c r="B34" s="35">
        <v>45449</v>
      </c>
      <c r="C34" s="57" t="s">
        <v>50</v>
      </c>
      <c r="D34" s="36" t="s">
        <v>49</v>
      </c>
      <c r="E34" s="37">
        <v>9</v>
      </c>
      <c r="F34" s="38">
        <v>40</v>
      </c>
      <c r="G34" s="39">
        <f>Table13578[[#This Row],[QTY M3]]*Table13578[[#This Row],[Unit Cost]]</f>
        <v>360</v>
      </c>
      <c r="H34" s="40"/>
      <c r="I34" s="118"/>
      <c r="J34" s="118"/>
    </row>
    <row r="35" spans="2:10" ht="21" customHeight="1" x14ac:dyDescent="0.2">
      <c r="B35" s="35">
        <v>45449</v>
      </c>
      <c r="C35" s="36" t="s">
        <v>19</v>
      </c>
      <c r="D35" s="36" t="s">
        <v>14</v>
      </c>
      <c r="E35" s="37">
        <v>240</v>
      </c>
      <c r="F35" s="38">
        <v>50</v>
      </c>
      <c r="G35" s="39">
        <f>Table13578[[#This Row],[QTY M3]]*Table13578[[#This Row],[Unit Cost]]</f>
        <v>12000</v>
      </c>
      <c r="H35" s="40"/>
      <c r="I35" s="118"/>
      <c r="J35" s="118"/>
    </row>
    <row r="36" spans="2:10" ht="21.95" customHeight="1" x14ac:dyDescent="0.2">
      <c r="B36" s="35">
        <v>45449</v>
      </c>
      <c r="C36" s="36" t="s">
        <v>19</v>
      </c>
      <c r="D36" s="36" t="s">
        <v>10</v>
      </c>
      <c r="E36" s="37">
        <v>48</v>
      </c>
      <c r="F36" s="38">
        <v>48</v>
      </c>
      <c r="G36" s="39">
        <f>Table13578[[#This Row],[QTY M3]]*Table13578[[#This Row],[Unit Cost]]</f>
        <v>2304</v>
      </c>
      <c r="H36" s="40"/>
      <c r="I36" s="118"/>
      <c r="J36" s="118"/>
    </row>
    <row r="37" spans="2:10" ht="21.95" customHeight="1" x14ac:dyDescent="0.25">
      <c r="B37" s="35">
        <v>45449</v>
      </c>
      <c r="C37" s="36" t="s">
        <v>19</v>
      </c>
      <c r="D37" s="36" t="s">
        <v>34</v>
      </c>
      <c r="E37" s="47">
        <v>0</v>
      </c>
      <c r="F37" s="48">
        <v>0</v>
      </c>
      <c r="G37" s="49">
        <f>Table13578[[#This Row],[QTY M3]]*Table13578[[#This Row],[Unit Cost]]</f>
        <v>0</v>
      </c>
      <c r="H37" s="50"/>
      <c r="I37" s="118"/>
      <c r="J37" s="118"/>
    </row>
    <row r="38" spans="2:10" ht="21.95" customHeight="1" x14ac:dyDescent="0.25">
      <c r="B38" s="35">
        <v>45449</v>
      </c>
      <c r="C38" s="36" t="s">
        <v>18</v>
      </c>
      <c r="D38" s="36" t="s">
        <v>16</v>
      </c>
      <c r="E38" s="37">
        <v>371</v>
      </c>
      <c r="F38" s="38">
        <v>29</v>
      </c>
      <c r="G38" s="49">
        <f>Table13578[[#This Row],[QTY M3]]*Table13578[[#This Row],[Unit Cost]]</f>
        <v>10759</v>
      </c>
      <c r="H38" s="40"/>
      <c r="I38" s="118"/>
      <c r="J38" s="118"/>
    </row>
    <row r="39" spans="2:10" ht="21.95" customHeight="1" x14ac:dyDescent="0.25">
      <c r="B39" s="35">
        <v>45449</v>
      </c>
      <c r="C39" s="36" t="s">
        <v>18</v>
      </c>
      <c r="D39" s="36" t="s">
        <v>10</v>
      </c>
      <c r="E39" s="47">
        <v>0</v>
      </c>
      <c r="F39" s="48">
        <v>48</v>
      </c>
      <c r="G39" s="49">
        <f>Table13578[[#This Row],[QTY M3]]*Table13578[[#This Row],[Unit Cost]]</f>
        <v>0</v>
      </c>
      <c r="H39" s="50"/>
      <c r="I39" s="118"/>
      <c r="J39" s="118"/>
    </row>
    <row r="40" spans="2:10" ht="21.95" customHeight="1" x14ac:dyDescent="0.25">
      <c r="B40" s="35">
        <v>45449</v>
      </c>
      <c r="C40" s="36" t="s">
        <v>18</v>
      </c>
      <c r="D40" s="36" t="s">
        <v>34</v>
      </c>
      <c r="E40" s="47">
        <v>106</v>
      </c>
      <c r="F40" s="52">
        <v>0</v>
      </c>
      <c r="G40" s="53">
        <f>Table13578[[#This Row],[QTY M3]]*Table13578[[#This Row],[Unit Cost]]</f>
        <v>0</v>
      </c>
      <c r="H40" s="54"/>
      <c r="I40" s="119"/>
      <c r="J40" s="119"/>
    </row>
    <row r="41" spans="2:10" ht="21.95" customHeight="1" x14ac:dyDescent="0.2">
      <c r="B41" s="41"/>
      <c r="C41" s="36"/>
      <c r="D41" s="36"/>
      <c r="E41" s="37"/>
      <c r="F41" s="38"/>
      <c r="G41" s="39"/>
      <c r="H41" s="40"/>
    </row>
    <row r="42" spans="2:10" ht="21.95" customHeight="1" x14ac:dyDescent="0.2">
      <c r="B42" s="41"/>
      <c r="C42" s="36"/>
      <c r="D42" s="36"/>
      <c r="E42" s="37"/>
      <c r="F42" s="38"/>
      <c r="G42" s="39"/>
      <c r="H42" s="40"/>
    </row>
    <row r="43" spans="2:10" ht="21.95" customHeight="1" x14ac:dyDescent="0.2">
      <c r="B43" s="56" t="s">
        <v>53</v>
      </c>
      <c r="C43" s="36"/>
      <c r="D43" s="36"/>
      <c r="E43" s="37"/>
      <c r="F43" s="38"/>
      <c r="G43" s="39"/>
      <c r="H43" s="40"/>
      <c r="I43" s="117">
        <f>SUM(E44:E47)</f>
        <v>5244</v>
      </c>
      <c r="J43" s="117">
        <f>SUM(F44:F47)</f>
        <v>25</v>
      </c>
    </row>
    <row r="44" spans="2:10" ht="21.95" customHeight="1" x14ac:dyDescent="0.2">
      <c r="B44" s="35">
        <v>45449</v>
      </c>
      <c r="C44" s="36" t="s">
        <v>51</v>
      </c>
      <c r="D44" s="36" t="s">
        <v>52</v>
      </c>
      <c r="E44" s="37">
        <v>1647</v>
      </c>
      <c r="F44" s="38" t="str">
        <f>IFERROR(VLOOKUP(#REF!,#REF!,4,0),"–")</f>
        <v>–</v>
      </c>
      <c r="G44" s="39" t="e">
        <f>Table13578[[#This Row],[QTY M3]]*Table13578[[#This Row],[Unit Cost]]</f>
        <v>#VALUE!</v>
      </c>
      <c r="H44" s="40"/>
      <c r="I44" s="118"/>
      <c r="J44" s="118"/>
    </row>
    <row r="45" spans="2:10" ht="21.95" customHeight="1" x14ac:dyDescent="0.2">
      <c r="B45" s="35">
        <v>45449</v>
      </c>
      <c r="C45" s="36" t="s">
        <v>51</v>
      </c>
      <c r="D45" s="36" t="s">
        <v>54</v>
      </c>
      <c r="E45" s="37">
        <v>1661</v>
      </c>
      <c r="F45" s="38" t="str">
        <f>IFERROR(VLOOKUP(#REF!,#REF!,4,0),"–")</f>
        <v>–</v>
      </c>
      <c r="G45" s="39" t="e">
        <f>Table13578[[#This Row],[QTY M3]]*Table13578[[#This Row],[Unit Cost]]</f>
        <v>#VALUE!</v>
      </c>
      <c r="H45" s="40"/>
      <c r="I45" s="118"/>
      <c r="J45" s="118"/>
    </row>
    <row r="46" spans="2:10" ht="21.95" customHeight="1" x14ac:dyDescent="0.2">
      <c r="B46" s="35">
        <v>45449</v>
      </c>
      <c r="C46" s="36" t="s">
        <v>51</v>
      </c>
      <c r="D46" s="36" t="s">
        <v>55</v>
      </c>
      <c r="E46" s="37">
        <v>278</v>
      </c>
      <c r="F46" s="38">
        <v>25</v>
      </c>
      <c r="G46" s="39">
        <f>Table13578[[#This Row],[QTY M3]]*Table13578[[#This Row],[Unit Cost]]</f>
        <v>6950</v>
      </c>
      <c r="H46" s="40"/>
      <c r="I46" s="118"/>
      <c r="J46" s="118"/>
    </row>
    <row r="47" spans="2:10" ht="21.95" customHeight="1" x14ac:dyDescent="0.2">
      <c r="B47" s="35">
        <v>45449</v>
      </c>
      <c r="C47" s="36" t="s">
        <v>51</v>
      </c>
      <c r="D47" s="36" t="s">
        <v>56</v>
      </c>
      <c r="E47" s="37">
        <v>1658</v>
      </c>
      <c r="F47" s="38" t="str">
        <f>IFERROR(VLOOKUP(#REF!,#REF!,4,0),"–")</f>
        <v>–</v>
      </c>
      <c r="G47" s="39" t="e">
        <f>Table13578[[#This Row],[QTY M3]]*Table13578[[#This Row],[Unit Cost]]</f>
        <v>#VALUE!</v>
      </c>
      <c r="H47" s="40"/>
      <c r="I47" s="132"/>
      <c r="J47" s="132"/>
    </row>
    <row r="48" spans="2:10" ht="21.95" customHeight="1" x14ac:dyDescent="0.2">
      <c r="B48" s="41"/>
      <c r="C48" s="36"/>
      <c r="D48" s="36"/>
      <c r="E48" s="37"/>
      <c r="F48" s="38"/>
      <c r="G48" s="39"/>
      <c r="H48" s="40"/>
    </row>
    <row r="49" spans="2:8" ht="21.95" customHeight="1" x14ac:dyDescent="0.2">
      <c r="B49" s="41"/>
      <c r="C49" s="36"/>
      <c r="D49" s="36"/>
      <c r="E49" s="37"/>
      <c r="F49" s="38"/>
      <c r="G49" s="39"/>
      <c r="H49" s="40"/>
    </row>
    <row r="50" spans="2:8" ht="21.95" customHeight="1" x14ac:dyDescent="0.2">
      <c r="B50" s="41"/>
      <c r="C50" s="36"/>
      <c r="D50" s="36"/>
      <c r="E50" s="37"/>
      <c r="F50" s="38"/>
      <c r="G50" s="39"/>
      <c r="H50" s="40"/>
    </row>
    <row r="51" spans="2:8" ht="21.95" customHeight="1" x14ac:dyDescent="0.2">
      <c r="B51" s="41"/>
      <c r="C51" s="36"/>
      <c r="D51" s="36"/>
      <c r="E51" s="37"/>
      <c r="F51" s="38"/>
      <c r="G51" s="39"/>
      <c r="H51" s="40"/>
    </row>
    <row r="52" spans="2:8" ht="21.95" customHeight="1" x14ac:dyDescent="0.2">
      <c r="B52" s="41"/>
      <c r="C52" s="36"/>
      <c r="D52" s="36"/>
      <c r="E52" s="37"/>
      <c r="F52" s="38"/>
      <c r="G52" s="39"/>
      <c r="H52" s="40"/>
    </row>
    <row r="53" spans="2:8" ht="21.95" customHeight="1" x14ac:dyDescent="0.2">
      <c r="B53" s="41"/>
      <c r="C53" s="36"/>
      <c r="D53" s="36"/>
      <c r="E53" s="37"/>
      <c r="F53" s="38"/>
      <c r="G53" s="39"/>
      <c r="H53" s="40"/>
    </row>
    <row r="54" spans="2:8" ht="21.95" customHeight="1" x14ac:dyDescent="0.2">
      <c r="B54" s="41"/>
      <c r="C54" s="36"/>
      <c r="D54" s="36"/>
      <c r="E54" s="37"/>
      <c r="F54" s="38"/>
      <c r="G54" s="39"/>
      <c r="H54" s="40"/>
    </row>
    <row r="55" spans="2:8" ht="21.95" customHeight="1" x14ac:dyDescent="0.2">
      <c r="B55" s="41"/>
      <c r="C55" s="36"/>
      <c r="D55" s="36"/>
      <c r="E55" s="37"/>
      <c r="F55" s="38"/>
      <c r="G55" s="39"/>
      <c r="H55" s="40"/>
    </row>
    <row r="56" spans="2:8" ht="21.95" customHeight="1" x14ac:dyDescent="0.2">
      <c r="B56" s="41"/>
      <c r="C56" s="36"/>
      <c r="D56" s="36"/>
      <c r="E56" s="37"/>
      <c r="F56" s="38"/>
      <c r="G56" s="39"/>
      <c r="H56" s="40"/>
    </row>
    <row r="57" spans="2:8" ht="21.95" customHeight="1" x14ac:dyDescent="0.2">
      <c r="B57" s="41"/>
      <c r="C57" s="36"/>
      <c r="D57" s="36"/>
      <c r="E57" s="37"/>
      <c r="F57" s="38"/>
      <c r="G57" s="39"/>
      <c r="H57" s="40"/>
    </row>
    <row r="58" spans="2:8" ht="21.95" customHeight="1" x14ac:dyDescent="0.2">
      <c r="B58" s="41"/>
      <c r="C58" s="36"/>
      <c r="D58" s="36"/>
      <c r="E58" s="37"/>
      <c r="F58" s="38"/>
      <c r="G58" s="39"/>
      <c r="H58" s="40"/>
    </row>
    <row r="59" spans="2:8" ht="21.95" customHeight="1" x14ac:dyDescent="0.2">
      <c r="B59" s="41"/>
      <c r="C59" s="36"/>
      <c r="D59" s="36"/>
      <c r="E59" s="37"/>
      <c r="F59" s="38"/>
      <c r="G59" s="39"/>
      <c r="H59" s="40"/>
    </row>
    <row r="60" spans="2:8" ht="21.95" customHeight="1" x14ac:dyDescent="0.2">
      <c r="B60" s="41"/>
      <c r="C60" s="36"/>
      <c r="D60" s="36"/>
      <c r="E60" s="37"/>
      <c r="F60" s="38"/>
      <c r="G60" s="39"/>
      <c r="H60" s="40"/>
    </row>
    <row r="61" spans="2:8" ht="21.95" customHeight="1" x14ac:dyDescent="0.2">
      <c r="B61" s="41"/>
      <c r="C61" s="36"/>
      <c r="D61" s="36"/>
      <c r="E61" s="37"/>
      <c r="F61" s="38"/>
      <c r="G61" s="39"/>
      <c r="H61" s="40"/>
    </row>
    <row r="62" spans="2:8" ht="21.95" customHeight="1" x14ac:dyDescent="0.2">
      <c r="B62" s="41"/>
      <c r="C62" s="36"/>
      <c r="D62" s="36"/>
      <c r="E62" s="37"/>
      <c r="F62" s="38"/>
      <c r="G62" s="39"/>
      <c r="H62" s="40"/>
    </row>
    <row r="63" spans="2:8" ht="21.95" customHeight="1" x14ac:dyDescent="0.25">
      <c r="B63" s="14"/>
      <c r="C63" s="16"/>
      <c r="D63" s="16"/>
      <c r="E63" s="18"/>
      <c r="F63" s="20"/>
      <c r="G63" s="22"/>
      <c r="H63" s="11"/>
    </row>
    <row r="64" spans="2:8" ht="21.95" customHeight="1" x14ac:dyDescent="0.25">
      <c r="B64" s="14"/>
      <c r="C64" s="16"/>
      <c r="D64" s="16"/>
      <c r="E64" s="18"/>
      <c r="F64" s="20"/>
      <c r="G64" s="22"/>
      <c r="H64" s="11"/>
    </row>
    <row r="65" spans="2:8" ht="21.95" customHeight="1" x14ac:dyDescent="0.25">
      <c r="B65" s="14"/>
      <c r="C65" s="16"/>
      <c r="D65" s="16"/>
      <c r="E65" s="18"/>
      <c r="F65" s="20"/>
      <c r="G65" s="22"/>
      <c r="H65" s="11"/>
    </row>
    <row r="66" spans="2:8" ht="21.95" customHeight="1" x14ac:dyDescent="0.25">
      <c r="B66" s="14"/>
      <c r="C66" s="16"/>
      <c r="D66" s="16"/>
      <c r="E66" s="18"/>
      <c r="F66" s="20"/>
      <c r="G66" s="22"/>
      <c r="H66" s="11"/>
    </row>
    <row r="67" spans="2:8" ht="21.95" customHeight="1" x14ac:dyDescent="0.25">
      <c r="B67" s="14"/>
      <c r="C67" s="16"/>
      <c r="D67" s="16"/>
      <c r="E67" s="18"/>
      <c r="F67" s="20"/>
      <c r="G67" s="22"/>
      <c r="H67" s="11"/>
    </row>
    <row r="68" spans="2:8" ht="21.95" customHeight="1" x14ac:dyDescent="0.25">
      <c r="B68" s="15"/>
      <c r="C68" s="17"/>
      <c r="D68" s="17"/>
      <c r="E68" s="19"/>
      <c r="F68" s="21"/>
      <c r="G68" s="23"/>
      <c r="H68" s="12"/>
    </row>
  </sheetData>
  <mergeCells count="8">
    <mergeCell ref="I43:I47"/>
    <mergeCell ref="J43:J47"/>
    <mergeCell ref="J12:J28"/>
    <mergeCell ref="B2:C2"/>
    <mergeCell ref="B4:C4"/>
    <mergeCell ref="I12:I28"/>
    <mergeCell ref="I32:I40"/>
    <mergeCell ref="J32:J40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5"/>
  <sheetViews>
    <sheetView showGridLines="0" topLeftCell="A28" zoomScaleNormal="100" workbookViewId="0">
      <selection activeCell="F44" sqref="F44"/>
    </sheetView>
  </sheetViews>
  <sheetFormatPr defaultColWidth="10.875" defaultRowHeight="15.75" x14ac:dyDescent="0.25"/>
  <cols>
    <col min="1" max="1" width="3.375" style="1" customWidth="1"/>
    <col min="2" max="2" width="23.5" style="1" customWidth="1"/>
    <col min="3" max="3" width="32.625" style="1" customWidth="1"/>
    <col min="4" max="4" width="20.125" style="1" customWidth="1"/>
    <col min="6" max="6" width="18" style="1" customWidth="1"/>
    <col min="7" max="7" width="13.625" style="1" customWidth="1"/>
    <col min="8" max="8" width="15" style="1" customWidth="1"/>
    <col min="9" max="9" width="12.125" style="1" customWidth="1"/>
    <col min="10" max="10" width="11.7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78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SUM(Q11:Q64)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94" t="s">
        <v>11</v>
      </c>
    </row>
    <row r="12" spans="2:14" ht="21.95" customHeight="1" x14ac:dyDescent="0.25">
      <c r="B12" s="35">
        <v>45450</v>
      </c>
      <c r="C12" s="36" t="s">
        <v>18</v>
      </c>
      <c r="D12" s="36" t="s">
        <v>39</v>
      </c>
      <c r="E12" s="47">
        <v>53</v>
      </c>
      <c r="F12" s="52" t="str">
        <f>IFERROR(VLOOKUP(#REF!,#REF!,4,0),"–")</f>
        <v>–</v>
      </c>
      <c r="G12" s="53" t="e">
        <f>Table135789[[#This Row],[QTY M3]]*Table135789[[#This Row],[Unit Cost]]</f>
        <v>#VALUE!</v>
      </c>
      <c r="H12" s="54"/>
      <c r="I12" s="114">
        <f>SUM(E12:E29)</f>
        <v>2462</v>
      </c>
      <c r="J12" s="143" t="e">
        <f>SUM(G12:G29)</f>
        <v>#VALUE!</v>
      </c>
    </row>
    <row r="13" spans="2:14" ht="21.95" customHeight="1" x14ac:dyDescent="0.2">
      <c r="B13" s="35">
        <v>45450</v>
      </c>
      <c r="C13" s="36" t="s">
        <v>20</v>
      </c>
      <c r="D13" s="36" t="s">
        <v>21</v>
      </c>
      <c r="E13" s="37">
        <v>334</v>
      </c>
      <c r="F13" s="38" t="str">
        <f>IFERROR(VLOOKUP(#REF!,#REF!,4,0),"–")</f>
        <v>–</v>
      </c>
      <c r="G13" s="39" t="e">
        <f>Table135789[[#This Row],[QTY M3]]*Table135789[[#This Row],[Unit Cost]]</f>
        <v>#VALUE!</v>
      </c>
      <c r="H13" s="40"/>
      <c r="I13" s="115"/>
      <c r="J13" s="115"/>
    </row>
    <row r="14" spans="2:14" ht="21.95" customHeight="1" x14ac:dyDescent="0.2">
      <c r="B14" s="35">
        <v>45450</v>
      </c>
      <c r="C14" s="36" t="s">
        <v>20</v>
      </c>
      <c r="D14" s="36" t="s">
        <v>22</v>
      </c>
      <c r="E14" s="37">
        <v>4</v>
      </c>
      <c r="F14" s="38" t="str">
        <f>IFERROR(VLOOKUP(#REF!,#REF!,4,0),"–")</f>
        <v>–</v>
      </c>
      <c r="G14" s="39" t="e">
        <f>Table135789[[#This Row],[QTY M3]]*Table135789[[#This Row],[Unit Cost]]</f>
        <v>#VALUE!</v>
      </c>
      <c r="H14" s="40"/>
      <c r="I14" s="115"/>
      <c r="J14" s="115"/>
    </row>
    <row r="15" spans="2:14" ht="21.95" customHeight="1" x14ac:dyDescent="0.2">
      <c r="B15" s="35">
        <v>45450</v>
      </c>
      <c r="C15" s="36" t="s">
        <v>20</v>
      </c>
      <c r="D15" s="36" t="s">
        <v>23</v>
      </c>
      <c r="E15" s="37">
        <v>1</v>
      </c>
      <c r="F15" s="38" t="str">
        <f>IFERROR(VLOOKUP(#REF!,#REF!,4,0),"–")</f>
        <v>–</v>
      </c>
      <c r="G15" s="39" t="e">
        <f>Table135789[[#This Row],[QTY M3]]*Table135789[[#This Row],[Unit Cost]]</f>
        <v>#VALUE!</v>
      </c>
      <c r="H15" s="40"/>
      <c r="I15" s="115"/>
      <c r="J15" s="115"/>
    </row>
    <row r="16" spans="2:14" ht="21.95" customHeight="1" x14ac:dyDescent="0.2">
      <c r="B16" s="35">
        <v>45450</v>
      </c>
      <c r="C16" s="36" t="s">
        <v>20</v>
      </c>
      <c r="D16" s="36" t="s">
        <v>16</v>
      </c>
      <c r="E16" s="37">
        <v>323</v>
      </c>
      <c r="F16" s="38" t="str">
        <f>IFERROR(VLOOKUP(#REF!,#REF!,4,0),"–")</f>
        <v>–</v>
      </c>
      <c r="G16" s="39" t="e">
        <f>Table135789[[#This Row],[QTY M3]]*Table135789[[#This Row],[Unit Cost]]</f>
        <v>#VALUE!</v>
      </c>
      <c r="H16" s="40"/>
      <c r="I16" s="115"/>
      <c r="J16" s="115"/>
    </row>
    <row r="17" spans="2:10" ht="21.95" customHeight="1" x14ac:dyDescent="0.2">
      <c r="B17" s="35">
        <v>45450</v>
      </c>
      <c r="C17" s="36" t="s">
        <v>20</v>
      </c>
      <c r="D17" s="36" t="s">
        <v>24</v>
      </c>
      <c r="E17" s="37">
        <v>6</v>
      </c>
      <c r="F17" s="38" t="str">
        <f>IFERROR(VLOOKUP(#REF!,#REF!,4,0),"–")</f>
        <v>–</v>
      </c>
      <c r="G17" s="39" t="e">
        <f>Table135789[[#This Row],[QTY M3]]*Table135789[[#This Row],[Unit Cost]]</f>
        <v>#VALUE!</v>
      </c>
      <c r="H17" s="40"/>
      <c r="I17" s="115"/>
      <c r="J17" s="115"/>
    </row>
    <row r="18" spans="2:10" ht="21.95" customHeight="1" x14ac:dyDescent="0.2">
      <c r="B18" s="35">
        <v>45450</v>
      </c>
      <c r="C18" s="36" t="s">
        <v>20</v>
      </c>
      <c r="D18" s="36" t="s">
        <v>25</v>
      </c>
      <c r="E18" s="37">
        <v>0</v>
      </c>
      <c r="F18" s="38" t="str">
        <f>IFERROR(VLOOKUP(#REF!,#REF!,4,0),"–")</f>
        <v>–</v>
      </c>
      <c r="G18" s="39" t="e">
        <f>Table135789[[#This Row],[QTY M3]]*Table135789[[#This Row],[Unit Cost]]</f>
        <v>#VALUE!</v>
      </c>
      <c r="H18" s="40"/>
      <c r="I18" s="115"/>
      <c r="J18" s="115"/>
    </row>
    <row r="19" spans="2:10" ht="21.95" customHeight="1" x14ac:dyDescent="0.2">
      <c r="B19" s="35">
        <v>45450</v>
      </c>
      <c r="C19" s="36" t="s">
        <v>20</v>
      </c>
      <c r="D19" s="36" t="s">
        <v>26</v>
      </c>
      <c r="E19" s="37">
        <v>346</v>
      </c>
      <c r="F19" s="38" t="str">
        <f>IFERROR(VLOOKUP(#REF!,#REF!,4,0),"–")</f>
        <v>–</v>
      </c>
      <c r="G19" s="39" t="e">
        <f>Table135789[[#This Row],[QTY M3]]*Table135789[[#This Row],[Unit Cost]]</f>
        <v>#VALUE!</v>
      </c>
      <c r="H19" s="40"/>
      <c r="I19" s="115"/>
      <c r="J19" s="115"/>
    </row>
    <row r="20" spans="2:10" ht="21.95" customHeight="1" x14ac:dyDescent="0.2">
      <c r="B20" s="35">
        <v>45450</v>
      </c>
      <c r="C20" s="36" t="s">
        <v>20</v>
      </c>
      <c r="D20" s="36" t="s">
        <v>27</v>
      </c>
      <c r="E20" s="37">
        <v>849</v>
      </c>
      <c r="F20" s="38" t="str">
        <f>IFERROR(VLOOKUP(#REF!,#REF!,4,0),"–")</f>
        <v>–</v>
      </c>
      <c r="G20" s="39" t="e">
        <f>Table135789[[#This Row],[QTY M3]]*Table135789[[#This Row],[Unit Cost]]</f>
        <v>#VALUE!</v>
      </c>
      <c r="H20" s="40"/>
      <c r="I20" s="115"/>
      <c r="J20" s="115"/>
    </row>
    <row r="21" spans="2:10" ht="21.95" customHeight="1" x14ac:dyDescent="0.2">
      <c r="B21" s="35">
        <v>45450</v>
      </c>
      <c r="C21" s="36" t="s">
        <v>20</v>
      </c>
      <c r="D21" s="36" t="s">
        <v>28</v>
      </c>
      <c r="E21" s="37">
        <v>496</v>
      </c>
      <c r="F21" s="38" t="str">
        <f>IFERROR(VLOOKUP(#REF!,#REF!,4,0),"–")</f>
        <v>–</v>
      </c>
      <c r="G21" s="39" t="e">
        <f>Table135789[[#This Row],[QTY M3]]*Table135789[[#This Row],[Unit Cost]]</f>
        <v>#VALUE!</v>
      </c>
      <c r="H21" s="40"/>
      <c r="I21" s="115"/>
      <c r="J21" s="115"/>
    </row>
    <row r="22" spans="2:10" ht="21.95" customHeight="1" x14ac:dyDescent="0.25">
      <c r="B22" s="35">
        <v>45450</v>
      </c>
      <c r="C22" s="36" t="s">
        <v>20</v>
      </c>
      <c r="D22" s="36" t="s">
        <v>35</v>
      </c>
      <c r="E22" s="47">
        <v>18</v>
      </c>
      <c r="F22" s="48" t="str">
        <f>IFERROR(VLOOKUP(#REF!,#REF!,4,0),"–")</f>
        <v>–</v>
      </c>
      <c r="G22" s="49" t="e">
        <f>Table135789[[#This Row],[QTY M3]]*Table135789[[#This Row],[Unit Cost]]</f>
        <v>#VALUE!</v>
      </c>
      <c r="H22" s="50"/>
      <c r="I22" s="115"/>
      <c r="J22" s="115"/>
    </row>
    <row r="23" spans="2:10" ht="21.95" customHeight="1" x14ac:dyDescent="0.25">
      <c r="B23" s="35">
        <v>45450</v>
      </c>
      <c r="C23" s="36" t="s">
        <v>20</v>
      </c>
      <c r="D23" s="36" t="s">
        <v>36</v>
      </c>
      <c r="E23" s="47">
        <v>0</v>
      </c>
      <c r="F23" s="48" t="str">
        <f>IFERROR(VLOOKUP(#REF!,#REF!,4,0),"–")</f>
        <v>–</v>
      </c>
      <c r="G23" s="49" t="e">
        <f>Table135789[[#This Row],[QTY M3]]*Table135789[[#This Row],[Unit Cost]]</f>
        <v>#VALUE!</v>
      </c>
      <c r="H23" s="50"/>
      <c r="I23" s="115"/>
      <c r="J23" s="115"/>
    </row>
    <row r="24" spans="2:10" ht="21.95" customHeight="1" x14ac:dyDescent="0.2">
      <c r="B24" s="35">
        <v>45450</v>
      </c>
      <c r="C24" s="36" t="s">
        <v>20</v>
      </c>
      <c r="D24" s="36" t="s">
        <v>29</v>
      </c>
      <c r="E24" s="37">
        <v>4</v>
      </c>
      <c r="F24" s="38" t="str">
        <f>IFERROR(VLOOKUP(#REF!,#REF!,4,0),"–")</f>
        <v>–</v>
      </c>
      <c r="G24" s="39" t="e">
        <f>Table135789[[#This Row],[QTY M3]]*Table135789[[#This Row],[Unit Cost]]</f>
        <v>#VALUE!</v>
      </c>
      <c r="H24" s="40"/>
      <c r="I24" s="115"/>
      <c r="J24" s="115"/>
    </row>
    <row r="25" spans="2:10" ht="21.95" customHeight="1" x14ac:dyDescent="0.2">
      <c r="B25" s="35">
        <v>45450</v>
      </c>
      <c r="C25" s="36" t="s">
        <v>20</v>
      </c>
      <c r="D25" s="36" t="s">
        <v>30</v>
      </c>
      <c r="E25" s="37">
        <v>2</v>
      </c>
      <c r="F25" s="38" t="str">
        <f>IFERROR(VLOOKUP(#REF!,#REF!,4,0),"–")</f>
        <v>–</v>
      </c>
      <c r="G25" s="39" t="e">
        <f>Table135789[[#This Row],[QTY M3]]*Table135789[[#This Row],[Unit Cost]]</f>
        <v>#VALUE!</v>
      </c>
      <c r="H25" s="40"/>
      <c r="I25" s="115"/>
      <c r="J25" s="115"/>
    </row>
    <row r="26" spans="2:10" ht="21.95" customHeight="1" x14ac:dyDescent="0.25">
      <c r="B26" s="35">
        <v>45450</v>
      </c>
      <c r="C26" s="36" t="s">
        <v>20</v>
      </c>
      <c r="D26" s="13" t="s">
        <v>37</v>
      </c>
      <c r="E26" s="51">
        <v>0</v>
      </c>
      <c r="F26" s="52" t="str">
        <f>IFERROR(VLOOKUP(#REF!,#REF!,4,0),"–")</f>
        <v>–</v>
      </c>
      <c r="G26" s="53" t="e">
        <f>Table135789[[#This Row],[QTY M3]]*Table135789[[#This Row],[Unit Cost]]</f>
        <v>#VALUE!</v>
      </c>
      <c r="H26" s="55"/>
      <c r="I26" s="115"/>
      <c r="J26" s="115"/>
    </row>
    <row r="27" spans="2:10" ht="21.95" customHeight="1" x14ac:dyDescent="0.2">
      <c r="B27" s="35">
        <v>45450</v>
      </c>
      <c r="C27" s="36" t="s">
        <v>20</v>
      </c>
      <c r="D27" s="36" t="s">
        <v>31</v>
      </c>
      <c r="E27" s="37">
        <v>22</v>
      </c>
      <c r="F27" s="38" t="str">
        <f>IFERROR(VLOOKUP(#REF!,#REF!,4,0),"–")</f>
        <v>–</v>
      </c>
      <c r="G27" s="39" t="e">
        <f>Table135789[[#This Row],[QTY M3]]*Table135789[[#This Row],[Unit Cost]]</f>
        <v>#VALUE!</v>
      </c>
      <c r="H27" s="40"/>
      <c r="I27" s="115"/>
      <c r="J27" s="115"/>
    </row>
    <row r="28" spans="2:10" ht="21.95" customHeight="1" x14ac:dyDescent="0.2">
      <c r="B28" s="35">
        <v>45450</v>
      </c>
      <c r="C28" s="36" t="s">
        <v>20</v>
      </c>
      <c r="D28" s="36" t="s">
        <v>32</v>
      </c>
      <c r="E28" s="37">
        <v>3</v>
      </c>
      <c r="F28" s="38" t="str">
        <f>IFERROR(VLOOKUP(#REF!,#REF!,4,0),"–")</f>
        <v>–</v>
      </c>
      <c r="G28" s="39" t="e">
        <f>Table135789[[#This Row],[QTY M3]]*Table135789[[#This Row],[Unit Cost]]</f>
        <v>#VALUE!</v>
      </c>
      <c r="H28" s="40"/>
      <c r="I28" s="115"/>
      <c r="J28" s="115"/>
    </row>
    <row r="29" spans="2:10" ht="21.95" customHeight="1" x14ac:dyDescent="0.2">
      <c r="B29" s="35">
        <v>45450</v>
      </c>
      <c r="C29" s="36" t="s">
        <v>20</v>
      </c>
      <c r="D29" s="36" t="s">
        <v>38</v>
      </c>
      <c r="E29" s="37">
        <v>1</v>
      </c>
      <c r="F29" s="38" t="str">
        <f>IFERROR(VLOOKUP(#REF!,#REF!,4,0),"–")</f>
        <v>–</v>
      </c>
      <c r="G29" s="39" t="e">
        <f>Table135789[[#This Row],[QTY M3]]*Table135789[[#This Row],[Unit Cost]]</f>
        <v>#VALUE!</v>
      </c>
      <c r="H29" s="40"/>
      <c r="I29" s="142"/>
      <c r="J29" s="142"/>
    </row>
    <row r="30" spans="2:10" ht="24.75" customHeight="1" x14ac:dyDescent="0.2">
      <c r="E30" s="1"/>
    </row>
    <row r="31" spans="2:10" ht="21.95" customHeight="1" x14ac:dyDescent="0.2">
      <c r="B31" s="44" t="s">
        <v>33</v>
      </c>
      <c r="E31" s="1"/>
    </row>
    <row r="32" spans="2:10" ht="21.95" customHeight="1" x14ac:dyDescent="0.2">
      <c r="E32" s="1"/>
    </row>
    <row r="33" spans="2:9" ht="21.95" customHeight="1" x14ac:dyDescent="0.2">
      <c r="B33" s="35">
        <v>45450</v>
      </c>
      <c r="C33" s="57" t="s">
        <v>50</v>
      </c>
      <c r="D33" s="57" t="s">
        <v>47</v>
      </c>
      <c r="E33" s="76">
        <v>7</v>
      </c>
      <c r="F33" s="76">
        <v>40</v>
      </c>
      <c r="G33" s="39">
        <f>Table135789[[#This Row],[QTY M3]]*Table135789[[#This Row],[Unit Cost]]</f>
        <v>280</v>
      </c>
      <c r="H33" s="41"/>
    </row>
    <row r="34" spans="2:9" ht="21.95" customHeight="1" x14ac:dyDescent="0.2">
      <c r="B34" s="35">
        <v>45450</v>
      </c>
      <c r="C34" s="57" t="s">
        <v>50</v>
      </c>
      <c r="D34" s="36" t="s">
        <v>48</v>
      </c>
      <c r="E34" s="37">
        <v>5</v>
      </c>
      <c r="F34" s="76">
        <v>40</v>
      </c>
      <c r="G34" s="39">
        <f>Table135789[[#This Row],[QTY M3]]*Table135789[[#This Row],[Unit Cost]]</f>
        <v>200</v>
      </c>
      <c r="H34" s="40"/>
      <c r="I34" s="42"/>
    </row>
    <row r="35" spans="2:9" ht="21.95" customHeight="1" x14ac:dyDescent="0.25">
      <c r="B35" s="58"/>
      <c r="C35" s="57" t="s">
        <v>50</v>
      </c>
      <c r="D35" s="46" t="s">
        <v>79</v>
      </c>
      <c r="E35" s="47">
        <v>2</v>
      </c>
      <c r="F35" s="76">
        <v>40</v>
      </c>
      <c r="G35" s="49">
        <f>Table135789[[#This Row],[QTY M3]]*Table135789[[#This Row],[Unit Cost]]</f>
        <v>80</v>
      </c>
      <c r="H35" s="50"/>
      <c r="I35" s="42"/>
    </row>
    <row r="36" spans="2:9" ht="21.95" customHeight="1" x14ac:dyDescent="0.25">
      <c r="B36" s="58"/>
      <c r="C36" s="57" t="s">
        <v>50</v>
      </c>
      <c r="D36" s="46" t="s">
        <v>77</v>
      </c>
      <c r="E36" s="47">
        <v>4</v>
      </c>
      <c r="F36" s="76">
        <v>40</v>
      </c>
      <c r="G36" s="49">
        <f>Table135789[[#This Row],[QTY M3]]*Table135789[[#This Row],[Unit Cost]]</f>
        <v>160</v>
      </c>
      <c r="H36" s="62"/>
      <c r="I36" s="42"/>
    </row>
    <row r="37" spans="2:9" ht="21.95" customHeight="1" x14ac:dyDescent="0.2">
      <c r="B37" s="35">
        <v>45450</v>
      </c>
      <c r="C37" s="57" t="s">
        <v>50</v>
      </c>
      <c r="D37" s="36" t="s">
        <v>49</v>
      </c>
      <c r="E37" s="37">
        <v>9</v>
      </c>
      <c r="F37" s="76">
        <v>40</v>
      </c>
      <c r="G37" s="39">
        <f>Table135789[[#This Row],[QTY M3]]*Table135789[[#This Row],[Unit Cost]]</f>
        <v>360</v>
      </c>
      <c r="H37" s="40"/>
      <c r="I37" s="42"/>
    </row>
    <row r="38" spans="2:9" ht="21.95" customHeight="1" x14ac:dyDescent="0.2">
      <c r="B38" s="35">
        <v>45450</v>
      </c>
      <c r="C38" s="36" t="s">
        <v>19</v>
      </c>
      <c r="D38" s="36" t="s">
        <v>14</v>
      </c>
      <c r="E38" s="37">
        <v>240</v>
      </c>
      <c r="F38" s="38">
        <v>50</v>
      </c>
      <c r="G38" s="39">
        <f>Table135789[[#This Row],[QTY M3]]*Table135789[[#This Row],[Unit Cost]]</f>
        <v>12000</v>
      </c>
      <c r="H38" s="40"/>
      <c r="I38" s="42"/>
    </row>
    <row r="39" spans="2:9" ht="21.95" customHeight="1" x14ac:dyDescent="0.2">
      <c r="B39" s="35">
        <v>45450</v>
      </c>
      <c r="C39" s="36" t="s">
        <v>19</v>
      </c>
      <c r="D39" s="36" t="s">
        <v>10</v>
      </c>
      <c r="E39" s="37">
        <v>48</v>
      </c>
      <c r="F39" s="38">
        <v>48</v>
      </c>
      <c r="G39" s="39">
        <f>Table135789[[#This Row],[QTY M3]]*Table135789[[#This Row],[Unit Cost]]</f>
        <v>2304</v>
      </c>
      <c r="H39" s="40"/>
      <c r="I39" s="42"/>
    </row>
    <row r="40" spans="2:9" ht="21.95" customHeight="1" x14ac:dyDescent="0.2">
      <c r="B40" s="35">
        <v>45450</v>
      </c>
      <c r="C40" s="36" t="s">
        <v>19</v>
      </c>
      <c r="D40" s="36" t="s">
        <v>35</v>
      </c>
      <c r="E40" s="47">
        <v>96</v>
      </c>
      <c r="F40" s="38">
        <v>70</v>
      </c>
      <c r="G40" s="39">
        <f>Table135789[[#This Row],[QTY M3]]*Table135789[[#This Row],[Unit Cost]]</f>
        <v>6720</v>
      </c>
      <c r="H40" s="40"/>
      <c r="I40" s="42"/>
    </row>
    <row r="41" spans="2:9" ht="21.95" customHeight="1" x14ac:dyDescent="0.2">
      <c r="B41" s="35">
        <v>45450</v>
      </c>
      <c r="C41" s="36" t="s">
        <v>18</v>
      </c>
      <c r="D41" s="36" t="s">
        <v>16</v>
      </c>
      <c r="E41" s="37">
        <v>424</v>
      </c>
      <c r="F41" s="38">
        <v>29</v>
      </c>
      <c r="G41" s="39">
        <f>Table135789[[#This Row],[QTY M3]]*Table135789[[#This Row],[Unit Cost]]</f>
        <v>12296</v>
      </c>
      <c r="H41" s="40"/>
      <c r="I41" s="42"/>
    </row>
    <row r="42" spans="2:9" ht="21.95" customHeight="1" x14ac:dyDescent="0.2">
      <c r="B42" s="35">
        <v>45450</v>
      </c>
      <c r="C42" s="36" t="s">
        <v>18</v>
      </c>
      <c r="D42" s="36" t="s">
        <v>10</v>
      </c>
      <c r="E42" s="47">
        <v>0</v>
      </c>
      <c r="F42" s="38">
        <v>48</v>
      </c>
      <c r="G42" s="39">
        <f>Table135789[[#This Row],[QTY M3]]*Table135789[[#This Row],[Unit Cost]]</f>
        <v>0</v>
      </c>
      <c r="H42" s="40"/>
      <c r="I42" s="42"/>
    </row>
    <row r="43" spans="2:9" ht="21.95" customHeight="1" x14ac:dyDescent="0.2">
      <c r="B43" s="41"/>
      <c r="C43" s="36"/>
      <c r="D43" s="36"/>
      <c r="E43" s="37"/>
      <c r="F43" s="38"/>
      <c r="G43" s="39"/>
      <c r="H43" s="40"/>
    </row>
    <row r="44" spans="2:9" ht="21.95" customHeight="1" x14ac:dyDescent="0.2">
      <c r="B44" s="41"/>
      <c r="C44" s="36"/>
      <c r="D44" s="36"/>
      <c r="E44" s="37"/>
      <c r="F44" s="38"/>
      <c r="G44" s="39"/>
      <c r="H44" s="40"/>
    </row>
    <row r="45" spans="2:9" ht="21.95" customHeight="1" x14ac:dyDescent="0.2">
      <c r="B45" s="56" t="s">
        <v>53</v>
      </c>
      <c r="C45" s="36"/>
      <c r="D45" s="36"/>
      <c r="E45" s="37"/>
      <c r="F45" s="38" t="str">
        <f>IFERROR(VLOOKUP(#REF!,#REF!,4,0),"–")</f>
        <v>–</v>
      </c>
      <c r="G45" s="39" t="e">
        <f>Table135789[[#This Row],[QTY M3]]*Table135789[[#This Row],[Unit Cost]]</f>
        <v>#VALUE!</v>
      </c>
      <c r="H45" s="40"/>
      <c r="I45" s="42"/>
    </row>
    <row r="46" spans="2:9" ht="21.95" customHeight="1" x14ac:dyDescent="0.2">
      <c r="B46" s="35">
        <v>45450</v>
      </c>
      <c r="C46" s="36" t="s">
        <v>51</v>
      </c>
      <c r="D46" s="36" t="s">
        <v>52</v>
      </c>
      <c r="E46" s="37"/>
      <c r="F46" s="38" t="str">
        <f>IFERROR(VLOOKUP(#REF!,#REF!,4,0),"–")</f>
        <v>–</v>
      </c>
      <c r="G46" s="39" t="e">
        <f>Table135789[[#This Row],[QTY M3]]*Table135789[[#This Row],[Unit Cost]]</f>
        <v>#VALUE!</v>
      </c>
      <c r="H46" s="40"/>
      <c r="I46" s="42"/>
    </row>
    <row r="47" spans="2:9" ht="21.95" customHeight="1" x14ac:dyDescent="0.2">
      <c r="B47" s="35">
        <v>45450</v>
      </c>
      <c r="C47" s="36" t="s">
        <v>51</v>
      </c>
      <c r="D47" s="36" t="s">
        <v>54</v>
      </c>
      <c r="E47" s="37"/>
      <c r="F47" s="38" t="str">
        <f>IFERROR(VLOOKUP(#REF!,#REF!,4,0),"–")</f>
        <v>–</v>
      </c>
      <c r="G47" s="39" t="e">
        <f>Table135789[[#This Row],[QTY M3]]*Table135789[[#This Row],[Unit Cost]]</f>
        <v>#VALUE!</v>
      </c>
      <c r="H47" s="40"/>
      <c r="I47" s="42"/>
    </row>
    <row r="48" spans="2:9" ht="21.95" customHeight="1" x14ac:dyDescent="0.2">
      <c r="B48" s="35">
        <v>45450</v>
      </c>
      <c r="C48" s="36" t="s">
        <v>51</v>
      </c>
      <c r="D48" s="36" t="s">
        <v>55</v>
      </c>
      <c r="E48" s="37"/>
      <c r="F48" s="38" t="str">
        <f>IFERROR(VLOOKUP(#REF!,#REF!,4,0),"–")</f>
        <v>–</v>
      </c>
      <c r="G48" s="39" t="e">
        <f>Table135789[[#This Row],[QTY M3]]*Table135789[[#This Row],[Unit Cost]]</f>
        <v>#VALUE!</v>
      </c>
      <c r="H48" s="40"/>
      <c r="I48" s="42"/>
    </row>
    <row r="49" spans="2:9" ht="21.95" customHeight="1" x14ac:dyDescent="0.2">
      <c r="B49" s="35">
        <v>45450</v>
      </c>
      <c r="C49" s="36" t="s">
        <v>51</v>
      </c>
      <c r="D49" s="36" t="s">
        <v>56</v>
      </c>
      <c r="E49" s="37"/>
      <c r="F49" s="38" t="str">
        <f>IFERROR(VLOOKUP(#REF!,#REF!,4,0),"–")</f>
        <v>–</v>
      </c>
      <c r="G49" s="39" t="e">
        <f>Table135789[[#This Row],[QTY M3]]*Table135789[[#This Row],[Unit Cost]]</f>
        <v>#VALUE!</v>
      </c>
      <c r="H49" s="40"/>
      <c r="I49" s="42"/>
    </row>
    <row r="50" spans="2:9" ht="21.95" customHeight="1" x14ac:dyDescent="0.2">
      <c r="B50" s="41"/>
      <c r="C50" s="36"/>
      <c r="D50" s="36"/>
      <c r="E50" s="37"/>
      <c r="F50" s="38" t="str">
        <f>IFERROR(VLOOKUP(#REF!,#REF!,4,0),"–")</f>
        <v>–</v>
      </c>
      <c r="G50" s="39" t="e">
        <f>Table135789[[#This Row],[QTY M3]]*Table135789[[#This Row],[Unit Cost]]</f>
        <v>#VALUE!</v>
      </c>
      <c r="H50" s="40"/>
      <c r="I50" s="42"/>
    </row>
    <row r="51" spans="2:9" ht="21.95" customHeight="1" x14ac:dyDescent="0.2">
      <c r="B51" s="41"/>
      <c r="C51" s="36"/>
      <c r="D51" s="36"/>
      <c r="E51" s="37"/>
      <c r="F51" s="38" t="str">
        <f>IFERROR(VLOOKUP(#REF!,#REF!,4,0),"–")</f>
        <v>–</v>
      </c>
      <c r="G51" s="39" t="e">
        <f>Table135789[[#This Row],[QTY M3]]*Table135789[[#This Row],[Unit Cost]]</f>
        <v>#VALUE!</v>
      </c>
      <c r="H51" s="40"/>
      <c r="I51" s="42"/>
    </row>
    <row r="52" spans="2:9" ht="21.95" customHeight="1" x14ac:dyDescent="0.2">
      <c r="B52" s="41"/>
      <c r="C52" s="36"/>
      <c r="D52" s="36"/>
      <c r="E52" s="37"/>
      <c r="F52" s="38" t="str">
        <f>IFERROR(VLOOKUP(#REF!,#REF!,4,0),"–")</f>
        <v>–</v>
      </c>
      <c r="G52" s="39" t="e">
        <f>Table135789[[#This Row],[QTY M3]]*Table135789[[#This Row],[Unit Cost]]</f>
        <v>#VALUE!</v>
      </c>
      <c r="H52" s="40"/>
      <c r="I52" s="42"/>
    </row>
    <row r="53" spans="2:9" ht="21.95" customHeight="1" x14ac:dyDescent="0.2">
      <c r="B53" s="41"/>
      <c r="C53" s="36"/>
      <c r="D53" s="36"/>
      <c r="E53" s="37"/>
      <c r="F53" s="38" t="str">
        <f>IFERROR(VLOOKUP(#REF!,#REF!,4,0),"–")</f>
        <v>–</v>
      </c>
      <c r="G53" s="39" t="e">
        <f>Table135789[[#This Row],[QTY M3]]*Table135789[[#This Row],[Unit Cost]]</f>
        <v>#VALUE!</v>
      </c>
      <c r="H53" s="40"/>
      <c r="I53" s="42"/>
    </row>
    <row r="54" spans="2:9" ht="21.95" customHeight="1" x14ac:dyDescent="0.2">
      <c r="B54" s="41"/>
      <c r="C54" s="36"/>
      <c r="D54" s="36"/>
      <c r="E54" s="37"/>
      <c r="F54" s="38" t="str">
        <f>IFERROR(VLOOKUP(#REF!,#REF!,4,0),"–")</f>
        <v>–</v>
      </c>
      <c r="G54" s="39" t="e">
        <f>Table135789[[#This Row],[QTY M3]]*Table135789[[#This Row],[Unit Cost]]</f>
        <v>#VALUE!</v>
      </c>
      <c r="H54" s="40"/>
      <c r="I54" s="42"/>
    </row>
    <row r="55" spans="2:9" ht="21.95" customHeight="1" x14ac:dyDescent="0.2">
      <c r="B55" s="41"/>
      <c r="C55" s="36"/>
      <c r="D55" s="36"/>
      <c r="E55" s="37"/>
      <c r="F55" s="38" t="str">
        <f>IFERROR(VLOOKUP(#REF!,#REF!,4,0),"–")</f>
        <v>–</v>
      </c>
      <c r="G55" s="39" t="e">
        <f>Table135789[[#This Row],[QTY M3]]*Table135789[[#This Row],[Unit Cost]]</f>
        <v>#VALUE!</v>
      </c>
      <c r="H55" s="40"/>
      <c r="I55" s="42"/>
    </row>
    <row r="56" spans="2:9" ht="21.95" customHeight="1" x14ac:dyDescent="0.2">
      <c r="B56" s="41"/>
      <c r="C56" s="36"/>
      <c r="D56" s="36"/>
      <c r="E56" s="37"/>
      <c r="F56" s="38" t="str">
        <f>IFERROR(VLOOKUP(#REF!,#REF!,4,0),"–")</f>
        <v>–</v>
      </c>
      <c r="G56" s="39" t="e">
        <f>Table135789[[#This Row],[QTY M3]]*Table135789[[#This Row],[Unit Cost]]</f>
        <v>#VALUE!</v>
      </c>
      <c r="H56" s="40"/>
      <c r="I56" s="42"/>
    </row>
    <row r="57" spans="2:9" ht="21.95" customHeight="1" x14ac:dyDescent="0.2">
      <c r="B57" s="41"/>
      <c r="C57" s="36"/>
      <c r="D57" s="36"/>
      <c r="E57" s="37"/>
      <c r="F57" s="38" t="str">
        <f>IFERROR(VLOOKUP(#REF!,#REF!,4,0),"–")</f>
        <v>–</v>
      </c>
      <c r="G57" s="39" t="e">
        <f>Table135789[[#This Row],[QTY M3]]*Table135789[[#This Row],[Unit Cost]]</f>
        <v>#VALUE!</v>
      </c>
      <c r="H57" s="40"/>
      <c r="I57" s="42"/>
    </row>
    <row r="58" spans="2:9" ht="21.95" customHeight="1" x14ac:dyDescent="0.2">
      <c r="B58" s="41"/>
      <c r="C58" s="36"/>
      <c r="D58" s="36"/>
      <c r="E58" s="37"/>
      <c r="F58" s="38" t="str">
        <f>IFERROR(VLOOKUP(#REF!,#REF!,4,0),"–")</f>
        <v>–</v>
      </c>
      <c r="G58" s="39" t="e">
        <f>Table135789[[#This Row],[QTY M3]]*Table135789[[#This Row],[Unit Cost]]</f>
        <v>#VALUE!</v>
      </c>
      <c r="H58" s="40"/>
      <c r="I58" s="42"/>
    </row>
    <row r="59" spans="2:9" ht="21.95" customHeight="1" x14ac:dyDescent="0.2">
      <c r="B59" s="41"/>
      <c r="C59" s="36"/>
      <c r="D59" s="36"/>
      <c r="E59" s="37"/>
      <c r="F59" s="38" t="str">
        <f>IFERROR(VLOOKUP(#REF!,#REF!,4,0),"–")</f>
        <v>–</v>
      </c>
      <c r="G59" s="39" t="e">
        <f>Table135789[[#This Row],[QTY M3]]*Table135789[[#This Row],[Unit Cost]]</f>
        <v>#VALUE!</v>
      </c>
      <c r="H59" s="40"/>
      <c r="I59" s="42"/>
    </row>
    <row r="60" spans="2:9" ht="21.95" customHeight="1" x14ac:dyDescent="0.25">
      <c r="B60" s="14"/>
      <c r="C60" s="16"/>
      <c r="D60" s="16"/>
      <c r="E60" s="18"/>
      <c r="F60" s="20" t="str">
        <f>IFERROR(VLOOKUP(#REF!,#REF!,4,0),"–")</f>
        <v>–</v>
      </c>
      <c r="G60" s="22" t="e">
        <f>Table135789[[#This Row],[QTY M3]]*Table135789[[#This Row],[Unit Cost]]</f>
        <v>#VALUE!</v>
      </c>
      <c r="H60" s="11"/>
      <c r="I60" s="42"/>
    </row>
    <row r="61" spans="2:9" ht="21.95" customHeight="1" x14ac:dyDescent="0.25">
      <c r="B61" s="14"/>
      <c r="C61" s="16"/>
      <c r="D61" s="16"/>
      <c r="E61" s="18"/>
      <c r="F61" s="20" t="str">
        <f>IFERROR(VLOOKUP(#REF!,#REF!,4,0),"–")</f>
        <v>–</v>
      </c>
      <c r="G61" s="22" t="e">
        <f>Table135789[[#This Row],[QTY M3]]*Table135789[[#This Row],[Unit Cost]]</f>
        <v>#VALUE!</v>
      </c>
      <c r="H61" s="11"/>
      <c r="I61" s="42"/>
    </row>
    <row r="62" spans="2:9" ht="21.95" customHeight="1" x14ac:dyDescent="0.25">
      <c r="B62" s="14"/>
      <c r="C62" s="16"/>
      <c r="D62" s="16"/>
      <c r="E62" s="18"/>
      <c r="F62" s="20" t="str">
        <f>IFERROR(VLOOKUP(#REF!,#REF!,4,0),"–")</f>
        <v>–</v>
      </c>
      <c r="G62" s="22" t="e">
        <f>Table135789[[#This Row],[QTY M3]]*Table135789[[#This Row],[Unit Cost]]</f>
        <v>#VALUE!</v>
      </c>
      <c r="H62" s="11"/>
      <c r="I62" s="42"/>
    </row>
    <row r="63" spans="2:9" ht="21.95" customHeight="1" x14ac:dyDescent="0.25">
      <c r="B63" s="14"/>
      <c r="C63" s="16"/>
      <c r="D63" s="16"/>
      <c r="E63" s="18"/>
      <c r="F63" s="20" t="str">
        <f>IFERROR(VLOOKUP(#REF!,#REF!,4,0),"–")</f>
        <v>–</v>
      </c>
      <c r="G63" s="22" t="e">
        <f>Table135789[[#This Row],[QTY M3]]*Table135789[[#This Row],[Unit Cost]]</f>
        <v>#VALUE!</v>
      </c>
      <c r="H63" s="11"/>
      <c r="I63" s="42"/>
    </row>
    <row r="64" spans="2:9" ht="21.95" customHeight="1" x14ac:dyDescent="0.25">
      <c r="B64" s="14"/>
      <c r="C64" s="16"/>
      <c r="D64" s="16"/>
      <c r="E64" s="18"/>
      <c r="F64" s="20" t="str">
        <f>IFERROR(VLOOKUP(#REF!,#REF!,4,0),"–")</f>
        <v>–</v>
      </c>
      <c r="G64" s="22" t="e">
        <f>Table135789[[#This Row],[QTY M3]]*Table135789[[#This Row],[Unit Cost]]</f>
        <v>#VALUE!</v>
      </c>
      <c r="H64" s="11"/>
      <c r="I64" s="42"/>
    </row>
    <row r="65" spans="2:9" ht="21.95" customHeight="1" x14ac:dyDescent="0.25">
      <c r="B65" s="15"/>
      <c r="C65" s="17"/>
      <c r="D65" s="17"/>
      <c r="E65" s="19"/>
      <c r="F65" s="21" t="str">
        <f>IFERROR(VLOOKUP(#REF!,#REF!,4,0),"–")</f>
        <v>–</v>
      </c>
      <c r="G65" s="23" t="e">
        <f>Table135789[[#This Row],[QTY M3]]*Table135789[[#This Row],[Unit Cost]]</f>
        <v>#VALUE!</v>
      </c>
      <c r="H65" s="12"/>
      <c r="I65" s="42"/>
    </row>
  </sheetData>
  <mergeCells count="4">
    <mergeCell ref="B2:C2"/>
    <mergeCell ref="B4:C4"/>
    <mergeCell ref="I12:I29"/>
    <mergeCell ref="J12:J29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71"/>
  <sheetViews>
    <sheetView showGridLines="0" topLeftCell="B39" zoomScaleNormal="100" workbookViewId="0">
      <selection activeCell="I51" sqref="I51"/>
    </sheetView>
  </sheetViews>
  <sheetFormatPr defaultColWidth="10.875" defaultRowHeight="15.75" x14ac:dyDescent="0.25"/>
  <cols>
    <col min="1" max="1" width="3.375" style="1" customWidth="1"/>
    <col min="2" max="2" width="23.25" style="1" customWidth="1"/>
    <col min="3" max="3" width="32.625" style="1" customWidth="1"/>
    <col min="4" max="4" width="20.125" style="1" customWidth="1"/>
    <col min="6" max="6" width="18" style="1" customWidth="1"/>
    <col min="7" max="7" width="13.625" style="1" customWidth="1"/>
    <col min="8" max="8" width="15" style="1" customWidth="1"/>
    <col min="9" max="9" width="12.125" style="1" customWidth="1"/>
    <col min="10" max="10" width="12.87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42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SUM(Q11:Q70)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45451</v>
      </c>
      <c r="C12" s="36" t="s">
        <v>20</v>
      </c>
      <c r="D12" s="36" t="s">
        <v>21</v>
      </c>
      <c r="E12" s="37">
        <v>523</v>
      </c>
      <c r="F12" s="38">
        <v>26</v>
      </c>
      <c r="G12" s="39">
        <f>Table13578910[[#This Row],[QTY M3]]*Table13578910[[#This Row],[Unit Cost]]</f>
        <v>13598</v>
      </c>
      <c r="H12" s="40"/>
      <c r="I12" s="144">
        <f>SUM(E12:E27)</f>
        <v>3321</v>
      </c>
      <c r="J12" s="144">
        <f>SUM(G12:G28)</f>
        <v>102100</v>
      </c>
    </row>
    <row r="13" spans="2:14" ht="21.95" customHeight="1" x14ac:dyDescent="0.2">
      <c r="B13" s="35">
        <v>45451</v>
      </c>
      <c r="C13" s="36" t="s">
        <v>20</v>
      </c>
      <c r="D13" s="36" t="s">
        <v>22</v>
      </c>
      <c r="E13" s="37">
        <v>4</v>
      </c>
      <c r="F13" s="38">
        <v>35</v>
      </c>
      <c r="G13" s="39">
        <f>Table13578910[[#This Row],[QTY M3]]*Table13578910[[#This Row],[Unit Cost]]</f>
        <v>140</v>
      </c>
      <c r="H13" s="40"/>
      <c r="I13" s="145"/>
      <c r="J13" s="145"/>
    </row>
    <row r="14" spans="2:14" ht="21.95" customHeight="1" x14ac:dyDescent="0.2">
      <c r="B14" s="35">
        <v>45451</v>
      </c>
      <c r="C14" s="36" t="s">
        <v>20</v>
      </c>
      <c r="D14" s="36" t="s">
        <v>23</v>
      </c>
      <c r="E14" s="37">
        <v>1</v>
      </c>
      <c r="F14" s="38">
        <v>35</v>
      </c>
      <c r="G14" s="39">
        <f>Table13578910[[#This Row],[QTY M3]]*Table13578910[[#This Row],[Unit Cost]]</f>
        <v>35</v>
      </c>
      <c r="H14" s="40"/>
      <c r="I14" s="145"/>
      <c r="J14" s="145"/>
    </row>
    <row r="15" spans="2:14" ht="21.95" customHeight="1" x14ac:dyDescent="0.2">
      <c r="B15" s="35">
        <v>45451</v>
      </c>
      <c r="C15" s="36" t="s">
        <v>20</v>
      </c>
      <c r="D15" s="36" t="s">
        <v>16</v>
      </c>
      <c r="E15" s="37">
        <v>149</v>
      </c>
      <c r="F15" s="38">
        <v>23</v>
      </c>
      <c r="G15" s="39">
        <f>Table13578910[[#This Row],[QTY M3]]*Table13578910[[#This Row],[Unit Cost]]</f>
        <v>3427</v>
      </c>
      <c r="H15" s="40"/>
      <c r="I15" s="145"/>
      <c r="J15" s="145"/>
    </row>
    <row r="16" spans="2:14" ht="21.95" customHeight="1" x14ac:dyDescent="0.2">
      <c r="B16" s="35">
        <v>45451</v>
      </c>
      <c r="C16" s="36" t="s">
        <v>20</v>
      </c>
      <c r="D16" s="36" t="s">
        <v>24</v>
      </c>
      <c r="E16" s="37">
        <v>7</v>
      </c>
      <c r="F16" s="38">
        <v>35</v>
      </c>
      <c r="G16" s="39">
        <f>Table13578910[[#This Row],[QTY M3]]*Table13578910[[#This Row],[Unit Cost]]</f>
        <v>245</v>
      </c>
      <c r="H16" s="40"/>
      <c r="I16" s="145"/>
      <c r="J16" s="145"/>
    </row>
    <row r="17" spans="2:10" ht="21.95" customHeight="1" x14ac:dyDescent="0.2">
      <c r="B17" s="35">
        <v>45451</v>
      </c>
      <c r="C17" s="36" t="s">
        <v>20</v>
      </c>
      <c r="D17" s="36" t="s">
        <v>25</v>
      </c>
      <c r="E17" s="37">
        <v>0</v>
      </c>
      <c r="F17" s="38">
        <v>35</v>
      </c>
      <c r="G17" s="39">
        <f>Table13578910[[#This Row],[QTY M3]]*Table13578910[[#This Row],[Unit Cost]]</f>
        <v>0</v>
      </c>
      <c r="H17" s="40"/>
      <c r="I17" s="145"/>
      <c r="J17" s="145"/>
    </row>
    <row r="18" spans="2:10" ht="21.95" customHeight="1" x14ac:dyDescent="0.2">
      <c r="B18" s="35">
        <v>45451</v>
      </c>
      <c r="C18" s="36" t="s">
        <v>20</v>
      </c>
      <c r="D18" s="36" t="s">
        <v>26</v>
      </c>
      <c r="E18" s="37">
        <v>353</v>
      </c>
      <c r="F18" s="38">
        <v>29</v>
      </c>
      <c r="G18" s="39">
        <f>Table13578910[[#This Row],[QTY M3]]*Table13578910[[#This Row],[Unit Cost]]</f>
        <v>10237</v>
      </c>
      <c r="H18" s="40"/>
      <c r="I18" s="145"/>
      <c r="J18" s="145"/>
    </row>
    <row r="19" spans="2:10" ht="21.95" customHeight="1" x14ac:dyDescent="0.2">
      <c r="B19" s="35">
        <v>45451</v>
      </c>
      <c r="C19" s="36" t="s">
        <v>20</v>
      </c>
      <c r="D19" s="36" t="s">
        <v>27</v>
      </c>
      <c r="E19" s="37">
        <v>1173</v>
      </c>
      <c r="F19" s="38">
        <v>29</v>
      </c>
      <c r="G19" s="39">
        <f>Table13578910[[#This Row],[QTY M3]]*Table13578910[[#This Row],[Unit Cost]]</f>
        <v>34017</v>
      </c>
      <c r="H19" s="40"/>
      <c r="I19" s="145"/>
      <c r="J19" s="145"/>
    </row>
    <row r="20" spans="2:10" ht="21.95" customHeight="1" x14ac:dyDescent="0.2">
      <c r="B20" s="35">
        <v>45451</v>
      </c>
      <c r="C20" s="36" t="s">
        <v>20</v>
      </c>
      <c r="D20" s="36" t="s">
        <v>28</v>
      </c>
      <c r="E20" s="37">
        <v>844</v>
      </c>
      <c r="F20" s="38">
        <v>29</v>
      </c>
      <c r="G20" s="39">
        <f>Table13578910[[#This Row],[QTY M3]]*Table13578910[[#This Row],[Unit Cost]]</f>
        <v>24476</v>
      </c>
      <c r="H20" s="40"/>
      <c r="I20" s="145"/>
      <c r="J20" s="145"/>
    </row>
    <row r="21" spans="2:10" ht="21.95" customHeight="1" x14ac:dyDescent="0.25">
      <c r="B21" s="35">
        <v>45451</v>
      </c>
      <c r="C21" s="36" t="s">
        <v>20</v>
      </c>
      <c r="D21" s="36" t="s">
        <v>35</v>
      </c>
      <c r="E21" s="47">
        <v>189</v>
      </c>
      <c r="F21" s="48">
        <v>70</v>
      </c>
      <c r="G21" s="49">
        <f>Table13578910[[#This Row],[QTY M3]]*Table13578910[[#This Row],[Unit Cost]]</f>
        <v>13230</v>
      </c>
      <c r="H21" s="50"/>
      <c r="I21" s="145"/>
      <c r="J21" s="145"/>
    </row>
    <row r="22" spans="2:10" ht="21.95" customHeight="1" x14ac:dyDescent="0.25">
      <c r="B22" s="35">
        <v>45451</v>
      </c>
      <c r="C22" s="36" t="s">
        <v>20</v>
      </c>
      <c r="D22" s="36" t="s">
        <v>36</v>
      </c>
      <c r="E22" s="47">
        <v>1</v>
      </c>
      <c r="F22" s="48">
        <v>0</v>
      </c>
      <c r="G22" s="49">
        <f>Table13578910[[#This Row],[QTY M3]]*Table13578910[[#This Row],[Unit Cost]]</f>
        <v>0</v>
      </c>
      <c r="H22" s="50"/>
      <c r="I22" s="145"/>
      <c r="J22" s="145"/>
    </row>
    <row r="23" spans="2:10" ht="21.95" customHeight="1" x14ac:dyDescent="0.2">
      <c r="B23" s="35">
        <v>45451</v>
      </c>
      <c r="C23" s="36" t="s">
        <v>20</v>
      </c>
      <c r="D23" s="36" t="s">
        <v>29</v>
      </c>
      <c r="E23" s="37">
        <v>0</v>
      </c>
      <c r="F23" s="38">
        <v>0</v>
      </c>
      <c r="G23" s="39">
        <f>Table13578910[[#This Row],[QTY M3]]*Table13578910[[#This Row],[Unit Cost]]</f>
        <v>0</v>
      </c>
      <c r="H23" s="40"/>
      <c r="I23" s="145"/>
      <c r="J23" s="145"/>
    </row>
    <row r="24" spans="2:10" ht="21.95" customHeight="1" x14ac:dyDescent="0.2">
      <c r="B24" s="35">
        <v>45451</v>
      </c>
      <c r="C24" s="36" t="s">
        <v>20</v>
      </c>
      <c r="D24" s="36" t="s">
        <v>30</v>
      </c>
      <c r="E24" s="37">
        <v>0</v>
      </c>
      <c r="F24" s="38">
        <v>0</v>
      </c>
      <c r="G24" s="39">
        <f>Table13578910[[#This Row],[QTY M3]]*Table13578910[[#This Row],[Unit Cost]]</f>
        <v>0</v>
      </c>
      <c r="H24" s="40"/>
      <c r="I24" s="145"/>
      <c r="J24" s="145"/>
    </row>
    <row r="25" spans="2:10" ht="21.95" customHeight="1" x14ac:dyDescent="0.25">
      <c r="B25" s="35">
        <v>45451</v>
      </c>
      <c r="C25" s="36" t="s">
        <v>20</v>
      </c>
      <c r="D25" s="13" t="s">
        <v>37</v>
      </c>
      <c r="E25" s="51">
        <v>0</v>
      </c>
      <c r="F25" s="52">
        <v>35</v>
      </c>
      <c r="G25" s="53">
        <f>Table13578910[[#This Row],[QTY M3]]*Table13578910[[#This Row],[Unit Cost]]</f>
        <v>0</v>
      </c>
      <c r="H25" s="55"/>
      <c r="I25" s="145"/>
      <c r="J25" s="145"/>
    </row>
    <row r="26" spans="2:10" ht="21.95" customHeight="1" x14ac:dyDescent="0.2">
      <c r="B26" s="35">
        <v>45451</v>
      </c>
      <c r="C26" s="36" t="s">
        <v>20</v>
      </c>
      <c r="D26" s="36" t="s">
        <v>31</v>
      </c>
      <c r="E26" s="37">
        <v>74</v>
      </c>
      <c r="F26" s="38">
        <v>35</v>
      </c>
      <c r="G26" s="39">
        <f>Table13578910[[#This Row],[QTY M3]]*Table13578910[[#This Row],[Unit Cost]]</f>
        <v>2590</v>
      </c>
      <c r="H26" s="40"/>
      <c r="I26" s="145"/>
      <c r="J26" s="145"/>
    </row>
    <row r="27" spans="2:10" ht="21.95" customHeight="1" x14ac:dyDescent="0.2">
      <c r="B27" s="35">
        <v>45451</v>
      </c>
      <c r="C27" s="36" t="s">
        <v>20</v>
      </c>
      <c r="D27" s="36" t="s">
        <v>32</v>
      </c>
      <c r="E27" s="37">
        <v>3</v>
      </c>
      <c r="F27" s="38">
        <v>35</v>
      </c>
      <c r="G27" s="39">
        <f>Table13578910[[#This Row],[QTY M3]]*Table13578910[[#This Row],[Unit Cost]]</f>
        <v>105</v>
      </c>
      <c r="H27" s="40"/>
      <c r="I27" s="145"/>
      <c r="J27" s="145"/>
    </row>
    <row r="28" spans="2:10" ht="21.95" customHeight="1" x14ac:dyDescent="0.2">
      <c r="B28" s="35">
        <v>45451</v>
      </c>
      <c r="C28" s="36" t="s">
        <v>20</v>
      </c>
      <c r="D28" s="36" t="s">
        <v>38</v>
      </c>
      <c r="E28" s="37">
        <v>0</v>
      </c>
      <c r="F28" s="38">
        <v>35</v>
      </c>
      <c r="G28" s="39">
        <f>Table13578910[[#This Row],[QTY M3]]*Table13578910[[#This Row],[Unit Cost]]</f>
        <v>0</v>
      </c>
      <c r="H28" s="40"/>
      <c r="I28" s="146"/>
      <c r="J28" s="146"/>
    </row>
    <row r="29" spans="2:10" ht="24.75" customHeight="1" x14ac:dyDescent="0.2">
      <c r="E29" s="1"/>
    </row>
    <row r="30" spans="2:10" ht="21.95" customHeight="1" x14ac:dyDescent="0.2">
      <c r="B30" s="44" t="s">
        <v>33</v>
      </c>
      <c r="E30" s="1"/>
    </row>
    <row r="31" spans="2:10" ht="21.95" customHeight="1" x14ac:dyDescent="0.2">
      <c r="E31" s="1"/>
    </row>
    <row r="32" spans="2:10" ht="21.95" customHeight="1" x14ac:dyDescent="0.2">
      <c r="B32" s="35">
        <v>45451</v>
      </c>
      <c r="C32" s="57" t="s">
        <v>50</v>
      </c>
      <c r="D32" s="57" t="s">
        <v>47</v>
      </c>
      <c r="E32" s="76">
        <v>3</v>
      </c>
      <c r="F32" s="82">
        <v>40</v>
      </c>
      <c r="G32" s="39">
        <f>Table13578910[[#This Row],[QTY M3]]*Table13578910[[#This Row],[Unit Cost]]</f>
        <v>120</v>
      </c>
      <c r="H32" s="41"/>
      <c r="I32" s="123">
        <f>SUM(E32:E43)</f>
        <v>796</v>
      </c>
      <c r="J32" s="123">
        <f>SUM(G32:G43)</f>
        <v>31450</v>
      </c>
    </row>
    <row r="33" spans="2:10" ht="21.95" customHeight="1" x14ac:dyDescent="0.2">
      <c r="B33" s="35">
        <v>45451</v>
      </c>
      <c r="C33" s="57" t="s">
        <v>50</v>
      </c>
      <c r="D33" s="36" t="s">
        <v>48</v>
      </c>
      <c r="E33" s="37">
        <v>2</v>
      </c>
      <c r="F33" s="82">
        <v>40</v>
      </c>
      <c r="G33" s="39">
        <f>Table13578910[[#This Row],[QTY M3]]*Table13578910[[#This Row],[Unit Cost]]</f>
        <v>80</v>
      </c>
      <c r="H33" s="40"/>
      <c r="I33" s="124"/>
      <c r="J33" s="124"/>
    </row>
    <row r="34" spans="2:10" ht="21.95" customHeight="1" x14ac:dyDescent="0.2">
      <c r="B34" s="35">
        <v>45451</v>
      </c>
      <c r="C34" s="57" t="s">
        <v>50</v>
      </c>
      <c r="D34" s="36" t="s">
        <v>49</v>
      </c>
      <c r="E34" s="37">
        <v>4</v>
      </c>
      <c r="F34" s="82">
        <v>40</v>
      </c>
      <c r="G34" s="39">
        <f>Table13578910[[#This Row],[QTY M3]]*Table13578910[[#This Row],[Unit Cost]]</f>
        <v>160</v>
      </c>
      <c r="H34" s="40"/>
      <c r="I34" s="124"/>
      <c r="J34" s="124"/>
    </row>
    <row r="35" spans="2:10" ht="21.95" customHeight="1" x14ac:dyDescent="0.25">
      <c r="B35" s="35">
        <v>45451</v>
      </c>
      <c r="C35" s="57" t="s">
        <v>50</v>
      </c>
      <c r="D35" s="13" t="s">
        <v>77</v>
      </c>
      <c r="E35" s="51">
        <v>22</v>
      </c>
      <c r="F35" s="82">
        <v>40</v>
      </c>
      <c r="G35" s="53">
        <f>Table13578910[[#This Row],[QTY M3]]*Table13578910[[#This Row],[Unit Cost]]</f>
        <v>880</v>
      </c>
      <c r="H35" s="55"/>
      <c r="I35" s="124"/>
      <c r="J35" s="124"/>
    </row>
    <row r="36" spans="2:10" ht="21" customHeight="1" x14ac:dyDescent="0.2">
      <c r="B36" s="35">
        <v>45451</v>
      </c>
      <c r="C36" s="79" t="s">
        <v>19</v>
      </c>
      <c r="D36" s="36" t="s">
        <v>14</v>
      </c>
      <c r="E36" s="37">
        <v>192</v>
      </c>
      <c r="F36" s="38">
        <v>50</v>
      </c>
      <c r="G36" s="39">
        <f>Table13578910[[#This Row],[QTY M3]]*Table13578910[[#This Row],[Unit Cost]]</f>
        <v>9600</v>
      </c>
      <c r="H36" s="40"/>
      <c r="I36" s="124"/>
      <c r="J36" s="124"/>
    </row>
    <row r="37" spans="2:10" ht="21.95" customHeight="1" x14ac:dyDescent="0.2">
      <c r="B37" s="35">
        <v>45451</v>
      </c>
      <c r="C37" s="78" t="s">
        <v>19</v>
      </c>
      <c r="D37" s="36" t="s">
        <v>10</v>
      </c>
      <c r="E37" s="37">
        <v>48</v>
      </c>
      <c r="F37" s="38">
        <v>48</v>
      </c>
      <c r="G37" s="39">
        <f>Table13578910[[#This Row],[QTY M3]]*Table13578910[[#This Row],[Unit Cost]]</f>
        <v>2304</v>
      </c>
      <c r="H37" s="40"/>
      <c r="I37" s="124"/>
      <c r="J37" s="124"/>
    </row>
    <row r="38" spans="2:10" ht="21.95" customHeight="1" x14ac:dyDescent="0.25">
      <c r="B38" s="35">
        <v>45451</v>
      </c>
      <c r="C38" s="78" t="s">
        <v>19</v>
      </c>
      <c r="D38" s="36" t="s">
        <v>16</v>
      </c>
      <c r="E38" s="51">
        <v>159</v>
      </c>
      <c r="F38" s="52">
        <v>29</v>
      </c>
      <c r="G38" s="53">
        <f>Table13578910[[#This Row],[QTY M3]]*Table13578910[[#This Row],[Unit Cost]]</f>
        <v>4611</v>
      </c>
      <c r="H38" s="55"/>
      <c r="I38" s="124"/>
      <c r="J38" s="124"/>
    </row>
    <row r="39" spans="2:10" ht="21.95" customHeight="1" x14ac:dyDescent="0.25">
      <c r="B39" s="35">
        <v>45451</v>
      </c>
      <c r="C39" s="78" t="s">
        <v>19</v>
      </c>
      <c r="D39" s="36" t="s">
        <v>41</v>
      </c>
      <c r="E39" s="51">
        <v>53</v>
      </c>
      <c r="F39" s="52">
        <v>50</v>
      </c>
      <c r="G39" s="53">
        <f>Table13578910[[#This Row],[QTY M3]]*Table13578910[[#This Row],[Unit Cost]]</f>
        <v>2650</v>
      </c>
      <c r="H39" s="54"/>
      <c r="I39" s="124"/>
      <c r="J39" s="124"/>
    </row>
    <row r="40" spans="2:10" ht="21.95" customHeight="1" x14ac:dyDescent="0.25">
      <c r="B40" s="35">
        <v>45451</v>
      </c>
      <c r="C40" s="78" t="s">
        <v>19</v>
      </c>
      <c r="D40" s="36" t="s">
        <v>35</v>
      </c>
      <c r="E40" s="47">
        <v>48</v>
      </c>
      <c r="F40" s="48">
        <v>70</v>
      </c>
      <c r="G40" s="49">
        <f>Table13578910[[#This Row],[QTY M3]]*Table13578910[[#This Row],[Unit Cost]]</f>
        <v>3360</v>
      </c>
      <c r="H40" s="50"/>
      <c r="I40" s="124"/>
      <c r="J40" s="124"/>
    </row>
    <row r="41" spans="2:10" ht="21.95" customHeight="1" x14ac:dyDescent="0.25">
      <c r="B41" s="35">
        <v>45451</v>
      </c>
      <c r="C41" s="78" t="s">
        <v>18</v>
      </c>
      <c r="D41" s="36" t="s">
        <v>16</v>
      </c>
      <c r="E41" s="37">
        <v>212</v>
      </c>
      <c r="F41" s="38">
        <v>29</v>
      </c>
      <c r="G41" s="49">
        <f>Table13578910[[#This Row],[QTY M3]]*Table13578910[[#This Row],[Unit Cost]]</f>
        <v>6148</v>
      </c>
      <c r="H41" s="40"/>
      <c r="I41" s="124"/>
      <c r="J41" s="124"/>
    </row>
    <row r="42" spans="2:10" ht="21.95" customHeight="1" x14ac:dyDescent="0.25">
      <c r="B42" s="35">
        <v>45451</v>
      </c>
      <c r="C42" s="78" t="s">
        <v>18</v>
      </c>
      <c r="D42" s="36" t="s">
        <v>10</v>
      </c>
      <c r="E42" s="47">
        <v>0</v>
      </c>
      <c r="F42" s="48">
        <v>48</v>
      </c>
      <c r="G42" s="49">
        <f>Table13578910[[#This Row],[QTY M3]]*Table13578910[[#This Row],[Unit Cost]]</f>
        <v>0</v>
      </c>
      <c r="H42" s="50"/>
      <c r="I42" s="124"/>
      <c r="J42" s="124"/>
    </row>
    <row r="43" spans="2:10" ht="21.95" customHeight="1" x14ac:dyDescent="0.25">
      <c r="B43" s="35">
        <v>45451</v>
      </c>
      <c r="C43" s="78" t="s">
        <v>18</v>
      </c>
      <c r="D43" s="36" t="s">
        <v>40</v>
      </c>
      <c r="E43" s="47">
        <v>53</v>
      </c>
      <c r="F43" s="52">
        <v>29</v>
      </c>
      <c r="G43" s="49">
        <f>Table13578910[[#This Row],[QTY M3]]*Table13578910[[#This Row],[Unit Cost]]</f>
        <v>1537</v>
      </c>
      <c r="H43" s="54"/>
      <c r="I43" s="125"/>
      <c r="J43" s="125"/>
    </row>
    <row r="44" spans="2:10" ht="21.95" customHeight="1" x14ac:dyDescent="0.2">
      <c r="B44" s="41"/>
      <c r="C44" s="36"/>
      <c r="D44" s="36"/>
      <c r="E44" s="37"/>
      <c r="F44" s="38"/>
      <c r="G44" s="39"/>
      <c r="H44" s="40"/>
    </row>
    <row r="45" spans="2:10" ht="21.95" customHeight="1" x14ac:dyDescent="0.2">
      <c r="B45" s="41"/>
      <c r="C45" s="36"/>
      <c r="D45" s="36"/>
      <c r="E45" s="37"/>
      <c r="F45" s="38"/>
      <c r="G45" s="39"/>
      <c r="H45" s="40"/>
    </row>
    <row r="46" spans="2:10" ht="21.95" customHeight="1" x14ac:dyDescent="0.2">
      <c r="B46" s="56" t="s">
        <v>76</v>
      </c>
      <c r="C46" s="36"/>
      <c r="D46" s="36"/>
      <c r="E46" s="37"/>
      <c r="F46" s="38"/>
      <c r="G46" s="39"/>
      <c r="H46" s="40"/>
      <c r="I46" s="114">
        <f>SUM(E47:E50)</f>
        <v>5449</v>
      </c>
      <c r="J46" s="114">
        <f>SUM(G47:G50)</f>
        <v>28575</v>
      </c>
    </row>
    <row r="47" spans="2:10" ht="21.95" customHeight="1" x14ac:dyDescent="0.2">
      <c r="B47" s="35">
        <v>45451</v>
      </c>
      <c r="C47" s="36" t="s">
        <v>51</v>
      </c>
      <c r="D47" s="36" t="s">
        <v>52</v>
      </c>
      <c r="E47" s="37">
        <v>1397</v>
      </c>
      <c r="F47" s="38">
        <v>0</v>
      </c>
      <c r="G47" s="39">
        <f>Table13578910[[#This Row],[QTY M3]]*Table13578910[[#This Row],[Unit Cost]]</f>
        <v>0</v>
      </c>
      <c r="H47" s="40"/>
      <c r="I47" s="115"/>
      <c r="J47" s="115"/>
    </row>
    <row r="48" spans="2:10" ht="21.95" customHeight="1" x14ac:dyDescent="0.2">
      <c r="B48" s="35">
        <v>45451</v>
      </c>
      <c r="C48" s="36" t="s">
        <v>51</v>
      </c>
      <c r="D48" s="36" t="s">
        <v>54</v>
      </c>
      <c r="E48" s="37">
        <v>1460</v>
      </c>
      <c r="F48" s="38">
        <v>0</v>
      </c>
      <c r="G48" s="39">
        <f>Table13578910[[#This Row],[QTY M3]]*Table13578910[[#This Row],[Unit Cost]]</f>
        <v>0</v>
      </c>
      <c r="H48" s="40"/>
      <c r="I48" s="115"/>
      <c r="J48" s="115"/>
    </row>
    <row r="49" spans="2:10" ht="21.95" customHeight="1" x14ac:dyDescent="0.2">
      <c r="B49" s="35">
        <v>45451</v>
      </c>
      <c r="C49" s="36" t="s">
        <v>51</v>
      </c>
      <c r="D49" s="36" t="s">
        <v>55</v>
      </c>
      <c r="E49" s="37">
        <v>1143</v>
      </c>
      <c r="F49" s="38">
        <v>25</v>
      </c>
      <c r="G49" s="39">
        <f>Table13578910[[#This Row],[QTY M3]]*Table13578910[[#This Row],[Unit Cost]]</f>
        <v>28575</v>
      </c>
      <c r="H49" s="40"/>
      <c r="I49" s="115"/>
      <c r="J49" s="115"/>
    </row>
    <row r="50" spans="2:10" ht="21.95" customHeight="1" x14ac:dyDescent="0.2">
      <c r="B50" s="35">
        <v>45451</v>
      </c>
      <c r="C50" s="36" t="s">
        <v>51</v>
      </c>
      <c r="D50" s="36" t="s">
        <v>56</v>
      </c>
      <c r="E50" s="37">
        <v>1449</v>
      </c>
      <c r="F50" s="38">
        <v>0</v>
      </c>
      <c r="G50" s="39">
        <f>Table13578910[[#This Row],[QTY M3]]*Table13578910[[#This Row],[Unit Cost]]</f>
        <v>0</v>
      </c>
      <c r="H50" s="40"/>
      <c r="I50" s="116"/>
      <c r="J50" s="116"/>
    </row>
    <row r="51" spans="2:10" ht="21.95" customHeight="1" x14ac:dyDescent="0.2">
      <c r="B51" s="41"/>
      <c r="C51" s="36"/>
      <c r="D51" s="36"/>
      <c r="E51" s="37"/>
      <c r="F51" s="38"/>
      <c r="G51" s="39"/>
      <c r="H51" s="40"/>
    </row>
    <row r="52" spans="2:10" ht="21.95" customHeight="1" x14ac:dyDescent="0.2">
      <c r="B52" s="41"/>
      <c r="C52" s="36"/>
      <c r="D52" s="36"/>
      <c r="E52" s="37"/>
      <c r="F52" s="38"/>
      <c r="G52" s="39"/>
      <c r="H52" s="40"/>
    </row>
    <row r="53" spans="2:10" ht="21.95" customHeight="1" x14ac:dyDescent="0.2">
      <c r="B53" s="41"/>
      <c r="C53" s="36"/>
      <c r="D53" s="36"/>
      <c r="E53" s="37"/>
      <c r="F53" s="38"/>
      <c r="G53" s="39"/>
      <c r="H53" s="40"/>
    </row>
    <row r="54" spans="2:10" ht="21.95" customHeight="1" x14ac:dyDescent="0.2">
      <c r="B54" s="41"/>
      <c r="C54" s="36"/>
      <c r="D54" s="36"/>
      <c r="E54" s="37"/>
      <c r="F54" s="38"/>
      <c r="G54" s="39"/>
      <c r="H54" s="40"/>
    </row>
    <row r="55" spans="2:10" ht="21.95" customHeight="1" x14ac:dyDescent="0.2">
      <c r="B55" s="41"/>
      <c r="C55" s="36"/>
      <c r="D55" s="36"/>
      <c r="E55" s="37"/>
      <c r="F55" s="38"/>
      <c r="G55" s="39"/>
      <c r="H55" s="40"/>
    </row>
    <row r="56" spans="2:10" ht="21.95" customHeight="1" x14ac:dyDescent="0.2">
      <c r="B56" s="41"/>
      <c r="C56" s="36"/>
      <c r="D56" s="36"/>
      <c r="E56" s="37"/>
      <c r="F56" s="38"/>
      <c r="G56" s="39"/>
      <c r="H56" s="40"/>
    </row>
    <row r="57" spans="2:10" ht="21.95" customHeight="1" x14ac:dyDescent="0.2">
      <c r="B57" s="41"/>
      <c r="C57" s="36"/>
      <c r="D57" s="36"/>
      <c r="E57" s="37"/>
      <c r="F57" s="38"/>
      <c r="G57" s="39"/>
      <c r="H57" s="40"/>
    </row>
    <row r="58" spans="2:10" ht="21.95" customHeight="1" x14ac:dyDescent="0.2">
      <c r="B58" s="41"/>
      <c r="C58" s="36"/>
      <c r="D58" s="36"/>
      <c r="E58" s="37"/>
      <c r="F58" s="38"/>
      <c r="G58" s="39"/>
      <c r="H58" s="40"/>
    </row>
    <row r="59" spans="2:10" ht="21.95" customHeight="1" x14ac:dyDescent="0.2">
      <c r="B59" s="41"/>
      <c r="C59" s="36"/>
      <c r="D59" s="36"/>
      <c r="E59" s="37"/>
      <c r="F59" s="38"/>
      <c r="G59" s="39"/>
      <c r="H59" s="40"/>
    </row>
    <row r="60" spans="2:10" ht="21.95" customHeight="1" x14ac:dyDescent="0.2">
      <c r="B60" s="41"/>
      <c r="C60" s="36"/>
      <c r="D60" s="36"/>
      <c r="E60" s="37"/>
      <c r="F60" s="38"/>
      <c r="G60" s="39"/>
      <c r="H60" s="40"/>
    </row>
    <row r="61" spans="2:10" ht="21.95" customHeight="1" x14ac:dyDescent="0.2">
      <c r="B61" s="41"/>
      <c r="C61" s="36"/>
      <c r="D61" s="36"/>
      <c r="E61" s="37"/>
      <c r="F61" s="38"/>
      <c r="G61" s="39"/>
      <c r="H61" s="40"/>
    </row>
    <row r="62" spans="2:10" ht="21.95" customHeight="1" x14ac:dyDescent="0.2">
      <c r="B62" s="41"/>
      <c r="C62" s="36"/>
      <c r="D62" s="36"/>
      <c r="E62" s="37"/>
      <c r="F62" s="38"/>
      <c r="G62" s="39"/>
      <c r="H62" s="40"/>
    </row>
    <row r="63" spans="2:10" ht="21.95" customHeight="1" x14ac:dyDescent="0.2">
      <c r="B63" s="41"/>
      <c r="C63" s="36"/>
      <c r="D63" s="36"/>
      <c r="E63" s="37"/>
      <c r="F63" s="38"/>
      <c r="G63" s="39"/>
      <c r="H63" s="40"/>
    </row>
    <row r="64" spans="2:10" ht="21.95" customHeight="1" x14ac:dyDescent="0.2">
      <c r="B64" s="41"/>
      <c r="C64" s="36"/>
      <c r="D64" s="36"/>
      <c r="E64" s="37"/>
      <c r="F64" s="38"/>
      <c r="G64" s="39"/>
      <c r="H64" s="40"/>
    </row>
    <row r="65" spans="2:8" ht="21.95" customHeight="1" x14ac:dyDescent="0.2">
      <c r="B65" s="41"/>
      <c r="C65" s="36"/>
      <c r="D65" s="36"/>
      <c r="E65" s="37"/>
      <c r="F65" s="38"/>
      <c r="G65" s="39"/>
      <c r="H65" s="40"/>
    </row>
    <row r="66" spans="2:8" ht="21.95" customHeight="1" x14ac:dyDescent="0.25">
      <c r="B66" s="14"/>
      <c r="C66" s="16"/>
      <c r="D66" s="16"/>
      <c r="E66" s="18"/>
      <c r="F66" s="20"/>
      <c r="G66" s="22"/>
      <c r="H66" s="11"/>
    </row>
    <row r="67" spans="2:8" ht="21.95" customHeight="1" x14ac:dyDescent="0.25">
      <c r="B67" s="14"/>
      <c r="C67" s="16"/>
      <c r="D67" s="16"/>
      <c r="E67" s="18"/>
      <c r="F67" s="20"/>
      <c r="G67" s="22"/>
      <c r="H67" s="11"/>
    </row>
    <row r="68" spans="2:8" ht="21.95" customHeight="1" x14ac:dyDescent="0.25">
      <c r="B68" s="14"/>
      <c r="C68" s="16"/>
      <c r="D68" s="16"/>
      <c r="E68" s="18"/>
      <c r="F68" s="20"/>
      <c r="G68" s="22"/>
      <c r="H68" s="11"/>
    </row>
    <row r="69" spans="2:8" ht="21.95" customHeight="1" x14ac:dyDescent="0.25">
      <c r="B69" s="14"/>
      <c r="C69" s="16"/>
      <c r="D69" s="16"/>
      <c r="E69" s="18"/>
      <c r="F69" s="20"/>
      <c r="G69" s="22"/>
      <c r="H69" s="11"/>
    </row>
    <row r="70" spans="2:8" ht="21.95" customHeight="1" x14ac:dyDescent="0.25">
      <c r="B70" s="14"/>
      <c r="C70" s="16"/>
      <c r="D70" s="16"/>
      <c r="E70" s="18"/>
      <c r="F70" s="20"/>
      <c r="G70" s="22"/>
      <c r="H70" s="11"/>
    </row>
    <row r="71" spans="2:8" ht="21.95" customHeight="1" x14ac:dyDescent="0.25">
      <c r="B71" s="15"/>
      <c r="C71" s="17"/>
      <c r="D71" s="17"/>
      <c r="E71" s="19"/>
      <c r="F71" s="21"/>
      <c r="G71" s="23"/>
      <c r="H71" s="12"/>
    </row>
  </sheetData>
  <mergeCells count="8">
    <mergeCell ref="J32:J43"/>
    <mergeCell ref="J12:J28"/>
    <mergeCell ref="I46:I50"/>
    <mergeCell ref="J46:J50"/>
    <mergeCell ref="B2:C2"/>
    <mergeCell ref="B4:C4"/>
    <mergeCell ref="I12:I28"/>
    <mergeCell ref="I32:I43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B1:N68"/>
  <sheetViews>
    <sheetView showGridLines="0" topLeftCell="A40" zoomScaleNormal="100" workbookViewId="0">
      <selection activeCell="J43" sqref="J43:J46"/>
    </sheetView>
  </sheetViews>
  <sheetFormatPr defaultColWidth="10.875" defaultRowHeight="15.75" x14ac:dyDescent="0.25"/>
  <cols>
    <col min="1" max="1" width="3.375" style="1" customWidth="1"/>
    <col min="2" max="2" width="25.5" style="1" customWidth="1"/>
    <col min="3" max="3" width="32.625" style="1" customWidth="1"/>
    <col min="4" max="4" width="20.125" style="1" customWidth="1"/>
    <col min="6" max="6" width="18" style="1" customWidth="1"/>
    <col min="7" max="7" width="13.625" style="1" customWidth="1"/>
    <col min="8" max="8" width="15" style="1" customWidth="1"/>
    <col min="9" max="9" width="12.125" style="1" customWidth="1"/>
    <col min="10" max="10" width="13.875" style="1" customWidth="1"/>
    <col min="11" max="16384" width="10.875" style="1"/>
  </cols>
  <sheetData>
    <row r="1" spans="2:14" ht="15.95" customHeight="1" x14ac:dyDescent="0.2">
      <c r="B1" s="6"/>
      <c r="C1" s="7"/>
      <c r="D1" s="7"/>
      <c r="E1" s="1"/>
      <c r="F1" s="8"/>
      <c r="H1" s="6"/>
      <c r="I1" s="7"/>
      <c r="J1" s="7"/>
      <c r="K1" s="7"/>
      <c r="L1" s="8"/>
      <c r="M1" s="8"/>
      <c r="N1" s="8"/>
    </row>
    <row r="2" spans="2:14" ht="15.75" customHeight="1" x14ac:dyDescent="0.25">
      <c r="B2" s="104" t="s">
        <v>0</v>
      </c>
      <c r="C2" s="104"/>
      <c r="D2" s="28" t="s">
        <v>1</v>
      </c>
      <c r="E2" s="2"/>
    </row>
    <row r="3" spans="2:14" ht="15.95" customHeight="1" thickBot="1" x14ac:dyDescent="0.25">
      <c r="B3" s="27" t="s">
        <v>5</v>
      </c>
      <c r="D3" s="29" t="s">
        <v>60</v>
      </c>
      <c r="E3" s="1"/>
    </row>
    <row r="4" spans="2:14" ht="26.1" customHeight="1" x14ac:dyDescent="0.25">
      <c r="B4" s="104" t="s">
        <v>6</v>
      </c>
      <c r="C4" s="104"/>
      <c r="E4" s="7"/>
    </row>
    <row r="5" spans="2:14" ht="18" customHeight="1" thickBot="1" x14ac:dyDescent="0.35">
      <c r="B5" s="29" t="s">
        <v>7</v>
      </c>
      <c r="C5" s="30"/>
      <c r="E5" s="1"/>
      <c r="L5" s="3"/>
      <c r="M5" s="9" t="s">
        <v>2</v>
      </c>
      <c r="N5" s="4">
        <f>SUM(Q11:Q67)</f>
        <v>0</v>
      </c>
    </row>
    <row r="6" spans="2:14" ht="20.25" customHeight="1" thickBot="1" x14ac:dyDescent="0.35">
      <c r="D6" s="24"/>
      <c r="E6" s="2"/>
      <c r="L6" s="3"/>
      <c r="M6" s="10"/>
      <c r="N6" s="5"/>
    </row>
    <row r="7" spans="2:14" ht="20.25" customHeight="1" thickTop="1" x14ac:dyDescent="0.3">
      <c r="E7" s="1"/>
      <c r="L7" s="3"/>
      <c r="M7" s="25"/>
      <c r="N7" s="26"/>
    </row>
    <row r="8" spans="2:14" ht="20.25" customHeight="1" x14ac:dyDescent="0.3">
      <c r="E8" s="1"/>
      <c r="L8" s="3"/>
      <c r="M8" s="25"/>
      <c r="N8" s="26"/>
    </row>
    <row r="9" spans="2:14" ht="20.25" customHeight="1" x14ac:dyDescent="0.3">
      <c r="B9" s="45" t="s">
        <v>8</v>
      </c>
      <c r="E9" s="1"/>
      <c r="L9" s="3"/>
      <c r="M9" s="25"/>
      <c r="N9" s="26"/>
    </row>
    <row r="10" spans="2:14" ht="20.25" customHeight="1" x14ac:dyDescent="0.3">
      <c r="B10" s="3"/>
      <c r="C10" s="3"/>
      <c r="D10" s="3"/>
      <c r="E10" s="1"/>
      <c r="F10" s="3"/>
    </row>
    <row r="11" spans="2:14" ht="30" customHeight="1" x14ac:dyDescent="0.2">
      <c r="B11" s="31" t="s">
        <v>3</v>
      </c>
      <c r="C11" s="32" t="s">
        <v>15</v>
      </c>
      <c r="D11" s="32" t="s">
        <v>9</v>
      </c>
      <c r="E11" s="32" t="s">
        <v>13</v>
      </c>
      <c r="F11" s="32" t="s">
        <v>12</v>
      </c>
      <c r="G11" s="33" t="s">
        <v>11</v>
      </c>
      <c r="H11" s="34" t="s">
        <v>4</v>
      </c>
      <c r="I11" s="43" t="s">
        <v>17</v>
      </c>
      <c r="J11" s="43" t="s">
        <v>11</v>
      </c>
    </row>
    <row r="12" spans="2:14" ht="21.95" customHeight="1" x14ac:dyDescent="0.2">
      <c r="B12" s="35">
        <v>45452</v>
      </c>
      <c r="C12" s="36" t="s">
        <v>20</v>
      </c>
      <c r="D12" s="36" t="s">
        <v>21</v>
      </c>
      <c r="E12" s="37">
        <v>580</v>
      </c>
      <c r="F12" s="38">
        <v>26</v>
      </c>
      <c r="G12" s="39">
        <f>Table1357891011[[#This Row],[QTY M3]]*Table1357891011[[#This Row],[Unit Cost]]</f>
        <v>15080</v>
      </c>
      <c r="H12" s="40"/>
      <c r="I12" s="144">
        <f>SUM(E12:E27)</f>
        <v>2969</v>
      </c>
      <c r="J12" s="144">
        <f>SUM(G12:G28)</f>
        <v>83577</v>
      </c>
    </row>
    <row r="13" spans="2:14" ht="21.95" customHeight="1" x14ac:dyDescent="0.2">
      <c r="B13" s="35">
        <v>45452</v>
      </c>
      <c r="C13" s="36" t="s">
        <v>20</v>
      </c>
      <c r="D13" s="36" t="s">
        <v>22</v>
      </c>
      <c r="E13" s="37">
        <v>7</v>
      </c>
      <c r="F13" s="38">
        <v>35</v>
      </c>
      <c r="G13" s="39">
        <f>Table1357891011[[#This Row],[QTY M3]]*Table1357891011[[#This Row],[Unit Cost]]</f>
        <v>245</v>
      </c>
      <c r="H13" s="40"/>
      <c r="I13" s="145"/>
      <c r="J13" s="145"/>
    </row>
    <row r="14" spans="2:14" ht="21.95" customHeight="1" x14ac:dyDescent="0.2">
      <c r="B14" s="35">
        <v>45452</v>
      </c>
      <c r="C14" s="36" t="s">
        <v>20</v>
      </c>
      <c r="D14" s="36" t="s">
        <v>23</v>
      </c>
      <c r="E14" s="37">
        <v>0</v>
      </c>
      <c r="F14" s="38">
        <v>35</v>
      </c>
      <c r="G14" s="39">
        <f>Table1357891011[[#This Row],[QTY M3]]*Table1357891011[[#This Row],[Unit Cost]]</f>
        <v>0</v>
      </c>
      <c r="H14" s="40"/>
      <c r="I14" s="145"/>
      <c r="J14" s="145"/>
    </row>
    <row r="15" spans="2:14" ht="21.95" customHeight="1" x14ac:dyDescent="0.2">
      <c r="B15" s="35">
        <v>45452</v>
      </c>
      <c r="C15" s="36" t="s">
        <v>20</v>
      </c>
      <c r="D15" s="36" t="s">
        <v>16</v>
      </c>
      <c r="E15" s="37">
        <v>66</v>
      </c>
      <c r="F15" s="38">
        <v>23</v>
      </c>
      <c r="G15" s="39">
        <f>Table1357891011[[#This Row],[QTY M3]]*Table1357891011[[#This Row],[Unit Cost]]</f>
        <v>1518</v>
      </c>
      <c r="H15" s="40"/>
      <c r="I15" s="145"/>
      <c r="J15" s="145"/>
    </row>
    <row r="16" spans="2:14" ht="21.95" customHeight="1" x14ac:dyDescent="0.2">
      <c r="B16" s="35">
        <v>45452</v>
      </c>
      <c r="C16" s="36" t="s">
        <v>20</v>
      </c>
      <c r="D16" s="36" t="s">
        <v>24</v>
      </c>
      <c r="E16" s="37">
        <v>3</v>
      </c>
      <c r="F16" s="38">
        <v>35</v>
      </c>
      <c r="G16" s="39">
        <f>Table1357891011[[#This Row],[QTY M3]]*Table1357891011[[#This Row],[Unit Cost]]</f>
        <v>105</v>
      </c>
      <c r="H16" s="40"/>
      <c r="I16" s="145"/>
      <c r="J16" s="145"/>
    </row>
    <row r="17" spans="2:10" ht="21.95" customHeight="1" x14ac:dyDescent="0.2">
      <c r="B17" s="35">
        <v>45452</v>
      </c>
      <c r="C17" s="36" t="s">
        <v>20</v>
      </c>
      <c r="D17" s="36" t="s">
        <v>25</v>
      </c>
      <c r="E17" s="37">
        <v>0</v>
      </c>
      <c r="F17" s="38">
        <v>35</v>
      </c>
      <c r="G17" s="39">
        <f>Table1357891011[[#This Row],[QTY M3]]*Table1357891011[[#This Row],[Unit Cost]]</f>
        <v>0</v>
      </c>
      <c r="H17" s="40"/>
      <c r="I17" s="145"/>
      <c r="J17" s="145"/>
    </row>
    <row r="18" spans="2:10" ht="21.95" customHeight="1" x14ac:dyDescent="0.2">
      <c r="B18" s="35">
        <v>45452</v>
      </c>
      <c r="C18" s="36" t="s">
        <v>20</v>
      </c>
      <c r="D18" s="36" t="s">
        <v>26</v>
      </c>
      <c r="E18" s="37">
        <v>430</v>
      </c>
      <c r="F18" s="38">
        <v>29</v>
      </c>
      <c r="G18" s="39">
        <f>Table1357891011[[#This Row],[QTY M3]]*Table1357891011[[#This Row],[Unit Cost]]</f>
        <v>12470</v>
      </c>
      <c r="H18" s="40"/>
      <c r="I18" s="145"/>
      <c r="J18" s="145"/>
    </row>
    <row r="19" spans="2:10" ht="21.95" customHeight="1" x14ac:dyDescent="0.2">
      <c r="B19" s="35">
        <v>45452</v>
      </c>
      <c r="C19" s="36" t="s">
        <v>20</v>
      </c>
      <c r="D19" s="36" t="s">
        <v>27</v>
      </c>
      <c r="E19" s="37">
        <v>1150</v>
      </c>
      <c r="F19" s="38">
        <v>29</v>
      </c>
      <c r="G19" s="39">
        <f>Table1357891011[[#This Row],[QTY M3]]*Table1357891011[[#This Row],[Unit Cost]]</f>
        <v>33350</v>
      </c>
      <c r="H19" s="40"/>
      <c r="I19" s="145"/>
      <c r="J19" s="145"/>
    </row>
    <row r="20" spans="2:10" ht="21.95" customHeight="1" x14ac:dyDescent="0.2">
      <c r="B20" s="35">
        <v>45452</v>
      </c>
      <c r="C20" s="36" t="s">
        <v>20</v>
      </c>
      <c r="D20" s="36" t="s">
        <v>28</v>
      </c>
      <c r="E20" s="37">
        <v>691</v>
      </c>
      <c r="F20" s="38">
        <v>29</v>
      </c>
      <c r="G20" s="39">
        <f>Table1357891011[[#This Row],[QTY M3]]*Table1357891011[[#This Row],[Unit Cost]]</f>
        <v>20039</v>
      </c>
      <c r="H20" s="40"/>
      <c r="I20" s="145"/>
      <c r="J20" s="145"/>
    </row>
    <row r="21" spans="2:10" ht="21.95" customHeight="1" x14ac:dyDescent="0.25">
      <c r="B21" s="35">
        <v>45452</v>
      </c>
      <c r="C21" s="36" t="s">
        <v>20</v>
      </c>
      <c r="D21" s="36" t="s">
        <v>35</v>
      </c>
      <c r="E21" s="47">
        <v>0</v>
      </c>
      <c r="F21" s="48">
        <v>0</v>
      </c>
      <c r="G21" s="49">
        <f>Table1357891011[[#This Row],[QTY M3]]*Table1357891011[[#This Row],[Unit Cost]]</f>
        <v>0</v>
      </c>
      <c r="H21" s="50"/>
      <c r="I21" s="145"/>
      <c r="J21" s="145"/>
    </row>
    <row r="22" spans="2:10" ht="21.95" customHeight="1" x14ac:dyDescent="0.25">
      <c r="B22" s="35">
        <v>45452</v>
      </c>
      <c r="C22" s="36" t="s">
        <v>20</v>
      </c>
      <c r="D22" s="36" t="s">
        <v>36</v>
      </c>
      <c r="E22" s="47">
        <v>9</v>
      </c>
      <c r="F22" s="48">
        <v>0</v>
      </c>
      <c r="G22" s="49">
        <f>Table1357891011[[#This Row],[QTY M3]]*Table1357891011[[#This Row],[Unit Cost]]</f>
        <v>0</v>
      </c>
      <c r="H22" s="50"/>
      <c r="I22" s="145"/>
      <c r="J22" s="145"/>
    </row>
    <row r="23" spans="2:10" ht="21.95" customHeight="1" x14ac:dyDescent="0.2">
      <c r="B23" s="35">
        <v>45452</v>
      </c>
      <c r="C23" s="36" t="s">
        <v>20</v>
      </c>
      <c r="D23" s="36" t="s">
        <v>29</v>
      </c>
      <c r="E23" s="37">
        <v>5</v>
      </c>
      <c r="F23" s="38">
        <v>0</v>
      </c>
      <c r="G23" s="39">
        <f>Table1357891011[[#This Row],[QTY M3]]*Table1357891011[[#This Row],[Unit Cost]]</f>
        <v>0</v>
      </c>
      <c r="H23" s="40"/>
      <c r="I23" s="145"/>
      <c r="J23" s="145"/>
    </row>
    <row r="24" spans="2:10" ht="21.95" customHeight="1" x14ac:dyDescent="0.2">
      <c r="B24" s="35">
        <v>45452</v>
      </c>
      <c r="C24" s="36" t="s">
        <v>20</v>
      </c>
      <c r="D24" s="36" t="s">
        <v>30</v>
      </c>
      <c r="E24" s="37">
        <v>6</v>
      </c>
      <c r="F24" s="38">
        <v>0</v>
      </c>
      <c r="G24" s="39">
        <f>Table1357891011[[#This Row],[QTY M3]]*Table1357891011[[#This Row],[Unit Cost]]</f>
        <v>0</v>
      </c>
      <c r="H24" s="40"/>
      <c r="I24" s="145"/>
      <c r="J24" s="145"/>
    </row>
    <row r="25" spans="2:10" ht="21.95" customHeight="1" x14ac:dyDescent="0.25">
      <c r="B25" s="35">
        <v>45452</v>
      </c>
      <c r="C25" s="36" t="s">
        <v>20</v>
      </c>
      <c r="D25" s="13" t="s">
        <v>37</v>
      </c>
      <c r="E25" s="51">
        <v>0</v>
      </c>
      <c r="F25" s="52">
        <v>35</v>
      </c>
      <c r="G25" s="53">
        <f>Table1357891011[[#This Row],[QTY M3]]*Table1357891011[[#This Row],[Unit Cost]]</f>
        <v>0</v>
      </c>
      <c r="H25" s="55"/>
      <c r="I25" s="145"/>
      <c r="J25" s="145"/>
    </row>
    <row r="26" spans="2:10" ht="21.95" customHeight="1" x14ac:dyDescent="0.2">
      <c r="B26" s="35">
        <v>45452</v>
      </c>
      <c r="C26" s="36" t="s">
        <v>20</v>
      </c>
      <c r="D26" s="36" t="s">
        <v>31</v>
      </c>
      <c r="E26" s="37">
        <v>19</v>
      </c>
      <c r="F26" s="38">
        <v>35</v>
      </c>
      <c r="G26" s="39">
        <f>Table1357891011[[#This Row],[QTY M3]]*Table1357891011[[#This Row],[Unit Cost]]</f>
        <v>665</v>
      </c>
      <c r="H26" s="40"/>
      <c r="I26" s="145"/>
      <c r="J26" s="145"/>
    </row>
    <row r="27" spans="2:10" ht="21.95" customHeight="1" x14ac:dyDescent="0.2">
      <c r="B27" s="35">
        <v>45452</v>
      </c>
      <c r="C27" s="36" t="s">
        <v>20</v>
      </c>
      <c r="D27" s="36" t="s">
        <v>32</v>
      </c>
      <c r="E27" s="37">
        <v>3</v>
      </c>
      <c r="F27" s="38">
        <v>35</v>
      </c>
      <c r="G27" s="39">
        <f>Table1357891011[[#This Row],[QTY M3]]*Table1357891011[[#This Row],[Unit Cost]]</f>
        <v>105</v>
      </c>
      <c r="H27" s="40"/>
      <c r="I27" s="145"/>
      <c r="J27" s="145"/>
    </row>
    <row r="28" spans="2:10" ht="21.95" customHeight="1" x14ac:dyDescent="0.2">
      <c r="B28" s="35">
        <v>45452</v>
      </c>
      <c r="C28" s="36" t="s">
        <v>20</v>
      </c>
      <c r="D28" s="36" t="s">
        <v>38</v>
      </c>
      <c r="E28" s="37">
        <v>0</v>
      </c>
      <c r="F28" s="38">
        <v>35</v>
      </c>
      <c r="G28" s="39">
        <f>Table1357891011[[#This Row],[QTY M3]]*Table1357891011[[#This Row],[Unit Cost]]</f>
        <v>0</v>
      </c>
      <c r="H28" s="40"/>
      <c r="I28" s="146"/>
      <c r="J28" s="146"/>
    </row>
    <row r="29" spans="2:10" ht="24.75" customHeight="1" x14ac:dyDescent="0.2">
      <c r="E29" s="1"/>
    </row>
    <row r="30" spans="2:10" ht="21.95" customHeight="1" x14ac:dyDescent="0.2">
      <c r="B30" s="44" t="s">
        <v>33</v>
      </c>
      <c r="E30" s="1"/>
    </row>
    <row r="31" spans="2:10" ht="21.95" customHeight="1" x14ac:dyDescent="0.2">
      <c r="B31" s="35">
        <v>45452</v>
      </c>
      <c r="C31" s="57" t="s">
        <v>50</v>
      </c>
      <c r="D31" s="57" t="s">
        <v>47</v>
      </c>
      <c r="E31" s="76">
        <v>4</v>
      </c>
      <c r="F31" s="82">
        <v>40</v>
      </c>
      <c r="G31" s="41"/>
      <c r="H31" s="41"/>
      <c r="I31" s="114">
        <f>SUM(E31:E40)</f>
        <v>491</v>
      </c>
      <c r="J31" s="114">
        <f>SUM(G31:G40)</f>
        <v>17572</v>
      </c>
    </row>
    <row r="32" spans="2:10" ht="21.95" customHeight="1" x14ac:dyDescent="0.2">
      <c r="B32" s="35">
        <v>45452</v>
      </c>
      <c r="C32" s="57" t="s">
        <v>50</v>
      </c>
      <c r="D32" s="36" t="s">
        <v>48</v>
      </c>
      <c r="E32" s="37">
        <v>3</v>
      </c>
      <c r="F32" s="82">
        <v>40</v>
      </c>
      <c r="G32" s="39">
        <f>Table1357891011[[#This Row],[QTY M3]]*Table1357891011[[#This Row],[Unit Cost]]</f>
        <v>120</v>
      </c>
      <c r="H32" s="40"/>
      <c r="I32" s="115"/>
      <c r="J32" s="115"/>
    </row>
    <row r="33" spans="2:10" ht="21.95" customHeight="1" x14ac:dyDescent="0.2">
      <c r="B33" s="35">
        <v>45452</v>
      </c>
      <c r="C33" s="57" t="s">
        <v>50</v>
      </c>
      <c r="D33" s="36" t="s">
        <v>49</v>
      </c>
      <c r="E33" s="37">
        <v>6</v>
      </c>
      <c r="F33" s="82">
        <v>40</v>
      </c>
      <c r="G33" s="39">
        <f>Table1357891011[[#This Row],[QTY M3]]*Table1357891011[[#This Row],[Unit Cost]]</f>
        <v>240</v>
      </c>
      <c r="H33" s="40"/>
      <c r="I33" s="115"/>
      <c r="J33" s="115"/>
    </row>
    <row r="34" spans="2:10" ht="21.95" customHeight="1" x14ac:dyDescent="0.25">
      <c r="B34" s="35">
        <v>45452</v>
      </c>
      <c r="C34" s="57" t="s">
        <v>50</v>
      </c>
      <c r="D34" s="13" t="s">
        <v>77</v>
      </c>
      <c r="E34" s="51">
        <v>1</v>
      </c>
      <c r="F34" s="52">
        <v>40</v>
      </c>
      <c r="G34" s="53">
        <f>Table1357891011[[#This Row],[QTY M3]]*Table1357891011[[#This Row],[Unit Cost]]</f>
        <v>40</v>
      </c>
      <c r="H34" s="55"/>
      <c r="I34" s="115"/>
      <c r="J34" s="115"/>
    </row>
    <row r="35" spans="2:10" ht="21" customHeight="1" x14ac:dyDescent="0.2">
      <c r="B35" s="35">
        <v>45452</v>
      </c>
      <c r="C35" s="36" t="s">
        <v>19</v>
      </c>
      <c r="D35" s="36" t="s">
        <v>14</v>
      </c>
      <c r="E35" s="37">
        <v>159</v>
      </c>
      <c r="F35" s="38">
        <v>50</v>
      </c>
      <c r="G35" s="39">
        <f>Table1357891011[[#This Row],[QTY M3]]*Table1357891011[[#This Row],[Unit Cost]]</f>
        <v>7950</v>
      </c>
      <c r="H35" s="40"/>
      <c r="I35" s="115"/>
      <c r="J35" s="115"/>
    </row>
    <row r="36" spans="2:10" ht="21.95" customHeight="1" x14ac:dyDescent="0.2">
      <c r="B36" s="35">
        <v>45452</v>
      </c>
      <c r="C36" s="36" t="s">
        <v>19</v>
      </c>
      <c r="D36" s="36" t="s">
        <v>41</v>
      </c>
      <c r="E36" s="37">
        <v>0</v>
      </c>
      <c r="F36" s="38">
        <v>50</v>
      </c>
      <c r="G36" s="39">
        <f>Table1357891011[[#This Row],[QTY M3]]*Table1357891011[[#This Row],[Unit Cost]]</f>
        <v>0</v>
      </c>
      <c r="H36" s="40"/>
      <c r="I36" s="115"/>
      <c r="J36" s="115"/>
    </row>
    <row r="37" spans="2:10" ht="21.95" customHeight="1" x14ac:dyDescent="0.25">
      <c r="B37" s="35">
        <v>45452</v>
      </c>
      <c r="C37" s="36" t="s">
        <v>19</v>
      </c>
      <c r="D37" s="36" t="s">
        <v>16</v>
      </c>
      <c r="E37" s="47">
        <v>318</v>
      </c>
      <c r="F37" s="48">
        <v>29</v>
      </c>
      <c r="G37" s="49">
        <f>Table1357891011[[#This Row],[QTY M3]]*Table1357891011[[#This Row],[Unit Cost]]</f>
        <v>9222</v>
      </c>
      <c r="H37" s="50"/>
      <c r="I37" s="115"/>
      <c r="J37" s="115"/>
    </row>
    <row r="38" spans="2:10" ht="21.95" customHeight="1" x14ac:dyDescent="0.2">
      <c r="B38" s="35">
        <v>45452</v>
      </c>
      <c r="C38" s="36" t="s">
        <v>18</v>
      </c>
      <c r="D38" s="36" t="s">
        <v>16</v>
      </c>
      <c r="E38" s="37">
        <v>0</v>
      </c>
      <c r="F38" s="38">
        <v>29</v>
      </c>
      <c r="G38" s="39"/>
      <c r="H38" s="40"/>
      <c r="I38" s="115"/>
      <c r="J38" s="115"/>
    </row>
    <row r="39" spans="2:10" ht="21.95" customHeight="1" x14ac:dyDescent="0.25">
      <c r="B39" s="35">
        <v>45452</v>
      </c>
      <c r="C39" s="36" t="s">
        <v>18</v>
      </c>
      <c r="D39" s="36" t="s">
        <v>10</v>
      </c>
      <c r="E39" s="47">
        <v>0</v>
      </c>
      <c r="F39" s="48">
        <v>48</v>
      </c>
      <c r="G39" s="49">
        <f>Table1357891011[[#This Row],[QTY M3]]*Table1357891011[[#This Row],[Unit Cost]]</f>
        <v>0</v>
      </c>
      <c r="H39" s="50"/>
      <c r="I39" s="115"/>
      <c r="J39" s="115"/>
    </row>
    <row r="40" spans="2:10" ht="21.95" customHeight="1" x14ac:dyDescent="0.25">
      <c r="B40" s="35">
        <v>45452</v>
      </c>
      <c r="C40" s="36" t="s">
        <v>18</v>
      </c>
      <c r="D40" s="36" t="s">
        <v>40</v>
      </c>
      <c r="E40" s="47">
        <v>0</v>
      </c>
      <c r="F40" s="52">
        <v>29</v>
      </c>
      <c r="G40" s="53">
        <f>Table1357891011[[#This Row],[QTY M3]]*Table1357891011[[#This Row],[Unit Cost]]</f>
        <v>0</v>
      </c>
      <c r="H40" s="54"/>
      <c r="I40" s="116"/>
      <c r="J40" s="116"/>
    </row>
    <row r="41" spans="2:10" ht="21.95" customHeight="1" x14ac:dyDescent="0.2">
      <c r="B41" s="41"/>
      <c r="C41" s="36"/>
      <c r="D41" s="36"/>
      <c r="E41" s="37"/>
      <c r="F41" s="38"/>
      <c r="G41" s="39"/>
      <c r="H41" s="40"/>
    </row>
    <row r="42" spans="2:10" ht="21.95" customHeight="1" x14ac:dyDescent="0.2">
      <c r="B42" s="56" t="s">
        <v>53</v>
      </c>
      <c r="C42" s="36"/>
      <c r="D42" s="36"/>
      <c r="E42" s="37"/>
      <c r="F42" s="38"/>
      <c r="G42" s="39"/>
      <c r="H42" s="40"/>
    </row>
    <row r="43" spans="2:10" ht="21.95" customHeight="1" x14ac:dyDescent="0.2">
      <c r="B43" s="35">
        <v>45452</v>
      </c>
      <c r="C43" s="36" t="s">
        <v>51</v>
      </c>
      <c r="D43" s="36" t="s">
        <v>52</v>
      </c>
      <c r="E43" s="37">
        <v>1260</v>
      </c>
      <c r="F43" s="38" t="str">
        <f>IFERROR(VLOOKUP(#REF!,#REF!,4,0),"–")</f>
        <v>–</v>
      </c>
      <c r="G43" s="39" t="e">
        <f>Table1357891011[[#This Row],[QTY M3]]*Table1357891011[[#This Row],[Unit Cost]]</f>
        <v>#VALUE!</v>
      </c>
      <c r="H43" s="40"/>
      <c r="I43" s="114">
        <f>SUM(E43:E46)</f>
        <v>5009</v>
      </c>
      <c r="J43" s="117" t="e">
        <f>SUM(G43:G46)</f>
        <v>#VALUE!</v>
      </c>
    </row>
    <row r="44" spans="2:10" ht="21.95" customHeight="1" x14ac:dyDescent="0.2">
      <c r="B44" s="35">
        <v>45452</v>
      </c>
      <c r="C44" s="36" t="s">
        <v>51</v>
      </c>
      <c r="D44" s="36" t="s">
        <v>54</v>
      </c>
      <c r="E44" s="37">
        <v>1310</v>
      </c>
      <c r="F44" s="38" t="str">
        <f>IFERROR(VLOOKUP(#REF!,#REF!,4,0),"–")</f>
        <v>–</v>
      </c>
      <c r="G44" s="39" t="e">
        <f>Table1357891011[[#This Row],[QTY M3]]*Table1357891011[[#This Row],[Unit Cost]]</f>
        <v>#VALUE!</v>
      </c>
      <c r="H44" s="40"/>
      <c r="I44" s="115"/>
      <c r="J44" s="118"/>
    </row>
    <row r="45" spans="2:10" ht="21.95" customHeight="1" x14ac:dyDescent="0.2">
      <c r="B45" s="35">
        <v>45452</v>
      </c>
      <c r="C45" s="36" t="s">
        <v>51</v>
      </c>
      <c r="D45" s="36" t="s">
        <v>55</v>
      </c>
      <c r="E45" s="37">
        <v>1189</v>
      </c>
      <c r="F45" s="38">
        <v>25</v>
      </c>
      <c r="G45" s="39">
        <f>Table1357891011[[#This Row],[QTY M3]]*Table1357891011[[#This Row],[Unit Cost]]</f>
        <v>29725</v>
      </c>
      <c r="H45" s="40"/>
      <c r="I45" s="115"/>
      <c r="J45" s="118"/>
    </row>
    <row r="46" spans="2:10" ht="21.95" customHeight="1" x14ac:dyDescent="0.2">
      <c r="B46" s="35">
        <v>45452</v>
      </c>
      <c r="C46" s="36" t="s">
        <v>51</v>
      </c>
      <c r="D46" s="36" t="s">
        <v>56</v>
      </c>
      <c r="E46" s="37">
        <v>1250</v>
      </c>
      <c r="F46" s="38" t="str">
        <f>IFERROR(VLOOKUP(#REF!,#REF!,4,0),"–")</f>
        <v>–</v>
      </c>
      <c r="G46" s="39" t="e">
        <f>Table1357891011[[#This Row],[QTY M3]]*Table1357891011[[#This Row],[Unit Cost]]</f>
        <v>#VALUE!</v>
      </c>
      <c r="H46" s="40"/>
      <c r="I46" s="116"/>
      <c r="J46" s="119"/>
    </row>
    <row r="47" spans="2:10" ht="21.95" customHeight="1" x14ac:dyDescent="0.2">
      <c r="B47" s="41"/>
      <c r="C47" s="36"/>
      <c r="D47" s="36"/>
      <c r="E47" s="37"/>
      <c r="F47" s="38"/>
      <c r="G47" s="39"/>
      <c r="H47" s="40"/>
    </row>
    <row r="48" spans="2:10" ht="21.95" customHeight="1" x14ac:dyDescent="0.2">
      <c r="B48" s="41"/>
      <c r="C48" s="36"/>
      <c r="D48" s="36"/>
      <c r="E48" s="37"/>
      <c r="F48" s="38"/>
      <c r="G48" s="39"/>
      <c r="H48" s="40"/>
    </row>
    <row r="49" spans="2:8" ht="21.95" customHeight="1" x14ac:dyDescent="0.2">
      <c r="B49" s="41"/>
      <c r="C49" s="36"/>
      <c r="D49" s="36"/>
      <c r="E49" s="37"/>
      <c r="F49" s="38"/>
      <c r="G49" s="39"/>
      <c r="H49" s="40"/>
    </row>
    <row r="50" spans="2:8" ht="21.95" customHeight="1" x14ac:dyDescent="0.2">
      <c r="B50" s="41"/>
      <c r="C50" s="36"/>
      <c r="D50" s="36"/>
      <c r="E50" s="37"/>
      <c r="F50" s="38"/>
      <c r="G50" s="39"/>
      <c r="H50" s="40"/>
    </row>
    <row r="51" spans="2:8" ht="21.95" customHeight="1" x14ac:dyDescent="0.2">
      <c r="B51" s="41"/>
      <c r="C51" s="36"/>
      <c r="D51" s="36"/>
      <c r="E51" s="37"/>
      <c r="F51" s="38"/>
      <c r="G51" s="39"/>
      <c r="H51" s="40"/>
    </row>
    <row r="52" spans="2:8" ht="21.95" customHeight="1" x14ac:dyDescent="0.2">
      <c r="B52" s="41"/>
      <c r="C52" s="36"/>
      <c r="D52" s="36"/>
      <c r="E52" s="37"/>
      <c r="F52" s="38"/>
      <c r="G52" s="39"/>
      <c r="H52" s="40"/>
    </row>
    <row r="53" spans="2:8" ht="21.95" customHeight="1" x14ac:dyDescent="0.2">
      <c r="B53" s="41"/>
      <c r="C53" s="36"/>
      <c r="D53" s="36"/>
      <c r="E53" s="37"/>
      <c r="F53" s="38"/>
      <c r="G53" s="39"/>
      <c r="H53" s="40"/>
    </row>
    <row r="54" spans="2:8" ht="21.95" customHeight="1" x14ac:dyDescent="0.2">
      <c r="B54" s="41"/>
      <c r="C54" s="36"/>
      <c r="D54" s="36"/>
      <c r="E54" s="37"/>
      <c r="F54" s="38"/>
      <c r="G54" s="39"/>
      <c r="H54" s="40"/>
    </row>
    <row r="55" spans="2:8" ht="21.95" customHeight="1" x14ac:dyDescent="0.2">
      <c r="B55" s="41"/>
      <c r="C55" s="36"/>
      <c r="D55" s="36"/>
      <c r="E55" s="37"/>
      <c r="F55" s="38"/>
      <c r="G55" s="39"/>
      <c r="H55" s="40"/>
    </row>
    <row r="56" spans="2:8" ht="21.95" customHeight="1" x14ac:dyDescent="0.2">
      <c r="B56" s="41"/>
      <c r="C56" s="36"/>
      <c r="D56" s="36"/>
      <c r="E56" s="37"/>
      <c r="F56" s="38"/>
      <c r="G56" s="39"/>
      <c r="H56" s="40"/>
    </row>
    <row r="57" spans="2:8" ht="21.95" customHeight="1" x14ac:dyDescent="0.2">
      <c r="B57" s="41"/>
      <c r="C57" s="36"/>
      <c r="D57" s="36"/>
      <c r="E57" s="37"/>
      <c r="F57" s="38"/>
      <c r="G57" s="39"/>
      <c r="H57" s="40"/>
    </row>
    <row r="58" spans="2:8" ht="21.95" customHeight="1" x14ac:dyDescent="0.2">
      <c r="B58" s="41"/>
      <c r="C58" s="36"/>
      <c r="D58" s="36"/>
      <c r="E58" s="37"/>
      <c r="F58" s="38"/>
      <c r="G58" s="39"/>
      <c r="H58" s="40"/>
    </row>
    <row r="59" spans="2:8" ht="21.95" customHeight="1" x14ac:dyDescent="0.2">
      <c r="B59" s="41"/>
      <c r="C59" s="36"/>
      <c r="D59" s="36"/>
      <c r="E59" s="37"/>
      <c r="F59" s="38"/>
      <c r="G59" s="39"/>
      <c r="H59" s="40"/>
    </row>
    <row r="60" spans="2:8" ht="21.95" customHeight="1" x14ac:dyDescent="0.2">
      <c r="B60" s="41"/>
      <c r="C60" s="36"/>
      <c r="D60" s="36"/>
      <c r="E60" s="37"/>
      <c r="F60" s="38"/>
      <c r="G60" s="39"/>
      <c r="H60" s="40"/>
    </row>
    <row r="61" spans="2:8" ht="21.95" customHeight="1" x14ac:dyDescent="0.2">
      <c r="B61" s="41"/>
      <c r="C61" s="36"/>
      <c r="D61" s="36"/>
      <c r="E61" s="37"/>
      <c r="F61" s="38"/>
      <c r="G61" s="39"/>
      <c r="H61" s="40"/>
    </row>
    <row r="62" spans="2:8" ht="21.95" customHeight="1" x14ac:dyDescent="0.2">
      <c r="B62" s="41"/>
      <c r="C62" s="36"/>
      <c r="D62" s="36"/>
      <c r="E62" s="37"/>
      <c r="F62" s="38"/>
      <c r="G62" s="39"/>
      <c r="H62" s="40"/>
    </row>
    <row r="63" spans="2:8" ht="21.95" customHeight="1" x14ac:dyDescent="0.25">
      <c r="B63" s="14"/>
      <c r="C63" s="16"/>
      <c r="D63" s="16"/>
      <c r="E63" s="18"/>
      <c r="F63" s="20"/>
      <c r="G63" s="22"/>
      <c r="H63" s="11"/>
    </row>
    <row r="64" spans="2:8" ht="21.95" customHeight="1" x14ac:dyDescent="0.25">
      <c r="B64" s="14"/>
      <c r="C64" s="16"/>
      <c r="D64" s="16"/>
      <c r="E64" s="18"/>
      <c r="F64" s="20"/>
      <c r="G64" s="22"/>
      <c r="H64" s="11"/>
    </row>
    <row r="65" spans="2:8" ht="21.95" customHeight="1" x14ac:dyDescent="0.25">
      <c r="B65" s="14"/>
      <c r="C65" s="16"/>
      <c r="D65" s="16"/>
      <c r="E65" s="18"/>
      <c r="F65" s="20"/>
      <c r="G65" s="22"/>
      <c r="H65" s="11"/>
    </row>
    <row r="66" spans="2:8" ht="21.95" customHeight="1" x14ac:dyDescent="0.25">
      <c r="B66" s="14"/>
      <c r="C66" s="16"/>
      <c r="D66" s="16"/>
      <c r="E66" s="18"/>
      <c r="F66" s="20"/>
      <c r="G66" s="22"/>
      <c r="H66" s="11"/>
    </row>
    <row r="67" spans="2:8" ht="21.95" customHeight="1" x14ac:dyDescent="0.25">
      <c r="B67" s="14"/>
      <c r="C67" s="16"/>
      <c r="D67" s="16"/>
      <c r="E67" s="18"/>
      <c r="F67" s="20"/>
      <c r="G67" s="22"/>
      <c r="H67" s="11"/>
    </row>
    <row r="68" spans="2:8" ht="21.95" customHeight="1" x14ac:dyDescent="0.25">
      <c r="B68" s="15"/>
      <c r="C68" s="17"/>
      <c r="D68" s="17"/>
      <c r="E68" s="19"/>
      <c r="F68" s="21"/>
      <c r="G68" s="23"/>
      <c r="H68" s="12"/>
    </row>
  </sheetData>
  <mergeCells count="8">
    <mergeCell ref="I43:I46"/>
    <mergeCell ref="J43:J46"/>
    <mergeCell ref="J12:J28"/>
    <mergeCell ref="B2:C2"/>
    <mergeCell ref="B4:C4"/>
    <mergeCell ref="I12:I28"/>
    <mergeCell ref="I31:I40"/>
    <mergeCell ref="J31:J40"/>
  </mergeCells>
  <pageMargins left="0.4" right="0.4" top="0.4" bottom="0.4" header="0" footer="0"/>
  <pageSetup paperSize="119" scale="79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 Sales Rep Report 1-June </vt:lpstr>
      <vt:lpstr> Sales Rep Report 2-June </vt:lpstr>
      <vt:lpstr> Sales Rep Report 3-June  </vt:lpstr>
      <vt:lpstr> Sales Rep Report 4-June </vt:lpstr>
      <vt:lpstr> Sales Rep Report 5-June  </vt:lpstr>
      <vt:lpstr> Sales Rep Report 6-June   </vt:lpstr>
      <vt:lpstr> Sales Rep Report 7-June   </vt:lpstr>
      <vt:lpstr> Sales Rep Report 8-June </vt:lpstr>
      <vt:lpstr> Sales Rep Report 9-June </vt:lpstr>
      <vt:lpstr> Sales Rep Report 10-June )</vt:lpstr>
      <vt:lpstr> Sales Rep Report 11-June </vt:lpstr>
      <vt:lpstr> Sales Rep Report 12-June </vt:lpstr>
      <vt:lpstr> Sales Rep Report 13-June </vt:lpstr>
      <vt:lpstr> Sales Rep Report 14-June </vt:lpstr>
      <vt:lpstr> Sales Rep Report 15-June </vt:lpstr>
      <vt:lpstr> Sales Rep Report 16-June </vt:lpstr>
      <vt:lpstr>' Sales Rep Report 10-June )'!Print_Area</vt:lpstr>
      <vt:lpstr>' Sales Rep Report 11-June '!Print_Area</vt:lpstr>
      <vt:lpstr>' Sales Rep Report 12-June '!Print_Area</vt:lpstr>
      <vt:lpstr>' Sales Rep Report 13-June '!Print_Area</vt:lpstr>
      <vt:lpstr>' Sales Rep Report 14-June '!Print_Area</vt:lpstr>
      <vt:lpstr>' Sales Rep Report 15-June '!Print_Area</vt:lpstr>
      <vt:lpstr>' Sales Rep Report 16-June '!Print_Area</vt:lpstr>
      <vt:lpstr>' Sales Rep Report 1-June '!Print_Area</vt:lpstr>
      <vt:lpstr>' Sales Rep Report 2-June '!Print_Area</vt:lpstr>
      <vt:lpstr>' Sales Rep Report 3-June  '!Print_Area</vt:lpstr>
      <vt:lpstr>' Sales Rep Report 4-June '!Print_Area</vt:lpstr>
      <vt:lpstr>' Sales Rep Report 5-June  '!Print_Area</vt:lpstr>
      <vt:lpstr>' Sales Rep Report 6-June   '!Print_Area</vt:lpstr>
      <vt:lpstr>' Sales Rep Report 7-June   '!Print_Area</vt:lpstr>
      <vt:lpstr>' Sales Rep Report 8-June '!Print_Area</vt:lpstr>
      <vt:lpstr>' Sales Rep Report 9-June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</dc:creator>
  <cp:keywords/>
  <dc:description/>
  <cp:lastModifiedBy>Nagwa Salah</cp:lastModifiedBy>
  <cp:revision/>
  <cp:lastPrinted>2024-06-12T10:57:56Z</cp:lastPrinted>
  <dcterms:created xsi:type="dcterms:W3CDTF">2016-02-25T02:48:22Z</dcterms:created>
  <dcterms:modified xsi:type="dcterms:W3CDTF">2024-06-17T09:25:10Z</dcterms:modified>
  <cp:category/>
  <cp:contentStatus/>
</cp:coreProperties>
</file>