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0589ef663d01d3/Documenti/"/>
    </mc:Choice>
  </mc:AlternateContent>
  <xr:revisionPtr revIDLastSave="451" documentId="8_{A29C857B-A8EA-4D05-8CDB-B212F4A6EBE0}" xr6:coauthVersionLast="47" xr6:coauthVersionMax="47" xr10:uidLastSave="{31B02CD6-DDDB-4C28-8400-DBB08E69C4A7}"/>
  <bookViews>
    <workbookView xWindow="-108" yWindow="-108" windowWidth="23256" windowHeight="13176" xr2:uid="{62E2C69C-12B4-4C63-AAC1-7B6383D8C19D}"/>
  </bookViews>
  <sheets>
    <sheet name="Laplace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7" i="1" l="1"/>
  <c r="BA58" i="1"/>
  <c r="AF57" i="1"/>
  <c r="AD22" i="1"/>
  <c r="AD23" i="1" s="1"/>
  <c r="AD24" i="1" s="1"/>
  <c r="AD14" i="1"/>
  <c r="AD15" i="1" s="1"/>
  <c r="AD16" i="1" s="1"/>
  <c r="AD25" i="1" l="1"/>
  <c r="AG7" i="1" l="1"/>
  <c r="AJ7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6" i="1"/>
  <c r="K6" i="1" s="1"/>
  <c r="AE16" i="1" l="1"/>
  <c r="AE17" i="1"/>
  <c r="AE24" i="1"/>
  <c r="AE25" i="1"/>
  <c r="AE14" i="1"/>
  <c r="AE15" i="1"/>
  <c r="AE23" i="1"/>
  <c r="AE13" i="1"/>
  <c r="AT13" i="1" s="1"/>
  <c r="AE22" i="1"/>
  <c r="AT23" i="1" l="1"/>
  <c r="AT15" i="1"/>
  <c r="AT17" i="1"/>
  <c r="AT22" i="1"/>
  <c r="AT14" i="1"/>
  <c r="AT25" i="1"/>
  <c r="AT26" i="1"/>
  <c r="AT24" i="1"/>
  <c r="AT16" i="1"/>
  <c r="A7" i="1" l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D57" i="1" s="1"/>
  <c r="A58" i="1"/>
  <c r="D58" i="1" s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D81" i="1" s="1"/>
  <c r="A82" i="1"/>
  <c r="D82" i="1" s="1"/>
  <c r="A83" i="1"/>
  <c r="D83" i="1" s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01" i="1"/>
  <c r="D101" i="1" s="1"/>
  <c r="A102" i="1"/>
  <c r="D102" i="1" s="1"/>
  <c r="A103" i="1"/>
  <c r="D103" i="1" s="1"/>
  <c r="A104" i="1"/>
  <c r="D104" i="1" s="1"/>
  <c r="A105" i="1"/>
  <c r="D105" i="1" s="1"/>
  <c r="A6" i="1"/>
  <c r="D6" i="1" s="1"/>
  <c r="AA104" i="1" l="1"/>
  <c r="AA72" i="1"/>
  <c r="AA83" i="1"/>
  <c r="AA51" i="1"/>
  <c r="AA40" i="1"/>
  <c r="AA19" i="1"/>
  <c r="AA8" i="1"/>
  <c r="AA94" i="1"/>
  <c r="AA91" i="1"/>
  <c r="AA70" i="1"/>
  <c r="AA48" i="1"/>
  <c r="AA27" i="1"/>
  <c r="AA88" i="1"/>
  <c r="AA67" i="1"/>
  <c r="AA46" i="1"/>
  <c r="AA24" i="1"/>
  <c r="AA30" i="1"/>
  <c r="AA86" i="1"/>
  <c r="AA64" i="1"/>
  <c r="AA43" i="1"/>
  <c r="AA22" i="1"/>
  <c r="AA102" i="1"/>
  <c r="AA80" i="1"/>
  <c r="AA59" i="1"/>
  <c r="AA38" i="1"/>
  <c r="AA16" i="1"/>
  <c r="AA62" i="1"/>
  <c r="AA99" i="1"/>
  <c r="AA78" i="1"/>
  <c r="AA56" i="1"/>
  <c r="AA35" i="1"/>
  <c r="AA14" i="1"/>
  <c r="AA96" i="1"/>
  <c r="AA75" i="1"/>
  <c r="AA54" i="1"/>
  <c r="AA32" i="1"/>
  <c r="AA11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A6" i="1"/>
  <c r="AA98" i="1"/>
  <c r="AA90" i="1"/>
  <c r="AA82" i="1"/>
  <c r="AA74" i="1"/>
  <c r="AA66" i="1"/>
  <c r="AA58" i="1"/>
  <c r="AA50" i="1"/>
  <c r="AA42" i="1"/>
  <c r="AA34" i="1"/>
  <c r="AA26" i="1"/>
  <c r="AA18" i="1"/>
  <c r="AA10" i="1"/>
  <c r="AA105" i="1"/>
  <c r="AA97" i="1"/>
  <c r="AA89" i="1"/>
  <c r="AA81" i="1"/>
  <c r="AA73" i="1"/>
  <c r="AA65" i="1"/>
  <c r="AA57" i="1"/>
  <c r="AA49" i="1"/>
  <c r="AA41" i="1"/>
  <c r="AA33" i="1"/>
  <c r="AA25" i="1"/>
  <c r="AA17" i="1"/>
  <c r="AA9" i="1"/>
  <c r="AA103" i="1"/>
  <c r="AA95" i="1"/>
  <c r="AA87" i="1"/>
  <c r="AA79" i="1"/>
  <c r="AA71" i="1"/>
  <c r="AA63" i="1"/>
  <c r="AA55" i="1"/>
  <c r="AA47" i="1"/>
  <c r="AA39" i="1"/>
  <c r="AA31" i="1"/>
  <c r="AA23" i="1"/>
  <c r="AA15" i="1"/>
  <c r="AA7" i="1"/>
  <c r="BJ9" i="1" l="1"/>
  <c r="BN9" i="1" s="1"/>
  <c r="BA9" i="1"/>
  <c r="BE9" i="1" s="1"/>
  <c r="AJ24" i="1"/>
  <c r="AJ23" i="1"/>
  <c r="AJ22" i="1"/>
  <c r="AJ25" i="1"/>
  <c r="AJ15" i="1"/>
  <c r="AJ16" i="1"/>
  <c r="AJ17" i="1"/>
  <c r="AJ14" i="1"/>
  <c r="AJ13" i="1"/>
  <c r="AH64" i="1" l="1"/>
  <c r="AM64" i="1" s="1"/>
  <c r="AH63" i="1"/>
  <c r="AM63" i="1" s="1"/>
  <c r="AH65" i="1"/>
  <c r="AM65" i="1" s="1"/>
  <c r="AH66" i="1"/>
  <c r="AM66" i="1" s="1"/>
  <c r="AH60" i="1"/>
  <c r="AM60" i="1" s="1"/>
  <c r="AH59" i="1"/>
  <c r="AM59" i="1" s="1"/>
  <c r="AH62" i="1"/>
  <c r="AM62" i="1" s="1"/>
  <c r="AH61" i="1"/>
  <c r="AM61" i="1" s="1"/>
  <c r="AH58" i="1"/>
  <c r="AM58" i="1" s="1"/>
  <c r="AP13" i="1"/>
  <c r="AH57" i="1"/>
  <c r="AP23" i="1"/>
  <c r="AP24" i="1"/>
  <c r="AP25" i="1"/>
  <c r="AP26" i="1"/>
  <c r="AP17" i="1"/>
  <c r="AP22" i="1"/>
  <c r="AP16" i="1"/>
  <c r="AP15" i="1"/>
  <c r="AP14" i="1"/>
  <c r="AM57" i="1" l="1"/>
  <c r="AH70" i="1" s="1"/>
  <c r="AJ70" i="1" s="1"/>
  <c r="BR9" i="1" l="1"/>
  <c r="AY22" i="1" s="1"/>
  <c r="BL22" i="1" s="1"/>
  <c r="AY16" i="1" l="1"/>
  <c r="AY15" i="1" s="1"/>
  <c r="AY14" i="1" s="1"/>
  <c r="BC14" i="1" s="1"/>
  <c r="AY23" i="1"/>
  <c r="AY24" i="1" s="1"/>
  <c r="AY25" i="1" s="1"/>
  <c r="AY26" i="1" s="1"/>
  <c r="BC17" i="1"/>
  <c r="BP22" i="1" l="1"/>
  <c r="AY13" i="1"/>
  <c r="BL13" i="1" s="1"/>
  <c r="BC16" i="1"/>
  <c r="BH17" i="1" s="1"/>
  <c r="BL16" i="1"/>
  <c r="BP16" i="1" s="1"/>
  <c r="BC22" i="1"/>
  <c r="BH22" i="1" s="1"/>
  <c r="BC15" i="1"/>
  <c r="BH15" i="1" s="1"/>
  <c r="BL15" i="1"/>
  <c r="BP15" i="1" s="1"/>
  <c r="BC23" i="1"/>
  <c r="BL17" i="1"/>
  <c r="BP17" i="1" s="1"/>
  <c r="BC13" i="1" l="1"/>
  <c r="BC57" i="1" s="1"/>
  <c r="BP13" i="1"/>
  <c r="BL14" i="1"/>
  <c r="BP14" i="1" s="1"/>
  <c r="BH23" i="1"/>
  <c r="BL23" i="1"/>
  <c r="BP23" i="1" s="1"/>
  <c r="BC60" i="1"/>
  <c r="BI60" i="1" s="1"/>
  <c r="BH16" i="1"/>
  <c r="BC59" i="1"/>
  <c r="BI59" i="1" s="1"/>
  <c r="BC61" i="1"/>
  <c r="BI61" i="1" s="1"/>
  <c r="BC62" i="1"/>
  <c r="BI62" i="1" s="1"/>
  <c r="BH14" i="1" l="1"/>
  <c r="BC58" i="1"/>
  <c r="BI58" i="1" s="1"/>
  <c r="BH13" i="1"/>
  <c r="BI57" i="1"/>
  <c r="BL24" i="1"/>
  <c r="BP24" i="1" s="1"/>
  <c r="BC24" i="1"/>
  <c r="BH24" i="1" s="1"/>
  <c r="BC63" i="1"/>
  <c r="BI63" i="1" s="1"/>
  <c r="BL25" i="1" l="1"/>
  <c r="BP25" i="1" s="1"/>
  <c r="BC25" i="1"/>
  <c r="BH25" i="1" s="1"/>
  <c r="BC64" i="1"/>
  <c r="BI64" i="1" s="1"/>
  <c r="BC26" i="1" l="1"/>
  <c r="BH26" i="1" s="1"/>
  <c r="BL26" i="1"/>
  <c r="BP26" i="1" s="1"/>
  <c r="BC65" i="1"/>
  <c r="BI65" i="1" s="1"/>
  <c r="BC66" i="1" l="1"/>
  <c r="BI66" i="1" s="1"/>
  <c r="BB70" i="1" s="1"/>
  <c r="BE70" i="1" s="1"/>
</calcChain>
</file>

<file path=xl/sharedStrings.xml><?xml version="1.0" encoding="utf-8"?>
<sst xmlns="http://schemas.openxmlformats.org/spreadsheetml/2006/main" count="45" uniqueCount="31">
  <si>
    <t>Test sulla bontà della forma per una distribuzione di Laplace</t>
  </si>
  <si>
    <t>Valori casuali (100)</t>
  </si>
  <si>
    <t>lambda=</t>
  </si>
  <si>
    <t>mu=</t>
  </si>
  <si>
    <t>Realizzazioni di Z</t>
  </si>
  <si>
    <t>Intervalli equiprobabili (k = 10)</t>
  </si>
  <si>
    <t>p_ j=</t>
  </si>
  <si>
    <t>n*p_ j =</t>
  </si>
  <si>
    <t>Nessun limite superiore</t>
  </si>
  <si>
    <t>Limite superiore degli intervalli, z &lt; 0</t>
  </si>
  <si>
    <t>Limite superiore degli intervalli, z &gt;= 0</t>
  </si>
  <si>
    <t>N° di realizzazioni negli intervalli (tra inf e sup)</t>
  </si>
  <si>
    <t xml:space="preserve">N° di realizzazioni negli intervalli </t>
  </si>
  <si>
    <t>Distribuzione stimata</t>
  </si>
  <si>
    <t>Distribuzione teorica</t>
  </si>
  <si>
    <t>Verifica del test</t>
  </si>
  <si>
    <t>Alpha=</t>
  </si>
  <si>
    <t>N° di realizzazioni degli intervalli (tra inf e sup)</t>
  </si>
  <si>
    <t>Scarti al quadrato/ num atteso</t>
  </si>
  <si>
    <t>N° intervalli =</t>
  </si>
  <si>
    <t>Ampiezza intervalli=</t>
  </si>
  <si>
    <t xml:space="preserve">Realizzazione minima (z &lt; 0) = </t>
  </si>
  <si>
    <t>Limite superiore degli intervalli z &lt; 0</t>
  </si>
  <si>
    <t>Limite superiore degli intervalli z &gt;= 0</t>
  </si>
  <si>
    <t>Intervalli di stessa ampiezza (k = 10)</t>
  </si>
  <si>
    <t>Ampiezza massima=</t>
  </si>
  <si>
    <t>n*p_ j</t>
  </si>
  <si>
    <t>Realizzazioni di X</t>
  </si>
  <si>
    <t>Realizzazioni di Y</t>
  </si>
  <si>
    <t>Ampiezza intervalli =</t>
  </si>
  <si>
    <t>Realizzazione massima (z &gt;= 0)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</si>
</sst>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7" borderId="1" xfId="0" applyFill="1" applyBorder="1"/>
    <xf numFmtId="0" fontId="1" fillId="8" borderId="0" xfId="0" applyFont="1" applyFill="1" applyAlignment="1">
      <alignment horizontal="right"/>
    </xf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1" fillId="9" borderId="0" xfId="0" applyFont="1" applyFill="1"/>
  </cellXfs>
  <cellStyles count="1">
    <cellStyle name="Normale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equiprobabili (k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(Laplace!$AP$13:$AP$17,Laplace!$AP$22:$AP$26)</c:f>
              <c:numCache>
                <c:formatCode>General</c:formatCode>
                <c:ptCount val="10"/>
                <c:pt idx="0">
                  <c:v>0.12</c:v>
                </c:pt>
                <c:pt idx="1">
                  <c:v>0.09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0.13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0.09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1-47BC-9AE4-B55569159977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(Laplace!$AT$13:$AT$17,Laplace!$AT$22:$AT$26)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0.10000000000000003</c:v>
                </c:pt>
                <c:pt idx="3">
                  <c:v>9.9999999999999978E-2</c:v>
                </c:pt>
                <c:pt idx="4">
                  <c:v>9.9999999999999978E-2</c:v>
                </c:pt>
                <c:pt idx="5">
                  <c:v>0.10000000000000009</c:v>
                </c:pt>
                <c:pt idx="6">
                  <c:v>9.9999999999999978E-2</c:v>
                </c:pt>
                <c:pt idx="7">
                  <c:v>9.9999999999999978E-2</c:v>
                </c:pt>
                <c:pt idx="8">
                  <c:v>9.9999999999999978E-2</c:v>
                </c:pt>
                <c:pt idx="9">
                  <c:v>9.9999999999999992E-2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1-47BC-9AE4-B5556915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34560"/>
        <c:axId val="1641194640"/>
      </c:barChart>
      <c:catAx>
        <c:axId val="153673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1194640"/>
        <c:crosses val="autoZero"/>
        <c:auto val="1"/>
        <c:lblAlgn val="ctr"/>
        <c:lblOffset val="100"/>
        <c:noMultiLvlLbl val="0"/>
      </c:catAx>
      <c:valAx>
        <c:axId val="16411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6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Intervalli di stessa ampiezza (k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(Laplace!$BH$13:$BH$17,Laplace!$BH$22:$BH$26)</c:f>
              <c:numCache>
                <c:formatCode>General</c:formatCode>
                <c:ptCount val="10"/>
                <c:pt idx="0">
                  <c:v>0.04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0.19</c:v>
                </c:pt>
                <c:pt idx="5">
                  <c:v>0.35</c:v>
                </c:pt>
                <c:pt idx="6">
                  <c:v>0.1</c:v>
                </c:pt>
                <c:pt idx="7">
                  <c:v>0.08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9-4BD9-812A-FDC6BF711D03}"/>
            </c:ext>
          </c:extLst>
        </c:ser>
        <c:ser>
          <c:idx val="1"/>
          <c:order val="1"/>
          <c:tx>
            <c:v>Teorica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(Laplace!$BL$13:$BL$17,Laplace!$BL$22:$BL$26)</c:f>
              <c:numCache>
                <c:formatCode>General</c:formatCode>
                <c:ptCount val="10"/>
                <c:pt idx="0">
                  <c:v>1.6110366139810553E-2</c:v>
                </c:pt>
                <c:pt idx="1">
                  <c:v>3.189272524954731E-2</c:v>
                </c:pt>
                <c:pt idx="2">
                  <c:v>6.3136114661579826E-2</c:v>
                </c:pt>
                <c:pt idx="3">
                  <c:v>0.12498677812479317</c:v>
                </c:pt>
                <c:pt idx="4">
                  <c:v>0.2474288256372944</c:v>
                </c:pt>
                <c:pt idx="5">
                  <c:v>0.2474288256372944</c:v>
                </c:pt>
                <c:pt idx="6">
                  <c:v>0.1249867781247932</c:v>
                </c:pt>
                <c:pt idx="7">
                  <c:v>6.3136114661579756E-2</c:v>
                </c:pt>
                <c:pt idx="8">
                  <c:v>3.1892725249547338E-2</c:v>
                </c:pt>
                <c:pt idx="9">
                  <c:v>1.6110366139810539E-2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9-4BD9-812A-FDC6BF71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310640"/>
        <c:axId val="1802235504"/>
      </c:barChart>
      <c:catAx>
        <c:axId val="164731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2235504"/>
        <c:crosses val="autoZero"/>
        <c:auto val="1"/>
        <c:lblAlgn val="ctr"/>
        <c:lblOffset val="100"/>
        <c:noMultiLvlLbl val="0"/>
      </c:catAx>
      <c:valAx>
        <c:axId val="18022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73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</xdr:colOff>
      <xdr:row>2</xdr:row>
      <xdr:rowOff>22860</xdr:rowOff>
    </xdr:from>
    <xdr:ext cx="1203960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564B326-5ED0-F8FA-0930-35A3CD35E3A2}"/>
                </a:ext>
              </a:extLst>
            </xdr:cNvPr>
            <xdr:cNvSpPr txBox="1"/>
          </xdr:nvSpPr>
          <xdr:spPr>
            <a:xfrm>
              <a:off x="1836420" y="388620"/>
              <a:ext cx="1203960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1" i="1">
                        <a:latin typeface="Cambria Math" panose="02040503050406030204" pitchFamily="18" charset="0"/>
                      </a:rPr>
                      <m:t>𝑿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𝑬𝑿𝑷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564B326-5ED0-F8FA-0930-35A3CD35E3A2}"/>
                </a:ext>
              </a:extLst>
            </xdr:cNvPr>
            <xdr:cNvSpPr txBox="1"/>
          </xdr:nvSpPr>
          <xdr:spPr>
            <a:xfrm>
              <a:off x="1836420" y="388620"/>
              <a:ext cx="1203960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</a:rPr>
                <a:t>𝑿</a:t>
              </a:r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≈𝑬𝑿𝑷(𝝀)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7620</xdr:rowOff>
    </xdr:from>
    <xdr:ext cx="1203960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950FB41-6A96-4508-8D01-2542B374709F}"/>
                </a:ext>
              </a:extLst>
            </xdr:cNvPr>
            <xdr:cNvSpPr txBox="1"/>
          </xdr:nvSpPr>
          <xdr:spPr>
            <a:xfrm>
              <a:off x="4876800" y="373380"/>
              <a:ext cx="1203960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𝒀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𝑬𝑿𝑷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950FB41-6A96-4508-8D01-2542B374709F}"/>
                </a:ext>
              </a:extLst>
            </xdr:cNvPr>
            <xdr:cNvSpPr txBox="1"/>
          </xdr:nvSpPr>
          <xdr:spPr>
            <a:xfrm>
              <a:off x="4876800" y="373380"/>
              <a:ext cx="1203960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𝒀≈𝑬𝑿𝑷(𝝁)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15</xdr:col>
      <xdr:colOff>30480</xdr:colOff>
      <xdr:row>2</xdr:row>
      <xdr:rowOff>15240</xdr:rowOff>
    </xdr:from>
    <xdr:ext cx="2789803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B4E1976B-FF39-A79D-1C14-89D968DA27FE}"/>
                </a:ext>
              </a:extLst>
            </xdr:cNvPr>
            <xdr:cNvSpPr txBox="1"/>
          </xdr:nvSpPr>
          <xdr:spPr>
            <a:xfrm>
              <a:off x="7955280" y="381000"/>
              <a:ext cx="2789803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𝑿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𝒀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𝒁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≈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𝑳𝒂𝒑𝒍𝒂𝒄𝒆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𝟎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B4E1976B-FF39-A79D-1C14-89D968DA27FE}"/>
                </a:ext>
              </a:extLst>
            </xdr:cNvPr>
            <xdr:cNvSpPr txBox="1"/>
          </xdr:nvSpPr>
          <xdr:spPr>
            <a:xfrm>
              <a:off x="7955280" y="381000"/>
              <a:ext cx="2789803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𝝀𝑿−𝝁𝒀=𝒁 ≈𝑳𝒂𝒑𝒍𝒂𝒄𝒆(𝟎,𝟏)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15</xdr:col>
      <xdr:colOff>0</xdr:colOff>
      <xdr:row>4</xdr:row>
      <xdr:rowOff>15240</xdr:rowOff>
    </xdr:from>
    <xdr:ext cx="5532155" cy="530658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F537CFD1-3333-C2E5-0ED9-882394EA875B}"/>
            </a:ext>
          </a:extLst>
        </xdr:cNvPr>
        <xdr:cNvSpPr txBox="1"/>
      </xdr:nvSpPr>
      <xdr:spPr>
        <a:xfrm>
          <a:off x="7924800" y="746760"/>
          <a:ext cx="5532155" cy="53065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400"/>
            <a:t>Questo</a:t>
          </a:r>
          <a:r>
            <a:rPr lang="it-IT" sz="1400" baseline="0"/>
            <a:t> risultato è facilmente dimostrabile tramite il teorema fondamentale</a:t>
          </a:r>
        </a:p>
        <a:p>
          <a:r>
            <a:rPr lang="it-IT" sz="1400" baseline="0"/>
            <a:t>sulle trasformazioni di variabili aleatorie, infatti:</a:t>
          </a:r>
          <a:endParaRPr lang="it-IT" sz="1400"/>
        </a:p>
      </xdr:txBody>
    </xdr:sp>
    <xdr:clientData/>
  </xdr:oneCellAnchor>
  <xdr:oneCellAnchor>
    <xdr:from>
      <xdr:col>14</xdr:col>
      <xdr:colOff>601980</xdr:colOff>
      <xdr:row>8</xdr:row>
      <xdr:rowOff>30480</xdr:rowOff>
    </xdr:from>
    <xdr:ext cx="1234440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B29D90CD-91F7-2794-5A2B-280400C5E238}"/>
                </a:ext>
              </a:extLst>
            </xdr:cNvPr>
            <xdr:cNvSpPr txBox="1"/>
          </xdr:nvSpPr>
          <xdr:spPr>
            <a:xfrm>
              <a:off x="7917180" y="1493520"/>
              <a:ext cx="1234440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1" i="1">
                        <a:latin typeface="Cambria Math" panose="02040503050406030204" pitchFamily="18" charset="0"/>
                      </a:rPr>
                      <m:t>𝑨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 ≜ 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𝝀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𝑿</m:t>
                    </m:r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B29D90CD-91F7-2794-5A2B-280400C5E238}"/>
                </a:ext>
              </a:extLst>
            </xdr:cNvPr>
            <xdr:cNvSpPr txBox="1"/>
          </xdr:nvSpPr>
          <xdr:spPr>
            <a:xfrm>
              <a:off x="7917180" y="1493520"/>
              <a:ext cx="1234440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</a:rPr>
                <a:t>𝑨 </a:t>
              </a:r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≜ 𝝀𝑿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18</xdr:col>
      <xdr:colOff>15240</xdr:colOff>
      <xdr:row>7</xdr:row>
      <xdr:rowOff>83820</xdr:rowOff>
    </xdr:from>
    <xdr:ext cx="2165145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576CD496-98A0-7AE4-1514-245BBDA6B714}"/>
                </a:ext>
              </a:extLst>
            </xdr:cNvPr>
            <xdr:cNvSpPr txBox="1"/>
          </xdr:nvSpPr>
          <xdr:spPr>
            <a:xfrm>
              <a:off x="9768840" y="1363980"/>
              <a:ext cx="2165145" cy="5715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𝑨</m:t>
                        </m:r>
                      </m:sub>
                    </m:sSub>
                    <m:d>
                      <m:d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</m:d>
                    <m:r>
                      <a:rPr lang="it-IT" sz="16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𝝀</m:t>
                        </m:r>
                      </m:den>
                    </m:f>
                    <m:sSub>
                      <m:sSub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𝑿</m:t>
                        </m:r>
                      </m:sub>
                    </m:sSub>
                    <m:d>
                      <m:d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it-IT" sz="16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600" b="1" i="1">
                                <a:latin typeface="Cambria Math" panose="02040503050406030204" pitchFamily="18" charset="0"/>
                              </a:rPr>
                              <m:t>𝒂</m:t>
                            </m:r>
                          </m:num>
                          <m:den>
                            <m:r>
                              <a:rPr lang="it-IT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𝝀</m:t>
                            </m:r>
                          </m:den>
                        </m:f>
                      </m:e>
                    </m:d>
                    <m:r>
                      <a:rPr lang="it-IT" sz="16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𝒂</m:t>
                        </m:r>
                      </m:sup>
                    </m:sSup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576CD496-98A0-7AE4-1514-245BBDA6B714}"/>
                </a:ext>
              </a:extLst>
            </xdr:cNvPr>
            <xdr:cNvSpPr txBox="1"/>
          </xdr:nvSpPr>
          <xdr:spPr>
            <a:xfrm>
              <a:off x="9768840" y="1363980"/>
              <a:ext cx="2165145" cy="5715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</a:rPr>
                <a:t>𝒇_𝑨 (𝒂)=𝟏/</a:t>
              </a:r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𝝀 </a:t>
              </a:r>
              <a:r>
                <a:rPr lang="it-IT" sz="1600" b="1" i="0">
                  <a:latin typeface="Cambria Math" panose="02040503050406030204" pitchFamily="18" charset="0"/>
                </a:rPr>
                <a:t>𝒇_𝑿 (𝒂/</a:t>
              </a:r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𝝀)</a:t>
              </a:r>
              <a:r>
                <a:rPr lang="it-IT" sz="1600" b="1" i="0">
                  <a:latin typeface="Cambria Math" panose="02040503050406030204" pitchFamily="18" charset="0"/>
                </a:rPr>
                <a:t>=𝒆^(−𝒂)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14</xdr:col>
      <xdr:colOff>601980</xdr:colOff>
      <xdr:row>13</xdr:row>
      <xdr:rowOff>30480</xdr:rowOff>
    </xdr:from>
    <xdr:ext cx="1234440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D41203F9-3517-4875-AB00-485E7D545DE9}"/>
                </a:ext>
              </a:extLst>
            </xdr:cNvPr>
            <xdr:cNvSpPr txBox="1"/>
          </xdr:nvSpPr>
          <xdr:spPr>
            <a:xfrm>
              <a:off x="7917180" y="1493520"/>
              <a:ext cx="1234440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1" i="1">
                        <a:latin typeface="Cambria Math" panose="02040503050406030204" pitchFamily="18" charset="0"/>
                      </a:rPr>
                      <m:t>𝑩</m:t>
                    </m:r>
                    <m:r>
                      <a:rPr lang="it-IT" sz="1600" b="1" i="1">
                        <a:latin typeface="Cambria Math" panose="02040503050406030204" pitchFamily="18" charset="0"/>
                      </a:rPr>
                      <m:t> ≜ 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𝒀</m:t>
                    </m:r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D41203F9-3517-4875-AB00-485E7D545DE9}"/>
                </a:ext>
              </a:extLst>
            </xdr:cNvPr>
            <xdr:cNvSpPr txBox="1"/>
          </xdr:nvSpPr>
          <xdr:spPr>
            <a:xfrm>
              <a:off x="7917180" y="1493520"/>
              <a:ext cx="1234440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</a:rPr>
                <a:t>𝑩 </a:t>
              </a:r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≜ 𝝁𝒀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18</xdr:col>
      <xdr:colOff>15240</xdr:colOff>
      <xdr:row>12</xdr:row>
      <xdr:rowOff>83820</xdr:rowOff>
    </xdr:from>
    <xdr:ext cx="2165145" cy="571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0250CC0-A870-4EFA-BA68-9AFAEB4ECE7A}"/>
                </a:ext>
              </a:extLst>
            </xdr:cNvPr>
            <xdr:cNvSpPr txBox="1"/>
          </xdr:nvSpPr>
          <xdr:spPr>
            <a:xfrm>
              <a:off x="9768840" y="1363980"/>
              <a:ext cx="2165145" cy="5715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𝑩</m:t>
                        </m:r>
                      </m:sub>
                    </m:sSub>
                    <m:d>
                      <m:d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</m:d>
                    <m:r>
                      <a:rPr lang="it-IT" sz="16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den>
                    </m:f>
                    <m:sSub>
                      <m:sSub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b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𝒀</m:t>
                        </m:r>
                      </m:sub>
                    </m:sSub>
                    <m:d>
                      <m:d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it-IT" sz="16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600" b="1" i="1">
                                <a:latin typeface="Cambria Math" panose="02040503050406030204" pitchFamily="18" charset="0"/>
                              </a:rPr>
                              <m:t>𝒃</m:t>
                            </m:r>
                          </m:num>
                          <m:den>
                            <m:r>
                              <a:rPr lang="it-IT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𝝁</m:t>
                            </m:r>
                          </m:den>
                        </m:f>
                      </m:e>
                    </m:d>
                    <m:r>
                      <a:rPr lang="it-IT" sz="16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𝒃</m:t>
                        </m:r>
                      </m:sup>
                    </m:sSup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0250CC0-A870-4EFA-BA68-9AFAEB4ECE7A}"/>
                </a:ext>
              </a:extLst>
            </xdr:cNvPr>
            <xdr:cNvSpPr txBox="1"/>
          </xdr:nvSpPr>
          <xdr:spPr>
            <a:xfrm>
              <a:off x="9768840" y="1363980"/>
              <a:ext cx="2165145" cy="5715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</a:rPr>
                <a:t>𝒇_𝑩 (𝒃)=𝟏/</a:t>
              </a:r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 </a:t>
              </a:r>
              <a:r>
                <a:rPr lang="it-IT" sz="1600" b="1" i="0">
                  <a:latin typeface="Cambria Math" panose="02040503050406030204" pitchFamily="18" charset="0"/>
                </a:rPr>
                <a:t>𝒇_𝒀 (𝒃/</a:t>
              </a:r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𝝁)</a:t>
              </a:r>
              <a:r>
                <a:rPr lang="it-IT" sz="1600" b="1" i="0">
                  <a:latin typeface="Cambria Math" panose="02040503050406030204" pitchFamily="18" charset="0"/>
                </a:rPr>
                <a:t>=𝒆^(−𝒃)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22</xdr:col>
      <xdr:colOff>335280</xdr:colOff>
      <xdr:row>8</xdr:row>
      <xdr:rowOff>15240</xdr:rowOff>
    </xdr:from>
    <xdr:ext cx="114839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13AA668C-A5FA-16A4-6674-1CBA56BAB644}"/>
                </a:ext>
              </a:extLst>
            </xdr:cNvPr>
            <xdr:cNvSpPr txBox="1"/>
          </xdr:nvSpPr>
          <xdr:spPr>
            <a:xfrm>
              <a:off x="12527280" y="1478280"/>
              <a:ext cx="1148391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1" i="1">
                        <a:latin typeface="Cambria Math" panose="02040503050406030204" pitchFamily="18" charset="0"/>
                      </a:rPr>
                      <m:t>𝑨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𝑬𝑿𝑷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13AA668C-A5FA-16A4-6674-1CBA56BAB644}"/>
                </a:ext>
              </a:extLst>
            </xdr:cNvPr>
            <xdr:cNvSpPr txBox="1"/>
          </xdr:nvSpPr>
          <xdr:spPr>
            <a:xfrm>
              <a:off x="12527280" y="1478280"/>
              <a:ext cx="1148391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</a:rPr>
                <a:t>𝑨</a:t>
              </a:r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≈𝑬𝑿𝑷(𝟏)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22</xdr:col>
      <xdr:colOff>335280</xdr:colOff>
      <xdr:row>13</xdr:row>
      <xdr:rowOff>7620</xdr:rowOff>
    </xdr:from>
    <xdr:ext cx="1161023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B7A47BC2-39FF-405F-A58D-F306769D4BDE}"/>
                </a:ext>
              </a:extLst>
            </xdr:cNvPr>
            <xdr:cNvSpPr txBox="1"/>
          </xdr:nvSpPr>
          <xdr:spPr>
            <a:xfrm>
              <a:off x="12527280" y="2385060"/>
              <a:ext cx="1161023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𝑩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𝑬𝑿𝑷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  <m:r>
                      <a:rPr lang="it-IT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B7A47BC2-39FF-405F-A58D-F306769D4BDE}"/>
                </a:ext>
              </a:extLst>
            </xdr:cNvPr>
            <xdr:cNvSpPr txBox="1"/>
          </xdr:nvSpPr>
          <xdr:spPr>
            <a:xfrm>
              <a:off x="12527280" y="2385060"/>
              <a:ext cx="1161023" cy="2528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𝑩≈𝑬𝑿𝑷(𝟏)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29</xdr:col>
      <xdr:colOff>28469</xdr:colOff>
      <xdr:row>5</xdr:row>
      <xdr:rowOff>24283</xdr:rowOff>
    </xdr:from>
    <xdr:ext cx="624082" cy="462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E3511F73-8652-AAAF-1473-345F650DE949}"/>
                </a:ext>
              </a:extLst>
            </xdr:cNvPr>
            <xdr:cNvSpPr txBox="1"/>
          </xdr:nvSpPr>
          <xdr:spPr>
            <a:xfrm>
              <a:off x="17755436" y="945382"/>
              <a:ext cx="624082" cy="4626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b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it-IT" sz="16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it-IT" sz="1600" b="1" i="1">
                            <a:latin typeface="Cambria Math" panose="02040503050406030204" pitchFamily="18" charset="0"/>
                          </a:rPr>
                          <m:t>𝒌</m:t>
                        </m:r>
                      </m:den>
                    </m:f>
                  </m:oMath>
                </m:oMathPara>
              </a14:m>
              <a:endParaRPr lang="it-IT" sz="1600" b="1"/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E3511F73-8652-AAAF-1473-345F650DE949}"/>
                </a:ext>
              </a:extLst>
            </xdr:cNvPr>
            <xdr:cNvSpPr txBox="1"/>
          </xdr:nvSpPr>
          <xdr:spPr>
            <a:xfrm>
              <a:off x="17755436" y="945382"/>
              <a:ext cx="624082" cy="4626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600" b="1" i="0">
                  <a:latin typeface="Cambria Math" panose="02040503050406030204" pitchFamily="18" charset="0"/>
                </a:rPr>
                <a:t>𝒑_𝒋=𝟏/𝒌</a:t>
              </a:r>
              <a:endParaRPr lang="it-IT" sz="1600" b="1"/>
            </a:p>
          </xdr:txBody>
        </xdr:sp>
      </mc:Fallback>
    </mc:AlternateContent>
    <xdr:clientData/>
  </xdr:oneCellAnchor>
  <xdr:oneCellAnchor>
    <xdr:from>
      <xdr:col>29</xdr:col>
      <xdr:colOff>5924</xdr:colOff>
      <xdr:row>17</xdr:row>
      <xdr:rowOff>173556</xdr:rowOff>
    </xdr:from>
    <xdr:ext cx="3444642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145C34D4-5A97-43F9-8406-6A3BB0D1EFF1}"/>
                </a:ext>
              </a:extLst>
            </xdr:cNvPr>
            <xdr:cNvSpPr txBox="1"/>
          </xdr:nvSpPr>
          <xdr:spPr>
            <a:xfrm>
              <a:off x="17726018" y="3228745"/>
              <a:ext cx="3444642" cy="32239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𝒂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𝒋</m:t>
                      </m:r>
                    </m:sub>
                  </m:sSub>
                  <m:r>
                    <a:rPr lang="it-IT" sz="1400" b="1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𝑭</m:t>
                      </m:r>
                    </m:e>
                    <m:sub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𝒁</m:t>
                      </m:r>
                    </m:sub>
                    <m:sup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𝟏</m:t>
                      </m:r>
                    </m:sup>
                  </m:sSubSup>
                  <m:d>
                    <m:d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4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𝒑</m:t>
                          </m:r>
                        </m:e>
                        <m:sub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𝒋</m:t>
                          </m:r>
                        </m:sub>
                      </m:sSub>
                    </m:e>
                  </m:d>
                  <m:r>
                    <a:rPr lang="it-IT" sz="1400" b="1" i="1">
                      <a:latin typeface="Cambria Math" panose="02040503050406030204" pitchFamily="18" charset="0"/>
                    </a:rPr>
                    <m:t>=−</m:t>
                  </m:r>
                  <m:r>
                    <a:rPr lang="it-IT" sz="1400" b="1" i="1">
                      <a:latin typeface="Cambria Math" panose="02040503050406030204" pitchFamily="18" charset="0"/>
                    </a:rPr>
                    <m:t>𝒍𝒏</m:t>
                  </m:r>
                  <m:d>
                    <m:dPr>
                      <m:ctrlPr>
                        <a:rPr lang="it-IT" sz="14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𝟐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400" b="1" i="1">
                          <a:latin typeface="Cambria Math" panose="02040503050406030204" pitchFamily="18" charset="0"/>
                        </a:rPr>
                        <m:t>𝟐</m:t>
                      </m:r>
                      <m:nary>
                        <m:naryPr>
                          <m:chr m:val="∑"/>
                          <m:limLoc m:val="subSup"/>
                          <m:ctrlPr>
                            <a:rPr lang="it-IT" sz="1400" b="1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5"/>
                            </m:rPr>
                            <a:rPr lang="it-IT" sz="1400" b="1" i="1">
                              <a:latin typeface="Cambria Math" panose="02040503050406030204" pitchFamily="18" charset="0"/>
                            </a:rPr>
                            <m:t>𝒊</m:t>
                          </m:r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it-IT" sz="1400" b="1" i="1">
                              <a:latin typeface="Cambria Math" panose="02040503050406030204" pitchFamily="18" charset="0"/>
                            </a:rPr>
                            <m:t>𝒋</m:t>
                          </m:r>
                        </m:sup>
                        <m:e>
                          <m:sSub>
                            <m:sSubPr>
                              <m:ctrlPr>
                                <a:rPr lang="it-IT" sz="1400" b="1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it-IT" sz="1400" b="1" i="1">
                                  <a:latin typeface="Cambria Math" panose="02040503050406030204" pitchFamily="18" charset="0"/>
                                </a:rPr>
                                <m:t>𝒑</m:t>
                              </m:r>
                            </m:e>
                            <m:sub>
                              <m:r>
                                <a:rPr lang="it-IT" sz="1400" b="1" i="1">
                                  <a:latin typeface="Cambria Math" panose="02040503050406030204" pitchFamily="18" charset="0"/>
                                </a:rPr>
                                <m:t>𝒊</m:t>
                              </m:r>
                            </m:sub>
                          </m:sSub>
                        </m:e>
                      </m:nary>
                    </m:e>
                  </m:d>
                  <m:r>
                    <a:rPr lang="it-IT" sz="1400" b="1" i="1">
                      <a:latin typeface="Cambria Math" panose="02040503050406030204" pitchFamily="18" charset="0"/>
                    </a:rPr>
                    <m:t>, </m:t>
                  </m:r>
                  <m:r>
                    <a:rPr lang="it-IT" sz="1400" b="1" i="1">
                      <a:latin typeface="Cambria Math" panose="02040503050406030204" pitchFamily="18" charset="0"/>
                    </a:rPr>
                    <m:t>𝒁</m:t>
                  </m:r>
                  <m:r>
                    <a:rPr lang="it-IT" sz="14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</m:t>
                  </m:r>
                  <m:r>
                    <a:rPr lang="it-IT" sz="1400" b="1" i="1">
                      <a:latin typeface="Cambria Math" panose="02040503050406030204" pitchFamily="18" charset="0"/>
                    </a:rPr>
                    <m:t>𝟎</m:t>
                  </m:r>
                </m:oMath>
              </a14:m>
              <a:r>
                <a:rPr lang="it-IT" sz="1400" b="1"/>
                <a:t> </a:t>
              </a:r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145C34D4-5A97-43F9-8406-6A3BB0D1EFF1}"/>
                </a:ext>
              </a:extLst>
            </xdr:cNvPr>
            <xdr:cNvSpPr txBox="1"/>
          </xdr:nvSpPr>
          <xdr:spPr>
            <a:xfrm>
              <a:off x="17726018" y="3228745"/>
              <a:ext cx="3444642" cy="32239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𝒂_𝒋=𝑭_𝒁^(−𝟏) (𝒑_𝒋 )=−𝒍𝒏(𝟐−𝟐∑26_(𝒊=𝟏)^𝒋▒𝒑_𝒊 ), 𝒁</a:t>
              </a:r>
              <a:r>
                <a:rPr lang="it-IT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it-IT" sz="1400" b="1" i="0">
                  <a:latin typeface="Cambria Math" panose="02040503050406030204" pitchFamily="18" charset="0"/>
                </a:rPr>
                <a:t>𝟎</a:t>
              </a:r>
              <a:r>
                <a:rPr lang="it-IT" sz="1400" b="1"/>
                <a:t> </a:t>
              </a:r>
            </a:p>
          </xdr:txBody>
        </xdr:sp>
      </mc:Fallback>
    </mc:AlternateContent>
    <xdr:clientData/>
  </xdr:oneCellAnchor>
  <xdr:oneCellAnchor>
    <xdr:from>
      <xdr:col>28</xdr:col>
      <xdr:colOff>531962</xdr:colOff>
      <xdr:row>8</xdr:row>
      <xdr:rowOff>64697</xdr:rowOff>
    </xdr:from>
    <xdr:ext cx="3349924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10126446-1B6B-446D-9CFE-68125C16167E}"/>
                </a:ext>
              </a:extLst>
            </xdr:cNvPr>
            <xdr:cNvSpPr txBox="1"/>
          </xdr:nvSpPr>
          <xdr:spPr>
            <a:xfrm>
              <a:off x="17641019" y="1502433"/>
              <a:ext cx="3349924" cy="48404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𝒂</m:t>
                        </m:r>
                      </m:e>
                      <m:sub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𝒋</m:t>
                        </m:r>
                      </m:sub>
                    </m:sSub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𝒁</m:t>
                        </m:r>
                      </m:sub>
                      <m:sup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bSup>
                    <m:d>
                      <m:d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</m:e>
                          <m:sub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sub>
                        </m:sSub>
                      </m:e>
                    </m:d>
                    <m:r>
                      <a:rPr lang="it-IT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400" b="1" i="1">
                        <a:latin typeface="Cambria Math" panose="02040503050406030204" pitchFamily="18" charset="0"/>
                      </a:rPr>
                      <m:t>𝒍𝒏</m:t>
                    </m:r>
                    <m:d>
                      <m:dPr>
                        <m:ctrlPr>
                          <a:rPr lang="it-IT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400" b="1" i="1">
                            <a:latin typeface="Cambria Math" panose="02040503050406030204" pitchFamily="18" charset="0"/>
                          </a:rPr>
                          <m:t>𝟐</m:t>
                        </m:r>
                        <m:nary>
                          <m:naryPr>
                            <m:chr m:val="∑"/>
                            <m:limLoc m:val="subSup"/>
                            <m:ctrlPr>
                              <a:rPr lang="it-IT" sz="14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t-IT" sz="14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  <m:sup>
                            <m:r>
                              <a:rPr lang="it-IT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sup>
                          <m:e>
                            <m:sSub>
                              <m:sSubPr>
                                <m:ctrlPr>
                                  <a:rPr lang="it-IT" sz="14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4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4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nary>
                      </m:e>
                    </m:d>
                    <m:r>
                      <a:rPr lang="it-IT" sz="1400" b="1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it-IT" sz="1400" b="1" i="1">
                        <a:latin typeface="Cambria Math" panose="02040503050406030204" pitchFamily="18" charset="0"/>
                      </a:rPr>
                      <m:t>𝒁</m:t>
                    </m:r>
                    <m:r>
                      <a:rPr lang="it-IT" sz="1400" b="1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it-IT" sz="1400" b="1" i="1"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it-IT" sz="1400" b="1"/>
            </a:p>
          </xdr:txBody>
        </xdr:sp>
      </mc:Choice>
      <mc:Fallback xmlns="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10126446-1B6B-446D-9CFE-68125C16167E}"/>
                </a:ext>
              </a:extLst>
            </xdr:cNvPr>
            <xdr:cNvSpPr txBox="1"/>
          </xdr:nvSpPr>
          <xdr:spPr>
            <a:xfrm>
              <a:off x="17641019" y="1502433"/>
              <a:ext cx="3349924" cy="48404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1" i="0">
                  <a:latin typeface="Cambria Math" panose="02040503050406030204" pitchFamily="18" charset="0"/>
                </a:rPr>
                <a:t>𝒂_𝒋=𝑭_𝒁^(−𝟏) (𝒑_𝒋 )=𝒍𝒏(𝟐∑26_(𝒊=𝟏)^𝒋▒𝒑_𝒊 ), 𝒁&lt;𝟎</a:t>
              </a:r>
              <a:endParaRPr lang="it-IT" sz="1400" b="1"/>
            </a:p>
          </xdr:txBody>
        </xdr:sp>
      </mc:Fallback>
    </mc:AlternateContent>
    <xdr:clientData/>
  </xdr:oneCellAnchor>
  <xdr:twoCellAnchor>
    <xdr:from>
      <xdr:col>28</xdr:col>
      <xdr:colOff>584200</xdr:colOff>
      <xdr:row>26</xdr:row>
      <xdr:rowOff>173566</xdr:rowOff>
    </xdr:from>
    <xdr:to>
      <xdr:col>48</xdr:col>
      <xdr:colOff>11723</xdr:colOff>
      <xdr:row>50</xdr:row>
      <xdr:rowOff>140676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10AB808-AAD6-CB8B-1F8F-38E8FBBC6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30481</xdr:colOff>
      <xdr:row>55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5704B5D8-360C-46AB-8C8C-634CB7F059F2}"/>
                </a:ext>
              </a:extLst>
            </xdr:cNvPr>
            <xdr:cNvSpPr txBox="1"/>
          </xdr:nvSpPr>
          <xdr:spPr>
            <a:xfrm>
              <a:off x="30481" y="907542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5704B5D8-360C-46AB-8C8C-634CB7F059F2}"/>
                </a:ext>
              </a:extLst>
            </xdr:cNvPr>
            <xdr:cNvSpPr txBox="1"/>
          </xdr:nvSpPr>
          <xdr:spPr>
            <a:xfrm>
              <a:off x="30481" y="907542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oneCellAnchor>
    <xdr:from>
      <xdr:col>29</xdr:col>
      <xdr:colOff>0</xdr:colOff>
      <xdr:row>67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B97A3ADF-1654-41B1-A315-9FAF22522020}"/>
                </a:ext>
              </a:extLst>
            </xdr:cNvPr>
            <xdr:cNvSpPr txBox="1"/>
          </xdr:nvSpPr>
          <xdr:spPr>
            <a:xfrm>
              <a:off x="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B97A3ADF-1654-41B1-A315-9FAF22522020}"/>
                </a:ext>
              </a:extLst>
            </xdr:cNvPr>
            <xdr:cNvSpPr txBox="1"/>
          </xdr:nvSpPr>
          <xdr:spPr>
            <a:xfrm>
              <a:off x="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50</xdr:col>
      <xdr:colOff>0</xdr:colOff>
      <xdr:row>67</xdr:row>
      <xdr:rowOff>18970</xdr:rowOff>
    </xdr:from>
    <xdr:ext cx="2658894" cy="825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18F654C8-EFFE-45EB-B4C2-558CBEBB8C7A}"/>
                </a:ext>
              </a:extLst>
            </xdr:cNvPr>
            <xdr:cNvSpPr txBox="1"/>
          </xdr:nvSpPr>
          <xdr:spPr>
            <a:xfrm>
              <a:off x="1094994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it-IT" sz="18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it-IT" sz="1800" b="1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it-IT" sz="18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it-IT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𝑵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it-IT" sz="18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  <m:sSub>
                                      <m:sSubPr>
                                        <m:ctrlP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𝒑</m:t>
                                        </m:r>
                                      </m:e>
                                      <m:sub>
                                        <m:r>
                                          <a:rPr lang="it-IT" sz="1800" b="1" i="1">
                                            <a:latin typeface="Cambria Math" panose="02040503050406030204" pitchFamily="18" charset="0"/>
                                          </a:rPr>
                                          <m:t>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r>
                              <a:rPr lang="it-IT" sz="18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sSub>
                              <m:sSubPr>
                                <m:ctrlP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  <m:sub>
                                <m:r>
                                  <a:rPr lang="it-IT" sz="18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sub>
                            </m:sSub>
                          </m:den>
                        </m:f>
                        <m:r>
                          <a:rPr lang="it-IT" sz="18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it-IT" sz="1800" b="1"/>
            </a:p>
          </xdr:txBody>
        </xdr:sp>
      </mc:Choice>
      <mc:Fallback xmlns="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18F654C8-EFFE-45EB-B4C2-558CBEBB8C7A}"/>
                </a:ext>
              </a:extLst>
            </xdr:cNvPr>
            <xdr:cNvSpPr txBox="1"/>
          </xdr:nvSpPr>
          <xdr:spPr>
            <a:xfrm>
              <a:off x="10949940" y="11174650"/>
              <a:ext cx="2658894" cy="82535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1" i="0">
                  <a:latin typeface="Cambria Math" panose="02040503050406030204" pitchFamily="18" charset="0"/>
                </a:rPr>
                <a:t>𝑻=∑_(𝒋=𝟏)^𝒌▒〖(𝑵_𝒋−𝒏𝒑_𝒋 )^𝟐/(𝒏𝒑_𝒋 )=〗</a:t>
              </a:r>
              <a:endParaRPr lang="it-IT" sz="1800" b="1"/>
            </a:p>
          </xdr:txBody>
        </xdr:sp>
      </mc:Fallback>
    </mc:AlternateContent>
    <xdr:clientData/>
  </xdr:oneCellAnchor>
  <xdr:oneCellAnchor>
    <xdr:from>
      <xdr:col>50</xdr:col>
      <xdr:colOff>30481</xdr:colOff>
      <xdr:row>56</xdr:row>
      <xdr:rowOff>114300</xdr:rowOff>
    </xdr:from>
    <xdr:ext cx="1242060" cy="321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8F0DAEE6-5A92-449C-BD82-9CE3C913453F}"/>
                </a:ext>
              </a:extLst>
            </xdr:cNvPr>
            <xdr:cNvSpPr txBox="1"/>
          </xdr:nvSpPr>
          <xdr:spPr>
            <a:xfrm>
              <a:off x="10980421" y="925830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14:m>
                <m:oMath xmlns:m="http://schemas.openxmlformats.org/officeDocument/2006/math">
                  <m:sSubSup>
                    <m:sSubSupPr>
                      <m:ctrlPr>
                        <a:rPr lang="it-IT" sz="18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8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𝝌</m:t>
                      </m:r>
                    </m:e>
                    <m:sub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l-GR" sz="1800" b="1" i="1">
                          <a:latin typeface="Cambria Math" panose="02040503050406030204" pitchFamily="18" charset="0"/>
                        </a:rPr>
                        <m:t>α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𝒌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it-IT" sz="18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it-IT" sz="1800" b="0"/>
                <a:t>=</a:t>
              </a:r>
            </a:p>
          </xdr:txBody>
        </xdr:sp>
      </mc:Choice>
      <mc:Fallback xmlns=""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8F0DAEE6-5A92-449C-BD82-9CE3C913453F}"/>
                </a:ext>
              </a:extLst>
            </xdr:cNvPr>
            <xdr:cNvSpPr txBox="1"/>
          </xdr:nvSpPr>
          <xdr:spPr>
            <a:xfrm>
              <a:off x="10980421" y="9258300"/>
              <a:ext cx="1242060" cy="32175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/>
              <a:r>
                <a:rPr lang="it-IT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𝝌_(</a:t>
              </a:r>
              <a:r>
                <a:rPr lang="it-IT" sz="1800" b="1" i="0">
                  <a:latin typeface="Cambria Math" panose="02040503050406030204" pitchFamily="18" charset="0"/>
                </a:rPr>
                <a:t>𝟏−</a:t>
              </a:r>
              <a:r>
                <a:rPr lang="el-GR" sz="1800" b="1" i="0">
                  <a:latin typeface="Cambria Math" panose="02040503050406030204" pitchFamily="18" charset="0"/>
                </a:rPr>
                <a:t>α</a:t>
              </a:r>
              <a:r>
                <a:rPr lang="it-IT" sz="1800" b="1" i="0">
                  <a:latin typeface="Cambria Math" panose="02040503050406030204" pitchFamily="18" charset="0"/>
                </a:rPr>
                <a:t>,𝒌−𝟏)^𝟐</a:t>
              </a:r>
              <a:r>
                <a:rPr lang="it-IT" sz="1800" b="0"/>
                <a:t>=</a:t>
              </a:r>
            </a:p>
          </xdr:txBody>
        </xdr:sp>
      </mc:Fallback>
    </mc:AlternateContent>
    <xdr:clientData/>
  </xdr:oneCellAnchor>
  <xdr:twoCellAnchor>
    <xdr:from>
      <xdr:col>49</xdr:col>
      <xdr:colOff>607670</xdr:colOff>
      <xdr:row>27</xdr:row>
      <xdr:rowOff>7716</xdr:rowOff>
    </xdr:from>
    <xdr:to>
      <xdr:col>69</xdr:col>
      <xdr:colOff>583259</xdr:colOff>
      <xdr:row>50</xdr:row>
      <xdr:rowOff>159926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635EDBE9-CDB3-3960-D5A7-7FEC5C817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E812-75F9-459E-AFE4-5ECAA987EFC9}">
  <dimension ref="A1:BR105"/>
  <sheetViews>
    <sheetView tabSelected="1" topLeftCell="AT4" zoomScale="81" zoomScaleNormal="79" workbookViewId="0">
      <selection activeCell="BC13" sqref="BC13"/>
    </sheetView>
  </sheetViews>
  <sheetFormatPr defaultRowHeight="14.4" x14ac:dyDescent="0.3"/>
  <cols>
    <col min="32" max="32" width="10.88671875" customWidth="1"/>
    <col min="33" max="33" width="10.77734375" customWidth="1"/>
    <col min="36" max="36" width="14.44140625" customWidth="1"/>
    <col min="37" max="37" width="12.33203125" customWidth="1"/>
    <col min="51" max="51" width="14.21875" customWidth="1"/>
    <col min="52" max="52" width="14.44140625" customWidth="1"/>
    <col min="53" max="53" width="10.6640625" customWidth="1"/>
    <col min="56" max="56" width="9.88671875" customWidth="1"/>
    <col min="57" max="57" width="15.44140625" customWidth="1"/>
    <col min="58" max="58" width="14.21875" customWidth="1"/>
    <col min="61" max="61" width="19.33203125" customWidth="1"/>
  </cols>
  <sheetData>
    <row r="1" spans="1:70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3" spans="1:70" x14ac:dyDescent="0.3">
      <c r="F3" s="5" t="s">
        <v>2</v>
      </c>
      <c r="G3" s="16">
        <v>1</v>
      </c>
      <c r="M3" s="5" t="s">
        <v>3</v>
      </c>
      <c r="N3" s="16">
        <v>2</v>
      </c>
    </row>
    <row r="5" spans="1:70" x14ac:dyDescent="0.3">
      <c r="A5" s="3" t="s">
        <v>1</v>
      </c>
      <c r="B5" s="4"/>
      <c r="D5" s="3" t="s">
        <v>27</v>
      </c>
      <c r="E5" s="4"/>
      <c r="H5" s="3" t="s">
        <v>1</v>
      </c>
      <c r="I5" s="4"/>
      <c r="K5" s="3" t="s">
        <v>28</v>
      </c>
      <c r="L5" s="4"/>
      <c r="AA5" s="3" t="s">
        <v>4</v>
      </c>
      <c r="AB5" s="4"/>
      <c r="AD5" s="3" t="s">
        <v>5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Y5" s="3" t="s">
        <v>24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>
        <f ca="1">RAND()</f>
        <v>0.61132302477159417</v>
      </c>
      <c r="D6">
        <f ca="1">-LN(A6)/$G$3</f>
        <v>0.49212977739979158</v>
      </c>
      <c r="H6">
        <f ca="1">RAND()</f>
        <v>0.71012783271606239</v>
      </c>
      <c r="K6">
        <f ca="1">-LN(H6)/$N$3</f>
        <v>0.17115513953708245</v>
      </c>
      <c r="AA6">
        <f t="shared" ref="AA6:AA37" ca="1" si="0">$G$3*D6-$N$3*K6</f>
        <v>0.14981949832562669</v>
      </c>
    </row>
    <row r="7" spans="1:70" x14ac:dyDescent="0.3">
      <c r="A7">
        <f t="shared" ref="A7:A70" ca="1" si="1">RAND()</f>
        <v>0.71189617825201223</v>
      </c>
      <c r="D7">
        <f t="shared" ref="D7:D70" ca="1" si="2">-LN(A7)/$G$3</f>
        <v>0.33982319526428323</v>
      </c>
      <c r="H7">
        <f t="shared" ref="H7:H70" ca="1" si="3">RAND()</f>
        <v>0.71217144004102229</v>
      </c>
      <c r="K7">
        <f t="shared" ref="K7:K70" ca="1" si="4">-LN(H7)/$N$3</f>
        <v>0.16971830499006318</v>
      </c>
      <c r="AA7">
        <f t="shared" ca="1" si="0"/>
        <v>3.8658528415685955E-4</v>
      </c>
      <c r="AF7" s="5" t="s">
        <v>6</v>
      </c>
      <c r="AG7">
        <f>1/10</f>
        <v>0.1</v>
      </c>
      <c r="AI7" s="5" t="s">
        <v>7</v>
      </c>
      <c r="AJ7">
        <f>100*$AG$7</f>
        <v>10</v>
      </c>
      <c r="AY7" s="14" t="s">
        <v>19</v>
      </c>
      <c r="AZ7">
        <v>10</v>
      </c>
    </row>
    <row r="8" spans="1:70" x14ac:dyDescent="0.3">
      <c r="A8">
        <f t="shared" ca="1" si="1"/>
        <v>0.63284934998190157</v>
      </c>
      <c r="D8">
        <f t="shared" ca="1" si="2"/>
        <v>0.45752287887243415</v>
      </c>
      <c r="H8">
        <f t="shared" ca="1" si="3"/>
        <v>0.85240794996530411</v>
      </c>
      <c r="K8">
        <f t="shared" ca="1" si="4"/>
        <v>7.9845026117322124E-2</v>
      </c>
      <c r="AA8">
        <f t="shared" ca="1" si="0"/>
        <v>0.29783282663778987</v>
      </c>
    </row>
    <row r="9" spans="1:70" x14ac:dyDescent="0.3">
      <c r="A9">
        <f t="shared" ca="1" si="1"/>
        <v>0.30969438480740374</v>
      </c>
      <c r="D9">
        <f t="shared" ca="1" si="2"/>
        <v>1.1721693232380512</v>
      </c>
      <c r="H9">
        <f t="shared" ca="1" si="3"/>
        <v>0.54857192459838944</v>
      </c>
      <c r="K9">
        <f t="shared" ca="1" si="4"/>
        <v>0.30021843912013629</v>
      </c>
      <c r="AA9">
        <f t="shared" ca="1" si="0"/>
        <v>0.57173244499777864</v>
      </c>
      <c r="AY9" s="15" t="s">
        <v>21</v>
      </c>
      <c r="AZ9" s="16"/>
      <c r="BA9">
        <f ca="1">MIN(AA6:AA105)</f>
        <v>-3.4145750538146169</v>
      </c>
      <c r="BC9" s="15" t="s">
        <v>29</v>
      </c>
      <c r="BD9" s="16"/>
      <c r="BE9">
        <f ca="1">ABS($BA$9)/5</f>
        <v>0.68291501076292338</v>
      </c>
      <c r="BH9" s="15" t="s">
        <v>30</v>
      </c>
      <c r="BI9" s="16"/>
      <c r="BJ9">
        <f ca="1">MAX( AA6:AA105)</f>
        <v>3.0507980350084538</v>
      </c>
      <c r="BL9" s="15" t="s">
        <v>20</v>
      </c>
      <c r="BM9" s="16"/>
      <c r="BN9">
        <f ca="1">($BJ$9)/5</f>
        <v>0.61015960700169081</v>
      </c>
      <c r="BP9" s="18" t="s">
        <v>25</v>
      </c>
      <c r="BQ9" s="17"/>
      <c r="BR9">
        <f ca="1">MAX(BE9,BN9)</f>
        <v>0.68291501076292338</v>
      </c>
    </row>
    <row r="10" spans="1:70" x14ac:dyDescent="0.3">
      <c r="A10">
        <f t="shared" ca="1" si="1"/>
        <v>0.87361341992817432</v>
      </c>
      <c r="D10">
        <f t="shared" ca="1" si="2"/>
        <v>0.13511731247009154</v>
      </c>
      <c r="H10">
        <f t="shared" ca="1" si="3"/>
        <v>0.53571377345390891</v>
      </c>
      <c r="K10">
        <f t="shared" ca="1" si="4"/>
        <v>0.31207763264641053</v>
      </c>
      <c r="AA10">
        <f t="shared" ca="1" si="0"/>
        <v>-0.48903795282272955</v>
      </c>
    </row>
    <row r="11" spans="1:70" x14ac:dyDescent="0.3">
      <c r="A11">
        <f t="shared" ca="1" si="1"/>
        <v>0.5462764926407051</v>
      </c>
      <c r="D11">
        <f t="shared" ca="1" si="2"/>
        <v>0.60463003463496212</v>
      </c>
      <c r="H11">
        <f t="shared" ca="1" si="3"/>
        <v>0.76412193281001939</v>
      </c>
      <c r="K11">
        <f t="shared" ca="1" si="4"/>
        <v>0.13451395231556798</v>
      </c>
      <c r="AA11">
        <f t="shared" ca="1" si="0"/>
        <v>0.33560213000382616</v>
      </c>
    </row>
    <row r="12" spans="1:70" x14ac:dyDescent="0.3">
      <c r="A12">
        <f t="shared" ca="1" si="1"/>
        <v>0.28490100130012974</v>
      </c>
      <c r="D12">
        <f t="shared" ca="1" si="2"/>
        <v>1.2556135229174805</v>
      </c>
      <c r="H12">
        <f t="shared" ca="1" si="3"/>
        <v>0.41946173594572889</v>
      </c>
      <c r="K12">
        <f t="shared" ca="1" si="4"/>
        <v>0.43439148535683736</v>
      </c>
      <c r="AA12">
        <f t="shared" ca="1" si="0"/>
        <v>0.3868305522038058</v>
      </c>
      <c r="AD12" s="3" t="s">
        <v>9</v>
      </c>
      <c r="AE12" s="4"/>
      <c r="AF12" s="4"/>
      <c r="AG12" s="4"/>
      <c r="AJ12" s="3" t="s">
        <v>12</v>
      </c>
      <c r="AK12" s="4"/>
      <c r="AL12" s="4"/>
      <c r="AM12" s="4"/>
      <c r="AN12" s="4"/>
      <c r="AP12" s="7" t="s">
        <v>13</v>
      </c>
      <c r="AQ12" s="8"/>
      <c r="AR12" s="8"/>
      <c r="AT12" s="9" t="s">
        <v>14</v>
      </c>
      <c r="AU12" s="10"/>
      <c r="AV12" s="10"/>
      <c r="AY12" s="3" t="s">
        <v>22</v>
      </c>
      <c r="AZ12" s="4"/>
      <c r="BA12" s="4"/>
      <c r="BC12" s="3" t="s">
        <v>12</v>
      </c>
      <c r="BD12" s="4"/>
      <c r="BE12" s="4"/>
      <c r="BF12" s="4"/>
      <c r="BH12" s="7" t="s">
        <v>13</v>
      </c>
      <c r="BI12" s="8"/>
      <c r="BJ12" s="8"/>
      <c r="BL12" s="9" t="s">
        <v>14</v>
      </c>
      <c r="BM12" s="10"/>
      <c r="BN12" s="10"/>
      <c r="BP12" s="3" t="s">
        <v>26</v>
      </c>
      <c r="BQ12" s="3"/>
      <c r="BR12" s="4"/>
    </row>
    <row r="13" spans="1:70" x14ac:dyDescent="0.3">
      <c r="A13">
        <f t="shared" ca="1" si="1"/>
        <v>5.1140144761655182E-2</v>
      </c>
      <c r="D13">
        <f t="shared" ca="1" si="2"/>
        <v>2.9731854784298064</v>
      </c>
      <c r="H13">
        <f t="shared" ca="1" si="3"/>
        <v>0.189711753623515</v>
      </c>
      <c r="K13">
        <f t="shared" ca="1" si="4"/>
        <v>0.83112472247707181</v>
      </c>
      <c r="AA13">
        <f t="shared" ca="1" si="0"/>
        <v>1.3109360334756628</v>
      </c>
      <c r="AD13">
        <v>1</v>
      </c>
      <c r="AE13">
        <f>LN(2*$AG$7*AD13)</f>
        <v>-1.6094379124341003</v>
      </c>
      <c r="AJ13">
        <f ca="1">COUNTIF($AA$6:$AA$105,"&lt;="&amp;AE13)</f>
        <v>12</v>
      </c>
      <c r="AP13">
        <f ca="1">AJ13/100</f>
        <v>0.12</v>
      </c>
      <c r="AT13">
        <f>(1/2)*EXP(AE13)</f>
        <v>0.1</v>
      </c>
      <c r="AY13">
        <f t="shared" ref="AY13:AY15" ca="1" si="5">AY14-$BR$9</f>
        <v>-2.7316600430516935</v>
      </c>
      <c r="BC13">
        <f ca="1">COUNTIF($AA$6:$AA$105,"&lt;="&amp;AY13)</f>
        <v>4</v>
      </c>
      <c r="BH13">
        <f ca="1">BC13/100</f>
        <v>0.04</v>
      </c>
      <c r="BL13">
        <f ca="1">(1/2)*EXP(AY13)-(1/2)*EXP(AY13-BR9)</f>
        <v>1.6110366139810553E-2</v>
      </c>
      <c r="BP13">
        <f ca="1">100*BL13</f>
        <v>1.6110366139810552</v>
      </c>
    </row>
    <row r="14" spans="1:70" x14ac:dyDescent="0.3">
      <c r="A14">
        <f t="shared" ca="1" si="1"/>
        <v>0.46756231618543731</v>
      </c>
      <c r="D14">
        <f t="shared" ca="1" si="2"/>
        <v>0.76022264248326299</v>
      </c>
      <c r="H14">
        <f t="shared" ca="1" si="3"/>
        <v>0.70507497386975626</v>
      </c>
      <c r="K14">
        <f t="shared" ca="1" si="4"/>
        <v>0.17472556795482319</v>
      </c>
      <c r="AA14">
        <f t="shared" ca="1" si="0"/>
        <v>0.41077150657361661</v>
      </c>
      <c r="AD14">
        <f>AD13+1</f>
        <v>2</v>
      </c>
      <c r="AE14">
        <f t="shared" ref="AE14:AE17" si="6">LN(2*$AG$7*AD14)</f>
        <v>-0.916290731874155</v>
      </c>
      <c r="AJ14">
        <f ca="1">COUNTIF($AA$6:$AA$105,"&lt;="&amp;AE14)</f>
        <v>21</v>
      </c>
      <c r="AP14">
        <f ca="1">(AJ14-AJ13)/100</f>
        <v>0.09</v>
      </c>
      <c r="AT14">
        <f>(1/2)*EXP(AE14)-(1/2)*EXP(AE13)</f>
        <v>0.1</v>
      </c>
      <c r="AY14">
        <f t="shared" ca="1" si="5"/>
        <v>-2.0487450322887701</v>
      </c>
      <c r="BC14">
        <f ca="1">COUNTIF($AA$6:$AA$105,"&lt;="&amp;AY14)</f>
        <v>6</v>
      </c>
      <c r="BH14">
        <f ca="1">(BC14-BC13)/100</f>
        <v>0.02</v>
      </c>
      <c r="BL14">
        <f ca="1">(1/2)*EXP(AY14)-(1/2)*EXP(AY13)</f>
        <v>3.189272524954731E-2</v>
      </c>
      <c r="BP14">
        <f t="shared" ref="BP14:BP16" ca="1" si="7">100*BL14</f>
        <v>3.1892725249547311</v>
      </c>
    </row>
    <row r="15" spans="1:70" x14ac:dyDescent="0.3">
      <c r="A15">
        <f t="shared" ca="1" si="1"/>
        <v>0.67546324015119485</v>
      </c>
      <c r="D15">
        <f t="shared" ca="1" si="2"/>
        <v>0.39235654178773621</v>
      </c>
      <c r="H15">
        <f t="shared" ca="1" si="3"/>
        <v>0.11075242362935978</v>
      </c>
      <c r="K15">
        <f t="shared" ca="1" si="4"/>
        <v>1.1002289932548972</v>
      </c>
      <c r="AA15">
        <f t="shared" ca="1" si="0"/>
        <v>-1.8081014447220582</v>
      </c>
      <c r="AD15">
        <f t="shared" ref="AD15:AD16" si="8">AD14+1</f>
        <v>3</v>
      </c>
      <c r="AE15">
        <f t="shared" si="6"/>
        <v>-0.5108256237659905</v>
      </c>
      <c r="AJ15">
        <f t="shared" ref="AJ15:AJ17" ca="1" si="9">COUNTIF($AA$6:$AA$105,"&lt;="&amp;AE15)</f>
        <v>27</v>
      </c>
      <c r="AP15">
        <f t="shared" ref="AP15:AP17" ca="1" si="10">(AJ15-AJ14)/100</f>
        <v>0.06</v>
      </c>
      <c r="AT15">
        <f t="shared" ref="AT15:AT17" si="11">(1/2)*EXP(AE15)-(1/2)*EXP(AE14)</f>
        <v>0.10000000000000003</v>
      </c>
      <c r="AY15">
        <f t="shared" ca="1" si="5"/>
        <v>-1.3658300215258468</v>
      </c>
      <c r="BC15">
        <f ca="1">COUNTIF($AA$6:$AA$105,"&lt;="&amp;AY15)</f>
        <v>13</v>
      </c>
      <c r="BH15">
        <f t="shared" ref="BH15:BH16" ca="1" si="12">(BC15-BC14)/100</f>
        <v>7.0000000000000007E-2</v>
      </c>
      <c r="BL15">
        <f t="shared" ref="BL15:BL17" ca="1" si="13">(1/2)*EXP(AY15)-(1/2)*EXP(AY14)</f>
        <v>6.3136114661579826E-2</v>
      </c>
      <c r="BP15">
        <f t="shared" ca="1" si="7"/>
        <v>6.3136114661579823</v>
      </c>
    </row>
    <row r="16" spans="1:70" x14ac:dyDescent="0.3">
      <c r="A16">
        <f t="shared" ca="1" si="1"/>
        <v>0.33617423513322398</v>
      </c>
      <c r="D16">
        <f t="shared" ca="1" si="2"/>
        <v>1.0901256964790038</v>
      </c>
      <c r="H16">
        <f t="shared" ca="1" si="3"/>
        <v>0.63777677925346343</v>
      </c>
      <c r="K16">
        <f t="shared" ca="1" si="4"/>
        <v>0.22488346631821399</v>
      </c>
      <c r="AA16">
        <f t="shared" ca="1" si="0"/>
        <v>0.64035876384257584</v>
      </c>
      <c r="AD16">
        <f t="shared" si="8"/>
        <v>4</v>
      </c>
      <c r="AE16">
        <f t="shared" si="6"/>
        <v>-0.22314355131420971</v>
      </c>
      <c r="AJ16">
        <f t="shared" ca="1" si="9"/>
        <v>34</v>
      </c>
      <c r="AP16">
        <f t="shared" ca="1" si="10"/>
        <v>7.0000000000000007E-2</v>
      </c>
      <c r="AT16">
        <f t="shared" si="11"/>
        <v>9.9999999999999978E-2</v>
      </c>
      <c r="AY16">
        <f ca="1">AY17-$BR$9</f>
        <v>-0.68291501076292338</v>
      </c>
      <c r="BC16">
        <f ca="1">COUNTIF($AA$6:$AA$105,"&lt;="&amp;AY16)</f>
        <v>23</v>
      </c>
      <c r="BH16">
        <f t="shared" ca="1" si="12"/>
        <v>0.1</v>
      </c>
      <c r="BL16">
        <f t="shared" ca="1" si="13"/>
        <v>0.12498677812479317</v>
      </c>
      <c r="BP16">
        <f t="shared" ca="1" si="7"/>
        <v>12.498677812479317</v>
      </c>
    </row>
    <row r="17" spans="1:70" x14ac:dyDescent="0.3">
      <c r="A17">
        <f t="shared" ca="1" si="1"/>
        <v>0.51381441214887646</v>
      </c>
      <c r="D17">
        <f t="shared" ca="1" si="2"/>
        <v>0.66589314458516069</v>
      </c>
      <c r="H17">
        <f t="shared" ca="1" si="3"/>
        <v>0.38766143784828566</v>
      </c>
      <c r="K17">
        <f t="shared" ca="1" si="4"/>
        <v>0.47381145157307097</v>
      </c>
      <c r="AA17">
        <f t="shared" ca="1" si="0"/>
        <v>-0.28172975856098126</v>
      </c>
      <c r="AD17">
        <v>5</v>
      </c>
      <c r="AE17">
        <f t="shared" si="6"/>
        <v>0</v>
      </c>
      <c r="AJ17">
        <f t="shared" ca="1" si="9"/>
        <v>42</v>
      </c>
      <c r="AP17">
        <f t="shared" ca="1" si="10"/>
        <v>0.08</v>
      </c>
      <c r="AT17">
        <f t="shared" si="11"/>
        <v>9.9999999999999978E-2</v>
      </c>
      <c r="AY17">
        <f>0</f>
        <v>0</v>
      </c>
      <c r="BC17">
        <f ca="1">COUNTIF($AA$6:$AA$105,"&lt;="&amp;AY17)</f>
        <v>42</v>
      </c>
      <c r="BH17">
        <f ca="1">(BC17-BC16)/100</f>
        <v>0.19</v>
      </c>
      <c r="BL17">
        <f t="shared" ca="1" si="13"/>
        <v>0.2474288256372944</v>
      </c>
      <c r="BP17">
        <f ca="1">100*BL17</f>
        <v>24.742882563729442</v>
      </c>
    </row>
    <row r="18" spans="1:70" x14ac:dyDescent="0.3">
      <c r="A18">
        <f t="shared" ca="1" si="1"/>
        <v>0.47818606021811561</v>
      </c>
      <c r="D18">
        <f t="shared" ca="1" si="2"/>
        <v>0.73775537490953191</v>
      </c>
      <c r="H18">
        <f t="shared" ca="1" si="3"/>
        <v>0.60052233130984989</v>
      </c>
      <c r="K18">
        <f t="shared" ca="1" si="4"/>
        <v>0.25497772514684175</v>
      </c>
      <c r="AA18">
        <f t="shared" ca="1" si="0"/>
        <v>0.22779992461584841</v>
      </c>
      <c r="AJ18" s="6"/>
    </row>
    <row r="19" spans="1:70" x14ac:dyDescent="0.3">
      <c r="A19">
        <f t="shared" ca="1" si="1"/>
        <v>0.78123069879774254</v>
      </c>
      <c r="D19">
        <f t="shared" ca="1" si="2"/>
        <v>0.24688478377560219</v>
      </c>
      <c r="H19">
        <f t="shared" ca="1" si="3"/>
        <v>2.5694974843264107E-2</v>
      </c>
      <c r="K19">
        <f t="shared" ca="1" si="4"/>
        <v>1.8307299187951096</v>
      </c>
      <c r="AA19">
        <f t="shared" ca="1" si="0"/>
        <v>-3.4145750538146169</v>
      </c>
    </row>
    <row r="20" spans="1:70" x14ac:dyDescent="0.3">
      <c r="A20">
        <f t="shared" ca="1" si="1"/>
        <v>0.73752286544671308</v>
      </c>
      <c r="D20">
        <f t="shared" ca="1" si="2"/>
        <v>0.30445818725323293</v>
      </c>
      <c r="H20">
        <f t="shared" ca="1" si="3"/>
        <v>0.23413088815980421</v>
      </c>
      <c r="K20">
        <f t="shared" ca="1" si="4"/>
        <v>0.72593748444634132</v>
      </c>
      <c r="AA20">
        <f t="shared" ca="1" si="0"/>
        <v>-1.1474167816394498</v>
      </c>
    </row>
    <row r="21" spans="1:70" x14ac:dyDescent="0.3">
      <c r="A21">
        <f t="shared" ca="1" si="1"/>
        <v>0.77903157011248592</v>
      </c>
      <c r="D21">
        <f t="shared" ca="1" si="2"/>
        <v>0.24970370747237627</v>
      </c>
      <c r="H21">
        <f t="shared" ca="1" si="3"/>
        <v>0.29584740546910948</v>
      </c>
      <c r="K21">
        <f t="shared" ca="1" si="4"/>
        <v>0.60895573982454088</v>
      </c>
      <c r="AA21">
        <f t="shared" ca="1" si="0"/>
        <v>-0.96820777217670551</v>
      </c>
      <c r="AD21" s="3" t="s">
        <v>10</v>
      </c>
      <c r="AE21" s="4"/>
      <c r="AF21" s="4"/>
      <c r="AG21" s="4"/>
      <c r="AJ21" s="3" t="s">
        <v>12</v>
      </c>
      <c r="AK21" s="4"/>
      <c r="AL21" s="4"/>
      <c r="AM21" s="4"/>
      <c r="AN21" s="4"/>
      <c r="AP21" s="7" t="s">
        <v>13</v>
      </c>
      <c r="AQ21" s="8"/>
      <c r="AR21" s="8"/>
      <c r="AT21" s="9" t="s">
        <v>14</v>
      </c>
      <c r="AU21" s="10"/>
      <c r="AV21" s="10"/>
      <c r="AY21" s="3" t="s">
        <v>23</v>
      </c>
      <c r="AZ21" s="4"/>
      <c r="BA21" s="4"/>
      <c r="BC21" s="3" t="s">
        <v>12</v>
      </c>
      <c r="BD21" s="4"/>
      <c r="BE21" s="4"/>
      <c r="BF21" s="4"/>
      <c r="BH21" s="7" t="s">
        <v>13</v>
      </c>
      <c r="BI21" s="8"/>
      <c r="BJ21" s="8"/>
      <c r="BL21" s="9" t="s">
        <v>14</v>
      </c>
      <c r="BM21" s="10"/>
      <c r="BN21" s="10"/>
      <c r="BP21" s="3" t="s">
        <v>26</v>
      </c>
      <c r="BQ21" s="3"/>
      <c r="BR21" s="4"/>
    </row>
    <row r="22" spans="1:70" x14ac:dyDescent="0.3">
      <c r="A22">
        <f t="shared" ca="1" si="1"/>
        <v>0.45097064823166289</v>
      </c>
      <c r="D22">
        <f t="shared" ca="1" si="2"/>
        <v>0.79635302312359946</v>
      </c>
      <c r="H22">
        <f t="shared" ca="1" si="3"/>
        <v>0.25331489331522872</v>
      </c>
      <c r="K22">
        <f t="shared" ca="1" si="4"/>
        <v>0.68656096328215366</v>
      </c>
      <c r="AA22">
        <f t="shared" ca="1" si="0"/>
        <v>-0.57676890344070786</v>
      </c>
      <c r="AD22">
        <f>AD17+1</f>
        <v>6</v>
      </c>
      <c r="AE22">
        <f>-LN(2-2*$AG$7*AD22)</f>
        <v>0.22314355131420999</v>
      </c>
      <c r="AJ22">
        <f ca="1">COUNTIF($AA$6:$AA$105,"&lt;="&amp;AE22)</f>
        <v>55</v>
      </c>
      <c r="AP22">
        <f ca="1">(AJ22-AJ17)/100</f>
        <v>0.13</v>
      </c>
      <c r="AT22">
        <f>(1-(1/2)*EXP(-AE22))-(1-(1/2)*EXP(-AE17))</f>
        <v>0.10000000000000009</v>
      </c>
      <c r="AY22">
        <f ca="1">0+$BR$9</f>
        <v>0.68291501076292338</v>
      </c>
      <c r="BC22">
        <f ca="1">COUNTIF($AA$6:$AA$105,"&lt;="&amp;AY22)</f>
        <v>77</v>
      </c>
      <c r="BH22">
        <f ca="1">(BC22-BC17)/100</f>
        <v>0.35</v>
      </c>
      <c r="BL22">
        <f ca="1">1-(1/2)*EXP(-AY22)-(1-(1/2)*EXP(0))</f>
        <v>0.2474288256372944</v>
      </c>
      <c r="BP22">
        <f ca="1">100*BL22</f>
        <v>24.742882563729442</v>
      </c>
    </row>
    <row r="23" spans="1:70" x14ac:dyDescent="0.3">
      <c r="A23">
        <f t="shared" ca="1" si="1"/>
        <v>0.33552827467031732</v>
      </c>
      <c r="D23">
        <f t="shared" ca="1" si="2"/>
        <v>1.0920490499058904</v>
      </c>
      <c r="H23">
        <f t="shared" ca="1" si="3"/>
        <v>0.63959176843402155</v>
      </c>
      <c r="K23">
        <f t="shared" ca="1" si="4"/>
        <v>0.22346258398533131</v>
      </c>
      <c r="AA23">
        <f t="shared" ca="1" si="0"/>
        <v>0.64512388193522774</v>
      </c>
      <c r="AD23">
        <f>AD22+1</f>
        <v>7</v>
      </c>
      <c r="AE23">
        <f t="shared" ref="AE23:AE25" si="14">-LN(2-2*$AG$7*AD23)</f>
        <v>0.51082562376599094</v>
      </c>
      <c r="AJ23">
        <f ca="1">COUNTIF($AA$6:$AA$105,"&lt;="&amp;AE23)</f>
        <v>68</v>
      </c>
      <c r="AP23">
        <f ca="1">(AJ23-AJ22)/100</f>
        <v>0.13</v>
      </c>
      <c r="AT23">
        <f>(1-(1/2)*EXP(-AE23))-(1-(1/2)*EXP(-AE22))</f>
        <v>9.9999999999999978E-2</v>
      </c>
      <c r="AY23">
        <f ca="1">AY22+$BR$9</f>
        <v>1.3658300215258468</v>
      </c>
      <c r="BC23">
        <f ca="1">COUNTIF($AA$6:$AA$105,"&lt;="&amp;AY23)</f>
        <v>87</v>
      </c>
      <c r="BH23">
        <f ca="1">ABS(BC23-BC22)/100</f>
        <v>0.1</v>
      </c>
      <c r="BL23">
        <f ca="1">1-(1/2)*EXP(-AY23)-(1-(1/2)*EXP(-AY22))</f>
        <v>0.1249867781247932</v>
      </c>
      <c r="BP23">
        <f ca="1">100*BL23</f>
        <v>12.49867781247932</v>
      </c>
    </row>
    <row r="24" spans="1:70" x14ac:dyDescent="0.3">
      <c r="A24">
        <f t="shared" ca="1" si="1"/>
        <v>0.53230846330874704</v>
      </c>
      <c r="D24">
        <f t="shared" ca="1" si="2"/>
        <v>0.63053213942062147</v>
      </c>
      <c r="H24">
        <f t="shared" ca="1" si="3"/>
        <v>0.39598568992919581</v>
      </c>
      <c r="K24">
        <f t="shared" ca="1" si="4"/>
        <v>0.46318860246151594</v>
      </c>
      <c r="AA24">
        <f t="shared" ca="1" si="0"/>
        <v>-0.29584506550241041</v>
      </c>
      <c r="AD24">
        <f t="shared" ref="AD24:AD25" si="15">AD23+1</f>
        <v>8</v>
      </c>
      <c r="AE24">
        <f t="shared" si="14"/>
        <v>0.91629073187415533</v>
      </c>
      <c r="AJ24">
        <f t="shared" ref="AJ24:AJ25" ca="1" si="16">COUNTIF($AA$6:$AA$105,"&lt;="&amp;AE24)</f>
        <v>82</v>
      </c>
      <c r="AP24">
        <f t="shared" ref="AP24:AP26" ca="1" si="17">(AJ24-AJ23)/100</f>
        <v>0.14000000000000001</v>
      </c>
      <c r="AT24">
        <f>(1-(1/2)*EXP(-AE24))-(1-(1/2)*EXP(-AE23))</f>
        <v>9.9999999999999978E-2</v>
      </c>
      <c r="AY24">
        <f t="shared" ref="AY24:AY26" ca="1" si="18">AY23+$BR$9</f>
        <v>2.0487450322887701</v>
      </c>
      <c r="BC24">
        <f ca="1">COUNTIF($AA$6:$AA$105,"&lt;="&amp;AY24)</f>
        <v>95</v>
      </c>
      <c r="BH24">
        <f t="shared" ref="BH24:BH26" ca="1" si="19">ABS(BC24-BC23)/100</f>
        <v>0.08</v>
      </c>
      <c r="BL24">
        <f t="shared" ref="BL24:BL26" ca="1" si="20">1-(1/2)*EXP(-AY24)-(1-(1/2)*EXP(-AY23))</f>
        <v>6.3136114661579756E-2</v>
      </c>
      <c r="BP24">
        <f ca="1">100*BL24</f>
        <v>6.3136114661579761</v>
      </c>
    </row>
    <row r="25" spans="1:70" x14ac:dyDescent="0.3">
      <c r="A25">
        <f t="shared" ca="1" si="1"/>
        <v>0.90897255964402235</v>
      </c>
      <c r="D25">
        <f t="shared" ca="1" si="2"/>
        <v>9.5440372670623705E-2</v>
      </c>
      <c r="H25">
        <f t="shared" ca="1" si="3"/>
        <v>6.7642968061777387E-2</v>
      </c>
      <c r="K25">
        <f t="shared" ca="1" si="4"/>
        <v>1.3467559378199088</v>
      </c>
      <c r="AA25">
        <f t="shared" ca="1" si="0"/>
        <v>-2.5980715029691939</v>
      </c>
      <c r="AD25">
        <f t="shared" si="15"/>
        <v>9</v>
      </c>
      <c r="AE25">
        <f t="shared" si="14"/>
        <v>1.6094379124341005</v>
      </c>
      <c r="AJ25">
        <f t="shared" ca="1" si="16"/>
        <v>91</v>
      </c>
      <c r="AP25">
        <f t="shared" ca="1" si="17"/>
        <v>0.09</v>
      </c>
      <c r="AT25">
        <f>(1-(1/2)*EXP(-AE25))-(1-(1/2)*EXP(-AE24))</f>
        <v>9.9999999999999978E-2</v>
      </c>
      <c r="AY25">
        <f t="shared" ca="1" si="18"/>
        <v>2.7316600430516935</v>
      </c>
      <c r="BC25">
        <f ca="1">COUNTIF($AA$6:$AA$105,"&lt;="&amp;AY25)</f>
        <v>99</v>
      </c>
      <c r="BH25">
        <f t="shared" ca="1" si="19"/>
        <v>0.04</v>
      </c>
      <c r="BL25">
        <f t="shared" ca="1" si="20"/>
        <v>3.1892725249547338E-2</v>
      </c>
      <c r="BP25">
        <f ca="1">100*BL25</f>
        <v>3.1892725249547338</v>
      </c>
    </row>
    <row r="26" spans="1:70" x14ac:dyDescent="0.3">
      <c r="A26">
        <f t="shared" ca="1" si="1"/>
        <v>3.3231500852064388E-2</v>
      </c>
      <c r="D26">
        <f t="shared" ca="1" si="2"/>
        <v>3.4042570320603533</v>
      </c>
      <c r="H26">
        <f t="shared" ca="1" si="3"/>
        <v>0.36948184702323505</v>
      </c>
      <c r="K26">
        <f t="shared" ca="1" si="4"/>
        <v>0.4978268341449697</v>
      </c>
      <c r="AA26">
        <f t="shared" ca="1" si="0"/>
        <v>2.4086033637704141</v>
      </c>
      <c r="AD26">
        <v>10</v>
      </c>
      <c r="AE26" t="s">
        <v>8</v>
      </c>
      <c r="AJ26">
        <v>100</v>
      </c>
      <c r="AP26">
        <f t="shared" ca="1" si="17"/>
        <v>0.09</v>
      </c>
      <c r="AT26">
        <f>(1/2)*EXP(-AE25)</f>
        <v>9.9999999999999992E-2</v>
      </c>
      <c r="AY26">
        <f t="shared" ca="1" si="18"/>
        <v>3.4145750538146169</v>
      </c>
      <c r="BC26">
        <f ca="1">COUNTIF($AA$6:$AA$105,"&lt;="&amp;AY26)</f>
        <v>100</v>
      </c>
      <c r="BH26">
        <f t="shared" ca="1" si="19"/>
        <v>0.01</v>
      </c>
      <c r="BL26">
        <f t="shared" ca="1" si="20"/>
        <v>1.6110366139810539E-2</v>
      </c>
      <c r="BP26">
        <f ca="1">100*BL26</f>
        <v>1.6110366139810539</v>
      </c>
    </row>
    <row r="27" spans="1:70" x14ac:dyDescent="0.3">
      <c r="A27">
        <f t="shared" ca="1" si="1"/>
        <v>0.40005953379370762</v>
      </c>
      <c r="D27">
        <f t="shared" ca="1" si="2"/>
        <v>0.91614190846463905</v>
      </c>
      <c r="H27">
        <f t="shared" ca="1" si="3"/>
        <v>0.88322203387956388</v>
      </c>
      <c r="K27">
        <f t="shared" ca="1" si="4"/>
        <v>6.2089327995096789E-2</v>
      </c>
      <c r="AA27">
        <f t="shared" ca="1" si="0"/>
        <v>0.79196325247444543</v>
      </c>
    </row>
    <row r="28" spans="1:70" x14ac:dyDescent="0.3">
      <c r="A28">
        <f t="shared" ca="1" si="1"/>
        <v>0.40136331346172283</v>
      </c>
      <c r="D28">
        <f t="shared" ca="1" si="2"/>
        <v>0.9128882432548997</v>
      </c>
      <c r="H28">
        <f t="shared" ca="1" si="3"/>
        <v>0.4390003988193566</v>
      </c>
      <c r="K28">
        <f t="shared" ca="1" si="4"/>
        <v>0.41162747871751992</v>
      </c>
      <c r="AA28">
        <f t="shared" ca="1" si="0"/>
        <v>8.9633285819859854E-2</v>
      </c>
    </row>
    <row r="29" spans="1:70" x14ac:dyDescent="0.3">
      <c r="A29">
        <f t="shared" ca="1" si="1"/>
        <v>0.69360136870186984</v>
      </c>
      <c r="D29">
        <f t="shared" ca="1" si="2"/>
        <v>0.36585788018748983</v>
      </c>
      <c r="H29">
        <f t="shared" ca="1" si="3"/>
        <v>0.41978226954956521</v>
      </c>
      <c r="K29">
        <f t="shared" ca="1" si="4"/>
        <v>0.43400955397892693</v>
      </c>
      <c r="AA29">
        <f t="shared" ca="1" si="0"/>
        <v>-0.50216122777036398</v>
      </c>
    </row>
    <row r="30" spans="1:70" x14ac:dyDescent="0.3">
      <c r="A30">
        <f t="shared" ca="1" si="1"/>
        <v>0.4594457182412649</v>
      </c>
      <c r="D30">
        <f t="shared" ca="1" si="2"/>
        <v>0.77773447639248927</v>
      </c>
      <c r="H30">
        <f t="shared" ca="1" si="3"/>
        <v>0.75263997043067021</v>
      </c>
      <c r="K30">
        <f t="shared" ca="1" si="4"/>
        <v>0.14208414621973312</v>
      </c>
      <c r="AA30">
        <f t="shared" ca="1" si="0"/>
        <v>0.49356618395302304</v>
      </c>
    </row>
    <row r="31" spans="1:70" x14ac:dyDescent="0.3">
      <c r="A31">
        <f t="shared" ca="1" si="1"/>
        <v>0.62034173238206158</v>
      </c>
      <c r="D31">
        <f t="shared" ca="1" si="2"/>
        <v>0.47748477152620822</v>
      </c>
      <c r="H31">
        <f t="shared" ca="1" si="3"/>
        <v>0.72892721387096071</v>
      </c>
      <c r="K31">
        <f t="shared" ca="1" si="4"/>
        <v>0.15809069787830526</v>
      </c>
      <c r="AA31">
        <f t="shared" ca="1" si="0"/>
        <v>0.16130337576959769</v>
      </c>
    </row>
    <row r="32" spans="1:70" x14ac:dyDescent="0.3">
      <c r="A32">
        <f t="shared" ca="1" si="1"/>
        <v>0.69456821559459148</v>
      </c>
      <c r="D32">
        <f t="shared" ca="1" si="2"/>
        <v>0.36446489901285833</v>
      </c>
      <c r="H32">
        <f t="shared" ca="1" si="3"/>
        <v>0.24715121560295672</v>
      </c>
      <c r="K32">
        <f t="shared" ca="1" si="4"/>
        <v>0.69887746037936838</v>
      </c>
      <c r="AA32">
        <f t="shared" ca="1" si="0"/>
        <v>-1.0332900217458785</v>
      </c>
    </row>
    <row r="33" spans="1:27" x14ac:dyDescent="0.3">
      <c r="A33">
        <f t="shared" ca="1" si="1"/>
        <v>1.4640111371513664E-2</v>
      </c>
      <c r="D33">
        <f t="shared" ca="1" si="2"/>
        <v>4.2239901631340775</v>
      </c>
      <c r="H33">
        <f t="shared" ca="1" si="3"/>
        <v>0.11387757060738291</v>
      </c>
      <c r="K33">
        <f t="shared" ca="1" si="4"/>
        <v>1.086315674858553</v>
      </c>
      <c r="AA33">
        <f t="shared" ca="1" si="0"/>
        <v>2.0513588134169716</v>
      </c>
    </row>
    <row r="34" spans="1:27" x14ac:dyDescent="0.3">
      <c r="A34">
        <f t="shared" ca="1" si="1"/>
        <v>0.85263242760377</v>
      </c>
      <c r="D34">
        <f t="shared" ca="1" si="2"/>
        <v>0.15942674159084247</v>
      </c>
      <c r="H34">
        <f t="shared" ca="1" si="3"/>
        <v>0.90068661201527611</v>
      </c>
      <c r="K34">
        <f t="shared" ca="1" si="4"/>
        <v>5.2298952140310231E-2</v>
      </c>
      <c r="AA34">
        <f t="shared" ca="1" si="0"/>
        <v>5.4828837310222006E-2</v>
      </c>
    </row>
    <row r="35" spans="1:27" x14ac:dyDescent="0.3">
      <c r="A35">
        <f t="shared" ca="1" si="1"/>
        <v>2.7867810043688768E-2</v>
      </c>
      <c r="D35">
        <f t="shared" ca="1" si="2"/>
        <v>3.5802830181253968</v>
      </c>
      <c r="H35">
        <f t="shared" ca="1" si="3"/>
        <v>0.58890818925008792</v>
      </c>
      <c r="K35">
        <f t="shared" ca="1" si="4"/>
        <v>0.26474249155847152</v>
      </c>
      <c r="AA35">
        <f t="shared" ca="1" si="0"/>
        <v>3.0507980350084538</v>
      </c>
    </row>
    <row r="36" spans="1:27" x14ac:dyDescent="0.3">
      <c r="A36">
        <f t="shared" ca="1" si="1"/>
        <v>0.63354442211488027</v>
      </c>
      <c r="D36">
        <f t="shared" ca="1" si="2"/>
        <v>0.45642515995105326</v>
      </c>
      <c r="H36">
        <f t="shared" ca="1" si="3"/>
        <v>0.51746284535405551</v>
      </c>
      <c r="K36">
        <f t="shared" ca="1" si="4"/>
        <v>0.32940877641869154</v>
      </c>
      <c r="AA36">
        <f t="shared" ca="1" si="0"/>
        <v>-0.20239239288632982</v>
      </c>
    </row>
    <row r="37" spans="1:27" x14ac:dyDescent="0.3">
      <c r="A37">
        <f t="shared" ca="1" si="1"/>
        <v>0.3006804620380471</v>
      </c>
      <c r="D37">
        <f t="shared" ca="1" si="2"/>
        <v>1.2017071660302852</v>
      </c>
      <c r="H37">
        <f t="shared" ca="1" si="3"/>
        <v>0.45128209382330331</v>
      </c>
      <c r="K37">
        <f t="shared" ca="1" si="4"/>
        <v>0.39783132490899881</v>
      </c>
      <c r="AA37">
        <f t="shared" ca="1" si="0"/>
        <v>0.40604451621228754</v>
      </c>
    </row>
    <row r="38" spans="1:27" x14ac:dyDescent="0.3">
      <c r="A38">
        <f t="shared" ca="1" si="1"/>
        <v>0.33157679439651744</v>
      </c>
      <c r="D38">
        <f t="shared" ca="1" si="2"/>
        <v>1.1038958388799016</v>
      </c>
      <c r="H38">
        <f t="shared" ca="1" si="3"/>
        <v>0.35646311712871592</v>
      </c>
      <c r="K38">
        <f t="shared" ca="1" si="4"/>
        <v>0.51576225137221665</v>
      </c>
      <c r="AA38">
        <f t="shared" ref="AA38:AA69" ca="1" si="21">$G$3*D38-$N$3*K38</f>
        <v>7.2371336135468312E-2</v>
      </c>
    </row>
    <row r="39" spans="1:27" x14ac:dyDescent="0.3">
      <c r="A39">
        <f t="shared" ca="1" si="1"/>
        <v>0.2043393236807084</v>
      </c>
      <c r="D39">
        <f t="shared" ca="1" si="2"/>
        <v>1.5879733155986913</v>
      </c>
      <c r="H39">
        <f t="shared" ca="1" si="3"/>
        <v>0.81511949474211565</v>
      </c>
      <c r="K39">
        <f t="shared" ca="1" si="4"/>
        <v>0.10221027858667817</v>
      </c>
      <c r="AA39">
        <f t="shared" ca="1" si="21"/>
        <v>1.3835527584253349</v>
      </c>
    </row>
    <row r="40" spans="1:27" x14ac:dyDescent="0.3">
      <c r="A40">
        <f t="shared" ca="1" si="1"/>
        <v>0.15545316442994483</v>
      </c>
      <c r="D40">
        <f t="shared" ca="1" si="2"/>
        <v>1.8614107861072438</v>
      </c>
      <c r="H40">
        <f t="shared" ca="1" si="3"/>
        <v>0.82540452234195905</v>
      </c>
      <c r="K40">
        <f t="shared" ca="1" si="4"/>
        <v>9.5940841354259232E-2</v>
      </c>
      <c r="AA40">
        <f t="shared" ca="1" si="21"/>
        <v>1.6695291033987254</v>
      </c>
    </row>
    <row r="41" spans="1:27" x14ac:dyDescent="0.3">
      <c r="A41">
        <f t="shared" ca="1" si="1"/>
        <v>4.0725528933764688E-2</v>
      </c>
      <c r="D41">
        <f t="shared" ca="1" si="2"/>
        <v>3.2009001366406253</v>
      </c>
      <c r="H41">
        <f t="shared" ca="1" si="3"/>
        <v>4.081632433284943E-2</v>
      </c>
      <c r="K41">
        <f t="shared" ca="1" si="4"/>
        <v>1.5993365856979358</v>
      </c>
      <c r="AA41">
        <f t="shared" ca="1" si="21"/>
        <v>2.2269652447537425E-3</v>
      </c>
    </row>
    <row r="42" spans="1:27" x14ac:dyDescent="0.3">
      <c r="A42">
        <f t="shared" ca="1" si="1"/>
        <v>0.66273797750618246</v>
      </c>
      <c r="D42">
        <f t="shared" ca="1" si="2"/>
        <v>0.41137557429261701</v>
      </c>
      <c r="H42">
        <f t="shared" ca="1" si="3"/>
        <v>0.44233050519069106</v>
      </c>
      <c r="K42">
        <f t="shared" ca="1" si="4"/>
        <v>0.4078489635147281</v>
      </c>
      <c r="AA42">
        <f t="shared" ca="1" si="21"/>
        <v>-0.4043223527368392</v>
      </c>
    </row>
    <row r="43" spans="1:27" x14ac:dyDescent="0.3">
      <c r="A43">
        <f t="shared" ca="1" si="1"/>
        <v>0.91037531310055042</v>
      </c>
      <c r="D43">
        <f t="shared" ca="1" si="2"/>
        <v>9.3898332519305308E-2</v>
      </c>
      <c r="H43">
        <f t="shared" ca="1" si="3"/>
        <v>0.57453597339909834</v>
      </c>
      <c r="K43">
        <f t="shared" ca="1" si="4"/>
        <v>0.27709628338550207</v>
      </c>
      <c r="AA43">
        <f t="shared" ca="1" si="21"/>
        <v>-0.46029423425169885</v>
      </c>
    </row>
    <row r="44" spans="1:27" x14ac:dyDescent="0.3">
      <c r="A44">
        <f t="shared" ca="1" si="1"/>
        <v>0.24744407794221557</v>
      </c>
      <c r="D44">
        <f t="shared" ca="1" si="2"/>
        <v>1.3965706702116412</v>
      </c>
      <c r="H44">
        <f t="shared" ca="1" si="3"/>
        <v>0.56845351571248359</v>
      </c>
      <c r="K44">
        <f t="shared" ca="1" si="4"/>
        <v>0.28241786784568529</v>
      </c>
      <c r="AA44">
        <f t="shared" ca="1" si="21"/>
        <v>0.83173493452027059</v>
      </c>
    </row>
    <row r="45" spans="1:27" x14ac:dyDescent="0.3">
      <c r="A45">
        <f t="shared" ca="1" si="1"/>
        <v>0.66655404327369394</v>
      </c>
      <c r="D45">
        <f t="shared" ca="1" si="2"/>
        <v>0.40563405746876297</v>
      </c>
      <c r="H45">
        <f t="shared" ca="1" si="3"/>
        <v>3.4717651318454723E-2</v>
      </c>
      <c r="K45">
        <f t="shared" ca="1" si="4"/>
        <v>1.6802535189179884</v>
      </c>
      <c r="AA45">
        <f t="shared" ca="1" si="21"/>
        <v>-2.9548729803672136</v>
      </c>
    </row>
    <row r="46" spans="1:27" x14ac:dyDescent="0.3">
      <c r="A46">
        <f t="shared" ca="1" si="1"/>
        <v>0.84436889386924319</v>
      </c>
      <c r="D46">
        <f t="shared" ca="1" si="2"/>
        <v>0.16916580183283766</v>
      </c>
      <c r="H46">
        <f t="shared" ca="1" si="3"/>
        <v>0.14928504337403004</v>
      </c>
      <c r="K46">
        <f t="shared" ca="1" si="4"/>
        <v>0.95094887889694557</v>
      </c>
      <c r="AA46">
        <f t="shared" ca="1" si="21"/>
        <v>-1.7327319559610534</v>
      </c>
    </row>
    <row r="47" spans="1:27" x14ac:dyDescent="0.3">
      <c r="A47">
        <f t="shared" ca="1" si="1"/>
        <v>0.59023238301067327</v>
      </c>
      <c r="D47">
        <f t="shared" ca="1" si="2"/>
        <v>0.52723895011899014</v>
      </c>
      <c r="H47">
        <f t="shared" ca="1" si="3"/>
        <v>0.20074608276104566</v>
      </c>
      <c r="K47">
        <f t="shared" ca="1" si="4"/>
        <v>0.80285721968329526</v>
      </c>
      <c r="AA47">
        <f t="shared" ca="1" si="21"/>
        <v>-1.0784754892476003</v>
      </c>
    </row>
    <row r="48" spans="1:27" x14ac:dyDescent="0.3">
      <c r="A48">
        <f t="shared" ca="1" si="1"/>
        <v>0.23083398608710048</v>
      </c>
      <c r="D48">
        <f t="shared" ca="1" si="2"/>
        <v>1.4660565017785978</v>
      </c>
      <c r="H48">
        <f t="shared" ca="1" si="3"/>
        <v>0.90734766970044523</v>
      </c>
      <c r="K48">
        <f t="shared" ca="1" si="4"/>
        <v>4.8614792006053335E-2</v>
      </c>
      <c r="AA48">
        <f t="shared" ca="1" si="21"/>
        <v>1.3688269177664911</v>
      </c>
    </row>
    <row r="49" spans="1:70" x14ac:dyDescent="0.3">
      <c r="A49">
        <f t="shared" ca="1" si="1"/>
        <v>0.21418592683637139</v>
      </c>
      <c r="D49">
        <f t="shared" ca="1" si="2"/>
        <v>1.5409108241709146</v>
      </c>
      <c r="H49">
        <f t="shared" ca="1" si="3"/>
        <v>0.86727675638299306</v>
      </c>
      <c r="K49">
        <f t="shared" ca="1" si="4"/>
        <v>7.1198570812170806E-2</v>
      </c>
      <c r="AA49">
        <f t="shared" ca="1" si="21"/>
        <v>1.3985136825465729</v>
      </c>
    </row>
    <row r="50" spans="1:70" x14ac:dyDescent="0.3">
      <c r="A50">
        <f t="shared" ca="1" si="1"/>
        <v>0.30533290979231797</v>
      </c>
      <c r="D50">
        <f t="shared" ca="1" si="2"/>
        <v>1.1863525901201419</v>
      </c>
      <c r="H50">
        <f t="shared" ca="1" si="3"/>
        <v>0.59117531838063597</v>
      </c>
      <c r="K50">
        <f t="shared" ca="1" si="4"/>
        <v>0.26282132928045504</v>
      </c>
      <c r="AA50">
        <f t="shared" ca="1" si="21"/>
        <v>0.66070993155923186</v>
      </c>
    </row>
    <row r="51" spans="1:70" x14ac:dyDescent="0.3">
      <c r="A51">
        <f t="shared" ca="1" si="1"/>
        <v>0.48271829342477002</v>
      </c>
      <c r="D51">
        <f t="shared" ca="1" si="2"/>
        <v>0.72832203890915259</v>
      </c>
      <c r="H51">
        <f t="shared" ca="1" si="3"/>
        <v>0.63886255435903216</v>
      </c>
      <c r="K51">
        <f t="shared" ca="1" si="4"/>
        <v>0.22403297132031055</v>
      </c>
      <c r="AA51">
        <f t="shared" ca="1" si="21"/>
        <v>0.28025609626853148</v>
      </c>
    </row>
    <row r="52" spans="1:70" x14ac:dyDescent="0.3">
      <c r="A52">
        <f t="shared" ca="1" si="1"/>
        <v>0.70381072158398683</v>
      </c>
      <c r="D52">
        <f t="shared" ca="1" si="2"/>
        <v>0.35124582036017921</v>
      </c>
      <c r="H52">
        <f t="shared" ca="1" si="3"/>
        <v>0.10116410446771762</v>
      </c>
      <c r="K52">
        <f t="shared" ca="1" si="4"/>
        <v>1.1455056419924574</v>
      </c>
      <c r="AA52">
        <f t="shared" ca="1" si="21"/>
        <v>-1.9397654636247357</v>
      </c>
    </row>
    <row r="53" spans="1:70" x14ac:dyDescent="0.3">
      <c r="A53">
        <f t="shared" ca="1" si="1"/>
        <v>2.2568012451859909E-2</v>
      </c>
      <c r="D53">
        <f t="shared" ca="1" si="2"/>
        <v>3.7912217535341046</v>
      </c>
      <c r="H53">
        <f t="shared" ca="1" si="3"/>
        <v>0.23600518584953711</v>
      </c>
      <c r="K53">
        <f t="shared" ca="1" si="4"/>
        <v>0.72195075012961696</v>
      </c>
      <c r="AA53">
        <f t="shared" ca="1" si="21"/>
        <v>2.3473202532748707</v>
      </c>
      <c r="AD53" s="11" t="s">
        <v>15</v>
      </c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2"/>
      <c r="AU53" s="12"/>
      <c r="AV53" s="12"/>
      <c r="AY53" s="11" t="s">
        <v>15</v>
      </c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</row>
    <row r="54" spans="1:70" x14ac:dyDescent="0.3">
      <c r="A54">
        <f t="shared" ca="1" si="1"/>
        <v>0.64797305759781276</v>
      </c>
      <c r="D54">
        <f t="shared" ca="1" si="2"/>
        <v>0.43390616127539539</v>
      </c>
      <c r="H54">
        <f t="shared" ca="1" si="3"/>
        <v>0.21287182154666406</v>
      </c>
      <c r="K54">
        <f t="shared" ca="1" si="4"/>
        <v>0.77353253559462776</v>
      </c>
      <c r="AA54">
        <f t="shared" ca="1" si="21"/>
        <v>-1.1131589099138601</v>
      </c>
    </row>
    <row r="55" spans="1:70" x14ac:dyDescent="0.3">
      <c r="A55">
        <f t="shared" ca="1" si="1"/>
        <v>0.88196591111123102</v>
      </c>
      <c r="D55">
        <f t="shared" ca="1" si="2"/>
        <v>0.12560187325600991</v>
      </c>
      <c r="H55">
        <f t="shared" ca="1" si="3"/>
        <v>0.80826586166741909</v>
      </c>
      <c r="K55">
        <f t="shared" ca="1" si="4"/>
        <v>0.10643211893232397</v>
      </c>
      <c r="AA55">
        <f t="shared" ca="1" si="21"/>
        <v>-8.7262364608638038E-2</v>
      </c>
      <c r="AD55" s="14" t="s">
        <v>16</v>
      </c>
      <c r="AE55">
        <v>0.05</v>
      </c>
      <c r="AH55" s="3" t="s">
        <v>17</v>
      </c>
      <c r="AI55" s="4"/>
      <c r="AJ55" s="4"/>
      <c r="AK55" s="4"/>
      <c r="AM55" s="3" t="s">
        <v>18</v>
      </c>
      <c r="AN55" s="4"/>
      <c r="AO55" s="4"/>
      <c r="AY55" s="14" t="s">
        <v>16</v>
      </c>
      <c r="AZ55">
        <v>0.05</v>
      </c>
      <c r="BC55" s="3" t="s">
        <v>11</v>
      </c>
      <c r="BD55" s="4"/>
      <c r="BE55" s="4"/>
      <c r="BF55" s="4"/>
      <c r="BG55" s="4"/>
      <c r="BI55" s="3" t="s">
        <v>18</v>
      </c>
      <c r="BJ55" s="4"/>
      <c r="BK55" s="4"/>
    </row>
    <row r="56" spans="1:70" x14ac:dyDescent="0.3">
      <c r="A56">
        <f t="shared" ca="1" si="1"/>
        <v>0.27598757741078217</v>
      </c>
      <c r="D56">
        <f t="shared" ca="1" si="2"/>
        <v>1.2873994236591637</v>
      </c>
      <c r="H56">
        <f t="shared" ca="1" si="3"/>
        <v>0.51545207430956852</v>
      </c>
      <c r="K56">
        <f t="shared" ca="1" si="4"/>
        <v>0.33135547458931125</v>
      </c>
      <c r="AA56">
        <f t="shared" ca="1" si="21"/>
        <v>0.62468847448054121</v>
      </c>
    </row>
    <row r="57" spans="1:70" x14ac:dyDescent="0.3">
      <c r="A57">
        <f t="shared" ca="1" si="1"/>
        <v>0.58365333440457123</v>
      </c>
      <c r="D57">
        <f t="shared" ca="1" si="2"/>
        <v>0.53844807787901605</v>
      </c>
      <c r="H57">
        <f t="shared" ca="1" si="3"/>
        <v>0.21888599530318553</v>
      </c>
      <c r="K57">
        <f t="shared" ca="1" si="4"/>
        <v>0.75960212705038543</v>
      </c>
      <c r="AA57">
        <f t="shared" ca="1" si="21"/>
        <v>-0.98075617622175482</v>
      </c>
      <c r="AF57">
        <f>_xlfn.CHISQ.INV(1-AE55,9)</f>
        <v>16.918977604620448</v>
      </c>
      <c r="AH57">
        <f ca="1">AJ13</f>
        <v>12</v>
      </c>
      <c r="AM57">
        <f ca="1">(AH57-$AJ$7)^2/$AJ$7</f>
        <v>0.4</v>
      </c>
      <c r="BC57">
        <f ca="1">BC13</f>
        <v>4</v>
      </c>
      <c r="BI57">
        <f ca="1">((BC57-100*BL13)^2)/(100*BL13)</f>
        <v>3.5425303250160729</v>
      </c>
    </row>
    <row r="58" spans="1:70" x14ac:dyDescent="0.3">
      <c r="A58">
        <f t="shared" ca="1" si="1"/>
        <v>0.19514829611069107</v>
      </c>
      <c r="D58">
        <f t="shared" ca="1" si="2"/>
        <v>1.6339955165712314</v>
      </c>
      <c r="H58">
        <f t="shared" ca="1" si="3"/>
        <v>0.98450911152094223</v>
      </c>
      <c r="K58">
        <f t="shared" ca="1" si="4"/>
        <v>7.8060629863798605E-3</v>
      </c>
      <c r="AA58">
        <f t="shared" ca="1" si="21"/>
        <v>1.6183833905984717</v>
      </c>
      <c r="AH58">
        <f ca="1">AJ14-AJ13</f>
        <v>9</v>
      </c>
      <c r="AM58">
        <f t="shared" ref="AM58:AM66" ca="1" si="22">(AH58-$AJ$7)^2/$AJ$7</f>
        <v>0.1</v>
      </c>
      <c r="BA58">
        <f>_xlfn.CHISQ.INV(1-AZ55,9)</f>
        <v>16.918977604620448</v>
      </c>
      <c r="BC58">
        <f ca="1">BC14-BC13</f>
        <v>2</v>
      </c>
      <c r="BI58">
        <f ca="1">((BC58-100*BL14)^2)/(100*BL14)</f>
        <v>0.44347703984070075</v>
      </c>
    </row>
    <row r="59" spans="1:70" x14ac:dyDescent="0.3">
      <c r="A59">
        <f t="shared" ca="1" si="1"/>
        <v>0.79057561891910078</v>
      </c>
      <c r="D59">
        <f t="shared" ca="1" si="2"/>
        <v>0.23499396730099315</v>
      </c>
      <c r="H59">
        <f t="shared" ca="1" si="3"/>
        <v>0.81111019417198937</v>
      </c>
      <c r="K59">
        <f t="shared" ca="1" si="4"/>
        <v>0.10467567982770137</v>
      </c>
      <c r="AA59">
        <f t="shared" ca="1" si="21"/>
        <v>2.5642607645590398E-2</v>
      </c>
      <c r="AH59">
        <f t="shared" ref="AH59:AH61" ca="1" si="23">AJ15-AJ14</f>
        <v>6</v>
      </c>
      <c r="AM59">
        <f t="shared" ca="1" si="22"/>
        <v>1.6</v>
      </c>
      <c r="BC59">
        <f ca="1">BC15-BC14</f>
        <v>7</v>
      </c>
      <c r="BI59">
        <f ca="1">((BC59-100*BL15)^2)/(100*BL15)</f>
        <v>7.462119294402679E-2</v>
      </c>
    </row>
    <row r="60" spans="1:70" x14ac:dyDescent="0.3">
      <c r="A60">
        <f t="shared" ca="1" si="1"/>
        <v>8.7199075065053311E-2</v>
      </c>
      <c r="D60">
        <f t="shared" ca="1" si="2"/>
        <v>2.4395615551755991</v>
      </c>
      <c r="H60">
        <f t="shared" ca="1" si="3"/>
        <v>0.95527744555287231</v>
      </c>
      <c r="K60">
        <f t="shared" ca="1" si="4"/>
        <v>2.2876730895160322E-2</v>
      </c>
      <c r="AA60">
        <f t="shared" ca="1" si="21"/>
        <v>2.3938080933852786</v>
      </c>
      <c r="AH60">
        <f t="shared" ca="1" si="23"/>
        <v>7</v>
      </c>
      <c r="AM60">
        <f t="shared" ca="1" si="22"/>
        <v>0.9</v>
      </c>
      <c r="BC60">
        <f ca="1">BC16-BC15</f>
        <v>10</v>
      </c>
      <c r="BI60">
        <f ca="1">((BC60-100*BL16)^2)/(100*BL16)</f>
        <v>0.49952410200883035</v>
      </c>
    </row>
    <row r="61" spans="1:70" x14ac:dyDescent="0.3">
      <c r="A61">
        <f t="shared" ca="1" si="1"/>
        <v>0.21030055715652385</v>
      </c>
      <c r="D61">
        <f t="shared" ca="1" si="2"/>
        <v>1.5592175469354621</v>
      </c>
      <c r="H61">
        <f t="shared" ca="1" si="3"/>
        <v>0.24076748724731856</v>
      </c>
      <c r="K61">
        <f t="shared" ca="1" si="4"/>
        <v>0.71196179720025277</v>
      </c>
      <c r="AA61">
        <f t="shared" ca="1" si="21"/>
        <v>0.13529395253495657</v>
      </c>
      <c r="AH61">
        <f t="shared" ca="1" si="23"/>
        <v>8</v>
      </c>
      <c r="AM61">
        <f t="shared" ca="1" si="22"/>
        <v>0.4</v>
      </c>
      <c r="BC61">
        <f ca="1">BC17-BC16</f>
        <v>19</v>
      </c>
      <c r="BI61">
        <f ca="1">((BC61-100*BL17)^2)/(100*BL17)</f>
        <v>1.3329368579364318</v>
      </c>
    </row>
    <row r="62" spans="1:70" x14ac:dyDescent="0.3">
      <c r="A62">
        <f t="shared" ca="1" si="1"/>
        <v>0.71763966528186651</v>
      </c>
      <c r="D62">
        <f t="shared" ca="1" si="2"/>
        <v>0.33178769484616372</v>
      </c>
      <c r="H62">
        <f t="shared" ca="1" si="3"/>
        <v>6.455264238947156E-2</v>
      </c>
      <c r="K62">
        <f t="shared" ca="1" si="4"/>
        <v>1.3701371134908371</v>
      </c>
      <c r="AA62">
        <f t="shared" ca="1" si="21"/>
        <v>-2.4084865321355107</v>
      </c>
      <c r="AH62">
        <f ca="1">AJ22-AJ17</f>
        <v>13</v>
      </c>
      <c r="AM62">
        <f t="shared" ca="1" si="22"/>
        <v>0.9</v>
      </c>
      <c r="BC62">
        <f ca="1">BC22-BC17</f>
        <v>35</v>
      </c>
      <c r="BI62">
        <f ca="1">((BC62-100*BL22)^2)/(100*BL22)</f>
        <v>4.2520695731575939</v>
      </c>
    </row>
    <row r="63" spans="1:70" x14ac:dyDescent="0.3">
      <c r="A63">
        <f t="shared" ca="1" si="1"/>
        <v>0.50935328362321819</v>
      </c>
      <c r="D63">
        <f t="shared" ca="1" si="2"/>
        <v>0.67461342927356938</v>
      </c>
      <c r="H63">
        <f t="shared" ca="1" si="3"/>
        <v>0.89680597041847832</v>
      </c>
      <c r="K63">
        <f t="shared" ca="1" si="4"/>
        <v>5.4457874888518255E-2</v>
      </c>
      <c r="AA63">
        <f t="shared" ca="1" si="21"/>
        <v>0.56569767949653282</v>
      </c>
      <c r="AH63">
        <f ca="1">AJ23-AJ22</f>
        <v>13</v>
      </c>
      <c r="AM63">
        <f t="shared" ca="1" si="22"/>
        <v>0.9</v>
      </c>
      <c r="BC63">
        <f ca="1">BC23-BC22</f>
        <v>10</v>
      </c>
      <c r="BI63">
        <f ca="1">((BC63-100*BL23)^2)/(100*BL23)</f>
        <v>0.49952410200883163</v>
      </c>
    </row>
    <row r="64" spans="1:70" x14ac:dyDescent="0.3">
      <c r="A64">
        <f t="shared" ca="1" si="1"/>
        <v>0.76190800976614903</v>
      </c>
      <c r="D64">
        <f t="shared" ca="1" si="2"/>
        <v>0.27192945267465696</v>
      </c>
      <c r="H64">
        <f t="shared" ca="1" si="3"/>
        <v>0.97431841686770448</v>
      </c>
      <c r="K64">
        <f t="shared" ca="1" si="4"/>
        <v>1.3008556031634068E-2</v>
      </c>
      <c r="AA64">
        <f t="shared" ca="1" si="21"/>
        <v>0.24591234061138884</v>
      </c>
      <c r="AH64">
        <f t="shared" ref="AH64:AH66" ca="1" si="24">AJ24-AJ23</f>
        <v>14</v>
      </c>
      <c r="AM64">
        <f t="shared" ca="1" si="22"/>
        <v>1.6</v>
      </c>
      <c r="BC64">
        <f ca="1">BC24-BC23</f>
        <v>8</v>
      </c>
      <c r="BI64">
        <f ca="1">((BC64-100*BL24)^2)/(100*BL24)</f>
        <v>0.4504404970622074</v>
      </c>
    </row>
    <row r="65" spans="1:61" x14ac:dyDescent="0.3">
      <c r="A65">
        <f t="shared" ca="1" si="1"/>
        <v>0.26560803680603662</v>
      </c>
      <c r="D65">
        <f t="shared" ca="1" si="2"/>
        <v>1.3257336027787816</v>
      </c>
      <c r="H65">
        <f t="shared" ca="1" si="3"/>
        <v>1.4498791033443315E-2</v>
      </c>
      <c r="K65">
        <f t="shared" ca="1" si="4"/>
        <v>2.1168450050177867</v>
      </c>
      <c r="AA65">
        <f t="shared" ca="1" si="21"/>
        <v>-2.9079564072567918</v>
      </c>
      <c r="AH65">
        <f t="shared" ca="1" si="24"/>
        <v>9</v>
      </c>
      <c r="AM65">
        <f t="shared" ca="1" si="22"/>
        <v>0.1</v>
      </c>
      <c r="BC65">
        <f ca="1">BC25-BC24</f>
        <v>4</v>
      </c>
      <c r="BI65">
        <f ca="1">((BC65-100*BL25)^2)/(100*BL25)</f>
        <v>0.20609058449860809</v>
      </c>
    </row>
    <row r="66" spans="1:61" x14ac:dyDescent="0.3">
      <c r="A66">
        <f t="shared" ca="1" si="1"/>
        <v>0.94181130233755128</v>
      </c>
      <c r="D66">
        <f t="shared" ca="1" si="2"/>
        <v>5.9950340461562251E-2</v>
      </c>
      <c r="H66">
        <f t="shared" ca="1" si="3"/>
        <v>0.5957902824834963</v>
      </c>
      <c r="K66">
        <f t="shared" ca="1" si="4"/>
        <v>0.258933274433511</v>
      </c>
      <c r="AA66">
        <f t="shared" ca="1" si="21"/>
        <v>-0.45791620840545977</v>
      </c>
      <c r="AH66">
        <f t="shared" ca="1" si="24"/>
        <v>9</v>
      </c>
      <c r="AM66">
        <f t="shared" ca="1" si="22"/>
        <v>0.1</v>
      </c>
      <c r="BC66">
        <f ca="1">BC26-BC25</f>
        <v>1</v>
      </c>
      <c r="BI66">
        <f ca="1">((BC66-100*BL26)^2)/(100*BL26)</f>
        <v>0.23175497092074307</v>
      </c>
    </row>
    <row r="67" spans="1:61" x14ac:dyDescent="0.3">
      <c r="A67">
        <f t="shared" ca="1" si="1"/>
        <v>0.17487742997280697</v>
      </c>
      <c r="D67">
        <f t="shared" ca="1" si="2"/>
        <v>1.7436699506087903</v>
      </c>
      <c r="H67">
        <f t="shared" ca="1" si="3"/>
        <v>0.36193702166044428</v>
      </c>
      <c r="K67">
        <f t="shared" ca="1" si="4"/>
        <v>0.50814252780258407</v>
      </c>
      <c r="AA67">
        <f t="shared" ca="1" si="21"/>
        <v>0.72738489500362213</v>
      </c>
    </row>
    <row r="68" spans="1:61" x14ac:dyDescent="0.3">
      <c r="A68">
        <f t="shared" ca="1" si="1"/>
        <v>0.16732043408541619</v>
      </c>
      <c r="D68">
        <f t="shared" ca="1" si="2"/>
        <v>1.7878445380688308</v>
      </c>
      <c r="H68">
        <f t="shared" ca="1" si="3"/>
        <v>0.16607527117013732</v>
      </c>
      <c r="K68">
        <f t="shared" ca="1" si="4"/>
        <v>0.89765707630741987</v>
      </c>
      <c r="AA68">
        <f t="shared" ca="1" si="21"/>
        <v>-7.4696145460089181E-3</v>
      </c>
    </row>
    <row r="69" spans="1:61" x14ac:dyDescent="0.3">
      <c r="A69">
        <f t="shared" ca="1" si="1"/>
        <v>0.97436931091115131</v>
      </c>
      <c r="D69">
        <f t="shared" ca="1" si="2"/>
        <v>2.5964877892823181E-2</v>
      </c>
      <c r="H69">
        <f t="shared" ca="1" si="3"/>
        <v>0.14492907579338232</v>
      </c>
      <c r="K69">
        <f t="shared" ca="1" si="4"/>
        <v>0.96575539434264956</v>
      </c>
      <c r="AA69">
        <f t="shared" ca="1" si="21"/>
        <v>-1.9055459107924759</v>
      </c>
    </row>
    <row r="70" spans="1:61" x14ac:dyDescent="0.3">
      <c r="A70">
        <f t="shared" ca="1" si="1"/>
        <v>0.71330902222681458</v>
      </c>
      <c r="D70">
        <f t="shared" ca="1" si="2"/>
        <v>0.33784054120556656</v>
      </c>
      <c r="H70">
        <f t="shared" ca="1" si="3"/>
        <v>0.83390261032768653</v>
      </c>
      <c r="K70">
        <f t="shared" ca="1" si="4"/>
        <v>9.0819328814726388E-2</v>
      </c>
      <c r="AA70">
        <f t="shared" ref="AA70:AA105" ca="1" si="25">$G$3*D70-$N$3*K70</f>
        <v>0.15620188357611378</v>
      </c>
      <c r="AH70">
        <f ca="1">SUM(AM57:AM66)</f>
        <v>7</v>
      </c>
      <c r="AJ70" t="str">
        <f ca="1">IF(AH70&lt;=AF57,"Test verificato","Test non verificato")</f>
        <v>Test verificato</v>
      </c>
      <c r="BB70">
        <f ca="1">SUM(BI57:BI66)</f>
        <v>11.532969245394046</v>
      </c>
      <c r="BE70" t="str">
        <f ca="1">IF(BB70&lt;=BA58,"Test verificato","Test non verificato")</f>
        <v>Test verificato</v>
      </c>
    </row>
    <row r="71" spans="1:61" x14ac:dyDescent="0.3">
      <c r="A71">
        <f t="shared" ref="A71:A105" ca="1" si="26">RAND()</f>
        <v>0.56901915183425855</v>
      </c>
      <c r="D71">
        <f t="shared" ref="D71:D105" ca="1" si="27">-LN(A71)/$G$3</f>
        <v>0.56384118666256833</v>
      </c>
      <c r="H71">
        <f t="shared" ref="H71:H105" ca="1" si="28">RAND()</f>
        <v>0.94860377422495112</v>
      </c>
      <c r="K71">
        <f t="shared" ref="K71:K105" ca="1" si="29">-LN(H71)/$N$3</f>
        <v>2.6382043407403535E-2</v>
      </c>
      <c r="AA71">
        <f t="shared" ca="1" si="25"/>
        <v>0.51107709984776128</v>
      </c>
    </row>
    <row r="72" spans="1:61" x14ac:dyDescent="0.3">
      <c r="A72">
        <f t="shared" ca="1" si="26"/>
        <v>0.36511928471360033</v>
      </c>
      <c r="D72">
        <f t="shared" ca="1" si="27"/>
        <v>1.0075311713550419</v>
      </c>
      <c r="H72">
        <f t="shared" ca="1" si="28"/>
        <v>0.49176883449706332</v>
      </c>
      <c r="K72">
        <f t="shared" ca="1" si="29"/>
        <v>0.35487326074323278</v>
      </c>
      <c r="AA72">
        <f t="shared" ca="1" si="25"/>
        <v>0.29778464986857633</v>
      </c>
    </row>
    <row r="73" spans="1:61" x14ac:dyDescent="0.3">
      <c r="A73">
        <f t="shared" ca="1" si="26"/>
        <v>0.770096157720353</v>
      </c>
      <c r="D73">
        <f t="shared" ca="1" si="27"/>
        <v>0.26123989177498252</v>
      </c>
      <c r="H73">
        <f t="shared" ca="1" si="28"/>
        <v>0.1701195114585794</v>
      </c>
      <c r="K73">
        <f t="shared" ca="1" si="29"/>
        <v>0.88562704017338767</v>
      </c>
      <c r="AA73">
        <f t="shared" ca="1" si="25"/>
        <v>-1.5100141885717928</v>
      </c>
    </row>
    <row r="74" spans="1:61" x14ac:dyDescent="0.3">
      <c r="A74">
        <f t="shared" ca="1" si="26"/>
        <v>0.72559827306536051</v>
      </c>
      <c r="D74">
        <f t="shared" ca="1" si="27"/>
        <v>0.32075876019319277</v>
      </c>
      <c r="H74">
        <f t="shared" ca="1" si="28"/>
        <v>0.89551504196418519</v>
      </c>
      <c r="K74">
        <f t="shared" ca="1" si="29"/>
        <v>5.5178130171252261E-2</v>
      </c>
      <c r="AA74">
        <f t="shared" ca="1" si="25"/>
        <v>0.21040249985068826</v>
      </c>
    </row>
    <row r="75" spans="1:61" x14ac:dyDescent="0.3">
      <c r="A75">
        <f t="shared" ca="1" si="26"/>
        <v>0.3600168682897239</v>
      </c>
      <c r="D75">
        <f t="shared" ca="1" si="27"/>
        <v>1.0216043922693621</v>
      </c>
      <c r="H75">
        <f t="shared" ca="1" si="28"/>
        <v>0.8506398732313466</v>
      </c>
      <c r="K75">
        <f t="shared" ca="1" si="29"/>
        <v>8.0883210333350414E-2</v>
      </c>
      <c r="AA75">
        <f t="shared" ca="1" si="25"/>
        <v>0.85983797160266118</v>
      </c>
    </row>
    <row r="76" spans="1:61" x14ac:dyDescent="0.3">
      <c r="A76">
        <f t="shared" ca="1" si="26"/>
        <v>0.45047607928500921</v>
      </c>
      <c r="D76">
        <f t="shared" ca="1" si="27"/>
        <v>0.79745030148998441</v>
      </c>
      <c r="H76">
        <f t="shared" ca="1" si="28"/>
        <v>0.95828771851077577</v>
      </c>
      <c r="K76">
        <f t="shared" ca="1" si="29"/>
        <v>2.1303606813666262E-2</v>
      </c>
      <c r="AA76">
        <f t="shared" ca="1" si="25"/>
        <v>0.75484308786265186</v>
      </c>
    </row>
    <row r="77" spans="1:61" x14ac:dyDescent="0.3">
      <c r="A77">
        <f t="shared" ca="1" si="26"/>
        <v>0.3401675555840461</v>
      </c>
      <c r="D77">
        <f t="shared" ca="1" si="27"/>
        <v>1.0783169722218524</v>
      </c>
      <c r="H77">
        <f t="shared" ca="1" si="28"/>
        <v>0.35261560431164563</v>
      </c>
      <c r="K77">
        <f t="shared" ca="1" si="29"/>
        <v>0.52118837750071589</v>
      </c>
      <c r="AA77">
        <f t="shared" ca="1" si="25"/>
        <v>3.5940217220420623E-2</v>
      </c>
    </row>
    <row r="78" spans="1:61" x14ac:dyDescent="0.3">
      <c r="A78">
        <f t="shared" ca="1" si="26"/>
        <v>0.54696614189115211</v>
      </c>
      <c r="D78">
        <f t="shared" ca="1" si="27"/>
        <v>0.60336837629829609</v>
      </c>
      <c r="H78">
        <f t="shared" ca="1" si="28"/>
        <v>0.81450488829457446</v>
      </c>
      <c r="K78">
        <f t="shared" ca="1" si="29"/>
        <v>0.10258742468431833</v>
      </c>
      <c r="AA78">
        <f t="shared" ca="1" si="25"/>
        <v>0.39819352692965942</v>
      </c>
    </row>
    <row r="79" spans="1:61" x14ac:dyDescent="0.3">
      <c r="A79">
        <f t="shared" ca="1" si="26"/>
        <v>0.65768545080715313</v>
      </c>
      <c r="D79">
        <f t="shared" ca="1" si="27"/>
        <v>0.41902850024055005</v>
      </c>
      <c r="H79">
        <f t="shared" ca="1" si="28"/>
        <v>0.52906994000722984</v>
      </c>
      <c r="K79">
        <f t="shared" ca="1" si="29"/>
        <v>0.31831732206457242</v>
      </c>
      <c r="AA79">
        <f t="shared" ca="1" si="25"/>
        <v>-0.21760614388859478</v>
      </c>
    </row>
    <row r="80" spans="1:61" x14ac:dyDescent="0.3">
      <c r="A80">
        <f t="shared" ca="1" si="26"/>
        <v>0.92224182044545622</v>
      </c>
      <c r="D80">
        <f t="shared" ca="1" si="27"/>
        <v>8.0947811674033809E-2</v>
      </c>
      <c r="H80">
        <f t="shared" ca="1" si="28"/>
        <v>0.29593205065157058</v>
      </c>
      <c r="K80">
        <f t="shared" ca="1" si="29"/>
        <v>0.60881270481012306</v>
      </c>
      <c r="AA80">
        <f t="shared" ca="1" si="25"/>
        <v>-1.1366775979462123</v>
      </c>
    </row>
    <row r="81" spans="1:27" x14ac:dyDescent="0.3">
      <c r="A81">
        <f t="shared" ca="1" si="26"/>
        <v>0.59700283455674674</v>
      </c>
      <c r="D81">
        <f t="shared" ca="1" si="27"/>
        <v>0.51583341759955581</v>
      </c>
      <c r="H81">
        <f t="shared" ca="1" si="28"/>
        <v>0.55497712502690255</v>
      </c>
      <c r="K81">
        <f t="shared" ca="1" si="29"/>
        <v>0.29441419112642764</v>
      </c>
      <c r="AA81">
        <f t="shared" ca="1" si="25"/>
        <v>-7.2994964653299466E-2</v>
      </c>
    </row>
    <row r="82" spans="1:27" x14ac:dyDescent="0.3">
      <c r="A82">
        <f t="shared" ca="1" si="26"/>
        <v>0.16875555177434776</v>
      </c>
      <c r="D82">
        <f t="shared" ca="1" si="27"/>
        <v>1.7793040503671291</v>
      </c>
      <c r="H82">
        <f t="shared" ca="1" si="28"/>
        <v>0.64723546549772559</v>
      </c>
      <c r="K82">
        <f t="shared" ca="1" si="29"/>
        <v>0.21752255819028452</v>
      </c>
      <c r="AA82">
        <f t="shared" ca="1" si="25"/>
        <v>1.34425893398656</v>
      </c>
    </row>
    <row r="83" spans="1:27" x14ac:dyDescent="0.3">
      <c r="A83">
        <f t="shared" ca="1" si="26"/>
        <v>0.79044428187974403</v>
      </c>
      <c r="D83">
        <f t="shared" ca="1" si="27"/>
        <v>0.2351601094723757</v>
      </c>
      <c r="H83">
        <f t="shared" ca="1" si="28"/>
        <v>0.11723466752429501</v>
      </c>
      <c r="K83">
        <f t="shared" ca="1" si="29"/>
        <v>1.0717888237949798</v>
      </c>
      <c r="AA83">
        <f t="shared" ca="1" si="25"/>
        <v>-1.9084175381175839</v>
      </c>
    </row>
    <row r="84" spans="1:27" x14ac:dyDescent="0.3">
      <c r="A84">
        <f t="shared" ca="1" si="26"/>
        <v>0.30381718594322349</v>
      </c>
      <c r="D84">
        <f t="shared" ca="1" si="27"/>
        <v>1.1913291204954546</v>
      </c>
      <c r="H84">
        <f t="shared" ca="1" si="28"/>
        <v>0.93462408584775603</v>
      </c>
      <c r="K84">
        <f t="shared" ca="1" si="29"/>
        <v>3.3805438878877339E-2</v>
      </c>
      <c r="AA84">
        <f t="shared" ca="1" si="25"/>
        <v>1.1237182427376999</v>
      </c>
    </row>
    <row r="85" spans="1:27" x14ac:dyDescent="0.3">
      <c r="A85">
        <f t="shared" ca="1" si="26"/>
        <v>0.8084425744947078</v>
      </c>
      <c r="D85">
        <f t="shared" ca="1" si="27"/>
        <v>0.21264562970495782</v>
      </c>
      <c r="H85">
        <f t="shared" ca="1" si="28"/>
        <v>0.99790699277949957</v>
      </c>
      <c r="K85">
        <f t="shared" ca="1" si="29"/>
        <v>1.0476003105915079E-3</v>
      </c>
      <c r="AA85">
        <f t="shared" ca="1" si="25"/>
        <v>0.2105504290837748</v>
      </c>
    </row>
    <row r="86" spans="1:27" x14ac:dyDescent="0.3">
      <c r="A86">
        <f t="shared" ca="1" si="26"/>
        <v>0.51270212155211381</v>
      </c>
      <c r="D86">
        <f t="shared" ca="1" si="27"/>
        <v>0.66806026220199199</v>
      </c>
      <c r="H86">
        <f t="shared" ca="1" si="28"/>
        <v>0.9776593942889702</v>
      </c>
      <c r="K86">
        <f t="shared" ca="1" si="29"/>
        <v>1.1296968602376925E-2</v>
      </c>
      <c r="AA86">
        <f t="shared" ca="1" si="25"/>
        <v>0.64546632499723811</v>
      </c>
    </row>
    <row r="87" spans="1:27" x14ac:dyDescent="0.3">
      <c r="A87">
        <f t="shared" ca="1" si="26"/>
        <v>0.64448257677007759</v>
      </c>
      <c r="D87">
        <f t="shared" ca="1" si="27"/>
        <v>0.43930749068425101</v>
      </c>
      <c r="H87">
        <f t="shared" ca="1" si="28"/>
        <v>0.26486703344935081</v>
      </c>
      <c r="K87">
        <f t="shared" ca="1" si="29"/>
        <v>0.66426366974418027</v>
      </c>
      <c r="AA87">
        <f t="shared" ca="1" si="25"/>
        <v>-0.88921984880410954</v>
      </c>
    </row>
    <row r="88" spans="1:27" x14ac:dyDescent="0.3">
      <c r="A88">
        <f t="shared" ca="1" si="26"/>
        <v>0.50491150348047065</v>
      </c>
      <c r="D88">
        <f t="shared" ca="1" si="27"/>
        <v>0.68337210569594242</v>
      </c>
      <c r="H88">
        <f t="shared" ca="1" si="28"/>
        <v>3.1347912384696031E-2</v>
      </c>
      <c r="K88">
        <f t="shared" ca="1" si="29"/>
        <v>1.7313038023601337</v>
      </c>
      <c r="AA88">
        <f t="shared" ca="1" si="25"/>
        <v>-2.7792354990243249</v>
      </c>
    </row>
    <row r="89" spans="1:27" x14ac:dyDescent="0.3">
      <c r="A89">
        <f t="shared" ca="1" si="26"/>
        <v>0.65806882162225877</v>
      </c>
      <c r="D89">
        <f t="shared" ca="1" si="27"/>
        <v>0.41844576099510306</v>
      </c>
      <c r="H89">
        <f t="shared" ca="1" si="28"/>
        <v>0.90040643668041187</v>
      </c>
      <c r="K89">
        <f t="shared" ca="1" si="29"/>
        <v>5.2454510642591427E-2</v>
      </c>
      <c r="AA89">
        <f t="shared" ca="1" si="25"/>
        <v>0.31353673970992019</v>
      </c>
    </row>
    <row r="90" spans="1:27" x14ac:dyDescent="0.3">
      <c r="A90">
        <f t="shared" ca="1" si="26"/>
        <v>0.52342917350766816</v>
      </c>
      <c r="D90">
        <f t="shared" ca="1" si="27"/>
        <v>0.64735355198380795</v>
      </c>
      <c r="H90">
        <f t="shared" ca="1" si="28"/>
        <v>0.50053256334018936</v>
      </c>
      <c r="K90">
        <f t="shared" ca="1" si="29"/>
        <v>0.34604131036225855</v>
      </c>
      <c r="AA90">
        <f t="shared" ca="1" si="25"/>
        <v>-4.4729068740709144E-2</v>
      </c>
    </row>
    <row r="91" spans="1:27" x14ac:dyDescent="0.3">
      <c r="A91">
        <f t="shared" ca="1" si="26"/>
        <v>0.81071612539369076</v>
      </c>
      <c r="D91">
        <f t="shared" ca="1" si="27"/>
        <v>0.20983731648234488</v>
      </c>
      <c r="H91">
        <f t="shared" ca="1" si="28"/>
        <v>0.74946410217990356</v>
      </c>
      <c r="K91">
        <f t="shared" ca="1" si="29"/>
        <v>0.14419842913855443</v>
      </c>
      <c r="AA91">
        <f t="shared" ca="1" si="25"/>
        <v>-7.8559541794763987E-2</v>
      </c>
    </row>
    <row r="92" spans="1:27" x14ac:dyDescent="0.3">
      <c r="A92">
        <f t="shared" ca="1" si="26"/>
        <v>0.11050821388612198</v>
      </c>
      <c r="D92">
        <f t="shared" ca="1" si="27"/>
        <v>2.2026654269758916</v>
      </c>
      <c r="H92">
        <f t="shared" ca="1" si="28"/>
        <v>5.9083397633549306E-2</v>
      </c>
      <c r="K92">
        <f t="shared" ca="1" si="29"/>
        <v>1.4144026569707879</v>
      </c>
      <c r="AA92">
        <f t="shared" ca="1" si="25"/>
        <v>-0.62613988696568423</v>
      </c>
    </row>
    <row r="93" spans="1:27" x14ac:dyDescent="0.3">
      <c r="A93">
        <f t="shared" ca="1" si="26"/>
        <v>0.32640382812728785</v>
      </c>
      <c r="D93">
        <f t="shared" ca="1" si="27"/>
        <v>1.11961992762981</v>
      </c>
      <c r="H93">
        <f t="shared" ca="1" si="28"/>
        <v>0.17338003851719574</v>
      </c>
      <c r="K93">
        <f t="shared" ca="1" si="29"/>
        <v>0.87613466969344378</v>
      </c>
      <c r="AA93">
        <f t="shared" ca="1" si="25"/>
        <v>-0.63264941175707756</v>
      </c>
    </row>
    <row r="94" spans="1:27" x14ac:dyDescent="0.3">
      <c r="A94">
        <f t="shared" ca="1" si="26"/>
        <v>0.15659174406063159</v>
      </c>
      <c r="D94">
        <f t="shared" ca="1" si="27"/>
        <v>1.8541132167345167</v>
      </c>
      <c r="H94">
        <f t="shared" ca="1" si="28"/>
        <v>0.99694189392682331</v>
      </c>
      <c r="K94">
        <f t="shared" ca="1" si="29"/>
        <v>1.5313958173108788E-3</v>
      </c>
      <c r="AA94">
        <f t="shared" ca="1" si="25"/>
        <v>1.8510504250998949</v>
      </c>
    </row>
    <row r="95" spans="1:27" x14ac:dyDescent="0.3">
      <c r="A95">
        <f t="shared" ca="1" si="26"/>
        <v>0.13945172044143705</v>
      </c>
      <c r="D95">
        <f t="shared" ca="1" si="27"/>
        <v>1.9700368276492322</v>
      </c>
      <c r="H95">
        <f t="shared" ca="1" si="28"/>
        <v>3.9603421448280107E-2</v>
      </c>
      <c r="K95">
        <f t="shared" ca="1" si="29"/>
        <v>1.6144198821224458</v>
      </c>
      <c r="AA95">
        <f t="shared" ca="1" si="25"/>
        <v>-1.2588029365956594</v>
      </c>
    </row>
    <row r="96" spans="1:27" x14ac:dyDescent="0.3">
      <c r="A96">
        <f t="shared" ca="1" si="26"/>
        <v>0.2368980999364948</v>
      </c>
      <c r="D96">
        <f t="shared" ca="1" si="27"/>
        <v>1.4401251883793433</v>
      </c>
      <c r="H96">
        <f t="shared" ca="1" si="28"/>
        <v>0.67077261370360086</v>
      </c>
      <c r="K96">
        <f t="shared" ca="1" si="29"/>
        <v>0.1996625380939531</v>
      </c>
      <c r="AA96">
        <f t="shared" ca="1" si="25"/>
        <v>1.0408001121914372</v>
      </c>
    </row>
    <row r="97" spans="1:27" x14ac:dyDescent="0.3">
      <c r="A97">
        <f t="shared" ca="1" si="26"/>
        <v>0.51522557777633637</v>
      </c>
      <c r="D97">
        <f t="shared" ca="1" si="27"/>
        <v>0.66315045911932946</v>
      </c>
      <c r="H97">
        <f t="shared" ca="1" si="28"/>
        <v>0.89684596199608002</v>
      </c>
      <c r="K97">
        <f t="shared" ca="1" si="29"/>
        <v>5.4435578713387722E-2</v>
      </c>
      <c r="AA97">
        <f t="shared" ca="1" si="25"/>
        <v>0.55427930169255402</v>
      </c>
    </row>
    <row r="98" spans="1:27" x14ac:dyDescent="0.3">
      <c r="A98">
        <f t="shared" ca="1" si="26"/>
        <v>0.88981947522617255</v>
      </c>
      <c r="D98">
        <f t="shared" ca="1" si="27"/>
        <v>0.11673667365464763</v>
      </c>
      <c r="H98">
        <f t="shared" ca="1" si="28"/>
        <v>0.46235925082756868</v>
      </c>
      <c r="K98">
        <f t="shared" ca="1" si="29"/>
        <v>0.38570654544007166</v>
      </c>
      <c r="AA98">
        <f t="shared" ca="1" si="25"/>
        <v>-0.65467641722549574</v>
      </c>
    </row>
    <row r="99" spans="1:27" x14ac:dyDescent="0.3">
      <c r="A99">
        <f t="shared" ca="1" si="26"/>
        <v>0.60324942152310845</v>
      </c>
      <c r="D99">
        <f t="shared" ca="1" si="27"/>
        <v>0.50542453341138283</v>
      </c>
      <c r="H99">
        <f t="shared" ca="1" si="28"/>
        <v>0.81497079928070248</v>
      </c>
      <c r="K99">
        <f t="shared" ca="1" si="29"/>
        <v>0.10230149774329227</v>
      </c>
      <c r="AA99">
        <f t="shared" ca="1" si="25"/>
        <v>0.30082153792479827</v>
      </c>
    </row>
    <row r="100" spans="1:27" x14ac:dyDescent="0.3">
      <c r="A100">
        <f t="shared" ca="1" si="26"/>
        <v>0.19416553668327341</v>
      </c>
      <c r="D100">
        <f t="shared" ca="1" si="27"/>
        <v>1.6390442018842863</v>
      </c>
      <c r="H100">
        <f t="shared" ca="1" si="28"/>
        <v>0.53963231447721394</v>
      </c>
      <c r="K100">
        <f t="shared" ca="1" si="29"/>
        <v>0.30843363522858575</v>
      </c>
      <c r="AA100">
        <f t="shared" ca="1" si="25"/>
        <v>1.022176931427115</v>
      </c>
    </row>
    <row r="101" spans="1:27" x14ac:dyDescent="0.3">
      <c r="A101">
        <f t="shared" ca="1" si="26"/>
        <v>0.12250270611568681</v>
      </c>
      <c r="D101">
        <f t="shared" ca="1" si="27"/>
        <v>2.0996221585010515</v>
      </c>
      <c r="H101">
        <f t="shared" ca="1" si="28"/>
        <v>0.8268959530500648</v>
      </c>
      <c r="K101">
        <f t="shared" ca="1" si="29"/>
        <v>9.5038202194270296E-2</v>
      </c>
      <c r="AA101">
        <f t="shared" ca="1" si="25"/>
        <v>1.9095457541125109</v>
      </c>
    </row>
    <row r="102" spans="1:27" x14ac:dyDescent="0.3">
      <c r="A102">
        <f t="shared" ca="1" si="26"/>
        <v>0.74184842352404046</v>
      </c>
      <c r="D102">
        <f t="shared" ca="1" si="27"/>
        <v>0.29861033764785999</v>
      </c>
      <c r="H102">
        <f t="shared" ca="1" si="28"/>
        <v>0.63381430153449581</v>
      </c>
      <c r="K102">
        <f t="shared" ca="1" si="29"/>
        <v>0.22799963361814665</v>
      </c>
      <c r="AA102">
        <f t="shared" ca="1" si="25"/>
        <v>-0.15738892958843331</v>
      </c>
    </row>
    <row r="103" spans="1:27" x14ac:dyDescent="0.3">
      <c r="A103">
        <f t="shared" ca="1" si="26"/>
        <v>0.77253177008372731</v>
      </c>
      <c r="D103">
        <f t="shared" ca="1" si="27"/>
        <v>0.25808214473392344</v>
      </c>
      <c r="H103">
        <f t="shared" ca="1" si="28"/>
        <v>0.38514786830085146</v>
      </c>
      <c r="K103">
        <f t="shared" ca="1" si="29"/>
        <v>0.47706397246149901</v>
      </c>
      <c r="AA103">
        <f t="shared" ca="1" si="25"/>
        <v>-0.69604580018907458</v>
      </c>
    </row>
    <row r="104" spans="1:27" x14ac:dyDescent="0.3">
      <c r="A104">
        <f t="shared" ca="1" si="26"/>
        <v>0.70138281416803083</v>
      </c>
      <c r="D104">
        <f t="shared" ca="1" si="27"/>
        <v>0.3547014437604018</v>
      </c>
      <c r="H104">
        <f t="shared" ca="1" si="28"/>
        <v>9.0409156967427906E-2</v>
      </c>
      <c r="K104">
        <f t="shared" ca="1" si="29"/>
        <v>1.2017048614132044</v>
      </c>
      <c r="AA104">
        <f t="shared" ca="1" si="25"/>
        <v>-2.0487082790660072</v>
      </c>
    </row>
    <row r="105" spans="1:27" x14ac:dyDescent="0.3">
      <c r="A105">
        <f t="shared" ca="1" si="26"/>
        <v>0.17888450124306299</v>
      </c>
      <c r="D105">
        <f t="shared" ca="1" si="27"/>
        <v>1.721014925853336</v>
      </c>
      <c r="H105">
        <f t="shared" ca="1" si="28"/>
        <v>0.74816003006756604</v>
      </c>
      <c r="K105">
        <f t="shared" ca="1" si="29"/>
        <v>0.14506918997490234</v>
      </c>
      <c r="AA105">
        <f t="shared" ca="1" si="25"/>
        <v>1.4308765459035313</v>
      </c>
    </row>
  </sheetData>
  <conditionalFormatting sqref="AJ7">
    <cfRule type="cellIs" dxfId="8" priority="10" operator="lessThan">
      <formula>5</formula>
    </cfRule>
    <cfRule type="cellIs" dxfId="7" priority="11" operator="greaterThan">
      <formula>5</formula>
    </cfRule>
  </conditionalFormatting>
  <conditionalFormatting sqref="AJ70">
    <cfRule type="containsText" dxfId="6" priority="12" operator="containsText" text="non">
      <formula>NOT(ISERROR(SEARCH("non",AJ70)))</formula>
    </cfRule>
    <cfRule type="notContainsText" dxfId="5" priority="13" operator="notContains" text="non">
      <formula>ISERROR(SEARCH("non",AJ70))</formula>
    </cfRule>
  </conditionalFormatting>
  <conditionalFormatting sqref="BE70">
    <cfRule type="containsText" dxfId="4" priority="4" operator="containsText" text="non">
      <formula>NOT(ISERROR(SEARCH("non",BE70)))</formula>
    </cfRule>
    <cfRule type="notContainsText" dxfId="3" priority="5" operator="notContains" text="non">
      <formula>ISERROR(SEARCH("non",BE70))</formula>
    </cfRule>
  </conditionalFormatting>
  <conditionalFormatting sqref="BP22:BP26 BP13:BP17">
    <cfRule type="cellIs" dxfId="2" priority="1" operator="equal">
      <formula>5</formula>
    </cfRule>
    <cfRule type="cellIs" dxfId="1" priority="2" operator="lessThan">
      <formula>5</formula>
    </cfRule>
    <cfRule type="cellIs" dxfId="0" priority="3" operator="greaterThan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Laplace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Nahele Parisi</dc:creator>
  <cp:lastModifiedBy>Nahele Parisi</cp:lastModifiedBy>
  <dcterms:created xsi:type="dcterms:W3CDTF">2024-02-27T14:43:45Z</dcterms:created>
  <dcterms:modified xsi:type="dcterms:W3CDTF">2024-02-29T13:29:51Z</dcterms:modified>
</cp:coreProperties>
</file>