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Returns Taxpayer documentation/"/>
    </mc:Choice>
  </mc:AlternateContent>
  <xr:revisionPtr revIDLastSave="1" documentId="13_ncr:1_{AA236735-FD99-4C02-9403-E507099582F3}" xr6:coauthVersionLast="47" xr6:coauthVersionMax="47" xr10:uidLastSave="{7750CAD1-023A-4D19-9838-27652BBC1E79}"/>
  <bookViews>
    <workbookView xWindow="-120" yWindow="-120" windowWidth="29040" windowHeight="15840" activeTab="1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1" i="1"/>
  <c r="K22" i="1"/>
  <c r="K23" i="1"/>
  <c r="K24" i="1"/>
  <c r="K25" i="1"/>
  <c r="K26" i="1"/>
  <c r="K27" i="1"/>
  <c r="K28" i="1"/>
  <c r="K20" i="1"/>
  <c r="K15" i="1"/>
  <c r="K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  <c r="H15" i="1" l="1"/>
  <c r="L15" i="1" s="1"/>
  <c r="H20" i="1"/>
  <c r="H26" i="1"/>
  <c r="H9" i="1"/>
  <c r="H27" i="1"/>
  <c r="H4" i="1"/>
  <c r="H8" i="1"/>
  <c r="H12" i="1"/>
  <c r="H21" i="1"/>
  <c r="H25" i="1"/>
  <c r="H5" i="1"/>
  <c r="H2" i="1"/>
  <c r="H6" i="1"/>
  <c r="H10" i="1"/>
  <c r="H14" i="1"/>
  <c r="H18" i="1"/>
  <c r="H23" i="1"/>
  <c r="H3" i="1"/>
  <c r="H7" i="1"/>
  <c r="H11" i="1"/>
  <c r="H16" i="1"/>
  <c r="H19" i="1"/>
  <c r="H24" i="1"/>
  <c r="H28" i="1"/>
  <c r="H13" i="1"/>
  <c r="H17" i="1"/>
  <c r="H22" i="1"/>
  <c r="L20" i="1" l="1"/>
  <c r="G20" i="1"/>
  <c r="G15" i="1"/>
  <c r="G22" i="1"/>
  <c r="L22" i="1"/>
  <c r="G5" i="1"/>
  <c r="L5" i="1"/>
  <c r="G12" i="1"/>
  <c r="L12" i="1"/>
  <c r="G9" i="1"/>
  <c r="L9" i="1"/>
  <c r="G24" i="1"/>
  <c r="L24" i="1"/>
  <c r="G17" i="1"/>
  <c r="L17" i="1"/>
  <c r="G19" i="1"/>
  <c r="L19" i="1"/>
  <c r="G3" i="1"/>
  <c r="L3" i="1"/>
  <c r="G10" i="1"/>
  <c r="L10" i="1"/>
  <c r="G25" i="1"/>
  <c r="L25" i="1"/>
  <c r="G8" i="1"/>
  <c r="L8" i="1"/>
  <c r="G26" i="1"/>
  <c r="L26" i="1"/>
  <c r="G7" i="1"/>
  <c r="L7" i="1"/>
  <c r="G13" i="1"/>
  <c r="L13" i="1"/>
  <c r="G16" i="1"/>
  <c r="L16" i="1"/>
  <c r="G23" i="1"/>
  <c r="L23" i="1"/>
  <c r="G6" i="1"/>
  <c r="L6" i="1"/>
  <c r="G21" i="1"/>
  <c r="L21" i="1"/>
  <c r="G4" i="1"/>
  <c r="L4" i="1"/>
  <c r="G14" i="1"/>
  <c r="L14" i="1"/>
  <c r="G28" i="1"/>
  <c r="L28" i="1"/>
  <c r="G11" i="1"/>
  <c r="L11" i="1"/>
  <c r="G18" i="1"/>
  <c r="L18" i="1"/>
  <c r="G2" i="1"/>
  <c r="L2" i="1"/>
  <c r="G27" i="1"/>
  <c r="L27" i="1"/>
</calcChain>
</file>

<file path=xl/sharedStrings.xml><?xml version="1.0" encoding="utf-8"?>
<sst xmlns="http://schemas.openxmlformats.org/spreadsheetml/2006/main" count="202" uniqueCount="184">
  <si>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</si>
  <si>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</si>
  <si>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</si>
  <si>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</si>
  <si>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</si>
  <si>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</si>
  <si>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</si>
  <si>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</si>
  <si>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</si>
  <si>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</si>
  <si>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>Allendale</t>
  </si>
  <si>
    <t>Bamberg</t>
  </si>
  <si>
    <t>Barnwell</t>
  </si>
  <si>
    <t>Berkeley</t>
  </si>
  <si>
    <t xml:space="preserve">Charleston County </t>
  </si>
  <si>
    <t>Calhoun</t>
  </si>
  <si>
    <t>Charleston</t>
  </si>
  <si>
    <t>Cherokee</t>
  </si>
  <si>
    <t xml:space="preserve">North Charleston (Charleston County) </t>
  </si>
  <si>
    <t>Chester</t>
  </si>
  <si>
    <t>Chesterfield</t>
  </si>
  <si>
    <t>Clarendon</t>
  </si>
  <si>
    <t>Colleton</t>
  </si>
  <si>
    <t>Darlington</t>
  </si>
  <si>
    <t>Dillon</t>
  </si>
  <si>
    <t>Florence</t>
  </si>
  <si>
    <t>Jasper</t>
  </si>
  <si>
    <t>Kershaw</t>
  </si>
  <si>
    <t>Lancaster</t>
  </si>
  <si>
    <t>Lee</t>
  </si>
  <si>
    <t>Marlboro</t>
  </si>
  <si>
    <t>Marion</t>
  </si>
  <si>
    <t>McCormick</t>
  </si>
  <si>
    <t>Richland</t>
  </si>
  <si>
    <t xml:space="preserve">Lancaster County </t>
  </si>
  <si>
    <t>Saluda</t>
  </si>
  <si>
    <t>Sumter</t>
  </si>
  <si>
    <t>Williamsburg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</si>
  <si>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</si>
  <si>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</si>
  <si>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</si>
  <si>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</si>
  <si>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</si>
  <si>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</si>
  <si>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</si>
  <si>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</si>
  <si>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</si>
  <si>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</si>
  <si>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</si>
  <si>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</si>
  <si>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</si>
  <si>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</si>
  <si>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</si>
  <si>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</si>
  <si>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</si>
  <si>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</si>
  <si>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</si>
  <si>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</si>
  <si>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</si>
  <si>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</si>
  <si>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</si>
  <si>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</si>
  <si>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</si>
  <si>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</si>
  <si>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</si>
  <si>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</si>
  <si>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</si>
  <si>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</si>
  <si>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</si>
  <si>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</si>
  <si>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</si>
  <si>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</si>
  <si>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</si>
  <si>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</si>
  <si>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</si>
  <si>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</si>
  <si>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</si>
  <si>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</si>
  <si>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</si>
  <si>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</si>
  <si>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</si>
  <si>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</si>
  <si>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</si>
  <si>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</si>
  <si>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</si>
  <si>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</si>
  <si>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</si>
  <si>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</si>
  <si>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</si>
  <si>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</si>
  <si>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</si>
  <si>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</si>
  <si>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</si>
  <si>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</si>
  <si>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</si>
  <si>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</si>
  <si>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</si>
  <si>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</si>
  <si>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</si>
  <si>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</si>
  <si>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</si>
  <si>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</si>
  <si>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</si>
  <si>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</si>
  <si>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</si>
  <si>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</si>
  <si>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</si>
  <si>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</si>
  <si>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</si>
  <si>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</si>
  <si>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</si>
  <si>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</si>
  <si>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</si>
  <si>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</si>
  <si>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</si>
  <si>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</si>
  <si>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</si>
  <si>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</si>
  <si>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</si>
  <si>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</si>
  <si>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</si>
  <si>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</si>
  <si>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</si>
  <si>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</si>
  <si>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</si>
  <si>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</si>
  <si>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 xml:space="preserve">Pickens County </t>
  </si>
  <si>
    <t>To add more lines to this schedule  press CTRL+Q.</t>
  </si>
  <si>
    <t>Laurens</t>
  </si>
  <si>
    <t>Edgefield</t>
  </si>
  <si>
    <t xml:space="preserve">James Island (Charleston County) </t>
  </si>
  <si>
    <t xml:space="preserve">Florence County </t>
  </si>
  <si>
    <t xml:space="preserve">Sumter (Sumter County) </t>
  </si>
  <si>
    <t xml:space="preserve">Cherokee County </t>
  </si>
  <si>
    <t xml:space="preserve">Chester County </t>
  </si>
  <si>
    <t xml:space="preserve">Edgefield County </t>
  </si>
  <si>
    <t xml:space="preserve">Easley (Pickens County) </t>
  </si>
  <si>
    <t xml:space="preserve">Clemson (Pickens County) </t>
  </si>
  <si>
    <t xml:space="preserve">Mount Pleasant (Charleston County) </t>
  </si>
  <si>
    <t xml:space="preserve">Florence (Florence County) </t>
  </si>
  <si>
    <t xml:space="preserve">Jasper County </t>
  </si>
  <si>
    <t xml:space="preserve">Colleton County </t>
  </si>
  <si>
    <t>TRUVISION HEALTH  LLC</t>
  </si>
  <si>
    <t xml:space="preserve">Abbeville (Abbeville County) </t>
  </si>
  <si>
    <t xml:space="preserve">Sycamore (Allendale County) </t>
  </si>
  <si>
    <t xml:space="preserve">Bamberg (Bamberg County) </t>
  </si>
  <si>
    <t xml:space="preserve">Barnwell (Barnwell County) </t>
  </si>
  <si>
    <t xml:space="preserve">Goose Creek (Berkeley County) </t>
  </si>
  <si>
    <t xml:space="preserve">Hanahan (Berkeley County) </t>
  </si>
  <si>
    <t xml:space="preserve">Cameron (Calhoun County) </t>
  </si>
  <si>
    <t xml:space="preserve">Summerville (Charleston County) </t>
  </si>
  <si>
    <t xml:space="preserve">Chester (Chester County) </t>
  </si>
  <si>
    <t xml:space="preserve">Chesterfield County </t>
  </si>
  <si>
    <t xml:space="preserve">Clarendon County </t>
  </si>
  <si>
    <t xml:space="preserve">Turbeville (Clarendon County) </t>
  </si>
  <si>
    <t xml:space="preserve">Darlington County </t>
  </si>
  <si>
    <t xml:space="preserve">Darlington (Darlington County) </t>
  </si>
  <si>
    <t xml:space="preserve">Dillon County </t>
  </si>
  <si>
    <t xml:space="preserve">Lake View (Dillon County) </t>
  </si>
  <si>
    <t xml:space="preserve">Latta (Dillon County) </t>
  </si>
  <si>
    <t xml:space="preserve">Fairfield County </t>
  </si>
  <si>
    <t xml:space="preserve">Winnsboro (Fairfield County) </t>
  </si>
  <si>
    <t xml:space="preserve">Coward (Florence County) </t>
  </si>
  <si>
    <t xml:space="preserve">Johnsonville (Florence County) </t>
  </si>
  <si>
    <t xml:space="preserve">Lake City (Florence County) </t>
  </si>
  <si>
    <t xml:space="preserve">Timmonsville (Florence County) </t>
  </si>
  <si>
    <t xml:space="preserve">Hampton County </t>
  </si>
  <si>
    <t xml:space="preserve">Kershaw County </t>
  </si>
  <si>
    <t xml:space="preserve">Elgin (Kershaw County) </t>
  </si>
  <si>
    <t xml:space="preserve">Kershaw (Lancaster County) </t>
  </si>
  <si>
    <t xml:space="preserve">Lancaster (Lancaster County) </t>
  </si>
  <si>
    <t xml:space="preserve">Laurens County </t>
  </si>
  <si>
    <t xml:space="preserve">Cross Hill (Laurens County) </t>
  </si>
  <si>
    <t xml:space="preserve">Laurens (Laurens County) </t>
  </si>
  <si>
    <t xml:space="preserve">Lee County </t>
  </si>
  <si>
    <t xml:space="preserve">Marion County </t>
  </si>
  <si>
    <t xml:space="preserve">Marion (Marion County) </t>
  </si>
  <si>
    <t xml:space="preserve">Mullins (Marion County) </t>
  </si>
  <si>
    <t xml:space="preserve">Mccormick County </t>
  </si>
  <si>
    <t xml:space="preserve">Batesburg (Saluda County) </t>
  </si>
  <si>
    <t xml:space="preserve">Sumter County </t>
  </si>
  <si>
    <t xml:space="preserve">Union County </t>
  </si>
  <si>
    <t xml:space="preserve">Andrews (Williamsburg County) </t>
  </si>
  <si>
    <t xml:space="preserve">Hemingway (Williamsburg County)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</si>
</sst>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workbookViewId="0">
      <selection activeCell="A36" sqref="A36"/>
    </sheetView>
  </sheetViews>
  <sheetFormatPr defaultRowHeight="15" x14ac:dyDescent="0.25"/>
  <cols>
    <col min="1" max="1" width="35.5703125" bestFit="1" customWidth="1"/>
    <col min="10" max="10" width="9.140625" style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G1" t="s">
        <v>4</v>
      </c>
      <c r="H1" t="s">
        <v>5</v>
      </c>
      <c r="I1" t="s">
        <v>6</v>
      </c>
      <c r="J1" s="1" t="s">
        <v>7</v>
      </c>
      <c r="K1" t="s">
        <v>8</v>
      </c>
      <c r="L1" t="s">
        <v>9</v>
      </c>
    </row>
    <row r="2" spans="1:12" x14ac:dyDescent="0.25">
      <c r="A2" t="str">
        <f>detail!B6</f>
        <v xml:space="preserve">Abbeville (Abbeville County) </v>
      </c>
      <c r="B2">
        <f>detail!D6</f>
        <v>228</v>
      </c>
      <c r="C2">
        <f>detail!J6</f>
        <v>2.2799999999999998</v>
      </c>
      <c r="F2" t="s">
        <v>10</v>
      </c>
      <c r="G2">
        <f>H2*100</f>
        <v>139</v>
      </c>
      <c r="H2">
        <f>SUMIF($A$2:$A$160,"*Allendale County*",$C$2:$C$160)</f>
        <v>1.39</v>
      </c>
      <c r="J2" s="1">
        <v>139</v>
      </c>
      <c r="K2">
        <f>J2*0.01</f>
        <v>1.3900000000000001</v>
      </c>
      <c r="L2">
        <f>H2-K2</f>
        <v>0</v>
      </c>
    </row>
    <row r="3" spans="1:12" x14ac:dyDescent="0.25">
      <c r="A3" t="str">
        <f>detail!B7</f>
        <v xml:space="preserve">Sycamore (Allendale County) </v>
      </c>
      <c r="B3">
        <f>detail!D7</f>
        <v>139</v>
      </c>
      <c r="C3">
        <f>detail!J7</f>
        <v>1.39</v>
      </c>
      <c r="F3" t="s">
        <v>11</v>
      </c>
      <c r="G3">
        <f t="shared" ref="G3:G28" si="0">H3*100</f>
        <v>429</v>
      </c>
      <c r="H3">
        <f>SUMIF($A$2:$A$160,"*Bamberg County*",$C$2:$C$160)</f>
        <v>4.29</v>
      </c>
      <c r="J3" s="1">
        <v>429</v>
      </c>
      <c r="K3">
        <f t="shared" ref="K3:K28" si="1">J3*0.01</f>
        <v>4.29</v>
      </c>
      <c r="L3">
        <f t="shared" ref="L3:L28" si="2">H3-K3</f>
        <v>0</v>
      </c>
    </row>
    <row r="4" spans="1:12" x14ac:dyDescent="0.25">
      <c r="A4" t="str">
        <f>detail!B8</f>
        <v xml:space="preserve">Bamberg (Bamberg County) </v>
      </c>
      <c r="B4">
        <f>detail!D8</f>
        <v>429</v>
      </c>
      <c r="C4">
        <f>detail!J8</f>
        <v>4.29</v>
      </c>
      <c r="F4" t="s">
        <v>12</v>
      </c>
      <c r="G4">
        <f t="shared" si="0"/>
        <v>408</v>
      </c>
      <c r="H4">
        <f>SUMIF($A$2:$A$160,"*Barnwell County*",$C$2:$C$160)</f>
        <v>4.08</v>
      </c>
      <c r="J4" s="1">
        <v>408</v>
      </c>
      <c r="K4">
        <f t="shared" si="1"/>
        <v>4.08</v>
      </c>
      <c r="L4">
        <f t="shared" si="2"/>
        <v>0</v>
      </c>
    </row>
    <row r="5" spans="1:12" x14ac:dyDescent="0.25">
      <c r="A5" t="str">
        <f>detail!B9</f>
        <v xml:space="preserve">Barnwell (Barnwell County) </v>
      </c>
      <c r="B5">
        <f>detail!D9</f>
        <v>408</v>
      </c>
      <c r="C5">
        <f>detail!J9</f>
        <v>4.08</v>
      </c>
      <c r="F5" t="s">
        <v>13</v>
      </c>
      <c r="G5">
        <f t="shared" si="0"/>
        <v>3436.9999999999995</v>
      </c>
      <c r="H5">
        <f>SUMIF($A$2:$A$160,"*Berkeley County*",$C$2:$C$160)</f>
        <v>34.369999999999997</v>
      </c>
      <c r="J5" s="1">
        <v>3437</v>
      </c>
      <c r="K5">
        <f t="shared" si="1"/>
        <v>34.369999999999997</v>
      </c>
      <c r="L5">
        <f t="shared" si="2"/>
        <v>0</v>
      </c>
    </row>
    <row r="6" spans="1:12" x14ac:dyDescent="0.25">
      <c r="A6" t="str">
        <f>detail!B10</f>
        <v xml:space="preserve">Berkeley County </v>
      </c>
      <c r="B6">
        <f>detail!D10</f>
        <v>2134</v>
      </c>
      <c r="C6">
        <f>detail!J10</f>
        <v>21.34</v>
      </c>
      <c r="F6" t="s">
        <v>15</v>
      </c>
      <c r="G6">
        <f t="shared" si="0"/>
        <v>105</v>
      </c>
      <c r="H6">
        <f>SUMIF($A$2:$A$160,"*Calhoun County*",$C$2:$C$160)</f>
        <v>1.05</v>
      </c>
      <c r="J6" s="1">
        <v>105</v>
      </c>
      <c r="K6">
        <f t="shared" si="1"/>
        <v>1.05</v>
      </c>
      <c r="L6">
        <f t="shared" si="2"/>
        <v>0</v>
      </c>
    </row>
    <row r="7" spans="1:12" x14ac:dyDescent="0.25">
      <c r="A7" t="str">
        <f>detail!B11</f>
        <v xml:space="preserve">Goose Creek (Berkeley County) </v>
      </c>
      <c r="B7">
        <f>detail!D11</f>
        <v>1109</v>
      </c>
      <c r="C7">
        <f>detail!J11</f>
        <v>11.09</v>
      </c>
      <c r="F7" t="s">
        <v>16</v>
      </c>
      <c r="G7">
        <f t="shared" si="0"/>
        <v>1964.9999999999998</v>
      </c>
      <c r="H7">
        <f>SUMIF($A$2:$A$160,"*Charleston County*",$C$2:$C$160)</f>
        <v>19.649999999999999</v>
      </c>
      <c r="J7" s="1">
        <v>1965</v>
      </c>
      <c r="K7">
        <f t="shared" si="1"/>
        <v>19.650000000000002</v>
      </c>
      <c r="L7">
        <f t="shared" si="2"/>
        <v>0</v>
      </c>
    </row>
    <row r="8" spans="1:12" x14ac:dyDescent="0.25">
      <c r="A8" t="str">
        <f>detail!B12</f>
        <v xml:space="preserve">Hanahan (Berkeley County) </v>
      </c>
      <c r="B8">
        <f>detail!D12</f>
        <v>194</v>
      </c>
      <c r="C8">
        <f>detail!J12</f>
        <v>1.94</v>
      </c>
      <c r="F8" t="s">
        <v>17</v>
      </c>
      <c r="G8">
        <f t="shared" si="0"/>
        <v>4201</v>
      </c>
      <c r="H8">
        <f>SUMIF($A$2:$A$160,"*Cherokee County*",$C$2:$C$160)</f>
        <v>42.01</v>
      </c>
      <c r="J8" s="1">
        <v>4201</v>
      </c>
      <c r="K8">
        <f t="shared" si="1"/>
        <v>42.01</v>
      </c>
      <c r="L8">
        <f t="shared" si="2"/>
        <v>0</v>
      </c>
    </row>
    <row r="9" spans="1:12" x14ac:dyDescent="0.25">
      <c r="A9" t="str">
        <f>detail!B13</f>
        <v xml:space="preserve">Cameron (Calhoun County) </v>
      </c>
      <c r="B9">
        <f>detail!D13</f>
        <v>105</v>
      </c>
      <c r="C9">
        <f>detail!J13</f>
        <v>1.05</v>
      </c>
      <c r="F9" t="s">
        <v>19</v>
      </c>
      <c r="G9">
        <f t="shared" si="0"/>
        <v>1082</v>
      </c>
      <c r="H9">
        <f>SUMIF($A$2:$A$160,"*Chester County*",$C$2:$C$160)</f>
        <v>10.82</v>
      </c>
      <c r="J9" s="1">
        <v>1082</v>
      </c>
      <c r="K9">
        <f t="shared" si="1"/>
        <v>10.82</v>
      </c>
      <c r="L9">
        <f t="shared" si="2"/>
        <v>0</v>
      </c>
    </row>
    <row r="10" spans="1:12" x14ac:dyDescent="0.25">
      <c r="A10" t="str">
        <f>detail!B14</f>
        <v xml:space="preserve">Charleston County </v>
      </c>
      <c r="B10">
        <f>detail!D14</f>
        <v>712</v>
      </c>
      <c r="C10">
        <f>detail!J14</f>
        <v>7.12</v>
      </c>
      <c r="F10" t="s">
        <v>20</v>
      </c>
      <c r="G10">
        <f t="shared" si="0"/>
        <v>540</v>
      </c>
      <c r="H10">
        <f>SUMIF($A$2:$A$160,"*Chesterfield County*",$C$2:$C$160)</f>
        <v>5.4</v>
      </c>
      <c r="J10" s="1">
        <v>540</v>
      </c>
      <c r="K10">
        <f t="shared" si="1"/>
        <v>5.4</v>
      </c>
      <c r="L10">
        <f t="shared" si="2"/>
        <v>0</v>
      </c>
    </row>
    <row r="11" spans="1:12" x14ac:dyDescent="0.25">
      <c r="A11" t="str">
        <f>detail!B15</f>
        <v xml:space="preserve">James Island (Charleston County) </v>
      </c>
      <c r="B11">
        <f>detail!D15</f>
        <v>183</v>
      </c>
      <c r="C11">
        <f>detail!J15</f>
        <v>1.83</v>
      </c>
      <c r="F11" t="s">
        <v>21</v>
      </c>
      <c r="G11">
        <f t="shared" si="0"/>
        <v>509.99999999999994</v>
      </c>
      <c r="H11">
        <f>SUMIF($A$2:$A$160,"*Clarendon County*",$C$2:$C$160)</f>
        <v>5.0999999999999996</v>
      </c>
      <c r="J11" s="1">
        <v>510</v>
      </c>
      <c r="K11">
        <f t="shared" si="1"/>
        <v>5.1000000000000005</v>
      </c>
      <c r="L11">
        <f t="shared" si="2"/>
        <v>0</v>
      </c>
    </row>
    <row r="12" spans="1:12" x14ac:dyDescent="0.25">
      <c r="A12" t="str">
        <f>detail!B16</f>
        <v xml:space="preserve">Mount Pleasant (Charleston County) </v>
      </c>
      <c r="B12">
        <f>detail!D16</f>
        <v>381</v>
      </c>
      <c r="C12">
        <f>detail!J16</f>
        <v>3.81</v>
      </c>
      <c r="F12" t="s">
        <v>22</v>
      </c>
      <c r="G12">
        <f t="shared" si="0"/>
        <v>577</v>
      </c>
      <c r="H12">
        <f>SUMIF($A$2:$A$160,"*Colleton County*",$C$2:$C$160)</f>
        <v>5.77</v>
      </c>
      <c r="J12" s="1">
        <v>577</v>
      </c>
      <c r="K12">
        <f t="shared" si="1"/>
        <v>5.7700000000000005</v>
      </c>
      <c r="L12">
        <f t="shared" si="2"/>
        <v>0</v>
      </c>
    </row>
    <row r="13" spans="1:12" x14ac:dyDescent="0.25">
      <c r="A13" t="str">
        <f>detail!B17</f>
        <v xml:space="preserve">North Charleston (Charleston County) </v>
      </c>
      <c r="B13">
        <f>detail!D17</f>
        <v>369</v>
      </c>
      <c r="C13">
        <f>detail!J17</f>
        <v>3.69</v>
      </c>
      <c r="F13" t="s">
        <v>23</v>
      </c>
      <c r="G13">
        <f t="shared" si="0"/>
        <v>2096</v>
      </c>
      <c r="H13">
        <f>SUMIF($A$2:$A$160,"*Darlington County*",$C$2:$C$160)</f>
        <v>20.96</v>
      </c>
      <c r="J13" s="1">
        <v>2096</v>
      </c>
      <c r="K13">
        <f t="shared" si="1"/>
        <v>20.96</v>
      </c>
      <c r="L13">
        <f t="shared" si="2"/>
        <v>0</v>
      </c>
    </row>
    <row r="14" spans="1:12" x14ac:dyDescent="0.25">
      <c r="A14" t="str">
        <f>detail!B18</f>
        <v xml:space="preserve">Summerville (Charleston County) </v>
      </c>
      <c r="B14">
        <f>detail!D18</f>
        <v>320</v>
      </c>
      <c r="C14">
        <f>detail!J18</f>
        <v>3.2</v>
      </c>
      <c r="F14" t="s">
        <v>24</v>
      </c>
      <c r="G14">
        <f t="shared" si="0"/>
        <v>1156</v>
      </c>
      <c r="H14">
        <f>SUMIF($A$2:$A$160,"*Dillon County*",$C$2:$C$160)</f>
        <v>11.56</v>
      </c>
      <c r="J14" s="1">
        <v>1156</v>
      </c>
      <c r="K14">
        <f t="shared" si="1"/>
        <v>11.56</v>
      </c>
      <c r="L14">
        <f t="shared" si="2"/>
        <v>0</v>
      </c>
    </row>
    <row r="15" spans="1:12" x14ac:dyDescent="0.25">
      <c r="A15" t="str">
        <f>detail!B19</f>
        <v xml:space="preserve">Cherokee County </v>
      </c>
      <c r="B15">
        <f>detail!D19</f>
        <v>4201</v>
      </c>
      <c r="C15">
        <f>detail!J19</f>
        <v>42.01</v>
      </c>
      <c r="F15" t="s">
        <v>129</v>
      </c>
      <c r="G15">
        <f>H15*100</f>
        <v>283</v>
      </c>
      <c r="H15">
        <f>SUMIF($A$2:$A$160,"*Edgefield County*",$C$2:$C$160)</f>
        <v>2.83</v>
      </c>
      <c r="J15" s="1">
        <v>283</v>
      </c>
      <c r="K15">
        <f>J15*0.01</f>
        <v>2.83</v>
      </c>
      <c r="L15">
        <f>H15-K15</f>
        <v>0</v>
      </c>
    </row>
    <row r="16" spans="1:12" x14ac:dyDescent="0.25">
      <c r="A16" t="str">
        <f>detail!B20</f>
        <v xml:space="preserve">Chester County </v>
      </c>
      <c r="B16">
        <f>detail!D20</f>
        <v>993</v>
      </c>
      <c r="C16">
        <f>detail!J20</f>
        <v>9.93</v>
      </c>
      <c r="F16" t="s">
        <v>25</v>
      </c>
      <c r="G16">
        <f t="shared" si="0"/>
        <v>5573.0000000000009</v>
      </c>
      <c r="H16">
        <f>SUMIF($A$2:$A$160,"*Florence County*",$C$2:$C$160)</f>
        <v>55.730000000000011</v>
      </c>
      <c r="J16" s="1">
        <v>5573</v>
      </c>
      <c r="K16">
        <f t="shared" si="1"/>
        <v>55.730000000000004</v>
      </c>
      <c r="L16">
        <f t="shared" si="2"/>
        <v>0</v>
      </c>
    </row>
    <row r="17" spans="1:12" x14ac:dyDescent="0.25">
      <c r="A17" t="str">
        <f>detail!B21</f>
        <v xml:space="preserve">Chester (Chester County) </v>
      </c>
      <c r="B17">
        <f>detail!D21</f>
        <v>89</v>
      </c>
      <c r="C17">
        <f>detail!J21</f>
        <v>0.89</v>
      </c>
      <c r="F17" t="s">
        <v>26</v>
      </c>
      <c r="G17">
        <f t="shared" si="0"/>
        <v>127</v>
      </c>
      <c r="H17">
        <f>SUMIF($A$2:$A$160,"*Jasper County*",$C$2:$C$160)</f>
        <v>1.27</v>
      </c>
      <c r="J17" s="1">
        <v>127</v>
      </c>
      <c r="K17">
        <f t="shared" si="1"/>
        <v>1.27</v>
      </c>
      <c r="L17">
        <f t="shared" si="2"/>
        <v>0</v>
      </c>
    </row>
    <row r="18" spans="1:12" x14ac:dyDescent="0.25">
      <c r="A18" t="str">
        <f>detail!B22</f>
        <v xml:space="preserve">Chesterfield County </v>
      </c>
      <c r="B18">
        <f>detail!D22</f>
        <v>540</v>
      </c>
      <c r="C18">
        <f>detail!J22</f>
        <v>5.4</v>
      </c>
      <c r="F18" t="s">
        <v>27</v>
      </c>
      <c r="G18">
        <f t="shared" si="0"/>
        <v>1908.0000000000002</v>
      </c>
      <c r="H18">
        <f>SUMIF($A$2:$A$160,"*Kershaw County*",$C$2:$C$160)</f>
        <v>19.080000000000002</v>
      </c>
      <c r="J18" s="1">
        <v>1908</v>
      </c>
      <c r="K18">
        <f t="shared" si="1"/>
        <v>19.080000000000002</v>
      </c>
      <c r="L18">
        <f t="shared" si="2"/>
        <v>0</v>
      </c>
    </row>
    <row r="19" spans="1:12" x14ac:dyDescent="0.25">
      <c r="A19" t="str">
        <f>detail!B23</f>
        <v xml:space="preserve">Clarendon County </v>
      </c>
      <c r="B19">
        <f>detail!D23</f>
        <v>395</v>
      </c>
      <c r="C19">
        <f>detail!J23</f>
        <v>3.95</v>
      </c>
      <c r="F19" t="s">
        <v>28</v>
      </c>
      <c r="G19">
        <f t="shared" si="0"/>
        <v>1696</v>
      </c>
      <c r="H19">
        <f>SUMIF($A$2:$A$160,"*Lancaster County*",$C$2:$C$160)</f>
        <v>16.96</v>
      </c>
      <c r="J19" s="1">
        <v>1696</v>
      </c>
      <c r="K19">
        <f t="shared" si="1"/>
        <v>16.96</v>
      </c>
      <c r="L19">
        <f t="shared" si="2"/>
        <v>0</v>
      </c>
    </row>
    <row r="20" spans="1:12" x14ac:dyDescent="0.25">
      <c r="A20" t="str">
        <f>detail!B24</f>
        <v xml:space="preserve">Turbeville (Clarendon County) </v>
      </c>
      <c r="B20">
        <f>detail!D24</f>
        <v>115</v>
      </c>
      <c r="C20">
        <f>detail!J24</f>
        <v>1.1499999999999999</v>
      </c>
      <c r="F20" t="s">
        <v>128</v>
      </c>
      <c r="G20">
        <f>H20*100</f>
        <v>445</v>
      </c>
      <c r="H20">
        <f>SUMIF($A$2:$A$160,"*Laurens County*",$C$2:$C$160)</f>
        <v>4.45</v>
      </c>
      <c r="J20" s="1">
        <v>445</v>
      </c>
      <c r="K20">
        <f>J20*0.01</f>
        <v>4.45</v>
      </c>
      <c r="L20">
        <f>H20-K20</f>
        <v>0</v>
      </c>
    </row>
    <row r="21" spans="1:12" x14ac:dyDescent="0.25">
      <c r="A21" t="str">
        <f>detail!B25</f>
        <v xml:space="preserve">Colleton County </v>
      </c>
      <c r="B21">
        <f>detail!D25</f>
        <v>577</v>
      </c>
      <c r="C21">
        <f>detail!J25</f>
        <v>5.77</v>
      </c>
      <c r="F21" t="s">
        <v>29</v>
      </c>
      <c r="G21">
        <f t="shared" si="0"/>
        <v>103</v>
      </c>
      <c r="H21">
        <f>SUMIF($A$2:$A$160,"*Lee County*",$C$2:$C$160)</f>
        <v>1.03</v>
      </c>
      <c r="J21" s="1">
        <v>103</v>
      </c>
      <c r="K21">
        <f t="shared" si="1"/>
        <v>1.03</v>
      </c>
      <c r="L21">
        <f t="shared" si="2"/>
        <v>0</v>
      </c>
    </row>
    <row r="22" spans="1:12" x14ac:dyDescent="0.25">
      <c r="A22" t="str">
        <f>detail!B26</f>
        <v xml:space="preserve">Darlington County </v>
      </c>
      <c r="B22">
        <f>detail!D26</f>
        <v>2069</v>
      </c>
      <c r="C22">
        <f>detail!J26</f>
        <v>20.69</v>
      </c>
      <c r="F22" t="s">
        <v>30</v>
      </c>
      <c r="G22">
        <f t="shared" si="0"/>
        <v>0</v>
      </c>
      <c r="H22">
        <f>SUMIF($A$2:$A$160,"*Marlboro County*",$C$2:$C$160)</f>
        <v>0</v>
      </c>
      <c r="J22" s="1">
        <v>0</v>
      </c>
      <c r="K22">
        <f t="shared" si="1"/>
        <v>0</v>
      </c>
      <c r="L22">
        <f t="shared" si="2"/>
        <v>0</v>
      </c>
    </row>
    <row r="23" spans="1:12" x14ac:dyDescent="0.25">
      <c r="A23" t="str">
        <f>detail!B27</f>
        <v xml:space="preserve">Darlington (Darlington County) </v>
      </c>
      <c r="B23">
        <f>detail!D27</f>
        <v>27</v>
      </c>
      <c r="C23">
        <f>detail!J27</f>
        <v>0.27</v>
      </c>
      <c r="F23" t="s">
        <v>31</v>
      </c>
      <c r="G23">
        <f t="shared" si="0"/>
        <v>2800.0000000000005</v>
      </c>
      <c r="H23">
        <f>SUMIF($A$2:$A$160,"*Marion County*",$C$2:$C$160)</f>
        <v>28.000000000000004</v>
      </c>
      <c r="J23" s="1">
        <v>2800</v>
      </c>
      <c r="K23">
        <f t="shared" si="1"/>
        <v>28</v>
      </c>
      <c r="L23">
        <f t="shared" si="2"/>
        <v>0</v>
      </c>
    </row>
    <row r="24" spans="1:12" x14ac:dyDescent="0.25">
      <c r="A24" t="str">
        <f>detail!B28</f>
        <v xml:space="preserve">Dillon County </v>
      </c>
      <c r="B24">
        <f>detail!D28</f>
        <v>952</v>
      </c>
      <c r="C24">
        <f>detail!J28</f>
        <v>9.52</v>
      </c>
      <c r="F24" t="s">
        <v>32</v>
      </c>
      <c r="G24">
        <f t="shared" si="0"/>
        <v>169</v>
      </c>
      <c r="H24">
        <f>SUMIF($A$2:$A$160,"*McCormick County*",$C$2:$C$160)</f>
        <v>1.69</v>
      </c>
      <c r="J24" s="1">
        <v>169</v>
      </c>
      <c r="K24">
        <f t="shared" si="1"/>
        <v>1.69</v>
      </c>
      <c r="L24">
        <f t="shared" si="2"/>
        <v>0</v>
      </c>
    </row>
    <row r="25" spans="1:12" x14ac:dyDescent="0.25">
      <c r="A25" t="str">
        <f>detail!B29</f>
        <v xml:space="preserve">Lake View (Dillon County) </v>
      </c>
      <c r="B25">
        <f>detail!D29</f>
        <v>89</v>
      </c>
      <c r="C25">
        <f>detail!J29</f>
        <v>0.89</v>
      </c>
      <c r="F25" t="s">
        <v>33</v>
      </c>
      <c r="G25">
        <f t="shared" si="0"/>
        <v>1549</v>
      </c>
      <c r="H25">
        <f>SUMIF($A$2:$A$160,"*Richland County*",$C$2:$C$160)</f>
        <v>15.49</v>
      </c>
      <c r="J25" s="1">
        <v>1549</v>
      </c>
      <c r="K25">
        <f t="shared" si="1"/>
        <v>15.49</v>
      </c>
      <c r="L25">
        <f t="shared" si="2"/>
        <v>0</v>
      </c>
    </row>
    <row r="26" spans="1:12" x14ac:dyDescent="0.25">
      <c r="A26" t="str">
        <f>detail!B30</f>
        <v xml:space="preserve">Latta (Dillon County) </v>
      </c>
      <c r="B26">
        <f>detail!D30</f>
        <v>115</v>
      </c>
      <c r="C26">
        <f>detail!J30</f>
        <v>1.1499999999999999</v>
      </c>
      <c r="F26" t="s">
        <v>35</v>
      </c>
      <c r="G26">
        <f t="shared" si="0"/>
        <v>105</v>
      </c>
      <c r="H26">
        <f>SUMIF($A$2:$A$160,"*Saluda County*",$C$2:$C$160)</f>
        <v>1.05</v>
      </c>
      <c r="J26" s="1">
        <v>105</v>
      </c>
      <c r="K26">
        <f t="shared" si="1"/>
        <v>1.05</v>
      </c>
      <c r="L26">
        <f t="shared" si="2"/>
        <v>0</v>
      </c>
    </row>
    <row r="27" spans="1:12" x14ac:dyDescent="0.25">
      <c r="A27" t="str">
        <f>detail!B31</f>
        <v xml:space="preserve">Edgefield County </v>
      </c>
      <c r="B27">
        <f>detail!D31</f>
        <v>283</v>
      </c>
      <c r="C27">
        <f>detail!J31</f>
        <v>2.83</v>
      </c>
      <c r="F27" t="s">
        <v>36</v>
      </c>
      <c r="G27">
        <f t="shared" si="0"/>
        <v>573</v>
      </c>
      <c r="H27">
        <f>SUMIF($A$2:$A$160,"*Sumter County*",$C$2:$C$160)</f>
        <v>5.7299999999999995</v>
      </c>
      <c r="J27" s="1">
        <v>573</v>
      </c>
      <c r="K27">
        <f t="shared" si="1"/>
        <v>5.73</v>
      </c>
      <c r="L27">
        <f t="shared" si="2"/>
        <v>0</v>
      </c>
    </row>
    <row r="28" spans="1:12" x14ac:dyDescent="0.25">
      <c r="A28" t="str">
        <f>detail!B32</f>
        <v xml:space="preserve">Fairfield County </v>
      </c>
      <c r="B28">
        <f>detail!D32</f>
        <v>564</v>
      </c>
      <c r="C28">
        <f>detail!J32</f>
        <v>5.64</v>
      </c>
      <c r="F28" t="s">
        <v>37</v>
      </c>
      <c r="G28">
        <f t="shared" si="0"/>
        <v>979.00000000000011</v>
      </c>
      <c r="H28">
        <f>SUMIF($A$2:$A$160,"*Williamsburg County*",$C$2:$C$160)</f>
        <v>9.7900000000000009</v>
      </c>
      <c r="J28" s="1">
        <v>979</v>
      </c>
      <c r="K28">
        <f t="shared" si="1"/>
        <v>9.7900000000000009</v>
      </c>
      <c r="L28">
        <f t="shared" si="2"/>
        <v>0</v>
      </c>
    </row>
    <row r="29" spans="1:12" x14ac:dyDescent="0.25">
      <c r="A29" t="str">
        <f>detail!B33</f>
        <v xml:space="preserve">Winnsboro (Fairfield County) </v>
      </c>
      <c r="B29">
        <f>detail!D33</f>
        <v>221</v>
      </c>
      <c r="C29">
        <f>detail!J33</f>
        <v>2.21</v>
      </c>
    </row>
    <row r="30" spans="1:12" x14ac:dyDescent="0.25">
      <c r="A30" t="str">
        <f>detail!B34</f>
        <v xml:space="preserve">Florence County </v>
      </c>
      <c r="B30">
        <f>detail!D34</f>
        <v>4184</v>
      </c>
      <c r="C30">
        <f>detail!J34</f>
        <v>41.84</v>
      </c>
    </row>
    <row r="31" spans="1:12" x14ac:dyDescent="0.25">
      <c r="A31" t="str">
        <f>detail!B35</f>
        <v xml:space="preserve">Coward (Florence County) </v>
      </c>
      <c r="B31">
        <f>detail!D35</f>
        <v>89</v>
      </c>
      <c r="C31">
        <f>detail!J35</f>
        <v>0.89</v>
      </c>
    </row>
    <row r="32" spans="1:12" x14ac:dyDescent="0.25">
      <c r="A32" t="str">
        <f>detail!B36</f>
        <v xml:space="preserve">Florence (Florence County) </v>
      </c>
      <c r="B32">
        <f>detail!D36</f>
        <v>698</v>
      </c>
      <c r="C32">
        <f>detail!J36</f>
        <v>6.98</v>
      </c>
    </row>
    <row r="33" spans="1:3" x14ac:dyDescent="0.25">
      <c r="A33" t="str">
        <f>detail!B37</f>
        <v xml:space="preserve">Johnsonville (Florence County) </v>
      </c>
      <c r="B33">
        <f>detail!D37</f>
        <v>420</v>
      </c>
      <c r="C33">
        <f>detail!J37</f>
        <v>4.2</v>
      </c>
    </row>
    <row r="34" spans="1:3" x14ac:dyDescent="0.25">
      <c r="A34" t="str">
        <f>detail!B38</f>
        <v xml:space="preserve">Lake City (Florence County) </v>
      </c>
      <c r="B34">
        <f>detail!D38</f>
        <v>59</v>
      </c>
      <c r="C34">
        <f>detail!J38</f>
        <v>0.59</v>
      </c>
    </row>
    <row r="35" spans="1:3" x14ac:dyDescent="0.25">
      <c r="A35" t="str">
        <f>detail!B39</f>
        <v xml:space="preserve">Timmonsville (Florence County) </v>
      </c>
      <c r="B35">
        <f>detail!D39</f>
        <v>123</v>
      </c>
      <c r="C35">
        <f>detail!J39</f>
        <v>1.23</v>
      </c>
    </row>
    <row r="36" spans="1:3" x14ac:dyDescent="0.25">
      <c r="A36" t="str">
        <f>detail!B40</f>
        <v xml:space="preserve">Hampton County </v>
      </c>
      <c r="B36">
        <f>detail!D40</f>
        <v>115</v>
      </c>
      <c r="C36">
        <f>detail!J40</f>
        <v>1.1499999999999999</v>
      </c>
    </row>
    <row r="37" spans="1:3" x14ac:dyDescent="0.25">
      <c r="A37" t="str">
        <f>detail!B41</f>
        <v xml:space="preserve">Jasper County </v>
      </c>
      <c r="B37">
        <f>detail!D41</f>
        <v>127</v>
      </c>
      <c r="C37">
        <f>detail!J41</f>
        <v>1.27</v>
      </c>
    </row>
    <row r="38" spans="1:3" x14ac:dyDescent="0.25">
      <c r="A38" t="str">
        <f>detail!B42</f>
        <v xml:space="preserve">Kershaw County </v>
      </c>
      <c r="B38">
        <f>detail!D42</f>
        <v>1730</v>
      </c>
      <c r="C38">
        <f>detail!J42</f>
        <v>17.3</v>
      </c>
    </row>
    <row r="39" spans="1:3" x14ac:dyDescent="0.25">
      <c r="A39" t="str">
        <f>detail!B43</f>
        <v xml:space="preserve">Elgin (Kershaw County) </v>
      </c>
      <c r="B39">
        <f>detail!D43</f>
        <v>178</v>
      </c>
      <c r="C39">
        <f>detail!J43</f>
        <v>1.78</v>
      </c>
    </row>
    <row r="40" spans="1:3" x14ac:dyDescent="0.25">
      <c r="A40" t="str">
        <f>detail!B44</f>
        <v xml:space="preserve">Lancaster County </v>
      </c>
      <c r="B40">
        <f>detail!D44</f>
        <v>908</v>
      </c>
      <c r="C40">
        <f>detail!J44</f>
        <v>9.08</v>
      </c>
    </row>
    <row r="41" spans="1:3" x14ac:dyDescent="0.25">
      <c r="A41" t="str">
        <f>detail!B45</f>
        <v xml:space="preserve">Kershaw (Lancaster County) </v>
      </c>
      <c r="B41">
        <f>detail!D45</f>
        <v>178</v>
      </c>
      <c r="C41">
        <f>detail!J45</f>
        <v>1.78</v>
      </c>
    </row>
    <row r="42" spans="1:3" x14ac:dyDescent="0.25">
      <c r="A42" t="str">
        <f>detail!B46</f>
        <v xml:space="preserve">Lancaster (Lancaster County) </v>
      </c>
      <c r="B42">
        <f>detail!D46</f>
        <v>610</v>
      </c>
      <c r="C42">
        <f>detail!J46</f>
        <v>6.1</v>
      </c>
    </row>
    <row r="43" spans="1:3" x14ac:dyDescent="0.25">
      <c r="A43" t="str">
        <f>detail!B47</f>
        <v xml:space="preserve">Laurens County </v>
      </c>
      <c r="B43">
        <f>detail!D47</f>
        <v>377</v>
      </c>
      <c r="C43">
        <f>detail!J47</f>
        <v>3.77</v>
      </c>
    </row>
    <row r="44" spans="1:3" x14ac:dyDescent="0.25">
      <c r="A44" t="str">
        <f>detail!B48</f>
        <v xml:space="preserve">Cross Hill (Laurens County) </v>
      </c>
      <c r="B44">
        <f>detail!D48</f>
        <v>43</v>
      </c>
      <c r="C44">
        <f>detail!J48</f>
        <v>0.43</v>
      </c>
    </row>
    <row r="45" spans="1:3" x14ac:dyDescent="0.25">
      <c r="A45" t="str">
        <f>detail!B49</f>
        <v xml:space="preserve">Laurens (Laurens County) </v>
      </c>
      <c r="B45">
        <f>detail!D49</f>
        <v>25</v>
      </c>
      <c r="C45">
        <f>detail!J49</f>
        <v>0.25</v>
      </c>
    </row>
    <row r="46" spans="1:3" x14ac:dyDescent="0.25">
      <c r="A46" t="str">
        <f>detail!B50</f>
        <v xml:space="preserve">Lee County </v>
      </c>
      <c r="B46">
        <f>detail!D50</f>
        <v>103</v>
      </c>
      <c r="C46">
        <f>detail!J50</f>
        <v>1.03</v>
      </c>
    </row>
    <row r="47" spans="1:3" x14ac:dyDescent="0.25">
      <c r="A47" t="str">
        <f>detail!B51</f>
        <v xml:space="preserve">Marion County </v>
      </c>
      <c r="B47">
        <f>detail!D51</f>
        <v>2601</v>
      </c>
      <c r="C47">
        <f>detail!J51</f>
        <v>26.01</v>
      </c>
    </row>
    <row r="48" spans="1:3" x14ac:dyDescent="0.25">
      <c r="A48" t="str">
        <f>detail!B52</f>
        <v xml:space="preserve">Marion (Marion County) </v>
      </c>
      <c r="B48">
        <f>detail!D52</f>
        <v>89</v>
      </c>
      <c r="C48">
        <f>detail!J52</f>
        <v>0.89</v>
      </c>
    </row>
    <row r="49" spans="1:3" x14ac:dyDescent="0.25">
      <c r="A49" t="str">
        <f>detail!B53</f>
        <v xml:space="preserve">Mullins (Marion County) </v>
      </c>
      <c r="B49">
        <f>detail!D53</f>
        <v>110</v>
      </c>
      <c r="C49">
        <f>detail!J53</f>
        <v>1.1000000000000001</v>
      </c>
    </row>
    <row r="50" spans="1:3" x14ac:dyDescent="0.25">
      <c r="A50" t="str">
        <f>detail!B54</f>
        <v xml:space="preserve">Mccormick County </v>
      </c>
      <c r="B50">
        <f>detail!D54</f>
        <v>169</v>
      </c>
      <c r="C50">
        <f>detail!J54</f>
        <v>1.69</v>
      </c>
    </row>
    <row r="51" spans="1:3" x14ac:dyDescent="0.25">
      <c r="A51" t="str">
        <f>detail!B55</f>
        <v xml:space="preserve">Pickens County </v>
      </c>
      <c r="B51">
        <f>detail!D55</f>
        <v>1089</v>
      </c>
      <c r="C51">
        <f>detail!J55</f>
        <v>10.89</v>
      </c>
    </row>
    <row r="52" spans="1:3" x14ac:dyDescent="0.25">
      <c r="A52" t="str">
        <f>detail!B56</f>
        <v xml:space="preserve">Clemson (Pickens County) </v>
      </c>
      <c r="B52">
        <f>detail!D56</f>
        <v>194</v>
      </c>
      <c r="C52">
        <f>detail!J56</f>
        <v>1.94</v>
      </c>
    </row>
    <row r="53" spans="1:3" x14ac:dyDescent="0.25">
      <c r="A53" t="str">
        <f>detail!B57</f>
        <v xml:space="preserve">Easley (Pickens County) </v>
      </c>
      <c r="B53">
        <f>detail!D57</f>
        <v>0</v>
      </c>
      <c r="C53">
        <f>detail!J57</f>
        <v>0</v>
      </c>
    </row>
    <row r="54" spans="1:3" x14ac:dyDescent="0.25">
      <c r="A54" t="str">
        <f>detail!B58</f>
        <v xml:space="preserve">Columbia (Richland County) </v>
      </c>
      <c r="B54">
        <f>detail!D58</f>
        <v>1549</v>
      </c>
      <c r="C54">
        <f>detail!J58</f>
        <v>15.49</v>
      </c>
    </row>
    <row r="55" spans="1:3" x14ac:dyDescent="0.25">
      <c r="A55" t="str">
        <f>detail!B59</f>
        <v xml:space="preserve">Batesburg (Saluda County) </v>
      </c>
      <c r="B55">
        <f>detail!D59</f>
        <v>105</v>
      </c>
      <c r="C55">
        <f>detail!J59</f>
        <v>1.05</v>
      </c>
    </row>
    <row r="56" spans="1:3" x14ac:dyDescent="0.25">
      <c r="A56" t="str">
        <f>detail!B60</f>
        <v xml:space="preserve">Sumter County </v>
      </c>
      <c r="B56">
        <f>detail!D60</f>
        <v>484</v>
      </c>
      <c r="C56">
        <f>detail!J60</f>
        <v>4.84</v>
      </c>
    </row>
    <row r="57" spans="1:3" x14ac:dyDescent="0.25">
      <c r="A57" t="str">
        <f>detail!B61</f>
        <v xml:space="preserve">Sumter (Sumter County) </v>
      </c>
      <c r="B57">
        <f>detail!D61</f>
        <v>89</v>
      </c>
      <c r="C57">
        <f>detail!J61</f>
        <v>0.89</v>
      </c>
    </row>
    <row r="58" spans="1:3" x14ac:dyDescent="0.25">
      <c r="A58" t="str">
        <f>detail!B62</f>
        <v xml:space="preserve">Union County </v>
      </c>
      <c r="B58">
        <f>detail!D62</f>
        <v>332</v>
      </c>
      <c r="C58">
        <f>detail!J62</f>
        <v>3.32</v>
      </c>
    </row>
    <row r="59" spans="1:3" x14ac:dyDescent="0.25">
      <c r="A59" t="str">
        <f>detail!B63</f>
        <v xml:space="preserve">Andrews (Williamsburg County) </v>
      </c>
      <c r="B59">
        <f>detail!D63</f>
        <v>890</v>
      </c>
      <c r="C59">
        <f>detail!J63</f>
        <v>8.9</v>
      </c>
    </row>
    <row r="60" spans="1:3" x14ac:dyDescent="0.25">
      <c r="A60" t="str">
        <f>detail!B64</f>
        <v xml:space="preserve">Hemingway (Williamsburg County) </v>
      </c>
      <c r="B60">
        <f>detail!D64</f>
        <v>89</v>
      </c>
      <c r="C60">
        <f>detail!J64</f>
        <v>0.89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65"/>
  <sheetViews>
    <sheetView tabSelected="1" workbookViewId="0">
      <selection activeCell="J7" sqref="J7"/>
    </sheetView>
  </sheetViews>
  <sheetFormatPr defaultRowHeight="15" x14ac:dyDescent="0.25"/>
  <sheetData>
    <row r="1" spans="1:48" x14ac:dyDescent="0.25">
      <c r="A1" t="s">
        <v>39</v>
      </c>
      <c r="C1" t="s">
        <v>40</v>
      </c>
      <c r="D1">
        <v>35698</v>
      </c>
      <c r="E1">
        <v>0</v>
      </c>
      <c r="F1">
        <v>35698</v>
      </c>
      <c r="G1">
        <v>0</v>
      </c>
      <c r="H1">
        <v>35698</v>
      </c>
      <c r="J1">
        <v>356.98</v>
      </c>
      <c r="K1">
        <v>0</v>
      </c>
      <c r="L1">
        <v>356.98</v>
      </c>
      <c r="M1">
        <v>0</v>
      </c>
      <c r="N1">
        <v>356.98</v>
      </c>
      <c r="O1">
        <v>0</v>
      </c>
      <c r="P1">
        <v>0</v>
      </c>
      <c r="Q1">
        <v>356.98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356.98</v>
      </c>
      <c r="AV1">
        <v>0</v>
      </c>
    </row>
    <row r="2" spans="1:48" x14ac:dyDescent="0.25">
      <c r="A2" t="s">
        <v>142</v>
      </c>
      <c r="O2" t="s">
        <v>41</v>
      </c>
      <c r="R2" t="s">
        <v>42</v>
      </c>
      <c r="AU2" t="s">
        <v>42</v>
      </c>
    </row>
    <row r="3" spans="1:48" x14ac:dyDescent="0.25">
      <c r="B3" t="s">
        <v>43</v>
      </c>
      <c r="D3" t="s">
        <v>4</v>
      </c>
      <c r="E3" t="s">
        <v>44</v>
      </c>
      <c r="F3" t="s">
        <v>45</v>
      </c>
      <c r="H3" t="s">
        <v>45</v>
      </c>
      <c r="I3">
        <v>0.01</v>
      </c>
      <c r="J3" t="s">
        <v>46</v>
      </c>
      <c r="K3" t="s">
        <v>47</v>
      </c>
      <c r="L3" t="s">
        <v>44</v>
      </c>
      <c r="N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Y3" t="s">
        <v>54</v>
      </c>
      <c r="Z3" t="s">
        <v>55</v>
      </c>
      <c r="AB3" t="s">
        <v>56</v>
      </c>
      <c r="AC3" t="s">
        <v>57</v>
      </c>
      <c r="AE3" t="s">
        <v>58</v>
      </c>
      <c r="AF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62</v>
      </c>
      <c r="AM3" t="s">
        <v>64</v>
      </c>
      <c r="AN3" t="s">
        <v>65</v>
      </c>
      <c r="AO3" t="s">
        <v>66</v>
      </c>
      <c r="AP3" t="s">
        <v>67</v>
      </c>
      <c r="AQ3" t="s">
        <v>68</v>
      </c>
      <c r="AR3" t="s">
        <v>69</v>
      </c>
      <c r="AS3" t="s">
        <v>70</v>
      </c>
      <c r="AT3" t="s">
        <v>71</v>
      </c>
      <c r="AU3" t="s">
        <v>46</v>
      </c>
      <c r="AV3" t="s">
        <v>47</v>
      </c>
    </row>
    <row r="4" spans="1:48" x14ac:dyDescent="0.25">
      <c r="B4" t="s">
        <v>72</v>
      </c>
      <c r="C4" t="s">
        <v>73</v>
      </c>
      <c r="D4" t="s">
        <v>74</v>
      </c>
      <c r="E4" t="s">
        <v>75</v>
      </c>
      <c r="F4" t="s">
        <v>74</v>
      </c>
      <c r="G4" t="s">
        <v>76</v>
      </c>
      <c r="H4" t="s">
        <v>77</v>
      </c>
      <c r="I4" t="s">
        <v>78</v>
      </c>
      <c r="J4" t="s">
        <v>58</v>
      </c>
      <c r="K4" t="s">
        <v>76</v>
      </c>
      <c r="L4" t="s">
        <v>46</v>
      </c>
      <c r="M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74</v>
      </c>
      <c r="T4" t="s">
        <v>85</v>
      </c>
      <c r="U4" t="s">
        <v>86</v>
      </c>
      <c r="V4" t="s">
        <v>87</v>
      </c>
      <c r="W4" t="s">
        <v>88</v>
      </c>
      <c r="X4" t="s">
        <v>89</v>
      </c>
      <c r="Y4" t="s">
        <v>90</v>
      </c>
      <c r="Z4" t="s">
        <v>91</v>
      </c>
      <c r="AA4" t="s">
        <v>92</v>
      </c>
      <c r="AB4" t="s">
        <v>93</v>
      </c>
      <c r="AC4" t="s">
        <v>94</v>
      </c>
      <c r="AD4" t="s">
        <v>95</v>
      </c>
      <c r="AE4" t="s">
        <v>96</v>
      </c>
      <c r="AF4" t="s">
        <v>97</v>
      </c>
      <c r="AG4" t="s">
        <v>98</v>
      </c>
      <c r="AH4" t="s">
        <v>99</v>
      </c>
      <c r="AI4" t="s">
        <v>75</v>
      </c>
      <c r="AJ4" t="s">
        <v>100</v>
      </c>
      <c r="AK4" t="s">
        <v>101</v>
      </c>
      <c r="AL4" t="s">
        <v>102</v>
      </c>
      <c r="AN4" t="s">
        <v>103</v>
      </c>
      <c r="AO4" t="s">
        <v>104</v>
      </c>
      <c r="AP4" t="s">
        <v>105</v>
      </c>
      <c r="AQ4" t="s">
        <v>106</v>
      </c>
      <c r="AR4" t="s">
        <v>107</v>
      </c>
      <c r="AS4" t="s">
        <v>108</v>
      </c>
      <c r="AT4" t="s">
        <v>109</v>
      </c>
      <c r="AU4" t="s">
        <v>58</v>
      </c>
      <c r="AV4" t="s">
        <v>76</v>
      </c>
    </row>
    <row r="5" spans="1:48" x14ac:dyDescent="0.25">
      <c r="A5" t="s">
        <v>110</v>
      </c>
      <c r="H5" t="s">
        <v>76</v>
      </c>
      <c r="L5" t="s">
        <v>5</v>
      </c>
      <c r="T5" t="s">
        <v>111</v>
      </c>
      <c r="U5" t="s">
        <v>112</v>
      </c>
      <c r="V5" t="s">
        <v>113</v>
      </c>
      <c r="W5" t="s">
        <v>114</v>
      </c>
      <c r="Y5" t="s">
        <v>115</v>
      </c>
      <c r="Z5" t="s">
        <v>116</v>
      </c>
      <c r="AB5" t="s">
        <v>117</v>
      </c>
      <c r="AC5" t="s">
        <v>118</v>
      </c>
      <c r="AE5" t="s">
        <v>119</v>
      </c>
      <c r="AF5" t="s">
        <v>120</v>
      </c>
      <c r="AJ5" t="s">
        <v>121</v>
      </c>
      <c r="AK5" t="s">
        <v>122</v>
      </c>
      <c r="AN5" t="s">
        <v>74</v>
      </c>
      <c r="AR5" t="s">
        <v>123</v>
      </c>
      <c r="AS5" t="s">
        <v>124</v>
      </c>
      <c r="AT5" t="s">
        <v>125</v>
      </c>
    </row>
    <row r="6" spans="1:48" x14ac:dyDescent="0.25">
      <c r="A6">
        <v>1</v>
      </c>
      <c r="B6" t="s">
        <v>143</v>
      </c>
      <c r="C6">
        <v>2005</v>
      </c>
      <c r="D6">
        <v>228</v>
      </c>
      <c r="E6">
        <v>0</v>
      </c>
      <c r="F6">
        <v>228</v>
      </c>
      <c r="G6">
        <v>0</v>
      </c>
      <c r="H6">
        <v>228</v>
      </c>
      <c r="I6">
        <v>0.01</v>
      </c>
      <c r="J6">
        <v>2.2799999999999998</v>
      </c>
      <c r="K6">
        <v>0</v>
      </c>
      <c r="L6">
        <v>2.2799999999999998</v>
      </c>
      <c r="M6">
        <v>0</v>
      </c>
      <c r="N6">
        <v>2.2799999999999998</v>
      </c>
      <c r="O6">
        <v>0</v>
      </c>
      <c r="P6">
        <v>0</v>
      </c>
      <c r="Q6">
        <v>2.2799999999999998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2.2799999999999998</v>
      </c>
      <c r="AV6">
        <v>0</v>
      </c>
    </row>
    <row r="7" spans="1:48" x14ac:dyDescent="0.25">
      <c r="A7">
        <v>2</v>
      </c>
      <c r="B7" t="s">
        <v>144</v>
      </c>
      <c r="C7">
        <v>2889</v>
      </c>
      <c r="D7">
        <v>139</v>
      </c>
      <c r="E7">
        <v>0</v>
      </c>
      <c r="F7">
        <v>139</v>
      </c>
      <c r="G7">
        <v>0</v>
      </c>
      <c r="H7">
        <v>139</v>
      </c>
      <c r="I7">
        <v>0.01</v>
      </c>
      <c r="J7">
        <v>1.39</v>
      </c>
      <c r="K7">
        <v>0</v>
      </c>
      <c r="L7">
        <v>1.39</v>
      </c>
      <c r="M7">
        <v>0</v>
      </c>
      <c r="N7">
        <v>1.39</v>
      </c>
      <c r="O7">
        <v>0</v>
      </c>
      <c r="P7">
        <v>0</v>
      </c>
      <c r="Q7">
        <v>1.39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1.39</v>
      </c>
      <c r="AV7">
        <v>0</v>
      </c>
    </row>
    <row r="8" spans="1:48" x14ac:dyDescent="0.25">
      <c r="A8">
        <v>3</v>
      </c>
      <c r="B8" t="s">
        <v>145</v>
      </c>
      <c r="C8">
        <v>2052</v>
      </c>
      <c r="D8">
        <v>429</v>
      </c>
      <c r="E8">
        <v>0</v>
      </c>
      <c r="F8">
        <v>429</v>
      </c>
      <c r="G8">
        <v>0</v>
      </c>
      <c r="H8">
        <v>429</v>
      </c>
      <c r="I8">
        <v>0.01</v>
      </c>
      <c r="J8">
        <v>4.29</v>
      </c>
      <c r="K8">
        <v>0</v>
      </c>
      <c r="L8">
        <v>4.29</v>
      </c>
      <c r="M8">
        <v>0</v>
      </c>
      <c r="N8">
        <v>4.29</v>
      </c>
      <c r="O8">
        <v>0</v>
      </c>
      <c r="P8">
        <v>0</v>
      </c>
      <c r="Q8">
        <v>4.29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4.29</v>
      </c>
      <c r="AV8">
        <v>0</v>
      </c>
    </row>
    <row r="9" spans="1:48" x14ac:dyDescent="0.25">
      <c r="A9">
        <v>4</v>
      </c>
      <c r="B9" t="s">
        <v>146</v>
      </c>
      <c r="C9">
        <v>2054</v>
      </c>
      <c r="D9">
        <v>408</v>
      </c>
      <c r="E9">
        <v>0</v>
      </c>
      <c r="F9">
        <v>408</v>
      </c>
      <c r="G9">
        <v>0</v>
      </c>
      <c r="H9">
        <v>408</v>
      </c>
      <c r="I9">
        <v>0.01</v>
      </c>
      <c r="J9">
        <v>4.08</v>
      </c>
      <c r="K9">
        <v>0</v>
      </c>
      <c r="L9">
        <v>4.08</v>
      </c>
      <c r="M9">
        <v>0</v>
      </c>
      <c r="N9">
        <v>4.08</v>
      </c>
      <c r="O9">
        <v>0</v>
      </c>
      <c r="P9">
        <v>0</v>
      </c>
      <c r="Q9">
        <v>4.08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4.08</v>
      </c>
      <c r="AV9">
        <v>0</v>
      </c>
    </row>
    <row r="10" spans="1:48" x14ac:dyDescent="0.25">
      <c r="A10">
        <v>5</v>
      </c>
      <c r="B10" t="s">
        <v>3</v>
      </c>
      <c r="C10">
        <v>1008</v>
      </c>
      <c r="D10">
        <v>2134</v>
      </c>
      <c r="E10">
        <v>0</v>
      </c>
      <c r="F10">
        <v>2134</v>
      </c>
      <c r="G10">
        <v>0</v>
      </c>
      <c r="H10">
        <v>2134</v>
      </c>
      <c r="I10">
        <v>0.01</v>
      </c>
      <c r="J10">
        <v>21.34</v>
      </c>
      <c r="K10">
        <v>0</v>
      </c>
      <c r="L10">
        <v>21.34</v>
      </c>
      <c r="M10">
        <v>0</v>
      </c>
      <c r="N10">
        <v>21.34</v>
      </c>
      <c r="O10">
        <v>0</v>
      </c>
      <c r="P10">
        <v>0</v>
      </c>
      <c r="Q10">
        <v>21.34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21.34</v>
      </c>
      <c r="AV10">
        <v>0</v>
      </c>
    </row>
    <row r="11" spans="1:48" x14ac:dyDescent="0.25">
      <c r="A11">
        <v>6</v>
      </c>
      <c r="B11" t="s">
        <v>147</v>
      </c>
      <c r="C11">
        <v>2342</v>
      </c>
      <c r="D11">
        <v>1109</v>
      </c>
      <c r="E11">
        <v>0</v>
      </c>
      <c r="F11">
        <v>1109</v>
      </c>
      <c r="G11">
        <v>0</v>
      </c>
      <c r="H11">
        <v>1109</v>
      </c>
      <c r="I11">
        <v>0.01</v>
      </c>
      <c r="J11">
        <v>11.09</v>
      </c>
      <c r="K11">
        <v>0</v>
      </c>
      <c r="L11">
        <v>11.09</v>
      </c>
      <c r="M11">
        <v>0</v>
      </c>
      <c r="N11">
        <v>11.09</v>
      </c>
      <c r="O11">
        <v>0</v>
      </c>
      <c r="P11">
        <v>0</v>
      </c>
      <c r="Q11">
        <v>11.09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11.09</v>
      </c>
      <c r="AV11">
        <v>0</v>
      </c>
    </row>
    <row r="12" spans="1:48" x14ac:dyDescent="0.25">
      <c r="A12">
        <v>7</v>
      </c>
      <c r="B12" t="s">
        <v>148</v>
      </c>
      <c r="C12">
        <v>2382</v>
      </c>
      <c r="D12">
        <v>194</v>
      </c>
      <c r="E12">
        <v>0</v>
      </c>
      <c r="F12">
        <v>194</v>
      </c>
      <c r="G12">
        <v>0</v>
      </c>
      <c r="H12">
        <v>194</v>
      </c>
      <c r="I12">
        <v>0.01</v>
      </c>
      <c r="J12">
        <v>1.94</v>
      </c>
      <c r="K12">
        <v>0</v>
      </c>
      <c r="L12">
        <v>1.94</v>
      </c>
      <c r="M12">
        <v>0</v>
      </c>
      <c r="N12">
        <v>1.94</v>
      </c>
      <c r="O12">
        <v>0</v>
      </c>
      <c r="P12">
        <v>0</v>
      </c>
      <c r="Q12">
        <v>1.94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1.94</v>
      </c>
      <c r="AV12">
        <v>0</v>
      </c>
    </row>
    <row r="13" spans="1:48" x14ac:dyDescent="0.25">
      <c r="A13">
        <v>8</v>
      </c>
      <c r="B13" t="s">
        <v>149</v>
      </c>
      <c r="C13">
        <v>2106</v>
      </c>
      <c r="D13">
        <v>105</v>
      </c>
      <c r="E13">
        <v>0</v>
      </c>
      <c r="F13">
        <v>105</v>
      </c>
      <c r="G13">
        <v>0</v>
      </c>
      <c r="H13">
        <v>105</v>
      </c>
      <c r="I13">
        <v>0.01</v>
      </c>
      <c r="J13">
        <v>1.05</v>
      </c>
      <c r="K13">
        <v>0</v>
      </c>
      <c r="L13">
        <v>1.05</v>
      </c>
      <c r="M13">
        <v>0</v>
      </c>
      <c r="N13">
        <v>1.05</v>
      </c>
      <c r="O13">
        <v>0</v>
      </c>
      <c r="P13">
        <v>0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1.05</v>
      </c>
      <c r="AV13">
        <v>0</v>
      </c>
    </row>
    <row r="14" spans="1:48" x14ac:dyDescent="0.25">
      <c r="A14">
        <v>9</v>
      </c>
      <c r="B14" t="s">
        <v>14</v>
      </c>
      <c r="C14">
        <v>2130</v>
      </c>
      <c r="D14">
        <v>712</v>
      </c>
      <c r="E14">
        <v>0</v>
      </c>
      <c r="F14">
        <v>712</v>
      </c>
      <c r="G14">
        <v>0</v>
      </c>
      <c r="H14">
        <v>712</v>
      </c>
      <c r="I14">
        <v>0.01</v>
      </c>
      <c r="J14">
        <v>7.12</v>
      </c>
      <c r="K14">
        <v>0</v>
      </c>
      <c r="L14">
        <v>7.12</v>
      </c>
      <c r="M14">
        <v>0</v>
      </c>
      <c r="N14">
        <v>7.12</v>
      </c>
      <c r="O14">
        <v>0</v>
      </c>
      <c r="P14">
        <v>0</v>
      </c>
      <c r="Q14">
        <v>7.12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7.12</v>
      </c>
      <c r="AV14">
        <v>0</v>
      </c>
    </row>
    <row r="15" spans="1:48" x14ac:dyDescent="0.25">
      <c r="A15">
        <v>10</v>
      </c>
      <c r="B15" t="s">
        <v>130</v>
      </c>
      <c r="C15">
        <v>2441</v>
      </c>
      <c r="D15">
        <v>183</v>
      </c>
      <c r="E15">
        <v>0</v>
      </c>
      <c r="F15">
        <v>183</v>
      </c>
      <c r="G15">
        <v>0</v>
      </c>
      <c r="H15">
        <v>183</v>
      </c>
      <c r="I15">
        <v>0.01</v>
      </c>
      <c r="J15">
        <v>1.83</v>
      </c>
      <c r="K15">
        <v>0</v>
      </c>
      <c r="L15">
        <v>1.83</v>
      </c>
      <c r="M15">
        <v>0</v>
      </c>
      <c r="N15">
        <v>1.83</v>
      </c>
      <c r="O15">
        <v>0</v>
      </c>
      <c r="P15">
        <v>0</v>
      </c>
      <c r="Q15">
        <v>1.83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1.83</v>
      </c>
      <c r="AV15">
        <v>0</v>
      </c>
    </row>
    <row r="16" spans="1:48" x14ac:dyDescent="0.25">
      <c r="A16">
        <v>11</v>
      </c>
      <c r="B16" t="s">
        <v>138</v>
      </c>
      <c r="C16">
        <v>2609</v>
      </c>
      <c r="D16">
        <v>381</v>
      </c>
      <c r="E16">
        <v>0</v>
      </c>
      <c r="F16">
        <v>381</v>
      </c>
      <c r="G16">
        <v>0</v>
      </c>
      <c r="H16">
        <v>381</v>
      </c>
      <c r="I16">
        <v>0.01</v>
      </c>
      <c r="J16">
        <v>3.81</v>
      </c>
      <c r="K16">
        <v>0</v>
      </c>
      <c r="L16">
        <v>3.81</v>
      </c>
      <c r="M16">
        <v>0</v>
      </c>
      <c r="N16">
        <v>3.81</v>
      </c>
      <c r="O16">
        <v>0</v>
      </c>
      <c r="P16">
        <v>0</v>
      </c>
      <c r="Q16">
        <v>3.81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3.81</v>
      </c>
      <c r="AV16">
        <v>0</v>
      </c>
    </row>
    <row r="17" spans="1:48" x14ac:dyDescent="0.25">
      <c r="A17">
        <v>12</v>
      </c>
      <c r="B17" t="s">
        <v>18</v>
      </c>
      <c r="C17">
        <v>2656</v>
      </c>
      <c r="D17">
        <v>369</v>
      </c>
      <c r="E17">
        <v>0</v>
      </c>
      <c r="F17">
        <v>369</v>
      </c>
      <c r="G17">
        <v>0</v>
      </c>
      <c r="H17">
        <v>369</v>
      </c>
      <c r="I17">
        <v>0.01</v>
      </c>
      <c r="J17">
        <v>3.69</v>
      </c>
      <c r="K17">
        <v>0</v>
      </c>
      <c r="L17">
        <v>3.69</v>
      </c>
      <c r="M17">
        <v>0</v>
      </c>
      <c r="N17">
        <v>3.69</v>
      </c>
      <c r="O17">
        <v>0</v>
      </c>
      <c r="P17">
        <v>0</v>
      </c>
      <c r="Q17">
        <v>3.69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3.69</v>
      </c>
      <c r="AV17">
        <v>0</v>
      </c>
    </row>
    <row r="18" spans="1:48" x14ac:dyDescent="0.25">
      <c r="A18">
        <v>13</v>
      </c>
      <c r="B18" t="s">
        <v>150</v>
      </c>
      <c r="C18">
        <v>2875</v>
      </c>
      <c r="D18">
        <v>320</v>
      </c>
      <c r="E18">
        <v>0</v>
      </c>
      <c r="F18">
        <v>320</v>
      </c>
      <c r="G18">
        <v>0</v>
      </c>
      <c r="H18">
        <v>320</v>
      </c>
      <c r="I18">
        <v>0.01</v>
      </c>
      <c r="J18">
        <v>3.2</v>
      </c>
      <c r="K18">
        <v>0</v>
      </c>
      <c r="L18">
        <v>3.2</v>
      </c>
      <c r="M18">
        <v>0</v>
      </c>
      <c r="N18">
        <v>3.2</v>
      </c>
      <c r="O18">
        <v>0</v>
      </c>
      <c r="P18">
        <v>0</v>
      </c>
      <c r="Q18">
        <v>3.2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3.2</v>
      </c>
      <c r="AV18">
        <v>0</v>
      </c>
    </row>
    <row r="19" spans="1:48" x14ac:dyDescent="0.25">
      <c r="A19">
        <v>14</v>
      </c>
      <c r="B19" t="s">
        <v>133</v>
      </c>
      <c r="C19">
        <v>1011</v>
      </c>
      <c r="D19">
        <v>4201</v>
      </c>
      <c r="E19">
        <v>0</v>
      </c>
      <c r="F19">
        <v>4201</v>
      </c>
      <c r="G19">
        <v>0</v>
      </c>
      <c r="H19">
        <v>4201</v>
      </c>
      <c r="I19">
        <v>0.01</v>
      </c>
      <c r="J19">
        <v>42.01</v>
      </c>
      <c r="K19">
        <v>0</v>
      </c>
      <c r="L19">
        <v>42.01</v>
      </c>
      <c r="M19">
        <v>0</v>
      </c>
      <c r="N19">
        <v>42.01</v>
      </c>
      <c r="O19">
        <v>0</v>
      </c>
      <c r="P19">
        <v>0</v>
      </c>
      <c r="Q19">
        <v>42.01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42.01</v>
      </c>
      <c r="AV19">
        <v>0</v>
      </c>
    </row>
    <row r="20" spans="1:48" x14ac:dyDescent="0.25">
      <c r="A20">
        <v>15</v>
      </c>
      <c r="B20" t="s">
        <v>134</v>
      </c>
      <c r="C20">
        <v>1012</v>
      </c>
      <c r="D20">
        <v>993</v>
      </c>
      <c r="E20">
        <v>0</v>
      </c>
      <c r="F20">
        <v>993</v>
      </c>
      <c r="G20">
        <v>0</v>
      </c>
      <c r="H20">
        <v>993</v>
      </c>
      <c r="I20">
        <v>0.01</v>
      </c>
      <c r="J20">
        <v>9.93</v>
      </c>
      <c r="K20">
        <v>0</v>
      </c>
      <c r="L20">
        <v>9.93</v>
      </c>
      <c r="M20">
        <v>0</v>
      </c>
      <c r="N20">
        <v>9.93</v>
      </c>
      <c r="O20">
        <v>0</v>
      </c>
      <c r="P20">
        <v>0</v>
      </c>
      <c r="Q20">
        <v>9.93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9.93</v>
      </c>
      <c r="AV20">
        <v>0</v>
      </c>
    </row>
    <row r="21" spans="1:48" x14ac:dyDescent="0.25">
      <c r="A21">
        <v>16</v>
      </c>
      <c r="B21" t="s">
        <v>151</v>
      </c>
      <c r="C21">
        <v>2139</v>
      </c>
      <c r="D21">
        <v>89</v>
      </c>
      <c r="E21">
        <v>0</v>
      </c>
      <c r="F21">
        <v>89</v>
      </c>
      <c r="G21">
        <v>0</v>
      </c>
      <c r="H21">
        <v>89</v>
      </c>
      <c r="I21">
        <v>0.01</v>
      </c>
      <c r="J21">
        <v>0.89</v>
      </c>
      <c r="K21">
        <v>0</v>
      </c>
      <c r="L21">
        <v>0.89</v>
      </c>
      <c r="M21">
        <v>0</v>
      </c>
      <c r="N21">
        <v>0.89</v>
      </c>
      <c r="O21">
        <v>0</v>
      </c>
      <c r="P21">
        <v>0</v>
      </c>
      <c r="Q21">
        <v>0.89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0.89</v>
      </c>
      <c r="AV21">
        <v>0</v>
      </c>
    </row>
    <row r="22" spans="1:48" x14ac:dyDescent="0.25">
      <c r="A22">
        <v>17</v>
      </c>
      <c r="B22" t="s">
        <v>152</v>
      </c>
      <c r="C22">
        <v>1013</v>
      </c>
      <c r="D22">
        <v>540</v>
      </c>
      <c r="E22">
        <v>0</v>
      </c>
      <c r="F22">
        <v>540</v>
      </c>
      <c r="G22">
        <v>0</v>
      </c>
      <c r="H22">
        <v>540</v>
      </c>
      <c r="I22">
        <v>0.01</v>
      </c>
      <c r="J22">
        <v>5.4</v>
      </c>
      <c r="K22">
        <v>0</v>
      </c>
      <c r="L22">
        <v>5.4</v>
      </c>
      <c r="M22">
        <v>0</v>
      </c>
      <c r="N22">
        <v>5.4</v>
      </c>
      <c r="O22">
        <v>0</v>
      </c>
      <c r="P22">
        <v>0</v>
      </c>
      <c r="Q22">
        <v>5.4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5.4</v>
      </c>
      <c r="AV22">
        <v>0</v>
      </c>
    </row>
    <row r="23" spans="1:48" x14ac:dyDescent="0.25">
      <c r="A23">
        <v>18</v>
      </c>
      <c r="B23" t="s">
        <v>153</v>
      </c>
      <c r="C23">
        <v>1014</v>
      </c>
      <c r="D23">
        <v>395</v>
      </c>
      <c r="E23">
        <v>0</v>
      </c>
      <c r="F23">
        <v>395</v>
      </c>
      <c r="G23">
        <v>0</v>
      </c>
      <c r="H23">
        <v>395</v>
      </c>
      <c r="I23">
        <v>0.01</v>
      </c>
      <c r="J23">
        <v>3.95</v>
      </c>
      <c r="K23">
        <v>0</v>
      </c>
      <c r="L23">
        <v>3.95</v>
      </c>
      <c r="M23">
        <v>0</v>
      </c>
      <c r="N23">
        <v>3.95</v>
      </c>
      <c r="O23">
        <v>0</v>
      </c>
      <c r="P23">
        <v>0</v>
      </c>
      <c r="Q23">
        <v>3.95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3.95</v>
      </c>
      <c r="AV23">
        <v>0</v>
      </c>
    </row>
    <row r="24" spans="1:48" x14ac:dyDescent="0.25">
      <c r="A24">
        <v>19</v>
      </c>
      <c r="B24" t="s">
        <v>154</v>
      </c>
      <c r="C24">
        <v>2905</v>
      </c>
      <c r="D24">
        <v>115</v>
      </c>
      <c r="E24">
        <v>0</v>
      </c>
      <c r="F24">
        <v>115</v>
      </c>
      <c r="G24">
        <v>0</v>
      </c>
      <c r="H24">
        <v>115</v>
      </c>
      <c r="I24">
        <v>0.01</v>
      </c>
      <c r="J24">
        <v>1.1499999999999999</v>
      </c>
      <c r="K24">
        <v>0</v>
      </c>
      <c r="L24">
        <v>1.1499999999999999</v>
      </c>
      <c r="M24">
        <v>0</v>
      </c>
      <c r="N24">
        <v>1.1499999999999999</v>
      </c>
      <c r="O24">
        <v>0</v>
      </c>
      <c r="P24">
        <v>0</v>
      </c>
      <c r="Q24">
        <v>1.1499999999999999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1.1499999999999999</v>
      </c>
      <c r="AV24">
        <v>0</v>
      </c>
    </row>
    <row r="25" spans="1:48" x14ac:dyDescent="0.25">
      <c r="A25">
        <v>20</v>
      </c>
      <c r="B25" t="s">
        <v>141</v>
      </c>
      <c r="C25">
        <v>1015</v>
      </c>
      <c r="D25">
        <v>577</v>
      </c>
      <c r="E25">
        <v>0</v>
      </c>
      <c r="F25">
        <v>577</v>
      </c>
      <c r="G25">
        <v>0</v>
      </c>
      <c r="H25">
        <v>577</v>
      </c>
      <c r="I25">
        <v>0.01</v>
      </c>
      <c r="J25">
        <v>5.77</v>
      </c>
      <c r="K25">
        <v>0</v>
      </c>
      <c r="L25">
        <v>5.77</v>
      </c>
      <c r="M25">
        <v>0</v>
      </c>
      <c r="N25">
        <v>5.77</v>
      </c>
      <c r="O25">
        <v>0</v>
      </c>
      <c r="P25">
        <v>0</v>
      </c>
      <c r="Q25">
        <v>5.77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5.77</v>
      </c>
      <c r="AV25">
        <v>0</v>
      </c>
    </row>
    <row r="26" spans="1:48" x14ac:dyDescent="0.25">
      <c r="A26">
        <v>21</v>
      </c>
      <c r="B26" t="s">
        <v>155</v>
      </c>
      <c r="C26">
        <v>1016</v>
      </c>
      <c r="D26">
        <v>2069</v>
      </c>
      <c r="E26">
        <v>0</v>
      </c>
      <c r="F26">
        <v>2069</v>
      </c>
      <c r="G26">
        <v>0</v>
      </c>
      <c r="H26">
        <v>2069</v>
      </c>
      <c r="I26">
        <v>0.01</v>
      </c>
      <c r="J26">
        <v>20.69</v>
      </c>
      <c r="K26">
        <v>0</v>
      </c>
      <c r="L26">
        <v>20.69</v>
      </c>
      <c r="M26">
        <v>0</v>
      </c>
      <c r="N26">
        <v>20.69</v>
      </c>
      <c r="O26">
        <v>0</v>
      </c>
      <c r="P26">
        <v>0</v>
      </c>
      <c r="Q26">
        <v>20.69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20.69</v>
      </c>
      <c r="AV26">
        <v>0</v>
      </c>
    </row>
    <row r="27" spans="1:48" x14ac:dyDescent="0.25">
      <c r="A27">
        <v>22</v>
      </c>
      <c r="B27" t="s">
        <v>156</v>
      </c>
      <c r="C27">
        <v>2200</v>
      </c>
      <c r="D27">
        <v>27</v>
      </c>
      <c r="E27">
        <v>0</v>
      </c>
      <c r="F27">
        <v>27</v>
      </c>
      <c r="G27">
        <v>0</v>
      </c>
      <c r="H27">
        <v>27</v>
      </c>
      <c r="I27">
        <v>0.01</v>
      </c>
      <c r="J27">
        <v>0.27</v>
      </c>
      <c r="K27">
        <v>0</v>
      </c>
      <c r="L27">
        <v>0.27</v>
      </c>
      <c r="M27">
        <v>0</v>
      </c>
      <c r="N27">
        <v>0.27</v>
      </c>
      <c r="O27">
        <v>0</v>
      </c>
      <c r="P27">
        <v>0</v>
      </c>
      <c r="Q27">
        <v>0.27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0.27</v>
      </c>
      <c r="AV27">
        <v>0</v>
      </c>
    </row>
    <row r="28" spans="1:48" x14ac:dyDescent="0.25">
      <c r="A28">
        <v>23</v>
      </c>
      <c r="B28" t="s">
        <v>157</v>
      </c>
      <c r="C28">
        <v>1017</v>
      </c>
      <c r="D28">
        <v>952</v>
      </c>
      <c r="E28">
        <v>0</v>
      </c>
      <c r="F28">
        <v>952</v>
      </c>
      <c r="G28">
        <v>0</v>
      </c>
      <c r="H28">
        <v>952</v>
      </c>
      <c r="I28">
        <v>0.01</v>
      </c>
      <c r="J28">
        <v>9.52</v>
      </c>
      <c r="K28">
        <v>0</v>
      </c>
      <c r="L28">
        <v>9.52</v>
      </c>
      <c r="M28">
        <v>0</v>
      </c>
      <c r="N28">
        <v>9.52</v>
      </c>
      <c r="O28">
        <v>0</v>
      </c>
      <c r="P28">
        <v>0</v>
      </c>
      <c r="Q28">
        <v>9.52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9.52</v>
      </c>
      <c r="AV28">
        <v>0</v>
      </c>
    </row>
    <row r="29" spans="1:48" x14ac:dyDescent="0.25">
      <c r="A29">
        <v>24</v>
      </c>
      <c r="B29" t="s">
        <v>158</v>
      </c>
      <c r="C29">
        <v>2474</v>
      </c>
      <c r="D29">
        <v>89</v>
      </c>
      <c r="E29">
        <v>0</v>
      </c>
      <c r="F29">
        <v>89</v>
      </c>
      <c r="G29">
        <v>0</v>
      </c>
      <c r="H29">
        <v>89</v>
      </c>
      <c r="I29">
        <v>0.01</v>
      </c>
      <c r="J29">
        <v>0.89</v>
      </c>
      <c r="K29">
        <v>0</v>
      </c>
      <c r="L29">
        <v>0.89</v>
      </c>
      <c r="M29">
        <v>0</v>
      </c>
      <c r="N29">
        <v>0.89</v>
      </c>
      <c r="O29">
        <v>0</v>
      </c>
      <c r="P29">
        <v>0</v>
      </c>
      <c r="Q29">
        <v>0.89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0.89</v>
      </c>
      <c r="AV29">
        <v>0</v>
      </c>
    </row>
    <row r="30" spans="1:48" x14ac:dyDescent="0.25">
      <c r="A30">
        <v>25</v>
      </c>
      <c r="B30" t="s">
        <v>159</v>
      </c>
      <c r="C30">
        <v>2494</v>
      </c>
      <c r="D30">
        <v>115</v>
      </c>
      <c r="E30">
        <v>0</v>
      </c>
      <c r="F30">
        <v>115</v>
      </c>
      <c r="G30">
        <v>0</v>
      </c>
      <c r="H30">
        <v>115</v>
      </c>
      <c r="I30">
        <v>0.01</v>
      </c>
      <c r="J30">
        <v>1.1499999999999999</v>
      </c>
      <c r="K30">
        <v>0</v>
      </c>
      <c r="L30">
        <v>1.1499999999999999</v>
      </c>
      <c r="M30">
        <v>0</v>
      </c>
      <c r="N30">
        <v>1.1499999999999999</v>
      </c>
      <c r="O30">
        <v>0</v>
      </c>
      <c r="P30">
        <v>0</v>
      </c>
      <c r="Q30">
        <v>1.1499999999999999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1.1499999999999999</v>
      </c>
      <c r="AV30">
        <v>0</v>
      </c>
    </row>
    <row r="31" spans="1:48" x14ac:dyDescent="0.25">
      <c r="A31">
        <v>26</v>
      </c>
      <c r="B31" t="s">
        <v>135</v>
      </c>
      <c r="C31">
        <v>1019</v>
      </c>
      <c r="D31">
        <v>283</v>
      </c>
      <c r="E31">
        <v>0</v>
      </c>
      <c r="F31">
        <v>283</v>
      </c>
      <c r="G31">
        <v>0</v>
      </c>
      <c r="H31">
        <v>283</v>
      </c>
      <c r="I31">
        <v>0.01</v>
      </c>
      <c r="J31">
        <v>2.83</v>
      </c>
      <c r="K31">
        <v>0</v>
      </c>
      <c r="L31">
        <v>2.83</v>
      </c>
      <c r="M31">
        <v>0</v>
      </c>
      <c r="N31">
        <v>2.83</v>
      </c>
      <c r="O31">
        <v>0</v>
      </c>
      <c r="P31">
        <v>0</v>
      </c>
      <c r="Q31">
        <v>2.83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2.83</v>
      </c>
      <c r="AV31">
        <v>0</v>
      </c>
    </row>
    <row r="32" spans="1:48" x14ac:dyDescent="0.25">
      <c r="A32">
        <v>27</v>
      </c>
      <c r="B32" t="s">
        <v>160</v>
      </c>
      <c r="C32">
        <v>1020</v>
      </c>
      <c r="D32">
        <v>564</v>
      </c>
      <c r="E32">
        <v>0</v>
      </c>
      <c r="F32">
        <v>564</v>
      </c>
      <c r="G32">
        <v>0</v>
      </c>
      <c r="H32">
        <v>564</v>
      </c>
      <c r="I32">
        <v>0.01</v>
      </c>
      <c r="J32">
        <v>5.64</v>
      </c>
      <c r="K32">
        <v>0</v>
      </c>
      <c r="L32">
        <v>5.64</v>
      </c>
      <c r="M32">
        <v>0</v>
      </c>
      <c r="N32">
        <v>5.64</v>
      </c>
      <c r="O32">
        <v>0</v>
      </c>
      <c r="P32">
        <v>0</v>
      </c>
      <c r="Q32">
        <v>5.64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5.64</v>
      </c>
      <c r="AV32">
        <v>0</v>
      </c>
    </row>
    <row r="33" spans="1:48" x14ac:dyDescent="0.25">
      <c r="A33">
        <v>28</v>
      </c>
      <c r="B33" t="s">
        <v>161</v>
      </c>
      <c r="C33">
        <v>2972</v>
      </c>
      <c r="D33">
        <v>221</v>
      </c>
      <c r="E33">
        <v>0</v>
      </c>
      <c r="F33">
        <v>221</v>
      </c>
      <c r="G33">
        <v>0</v>
      </c>
      <c r="H33">
        <v>221</v>
      </c>
      <c r="I33">
        <v>0.01</v>
      </c>
      <c r="J33">
        <v>2.21</v>
      </c>
      <c r="K33">
        <v>0</v>
      </c>
      <c r="L33">
        <v>2.21</v>
      </c>
      <c r="M33">
        <v>0</v>
      </c>
      <c r="N33">
        <v>2.21</v>
      </c>
      <c r="O33">
        <v>0</v>
      </c>
      <c r="P33">
        <v>0</v>
      </c>
      <c r="Q33">
        <v>2.21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2.21</v>
      </c>
      <c r="AV33">
        <v>0</v>
      </c>
    </row>
    <row r="34" spans="1:48" x14ac:dyDescent="0.25">
      <c r="A34">
        <v>29</v>
      </c>
      <c r="B34" t="s">
        <v>131</v>
      </c>
      <c r="C34">
        <v>1021</v>
      </c>
      <c r="D34">
        <v>4184</v>
      </c>
      <c r="E34">
        <v>0</v>
      </c>
      <c r="F34">
        <v>4184</v>
      </c>
      <c r="G34">
        <v>0</v>
      </c>
      <c r="H34">
        <v>4184</v>
      </c>
      <c r="I34">
        <v>0.01</v>
      </c>
      <c r="J34">
        <v>41.84</v>
      </c>
      <c r="K34">
        <v>0</v>
      </c>
      <c r="L34">
        <v>41.84</v>
      </c>
      <c r="M34">
        <v>0</v>
      </c>
      <c r="N34">
        <v>41.84</v>
      </c>
      <c r="O34">
        <v>0</v>
      </c>
      <c r="P34">
        <v>0</v>
      </c>
      <c r="Q34">
        <v>41.84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41.84</v>
      </c>
      <c r="AV34">
        <v>0</v>
      </c>
    </row>
    <row r="35" spans="1:48" x14ac:dyDescent="0.25">
      <c r="A35">
        <v>30</v>
      </c>
      <c r="B35" t="s">
        <v>162</v>
      </c>
      <c r="C35">
        <v>2175</v>
      </c>
      <c r="D35">
        <v>89</v>
      </c>
      <c r="E35">
        <v>0</v>
      </c>
      <c r="F35">
        <v>89</v>
      </c>
      <c r="G35">
        <v>0</v>
      </c>
      <c r="H35">
        <v>89</v>
      </c>
      <c r="I35">
        <v>0.01</v>
      </c>
      <c r="J35">
        <v>0.89</v>
      </c>
      <c r="K35">
        <v>0</v>
      </c>
      <c r="L35">
        <v>0.89</v>
      </c>
      <c r="M35">
        <v>0</v>
      </c>
      <c r="N35">
        <v>0.89</v>
      </c>
      <c r="O35">
        <v>0</v>
      </c>
      <c r="P35">
        <v>0</v>
      </c>
      <c r="Q35">
        <v>0.89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0.89</v>
      </c>
      <c r="AV35">
        <v>0</v>
      </c>
    </row>
    <row r="36" spans="1:48" x14ac:dyDescent="0.25">
      <c r="A36">
        <v>31</v>
      </c>
      <c r="B36" t="s">
        <v>139</v>
      </c>
      <c r="C36">
        <v>2286</v>
      </c>
      <c r="D36">
        <v>698</v>
      </c>
      <c r="E36">
        <v>0</v>
      </c>
      <c r="F36">
        <v>698</v>
      </c>
      <c r="G36">
        <v>0</v>
      </c>
      <c r="H36">
        <v>698</v>
      </c>
      <c r="I36">
        <v>0.01</v>
      </c>
      <c r="J36">
        <v>6.98</v>
      </c>
      <c r="K36">
        <v>0</v>
      </c>
      <c r="L36">
        <v>6.98</v>
      </c>
      <c r="M36">
        <v>0</v>
      </c>
      <c r="N36">
        <v>6.98</v>
      </c>
      <c r="O36">
        <v>0</v>
      </c>
      <c r="P36">
        <v>0</v>
      </c>
      <c r="Q36">
        <v>6.98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6.98</v>
      </c>
      <c r="AV36">
        <v>0</v>
      </c>
    </row>
    <row r="37" spans="1:48" x14ac:dyDescent="0.25">
      <c r="A37">
        <v>32</v>
      </c>
      <c r="B37" t="s">
        <v>163</v>
      </c>
      <c r="C37">
        <v>2446</v>
      </c>
      <c r="D37">
        <v>420</v>
      </c>
      <c r="E37">
        <v>0</v>
      </c>
      <c r="F37">
        <v>420</v>
      </c>
      <c r="G37">
        <v>0</v>
      </c>
      <c r="H37">
        <v>420</v>
      </c>
      <c r="I37">
        <v>0.01</v>
      </c>
      <c r="J37">
        <v>4.2</v>
      </c>
      <c r="K37">
        <v>0</v>
      </c>
      <c r="L37">
        <v>4.2</v>
      </c>
      <c r="M37">
        <v>0</v>
      </c>
      <c r="N37">
        <v>4.2</v>
      </c>
      <c r="O37">
        <v>0</v>
      </c>
      <c r="P37">
        <v>0</v>
      </c>
      <c r="Q37">
        <v>4.2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4.2</v>
      </c>
      <c r="AV37">
        <v>0</v>
      </c>
    </row>
    <row r="38" spans="1:48" x14ac:dyDescent="0.25">
      <c r="A38">
        <v>33</v>
      </c>
      <c r="B38" t="s">
        <v>164</v>
      </c>
      <c r="C38">
        <v>2470</v>
      </c>
      <c r="D38">
        <v>59</v>
      </c>
      <c r="E38">
        <v>0</v>
      </c>
      <c r="F38">
        <v>59</v>
      </c>
      <c r="G38">
        <v>0</v>
      </c>
      <c r="H38">
        <v>59</v>
      </c>
      <c r="I38">
        <v>0.01</v>
      </c>
      <c r="J38">
        <v>0.59</v>
      </c>
      <c r="K38">
        <v>0</v>
      </c>
      <c r="L38">
        <v>0.59</v>
      </c>
      <c r="M38">
        <v>0</v>
      </c>
      <c r="N38">
        <v>0.59</v>
      </c>
      <c r="O38">
        <v>0</v>
      </c>
      <c r="P38">
        <v>0</v>
      </c>
      <c r="Q38">
        <v>0.59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0.59</v>
      </c>
      <c r="AV38">
        <v>0</v>
      </c>
    </row>
    <row r="39" spans="1:48" x14ac:dyDescent="0.25">
      <c r="A39">
        <v>34</v>
      </c>
      <c r="B39" t="s">
        <v>165</v>
      </c>
      <c r="C39">
        <v>2897</v>
      </c>
      <c r="D39">
        <v>123</v>
      </c>
      <c r="E39">
        <v>0</v>
      </c>
      <c r="F39">
        <v>123</v>
      </c>
      <c r="G39">
        <v>0</v>
      </c>
      <c r="H39">
        <v>123</v>
      </c>
      <c r="I39">
        <v>0.01</v>
      </c>
      <c r="J39">
        <v>1.23</v>
      </c>
      <c r="K39">
        <v>0</v>
      </c>
      <c r="L39">
        <v>1.23</v>
      </c>
      <c r="M39">
        <v>0</v>
      </c>
      <c r="N39">
        <v>1.23</v>
      </c>
      <c r="O39">
        <v>0</v>
      </c>
      <c r="P39">
        <v>0</v>
      </c>
      <c r="Q39">
        <v>1.23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1.23</v>
      </c>
      <c r="AV39">
        <v>0</v>
      </c>
    </row>
    <row r="40" spans="1:48" x14ac:dyDescent="0.25">
      <c r="A40">
        <v>35</v>
      </c>
      <c r="B40" t="s">
        <v>166</v>
      </c>
      <c r="C40">
        <v>1025</v>
      </c>
      <c r="D40">
        <v>115</v>
      </c>
      <c r="E40">
        <v>0</v>
      </c>
      <c r="F40">
        <v>115</v>
      </c>
      <c r="G40">
        <v>0</v>
      </c>
      <c r="H40">
        <v>115</v>
      </c>
      <c r="I40">
        <v>0.01</v>
      </c>
      <c r="J40">
        <v>1.1499999999999999</v>
      </c>
      <c r="K40">
        <v>0</v>
      </c>
      <c r="L40">
        <v>1.1499999999999999</v>
      </c>
      <c r="M40">
        <v>0</v>
      </c>
      <c r="N40">
        <v>1.1499999999999999</v>
      </c>
      <c r="O40">
        <v>0</v>
      </c>
      <c r="P40">
        <v>0</v>
      </c>
      <c r="Q40">
        <v>1.1499999999999999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1.1499999999999999</v>
      </c>
      <c r="AV40">
        <v>0</v>
      </c>
    </row>
    <row r="41" spans="1:48" x14ac:dyDescent="0.25">
      <c r="A41">
        <v>36</v>
      </c>
      <c r="B41" t="s">
        <v>140</v>
      </c>
      <c r="C41">
        <v>1027</v>
      </c>
      <c r="D41">
        <v>127</v>
      </c>
      <c r="E41">
        <v>0</v>
      </c>
      <c r="F41">
        <v>127</v>
      </c>
      <c r="G41">
        <v>0</v>
      </c>
      <c r="H41">
        <v>127</v>
      </c>
      <c r="I41">
        <v>0.01</v>
      </c>
      <c r="J41">
        <v>1.27</v>
      </c>
      <c r="K41">
        <v>0</v>
      </c>
      <c r="L41">
        <v>1.27</v>
      </c>
      <c r="M41">
        <v>0</v>
      </c>
      <c r="N41">
        <v>1.27</v>
      </c>
      <c r="O41">
        <v>0</v>
      </c>
      <c r="P41">
        <v>0</v>
      </c>
      <c r="Q41">
        <v>1.27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1.27</v>
      </c>
      <c r="AV41">
        <v>0</v>
      </c>
    </row>
    <row r="42" spans="1:48" x14ac:dyDescent="0.25">
      <c r="A42">
        <v>37</v>
      </c>
      <c r="B42" t="s">
        <v>167</v>
      </c>
      <c r="C42">
        <v>1028</v>
      </c>
      <c r="D42">
        <v>1730</v>
      </c>
      <c r="E42">
        <v>0</v>
      </c>
      <c r="F42">
        <v>1730</v>
      </c>
      <c r="G42">
        <v>0</v>
      </c>
      <c r="H42">
        <v>1730</v>
      </c>
      <c r="I42">
        <v>0.01</v>
      </c>
      <c r="J42">
        <v>17.3</v>
      </c>
      <c r="K42">
        <v>0</v>
      </c>
      <c r="L42">
        <v>17.3</v>
      </c>
      <c r="M42">
        <v>0</v>
      </c>
      <c r="N42">
        <v>17.3</v>
      </c>
      <c r="O42">
        <v>0</v>
      </c>
      <c r="P42">
        <v>0</v>
      </c>
      <c r="Q42">
        <v>17.3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17.3</v>
      </c>
      <c r="AV42">
        <v>0</v>
      </c>
    </row>
    <row r="43" spans="1:48" x14ac:dyDescent="0.25">
      <c r="A43">
        <v>38</v>
      </c>
      <c r="B43" t="s">
        <v>168</v>
      </c>
      <c r="C43">
        <v>2250</v>
      </c>
      <c r="D43">
        <v>178</v>
      </c>
      <c r="E43">
        <v>0</v>
      </c>
      <c r="F43">
        <v>178</v>
      </c>
      <c r="G43">
        <v>0</v>
      </c>
      <c r="H43">
        <v>178</v>
      </c>
      <c r="I43">
        <v>0.01</v>
      </c>
      <c r="J43">
        <v>1.78</v>
      </c>
      <c r="K43">
        <v>0</v>
      </c>
      <c r="L43">
        <v>1.78</v>
      </c>
      <c r="M43">
        <v>0</v>
      </c>
      <c r="N43">
        <v>1.78</v>
      </c>
      <c r="O43">
        <v>0</v>
      </c>
      <c r="P43">
        <v>0</v>
      </c>
      <c r="Q43">
        <v>1.78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1.78</v>
      </c>
      <c r="AV43">
        <v>0</v>
      </c>
    </row>
    <row r="44" spans="1:48" x14ac:dyDescent="0.25">
      <c r="A44">
        <v>39</v>
      </c>
      <c r="B44" t="s">
        <v>34</v>
      </c>
      <c r="C44">
        <v>1029</v>
      </c>
      <c r="D44">
        <v>908</v>
      </c>
      <c r="E44">
        <v>0</v>
      </c>
      <c r="F44">
        <v>908</v>
      </c>
      <c r="G44">
        <v>0</v>
      </c>
      <c r="H44">
        <v>908</v>
      </c>
      <c r="I44">
        <v>0.01</v>
      </c>
      <c r="J44">
        <v>9.08</v>
      </c>
      <c r="K44">
        <v>0</v>
      </c>
      <c r="L44">
        <v>9.08</v>
      </c>
      <c r="M44">
        <v>0</v>
      </c>
      <c r="N44">
        <v>9.08</v>
      </c>
      <c r="O44">
        <v>0</v>
      </c>
      <c r="P44">
        <v>0</v>
      </c>
      <c r="Q44">
        <v>9.08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9.08</v>
      </c>
      <c r="AV44">
        <v>0</v>
      </c>
    </row>
    <row r="45" spans="1:48" x14ac:dyDescent="0.25">
      <c r="A45">
        <v>40</v>
      </c>
      <c r="B45" t="s">
        <v>169</v>
      </c>
      <c r="C45">
        <v>2460</v>
      </c>
      <c r="D45">
        <v>178</v>
      </c>
      <c r="E45">
        <v>0</v>
      </c>
      <c r="F45">
        <v>178</v>
      </c>
      <c r="G45">
        <v>0</v>
      </c>
      <c r="H45">
        <v>178</v>
      </c>
      <c r="I45">
        <v>0.01</v>
      </c>
      <c r="J45">
        <v>1.78</v>
      </c>
      <c r="K45">
        <v>0</v>
      </c>
      <c r="L45">
        <v>1.78</v>
      </c>
      <c r="M45">
        <v>0</v>
      </c>
      <c r="N45">
        <v>1.78</v>
      </c>
      <c r="O45">
        <v>0</v>
      </c>
      <c r="P45">
        <v>0</v>
      </c>
      <c r="Q45">
        <v>1.78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1.78</v>
      </c>
      <c r="AV45">
        <v>0</v>
      </c>
    </row>
    <row r="46" spans="1:48" x14ac:dyDescent="0.25">
      <c r="A46">
        <v>41</v>
      </c>
      <c r="B46" t="s">
        <v>170</v>
      </c>
      <c r="C46">
        <v>2482</v>
      </c>
      <c r="D46">
        <v>610</v>
      </c>
      <c r="E46">
        <v>0</v>
      </c>
      <c r="F46">
        <v>610</v>
      </c>
      <c r="G46">
        <v>0</v>
      </c>
      <c r="H46">
        <v>610</v>
      </c>
      <c r="I46">
        <v>0.01</v>
      </c>
      <c r="J46">
        <v>6.1</v>
      </c>
      <c r="K46">
        <v>0</v>
      </c>
      <c r="L46">
        <v>6.1</v>
      </c>
      <c r="M46">
        <v>0</v>
      </c>
      <c r="N46">
        <v>6.1</v>
      </c>
      <c r="O46">
        <v>0</v>
      </c>
      <c r="P46">
        <v>0</v>
      </c>
      <c r="Q46">
        <v>6.1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6.1</v>
      </c>
      <c r="AV46">
        <v>0</v>
      </c>
    </row>
    <row r="47" spans="1:48" x14ac:dyDescent="0.25">
      <c r="A47">
        <v>42</v>
      </c>
      <c r="B47" t="s">
        <v>171</v>
      </c>
      <c r="C47">
        <v>1030</v>
      </c>
      <c r="D47">
        <v>377</v>
      </c>
      <c r="E47">
        <v>0</v>
      </c>
      <c r="F47">
        <v>377</v>
      </c>
      <c r="G47">
        <v>0</v>
      </c>
      <c r="H47">
        <v>377</v>
      </c>
      <c r="I47">
        <v>0.01</v>
      </c>
      <c r="J47">
        <v>3.77</v>
      </c>
      <c r="K47">
        <v>0</v>
      </c>
      <c r="L47">
        <v>3.77</v>
      </c>
      <c r="M47">
        <v>0</v>
      </c>
      <c r="N47">
        <v>3.77</v>
      </c>
      <c r="O47">
        <v>0</v>
      </c>
      <c r="P47">
        <v>0</v>
      </c>
      <c r="Q47">
        <v>3.77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3.77</v>
      </c>
      <c r="AV47">
        <v>0</v>
      </c>
    </row>
    <row r="48" spans="1:48" x14ac:dyDescent="0.25">
      <c r="A48">
        <v>43</v>
      </c>
      <c r="B48" t="s">
        <v>172</v>
      </c>
      <c r="C48">
        <v>2181</v>
      </c>
      <c r="D48">
        <v>43</v>
      </c>
      <c r="E48">
        <v>0</v>
      </c>
      <c r="F48">
        <v>43</v>
      </c>
      <c r="G48">
        <v>0</v>
      </c>
      <c r="H48">
        <v>43</v>
      </c>
      <c r="I48">
        <v>0.01</v>
      </c>
      <c r="J48">
        <v>0.43</v>
      </c>
      <c r="K48">
        <v>0</v>
      </c>
      <c r="L48">
        <v>0.43</v>
      </c>
      <c r="M48">
        <v>0</v>
      </c>
      <c r="N48">
        <v>0.43</v>
      </c>
      <c r="O48">
        <v>0</v>
      </c>
      <c r="P48">
        <v>0</v>
      </c>
      <c r="Q48">
        <v>0.43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0.43</v>
      </c>
      <c r="AV48">
        <v>0</v>
      </c>
    </row>
    <row r="49" spans="1:48" x14ac:dyDescent="0.25">
      <c r="A49">
        <v>44</v>
      </c>
      <c r="B49" t="s">
        <v>173</v>
      </c>
      <c r="C49">
        <v>2498</v>
      </c>
      <c r="D49">
        <v>25</v>
      </c>
      <c r="E49">
        <v>0</v>
      </c>
      <c r="F49">
        <v>25</v>
      </c>
      <c r="G49">
        <v>0</v>
      </c>
      <c r="H49">
        <v>25</v>
      </c>
      <c r="I49">
        <v>0.01</v>
      </c>
      <c r="J49">
        <v>0.25</v>
      </c>
      <c r="K49">
        <v>0</v>
      </c>
      <c r="L49">
        <v>0.25</v>
      </c>
      <c r="M49">
        <v>0</v>
      </c>
      <c r="N49">
        <v>0.25</v>
      </c>
      <c r="O49">
        <v>0</v>
      </c>
      <c r="P49">
        <v>0</v>
      </c>
      <c r="Q49">
        <v>0.25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0.25</v>
      </c>
      <c r="AV49">
        <v>0</v>
      </c>
    </row>
    <row r="50" spans="1:48" x14ac:dyDescent="0.25">
      <c r="A50">
        <v>45</v>
      </c>
      <c r="B50" t="s">
        <v>174</v>
      </c>
      <c r="C50">
        <v>1031</v>
      </c>
      <c r="D50">
        <v>103</v>
      </c>
      <c r="E50">
        <v>0</v>
      </c>
      <c r="F50">
        <v>103</v>
      </c>
      <c r="G50">
        <v>0</v>
      </c>
      <c r="H50">
        <v>103</v>
      </c>
      <c r="I50">
        <v>0.01</v>
      </c>
      <c r="J50">
        <v>1.03</v>
      </c>
      <c r="K50">
        <v>0</v>
      </c>
      <c r="L50">
        <v>1.03</v>
      </c>
      <c r="M50">
        <v>0</v>
      </c>
      <c r="N50">
        <v>1.03</v>
      </c>
      <c r="O50">
        <v>0</v>
      </c>
      <c r="P50">
        <v>0</v>
      </c>
      <c r="Q50">
        <v>1.03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1.03</v>
      </c>
      <c r="AV50">
        <v>0</v>
      </c>
    </row>
    <row r="51" spans="1:48" x14ac:dyDescent="0.25">
      <c r="A51">
        <v>46</v>
      </c>
      <c r="B51" t="s">
        <v>175</v>
      </c>
      <c r="C51">
        <v>1034</v>
      </c>
      <c r="D51">
        <v>2601</v>
      </c>
      <c r="E51">
        <v>0</v>
      </c>
      <c r="F51">
        <v>2601</v>
      </c>
      <c r="G51">
        <v>0</v>
      </c>
      <c r="H51">
        <v>2601</v>
      </c>
      <c r="I51">
        <v>0.01</v>
      </c>
      <c r="J51">
        <v>26.01</v>
      </c>
      <c r="K51">
        <v>0</v>
      </c>
      <c r="L51">
        <v>26.01</v>
      </c>
      <c r="M51">
        <v>0</v>
      </c>
      <c r="N51">
        <v>26.01</v>
      </c>
      <c r="O51">
        <v>0</v>
      </c>
      <c r="P51">
        <v>0</v>
      </c>
      <c r="Q51">
        <v>26.01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26.01</v>
      </c>
      <c r="AV51">
        <v>0</v>
      </c>
    </row>
    <row r="52" spans="1:48" x14ac:dyDescent="0.25">
      <c r="A52">
        <v>47</v>
      </c>
      <c r="B52" t="s">
        <v>176</v>
      </c>
      <c r="C52">
        <v>2588</v>
      </c>
      <c r="D52">
        <v>89</v>
      </c>
      <c r="E52">
        <v>0</v>
      </c>
      <c r="F52">
        <v>89</v>
      </c>
      <c r="G52">
        <v>0</v>
      </c>
      <c r="H52">
        <v>89</v>
      </c>
      <c r="I52">
        <v>0.01</v>
      </c>
      <c r="J52">
        <v>0.89</v>
      </c>
      <c r="K52">
        <v>0</v>
      </c>
      <c r="L52">
        <v>0.89</v>
      </c>
      <c r="M52">
        <v>0</v>
      </c>
      <c r="N52">
        <v>0.89</v>
      </c>
      <c r="O52">
        <v>0</v>
      </c>
      <c r="P52">
        <v>0</v>
      </c>
      <c r="Q52">
        <v>0.89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0.89</v>
      </c>
      <c r="AV52">
        <v>0</v>
      </c>
    </row>
    <row r="53" spans="1:48" x14ac:dyDescent="0.25">
      <c r="A53">
        <v>48</v>
      </c>
      <c r="B53" t="s">
        <v>177</v>
      </c>
      <c r="C53">
        <v>2612</v>
      </c>
      <c r="D53">
        <v>110</v>
      </c>
      <c r="E53">
        <v>0</v>
      </c>
      <c r="F53">
        <v>110</v>
      </c>
      <c r="G53">
        <v>0</v>
      </c>
      <c r="H53">
        <v>110</v>
      </c>
      <c r="I53">
        <v>0.01</v>
      </c>
      <c r="J53">
        <v>1.1000000000000001</v>
      </c>
      <c r="K53">
        <v>0</v>
      </c>
      <c r="L53">
        <v>1.1000000000000001</v>
      </c>
      <c r="M53">
        <v>0</v>
      </c>
      <c r="N53">
        <v>1.1000000000000001</v>
      </c>
      <c r="O53">
        <v>0</v>
      </c>
      <c r="P53">
        <v>0</v>
      </c>
      <c r="Q53">
        <v>1.1000000000000001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1.1000000000000001</v>
      </c>
      <c r="AV53">
        <v>0</v>
      </c>
    </row>
    <row r="54" spans="1:48" x14ac:dyDescent="0.25">
      <c r="A54">
        <v>49</v>
      </c>
      <c r="B54" t="s">
        <v>178</v>
      </c>
      <c r="C54">
        <v>1033</v>
      </c>
      <c r="D54">
        <v>169</v>
      </c>
      <c r="E54">
        <v>0</v>
      </c>
      <c r="F54">
        <v>169</v>
      </c>
      <c r="G54">
        <v>0</v>
      </c>
      <c r="H54">
        <v>169</v>
      </c>
      <c r="I54">
        <v>0.01</v>
      </c>
      <c r="J54">
        <v>1.69</v>
      </c>
      <c r="K54">
        <v>0</v>
      </c>
      <c r="L54">
        <v>1.69</v>
      </c>
      <c r="M54">
        <v>0</v>
      </c>
      <c r="N54">
        <v>1.69</v>
      </c>
      <c r="O54">
        <v>0</v>
      </c>
      <c r="P54">
        <v>0</v>
      </c>
      <c r="Q54">
        <v>1.69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1.69</v>
      </c>
      <c r="AV54">
        <v>0</v>
      </c>
    </row>
    <row r="55" spans="1:48" x14ac:dyDescent="0.25">
      <c r="A55">
        <v>50</v>
      </c>
      <c r="B55" t="s">
        <v>126</v>
      </c>
      <c r="C55">
        <v>1039</v>
      </c>
      <c r="D55">
        <v>1089</v>
      </c>
      <c r="E55">
        <v>0</v>
      </c>
      <c r="F55">
        <v>1089</v>
      </c>
      <c r="G55">
        <v>0</v>
      </c>
      <c r="H55">
        <v>1089</v>
      </c>
      <c r="I55">
        <v>0.01</v>
      </c>
      <c r="J55">
        <v>10.89</v>
      </c>
      <c r="K55">
        <v>0</v>
      </c>
      <c r="L55">
        <v>10.89</v>
      </c>
      <c r="M55">
        <v>0</v>
      </c>
      <c r="N55">
        <v>10.89</v>
      </c>
      <c r="O55">
        <v>0</v>
      </c>
      <c r="P55">
        <v>0</v>
      </c>
      <c r="Q55">
        <v>10.89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10.89</v>
      </c>
      <c r="AV55">
        <v>0</v>
      </c>
    </row>
    <row r="56" spans="1:48" x14ac:dyDescent="0.25">
      <c r="A56">
        <v>51</v>
      </c>
      <c r="B56" t="s">
        <v>137</v>
      </c>
      <c r="C56">
        <v>2148</v>
      </c>
      <c r="D56">
        <v>194</v>
      </c>
      <c r="E56">
        <v>0</v>
      </c>
      <c r="F56">
        <v>194</v>
      </c>
      <c r="G56">
        <v>0</v>
      </c>
      <c r="H56">
        <v>194</v>
      </c>
      <c r="I56">
        <v>0.01</v>
      </c>
      <c r="J56">
        <v>1.94</v>
      </c>
      <c r="K56">
        <v>0</v>
      </c>
      <c r="L56">
        <v>1.94</v>
      </c>
      <c r="M56">
        <v>0</v>
      </c>
      <c r="N56">
        <v>1.94</v>
      </c>
      <c r="O56">
        <v>0</v>
      </c>
      <c r="P56">
        <v>0</v>
      </c>
      <c r="Q56">
        <v>1.94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1.94</v>
      </c>
      <c r="AV56">
        <v>0</v>
      </c>
    </row>
    <row r="57" spans="1:48" x14ac:dyDescent="0.25">
      <c r="A57">
        <v>52</v>
      </c>
      <c r="B57" t="s">
        <v>136</v>
      </c>
      <c r="C57">
        <v>2230</v>
      </c>
      <c r="D57">
        <v>0</v>
      </c>
      <c r="E57">
        <v>0</v>
      </c>
      <c r="F57">
        <v>0</v>
      </c>
      <c r="G57">
        <v>0</v>
      </c>
      <c r="H57">
        <v>0</v>
      </c>
      <c r="I57">
        <v>0.01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</v>
      </c>
      <c r="AV57">
        <v>0</v>
      </c>
    </row>
    <row r="58" spans="1:48" x14ac:dyDescent="0.25">
      <c r="A58">
        <v>53</v>
      </c>
      <c r="B58" t="s">
        <v>38</v>
      </c>
      <c r="C58">
        <v>2160</v>
      </c>
      <c r="D58">
        <v>1549</v>
      </c>
      <c r="E58">
        <v>0</v>
      </c>
      <c r="F58">
        <v>1549</v>
      </c>
      <c r="G58">
        <v>0</v>
      </c>
      <c r="H58">
        <v>1549</v>
      </c>
      <c r="I58">
        <v>0.01</v>
      </c>
      <c r="J58">
        <v>15.49</v>
      </c>
      <c r="K58">
        <v>0</v>
      </c>
      <c r="L58">
        <v>15.49</v>
      </c>
      <c r="M58">
        <v>0</v>
      </c>
      <c r="N58">
        <v>15.49</v>
      </c>
      <c r="O58">
        <v>0</v>
      </c>
      <c r="P58">
        <v>0</v>
      </c>
      <c r="Q58">
        <v>15.49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15.49</v>
      </c>
      <c r="AV58">
        <v>0</v>
      </c>
    </row>
    <row r="59" spans="1:48" x14ac:dyDescent="0.25">
      <c r="A59">
        <v>54</v>
      </c>
      <c r="B59" t="s">
        <v>179</v>
      </c>
      <c r="C59">
        <v>2057</v>
      </c>
      <c r="D59">
        <v>105</v>
      </c>
      <c r="E59">
        <v>0</v>
      </c>
      <c r="F59">
        <v>105</v>
      </c>
      <c r="G59">
        <v>0</v>
      </c>
      <c r="H59">
        <v>105</v>
      </c>
      <c r="I59">
        <v>0.01</v>
      </c>
      <c r="J59">
        <v>1.05</v>
      </c>
      <c r="K59">
        <v>0</v>
      </c>
      <c r="L59">
        <v>1.05</v>
      </c>
      <c r="M59">
        <v>0</v>
      </c>
      <c r="N59">
        <v>1.05</v>
      </c>
      <c r="O59">
        <v>0</v>
      </c>
      <c r="P59">
        <v>0</v>
      </c>
      <c r="Q59">
        <v>1.05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1.05</v>
      </c>
      <c r="AV59">
        <v>0</v>
      </c>
    </row>
    <row r="60" spans="1:48" x14ac:dyDescent="0.25">
      <c r="A60">
        <v>55</v>
      </c>
      <c r="B60" t="s">
        <v>180</v>
      </c>
      <c r="C60">
        <v>1043</v>
      </c>
      <c r="D60">
        <v>484</v>
      </c>
      <c r="E60">
        <v>0</v>
      </c>
      <c r="F60">
        <v>484</v>
      </c>
      <c r="G60">
        <v>0</v>
      </c>
      <c r="H60">
        <v>484</v>
      </c>
      <c r="I60">
        <v>0.01</v>
      </c>
      <c r="J60">
        <v>4.84</v>
      </c>
      <c r="K60">
        <v>0</v>
      </c>
      <c r="L60">
        <v>4.84</v>
      </c>
      <c r="M60">
        <v>0</v>
      </c>
      <c r="N60">
        <v>4.84</v>
      </c>
      <c r="O60">
        <v>0</v>
      </c>
      <c r="P60">
        <v>0</v>
      </c>
      <c r="Q60">
        <v>4.84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4.84</v>
      </c>
      <c r="AV60">
        <v>0</v>
      </c>
    </row>
    <row r="61" spans="1:48" x14ac:dyDescent="0.25">
      <c r="A61">
        <v>56</v>
      </c>
      <c r="B61" t="s">
        <v>132</v>
      </c>
      <c r="C61">
        <v>2880</v>
      </c>
      <c r="D61">
        <v>89</v>
      </c>
      <c r="E61">
        <v>0</v>
      </c>
      <c r="F61">
        <v>89</v>
      </c>
      <c r="G61">
        <v>0</v>
      </c>
      <c r="H61">
        <v>89</v>
      </c>
      <c r="I61">
        <v>0.01</v>
      </c>
      <c r="J61">
        <v>0.89</v>
      </c>
      <c r="K61">
        <v>0</v>
      </c>
      <c r="L61">
        <v>0.89</v>
      </c>
      <c r="M61">
        <v>0</v>
      </c>
      <c r="N61">
        <v>0.89</v>
      </c>
      <c r="O61">
        <v>0</v>
      </c>
      <c r="P61">
        <v>0</v>
      </c>
      <c r="Q61">
        <v>0.89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0.89</v>
      </c>
      <c r="AV61">
        <v>0</v>
      </c>
    </row>
    <row r="62" spans="1:48" x14ac:dyDescent="0.25">
      <c r="A62">
        <v>57</v>
      </c>
      <c r="B62" t="s">
        <v>181</v>
      </c>
      <c r="C62">
        <v>1044</v>
      </c>
      <c r="D62">
        <v>332</v>
      </c>
      <c r="E62">
        <v>0</v>
      </c>
      <c r="F62">
        <v>332</v>
      </c>
      <c r="G62">
        <v>0</v>
      </c>
      <c r="H62">
        <v>332</v>
      </c>
      <c r="I62">
        <v>0.01</v>
      </c>
      <c r="J62">
        <v>3.32</v>
      </c>
      <c r="K62">
        <v>0</v>
      </c>
      <c r="L62">
        <v>3.32</v>
      </c>
      <c r="M62">
        <v>0</v>
      </c>
      <c r="N62">
        <v>3.32</v>
      </c>
      <c r="O62">
        <v>0</v>
      </c>
      <c r="P62">
        <v>0</v>
      </c>
      <c r="Q62">
        <v>3.32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3.32</v>
      </c>
      <c r="AV62">
        <v>0</v>
      </c>
    </row>
    <row r="63" spans="1:48" x14ac:dyDescent="0.25">
      <c r="A63">
        <v>58</v>
      </c>
      <c r="B63" t="s">
        <v>182</v>
      </c>
      <c r="C63">
        <v>2026</v>
      </c>
      <c r="D63">
        <v>890</v>
      </c>
      <c r="E63">
        <v>0</v>
      </c>
      <c r="F63">
        <v>890</v>
      </c>
      <c r="G63">
        <v>0</v>
      </c>
      <c r="H63">
        <v>890</v>
      </c>
      <c r="I63">
        <v>0.01</v>
      </c>
      <c r="J63">
        <v>8.9</v>
      </c>
      <c r="K63">
        <v>0</v>
      </c>
      <c r="L63">
        <v>8.9</v>
      </c>
      <c r="M63">
        <v>0</v>
      </c>
      <c r="N63">
        <v>8.9</v>
      </c>
      <c r="O63">
        <v>0</v>
      </c>
      <c r="P63">
        <v>0</v>
      </c>
      <c r="Q63">
        <v>8.9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8.9</v>
      </c>
      <c r="AV63">
        <v>0</v>
      </c>
    </row>
    <row r="64" spans="1:48" x14ac:dyDescent="0.25">
      <c r="A64">
        <v>59</v>
      </c>
      <c r="B64" t="s">
        <v>183</v>
      </c>
      <c r="C64">
        <v>2400</v>
      </c>
      <c r="D64">
        <v>89</v>
      </c>
      <c r="E64">
        <v>0</v>
      </c>
      <c r="F64">
        <v>89</v>
      </c>
      <c r="G64">
        <v>0</v>
      </c>
      <c r="H64">
        <v>89</v>
      </c>
      <c r="I64">
        <v>0.01</v>
      </c>
      <c r="J64">
        <v>0.89</v>
      </c>
      <c r="K64">
        <v>0</v>
      </c>
      <c r="L64">
        <v>0.89</v>
      </c>
      <c r="M64">
        <v>0</v>
      </c>
      <c r="N64">
        <v>0.89</v>
      </c>
      <c r="O64">
        <v>0</v>
      </c>
      <c r="P64">
        <v>0</v>
      </c>
      <c r="Q64">
        <v>0.89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>
        <v>0.89</v>
      </c>
      <c r="AV64">
        <v>0</v>
      </c>
    </row>
    <row r="65" spans="1:1" x14ac:dyDescent="0.25">
      <c r="A65" t="s">
        <v>127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La Cruz, Nahuel</cp:lastModifiedBy>
  <dcterms:created xsi:type="dcterms:W3CDTF">2021-06-02T14:39:20Z</dcterms:created>
  <dcterms:modified xsi:type="dcterms:W3CDTF">2023-06-12T19:45:50Z</dcterms:modified>
</cp:coreProperties>
</file>